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74264\AED Dropbox\AED_Coorong_db\5_reporting\CDM Manual\DanDrafts\aed-science\tables\23-sediment_biogeochemistry\"/>
    </mc:Choice>
  </mc:AlternateContent>
  <xr:revisionPtr revIDLastSave="0" documentId="13_ncr:1_{37C5F3F1-83EF-4EE7-8B69-3EA0EAA56C88}" xr6:coauthVersionLast="45" xr6:coauthVersionMax="45" xr10:uidLastSave="{00000000-0000-0000-0000-000000000000}"/>
  <bookViews>
    <workbookView xWindow="31515" yWindow="-2970" windowWidth="26205" windowHeight="16440" xr2:uid="{4AE333D1-87D7-4389-9651-14106B1B2BA6}"/>
  </bookViews>
  <sheets>
    <sheet name="Luff (2)" sheetId="4" r:id="rId1"/>
    <sheet name="Luff" sheetId="1" r:id="rId2"/>
    <sheet name="Sheet2" sheetId="2" r:id="rId3"/>
  </sheets>
  <definedNames>
    <definedName name="A" localSheetId="0">'Luff (2)'!$T$3</definedName>
    <definedName name="A">Luff!$T$3</definedName>
    <definedName name="aaa" localSheetId="0">'Luff (2)'!#REF!</definedName>
    <definedName name="aaa">Luff!#REF!</definedName>
    <definedName name="B" localSheetId="0">'Luff (2)'!$T$4</definedName>
    <definedName name="B">Luff!$T$4</definedName>
    <definedName name="Cc" localSheetId="1">Luff!$T$5</definedName>
    <definedName name="Cc" localSheetId="0">'Luff (2)'!$T$5</definedName>
    <definedName name="x" localSheetId="0">'Luff (2)'!$T$3</definedName>
    <definedName name="x">#REF!</definedName>
    <definedName name="y" localSheetId="0">'Luff (2)'!$T$4</definedName>
    <definedName name="y">#REF!</definedName>
    <definedName name="z" localSheetId="0">'Luff (2)'!$T$5</definedName>
    <definedName name="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16" i="4" l="1"/>
  <c r="AG20" i="4"/>
  <c r="D50" i="4" l="1"/>
  <c r="C171" i="4"/>
  <c r="B173" i="4"/>
  <c r="B172" i="4"/>
  <c r="B169" i="4"/>
  <c r="B164" i="4"/>
  <c r="B163" i="4"/>
  <c r="C162" i="4"/>
  <c r="B160" i="4"/>
  <c r="C153" i="4"/>
  <c r="B155" i="4"/>
  <c r="B154" i="4"/>
  <c r="B151" i="4"/>
  <c r="C143" i="4"/>
  <c r="B145" i="4"/>
  <c r="B143" i="4"/>
  <c r="B141" i="4"/>
  <c r="F141" i="4" s="1"/>
  <c r="C135" i="4"/>
  <c r="C131" i="4"/>
  <c r="C133" i="4"/>
  <c r="B135" i="4"/>
  <c r="B134" i="4"/>
  <c r="F134" i="4" s="1"/>
  <c r="B131" i="4"/>
  <c r="C112" i="4"/>
  <c r="C107" i="4"/>
  <c r="F107" i="4" s="1"/>
  <c r="C99" i="4"/>
  <c r="C98" i="4"/>
  <c r="C94" i="4"/>
  <c r="C85" i="4"/>
  <c r="C80" i="4"/>
  <c r="C65" i="4"/>
  <c r="C63" i="4"/>
  <c r="C67" i="4"/>
  <c r="F67" i="4" s="1"/>
  <c r="C72" i="4"/>
  <c r="F72" i="4" s="1"/>
  <c r="B124" i="4"/>
  <c r="B111" i="4"/>
  <c r="B98" i="4"/>
  <c r="B84" i="4"/>
  <c r="B71" i="4"/>
  <c r="B58" i="4"/>
  <c r="C59" i="4"/>
  <c r="C54" i="4"/>
  <c r="C52" i="4"/>
  <c r="L52" i="4"/>
  <c r="B123" i="4"/>
  <c r="B122" i="4"/>
  <c r="F122" i="4" s="1"/>
  <c r="B121" i="4"/>
  <c r="B110" i="4"/>
  <c r="B109" i="4"/>
  <c r="B108" i="4"/>
  <c r="B97" i="4"/>
  <c r="B96" i="4"/>
  <c r="B95" i="4"/>
  <c r="B83" i="4"/>
  <c r="B82" i="4"/>
  <c r="B81" i="4"/>
  <c r="F81" i="4" s="1"/>
  <c r="B70" i="4"/>
  <c r="B69" i="4"/>
  <c r="B68" i="4"/>
  <c r="B57" i="4"/>
  <c r="B56" i="4"/>
  <c r="B55" i="4"/>
  <c r="F55" i="4" s="1"/>
  <c r="B42" i="4"/>
  <c r="B45" i="4"/>
  <c r="F45" i="4" s="1"/>
  <c r="C46" i="4"/>
  <c r="C41" i="4"/>
  <c r="C39" i="4"/>
  <c r="C33" i="4"/>
  <c r="C31" i="4"/>
  <c r="C29" i="4"/>
  <c r="B117" i="4"/>
  <c r="B104" i="4"/>
  <c r="B91" i="4"/>
  <c r="F91" i="4" s="1"/>
  <c r="B77" i="4"/>
  <c r="B64" i="4"/>
  <c r="B51" i="4"/>
  <c r="B38" i="4"/>
  <c r="B28" i="4"/>
  <c r="B15" i="4"/>
  <c r="F15" i="4" s="1"/>
  <c r="C8" i="4"/>
  <c r="F8" i="4" s="1"/>
  <c r="L8" i="4"/>
  <c r="F173" i="4"/>
  <c r="F172" i="4"/>
  <c r="F171" i="4"/>
  <c r="F170" i="4"/>
  <c r="F169" i="4"/>
  <c r="F168" i="4"/>
  <c r="F164" i="4"/>
  <c r="F163" i="4"/>
  <c r="F162" i="4"/>
  <c r="F161" i="4"/>
  <c r="F160" i="4"/>
  <c r="F159" i="4"/>
  <c r="F155" i="4"/>
  <c r="F154" i="4"/>
  <c r="F153" i="4"/>
  <c r="F152" i="4"/>
  <c r="F151" i="4"/>
  <c r="F150" i="4"/>
  <c r="F145" i="4"/>
  <c r="F144" i="4"/>
  <c r="F143" i="4"/>
  <c r="F142" i="4"/>
  <c r="F140" i="4"/>
  <c r="F135" i="4"/>
  <c r="F133" i="4"/>
  <c r="F132" i="4"/>
  <c r="F131" i="4"/>
  <c r="F130" i="4"/>
  <c r="M130" i="4" s="1"/>
  <c r="F125" i="4"/>
  <c r="F124" i="4"/>
  <c r="F123" i="4"/>
  <c r="F121" i="4"/>
  <c r="F120" i="4"/>
  <c r="F119" i="4"/>
  <c r="F118" i="4"/>
  <c r="F117" i="4"/>
  <c r="F112" i="4"/>
  <c r="F111" i="4"/>
  <c r="F110" i="4"/>
  <c r="F109" i="4"/>
  <c r="F108" i="4"/>
  <c r="F106" i="4"/>
  <c r="F105" i="4"/>
  <c r="F104" i="4"/>
  <c r="F99" i="4"/>
  <c r="F98" i="4"/>
  <c r="F97" i="4"/>
  <c r="F96" i="4"/>
  <c r="F95" i="4"/>
  <c r="F94" i="4"/>
  <c r="F93" i="4"/>
  <c r="F92" i="4"/>
  <c r="F85" i="4"/>
  <c r="F84" i="4"/>
  <c r="F83" i="4"/>
  <c r="F82" i="4"/>
  <c r="F80" i="4"/>
  <c r="F79" i="4"/>
  <c r="F78" i="4"/>
  <c r="F77" i="4"/>
  <c r="F71" i="4"/>
  <c r="F70" i="4"/>
  <c r="F69" i="4"/>
  <c r="F68" i="4"/>
  <c r="F66" i="4"/>
  <c r="F64" i="4"/>
  <c r="F57" i="4"/>
  <c r="F56" i="4"/>
  <c r="F53" i="4"/>
  <c r="F52" i="4"/>
  <c r="F46" i="4"/>
  <c r="F44" i="4"/>
  <c r="F43" i="4"/>
  <c r="F42" i="4"/>
  <c r="F41" i="4"/>
  <c r="F40" i="4"/>
  <c r="F39" i="4"/>
  <c r="F38" i="4"/>
  <c r="F33" i="4"/>
  <c r="F32" i="4"/>
  <c r="F31" i="4"/>
  <c r="F30" i="4"/>
  <c r="F29" i="4"/>
  <c r="F28" i="4"/>
  <c r="F23" i="4"/>
  <c r="F22" i="4"/>
  <c r="F21" i="4"/>
  <c r="F20" i="4"/>
  <c r="F19" i="4"/>
  <c r="F18" i="4"/>
  <c r="F17" i="4"/>
  <c r="F16" i="4"/>
  <c r="F10" i="4"/>
  <c r="F9" i="4"/>
  <c r="F7" i="4"/>
  <c r="F6" i="4"/>
  <c r="F5" i="4"/>
  <c r="AI23" i="4"/>
  <c r="AI22" i="4"/>
  <c r="AI18" i="4"/>
  <c r="AI17" i="4"/>
  <c r="AI16" i="4"/>
  <c r="AI15" i="4"/>
  <c r="B120" i="4"/>
  <c r="B119" i="4"/>
  <c r="K116" i="4"/>
  <c r="H116" i="4"/>
  <c r="E116" i="4"/>
  <c r="D116" i="4"/>
  <c r="B107" i="4"/>
  <c r="B106" i="4"/>
  <c r="K103" i="4"/>
  <c r="I103" i="4"/>
  <c r="H103" i="4"/>
  <c r="D103" i="4"/>
  <c r="B94" i="4"/>
  <c r="B93" i="4"/>
  <c r="K90" i="4"/>
  <c r="H90" i="4"/>
  <c r="E90" i="4"/>
  <c r="D90" i="4"/>
  <c r="B80" i="4"/>
  <c r="B79" i="4"/>
  <c r="K76" i="4"/>
  <c r="H76" i="4"/>
  <c r="E76" i="4"/>
  <c r="D76" i="4"/>
  <c r="B67" i="4"/>
  <c r="B66" i="4"/>
  <c r="K63" i="4"/>
  <c r="K72" i="4" s="1"/>
  <c r="I63" i="4"/>
  <c r="H63" i="4"/>
  <c r="D63" i="4"/>
  <c r="B54" i="4"/>
  <c r="B53" i="4"/>
  <c r="K50" i="4"/>
  <c r="I50" i="4"/>
  <c r="H50" i="4"/>
  <c r="B44" i="4"/>
  <c r="B41" i="4"/>
  <c r="B40" i="4"/>
  <c r="K37" i="4"/>
  <c r="I37" i="4"/>
  <c r="I41" i="4" s="1"/>
  <c r="H37" i="4"/>
  <c r="H41" i="4" s="1"/>
  <c r="D37" i="4"/>
  <c r="B32" i="4"/>
  <c r="B31" i="4"/>
  <c r="B30" i="4"/>
  <c r="K27" i="4"/>
  <c r="I27" i="4"/>
  <c r="H27" i="4"/>
  <c r="D27" i="4"/>
  <c r="R21" i="4"/>
  <c r="B21" i="4"/>
  <c r="R18" i="4"/>
  <c r="B18" i="4"/>
  <c r="R17" i="4"/>
  <c r="Y17" i="4" s="1"/>
  <c r="AH17" i="4" s="1"/>
  <c r="B17" i="4"/>
  <c r="AF14" i="4"/>
  <c r="AD14" i="4"/>
  <c r="AC14" i="4"/>
  <c r="T14" i="4"/>
  <c r="T23" i="4" s="1"/>
  <c r="Y23" i="4" s="1"/>
  <c r="AH23" i="4" s="1"/>
  <c r="K14" i="4"/>
  <c r="I14" i="4"/>
  <c r="H14" i="4"/>
  <c r="H15" i="4" s="1"/>
  <c r="L15" i="4" s="1"/>
  <c r="D14" i="4"/>
  <c r="B9" i="4"/>
  <c r="K8" i="4"/>
  <c r="B8" i="4"/>
  <c r="B7" i="4"/>
  <c r="K4" i="4"/>
  <c r="I4" i="4"/>
  <c r="D4" i="4"/>
  <c r="D10" i="4" s="1"/>
  <c r="H99" i="4"/>
  <c r="K84" i="4"/>
  <c r="I67" i="4"/>
  <c r="D72" i="4"/>
  <c r="AC22" i="4"/>
  <c r="Y21" i="4"/>
  <c r="AH21" i="4" s="1"/>
  <c r="AC18" i="4"/>
  <c r="C18" i="4"/>
  <c r="AC15" i="4"/>
  <c r="B118" i="4"/>
  <c r="J116" i="4"/>
  <c r="B105" i="4"/>
  <c r="J103" i="4"/>
  <c r="J112" i="4" s="1"/>
  <c r="B92" i="4"/>
  <c r="J90" i="4"/>
  <c r="J95" i="4" s="1"/>
  <c r="B78" i="4"/>
  <c r="J76" i="4"/>
  <c r="J85" i="4" s="1"/>
  <c r="B65" i="4"/>
  <c r="J63" i="4"/>
  <c r="J65" i="4" s="1"/>
  <c r="B52" i="4"/>
  <c r="J50" i="4"/>
  <c r="B43" i="4"/>
  <c r="B39" i="4"/>
  <c r="J37" i="4"/>
  <c r="J42" i="4" s="1"/>
  <c r="B29" i="4"/>
  <c r="J27" i="4"/>
  <c r="J33" i="4" s="1"/>
  <c r="AE20" i="4"/>
  <c r="R20" i="4"/>
  <c r="Y20" i="4" s="1"/>
  <c r="AH20" i="4" s="1"/>
  <c r="J20" i="4"/>
  <c r="L20" i="4" s="1"/>
  <c r="B20" i="4"/>
  <c r="B19" i="4"/>
  <c r="R16" i="4"/>
  <c r="B16" i="4"/>
  <c r="AE14" i="4"/>
  <c r="W14" i="4"/>
  <c r="J14" i="4"/>
  <c r="J23" i="4" s="1"/>
  <c r="J8" i="4"/>
  <c r="B6" i="4"/>
  <c r="J4" i="4"/>
  <c r="J6" i="4" s="1"/>
  <c r="L6" i="4" s="1"/>
  <c r="C4" i="4"/>
  <c r="G116" i="4"/>
  <c r="B116" i="4"/>
  <c r="G103" i="4"/>
  <c r="C103" i="4"/>
  <c r="B103" i="4"/>
  <c r="G90" i="4"/>
  <c r="G99" i="4" s="1"/>
  <c r="C90" i="4"/>
  <c r="B90" i="4"/>
  <c r="G76" i="4"/>
  <c r="C76" i="4"/>
  <c r="B76" i="4"/>
  <c r="G63" i="4"/>
  <c r="G72" i="4" s="1"/>
  <c r="B63" i="4"/>
  <c r="G50" i="4"/>
  <c r="C50" i="4"/>
  <c r="B50" i="4"/>
  <c r="G37" i="4"/>
  <c r="C37" i="4"/>
  <c r="B37" i="4"/>
  <c r="G27" i="4"/>
  <c r="C27" i="4"/>
  <c r="B27" i="4"/>
  <c r="AF23" i="4"/>
  <c r="AE23" i="4"/>
  <c r="AF22" i="4"/>
  <c r="AE22" i="4"/>
  <c r="AD22" i="4"/>
  <c r="AF21" i="4"/>
  <c r="AD19" i="4"/>
  <c r="AF18" i="4"/>
  <c r="AD18" i="4"/>
  <c r="AF17" i="4"/>
  <c r="AE16" i="4"/>
  <c r="Z14" i="4"/>
  <c r="C16" i="4" s="1"/>
  <c r="S14" i="4"/>
  <c r="R14" i="4"/>
  <c r="G14" i="4"/>
  <c r="C14" i="4"/>
  <c r="B14" i="4"/>
  <c r="B5" i="4"/>
  <c r="L173" i="4"/>
  <c r="G173" i="4"/>
  <c r="D173" i="4"/>
  <c r="I172" i="4"/>
  <c r="L172" i="4" s="1"/>
  <c r="D172" i="4"/>
  <c r="I171" i="4"/>
  <c r="H171" i="4"/>
  <c r="G171" i="4"/>
  <c r="L171" i="4" s="1"/>
  <c r="D171" i="4"/>
  <c r="L170" i="4"/>
  <c r="G169" i="4"/>
  <c r="L169" i="4" s="1"/>
  <c r="L168" i="4"/>
  <c r="H168" i="4"/>
  <c r="D168" i="4"/>
  <c r="L164" i="4"/>
  <c r="D164" i="4"/>
  <c r="L163" i="4"/>
  <c r="I163" i="4"/>
  <c r="D163" i="4"/>
  <c r="I162" i="4"/>
  <c r="H162" i="4"/>
  <c r="G162" i="4"/>
  <c r="L162" i="4" s="1"/>
  <c r="D162" i="4"/>
  <c r="L161" i="4"/>
  <c r="G160" i="4"/>
  <c r="L160" i="4" s="1"/>
  <c r="H159" i="4"/>
  <c r="L159" i="4" s="1"/>
  <c r="D159" i="4"/>
  <c r="L155" i="4"/>
  <c r="G155" i="4"/>
  <c r="D155" i="4"/>
  <c r="L154" i="4"/>
  <c r="I154" i="4"/>
  <c r="D154" i="4"/>
  <c r="I153" i="4"/>
  <c r="H153" i="4"/>
  <c r="L153" i="4" s="1"/>
  <c r="G153" i="4"/>
  <c r="D153" i="4"/>
  <c r="L152" i="4"/>
  <c r="G151" i="4"/>
  <c r="L151" i="4" s="1"/>
  <c r="H150" i="4"/>
  <c r="L150" i="4" s="1"/>
  <c r="D150" i="4"/>
  <c r="L145" i="4"/>
  <c r="G145" i="4"/>
  <c r="L144" i="4"/>
  <c r="G143" i="4"/>
  <c r="L143" i="4" s="1"/>
  <c r="L142" i="4"/>
  <c r="L141" i="4"/>
  <c r="G141" i="4"/>
  <c r="L140" i="4"/>
  <c r="C139" i="4"/>
  <c r="L135" i="4"/>
  <c r="I134" i="4"/>
  <c r="L134" i="4" s="1"/>
  <c r="L133" i="4"/>
  <c r="I133" i="4"/>
  <c r="L132" i="4"/>
  <c r="G131" i="4"/>
  <c r="L131" i="4" s="1"/>
  <c r="L130" i="4"/>
  <c r="L123" i="4"/>
  <c r="L122" i="4"/>
  <c r="J124" i="4"/>
  <c r="L110" i="4"/>
  <c r="L109" i="4"/>
  <c r="J98" i="4"/>
  <c r="L97" i="4"/>
  <c r="L96" i="4"/>
  <c r="J99" i="4"/>
  <c r="L83" i="4"/>
  <c r="L82" i="4"/>
  <c r="J81" i="4"/>
  <c r="J84" i="4"/>
  <c r="L70" i="4"/>
  <c r="L69" i="4"/>
  <c r="I71" i="4"/>
  <c r="J58" i="4"/>
  <c r="L57" i="4"/>
  <c r="L56" i="4"/>
  <c r="J55" i="4"/>
  <c r="K46" i="4"/>
  <c r="L44" i="4"/>
  <c r="L43" i="4"/>
  <c r="K41" i="4"/>
  <c r="K45" i="4"/>
  <c r="K32" i="4"/>
  <c r="K31" i="4"/>
  <c r="K30" i="4"/>
  <c r="L30" i="4" s="1"/>
  <c r="H22" i="4"/>
  <c r="T15" i="4"/>
  <c r="W23" i="4"/>
  <c r="K10" i="4"/>
  <c r="K9" i="4"/>
  <c r="I9" i="4"/>
  <c r="I8" i="4"/>
  <c r="K7" i="4"/>
  <c r="L7" i="4" s="1"/>
  <c r="T3" i="4"/>
  <c r="I63" i="1"/>
  <c r="D37" i="1"/>
  <c r="D41" i="1" s="1"/>
  <c r="K14" i="1"/>
  <c r="K17" i="1" s="1"/>
  <c r="L17" i="1" s="1"/>
  <c r="J14" i="1"/>
  <c r="J23" i="1" s="1"/>
  <c r="D14" i="1"/>
  <c r="D23" i="1" s="1"/>
  <c r="W14" i="1"/>
  <c r="W22" i="1" s="1"/>
  <c r="T14" i="1"/>
  <c r="T15" i="1" s="1"/>
  <c r="AC22" i="1"/>
  <c r="R21" i="1"/>
  <c r="Y21" i="1" s="1"/>
  <c r="AE20" i="1"/>
  <c r="AG20" i="1" s="1"/>
  <c r="R20" i="1"/>
  <c r="Y20" i="1" s="1"/>
  <c r="R17" i="1"/>
  <c r="Y17" i="1" s="1"/>
  <c r="R16" i="1"/>
  <c r="AF14" i="1"/>
  <c r="AF23" i="1" s="1"/>
  <c r="AE14" i="1"/>
  <c r="AE23" i="1" s="1"/>
  <c r="G173" i="1"/>
  <c r="L173" i="1" s="1"/>
  <c r="G162" i="1"/>
  <c r="G160" i="1"/>
  <c r="D173" i="1"/>
  <c r="B173" i="1"/>
  <c r="I172" i="1"/>
  <c r="L172" i="1" s="1"/>
  <c r="D172" i="1"/>
  <c r="B172" i="1"/>
  <c r="I171" i="1"/>
  <c r="H171" i="1"/>
  <c r="G171" i="1"/>
  <c r="D171" i="1"/>
  <c r="C171" i="1"/>
  <c r="L170" i="1"/>
  <c r="F170" i="1"/>
  <c r="G169" i="1"/>
  <c r="L169" i="1" s="1"/>
  <c r="B169" i="1"/>
  <c r="F169" i="1" s="1"/>
  <c r="H168" i="1"/>
  <c r="L168" i="1" s="1"/>
  <c r="D168" i="1"/>
  <c r="F168" i="1" s="1"/>
  <c r="L164" i="1"/>
  <c r="D164" i="1"/>
  <c r="B164" i="1"/>
  <c r="I163" i="1"/>
  <c r="L163" i="1" s="1"/>
  <c r="D163" i="1"/>
  <c r="B163" i="1"/>
  <c r="I162" i="1"/>
  <c r="H162" i="1"/>
  <c r="D162" i="1"/>
  <c r="C162" i="1"/>
  <c r="L161" i="1"/>
  <c r="F161" i="1"/>
  <c r="L160" i="1"/>
  <c r="B160" i="1"/>
  <c r="F160" i="1" s="1"/>
  <c r="H159" i="1"/>
  <c r="L159" i="1" s="1"/>
  <c r="D159" i="1"/>
  <c r="F159" i="1" s="1"/>
  <c r="D155" i="1"/>
  <c r="H150" i="1"/>
  <c r="L150" i="1" s="1"/>
  <c r="H153" i="1"/>
  <c r="D153" i="1"/>
  <c r="D154" i="1"/>
  <c r="D150" i="1"/>
  <c r="F150" i="1" s="1"/>
  <c r="C153" i="1"/>
  <c r="I154" i="1"/>
  <c r="L154" i="1" s="1"/>
  <c r="I153" i="1"/>
  <c r="C139" i="1"/>
  <c r="C143" i="1" s="1"/>
  <c r="B155" i="1"/>
  <c r="B154" i="1"/>
  <c r="G155" i="1"/>
  <c r="L155" i="1" s="1"/>
  <c r="G153" i="1"/>
  <c r="L152" i="1"/>
  <c r="F152" i="1"/>
  <c r="G151" i="1"/>
  <c r="L151" i="1" s="1"/>
  <c r="B151" i="1"/>
  <c r="G145" i="1"/>
  <c r="L145" i="1" s="1"/>
  <c r="G143" i="1"/>
  <c r="L143" i="1" s="1"/>
  <c r="G141" i="1"/>
  <c r="L141" i="1" s="1"/>
  <c r="B143" i="1"/>
  <c r="B145" i="1"/>
  <c r="F145" i="1" s="1"/>
  <c r="L144" i="1"/>
  <c r="F144" i="1"/>
  <c r="L142" i="1"/>
  <c r="F142" i="1"/>
  <c r="B141" i="1"/>
  <c r="L140" i="1"/>
  <c r="F140" i="1"/>
  <c r="I134" i="1"/>
  <c r="I133" i="1"/>
  <c r="G131" i="1"/>
  <c r="L131" i="1" s="1"/>
  <c r="C135" i="1"/>
  <c r="C133" i="1"/>
  <c r="C131" i="1"/>
  <c r="B135" i="1"/>
  <c r="B131" i="1"/>
  <c r="B134" i="1"/>
  <c r="F132" i="1"/>
  <c r="E116" i="1"/>
  <c r="E124" i="1" s="1"/>
  <c r="D116" i="1"/>
  <c r="D124" i="1" s="1"/>
  <c r="L123" i="1"/>
  <c r="B123" i="1"/>
  <c r="F123" i="1" s="1"/>
  <c r="L122" i="1"/>
  <c r="B122" i="1"/>
  <c r="F122" i="1" s="1"/>
  <c r="B119" i="1"/>
  <c r="F119" i="1" s="1"/>
  <c r="B118" i="1"/>
  <c r="F118" i="1" s="1"/>
  <c r="K116" i="1"/>
  <c r="K119" i="1" s="1"/>
  <c r="L119" i="1" s="1"/>
  <c r="J116" i="1"/>
  <c r="J124" i="1" s="1"/>
  <c r="L110" i="1"/>
  <c r="B110" i="1"/>
  <c r="F110" i="1" s="1"/>
  <c r="L109" i="1"/>
  <c r="B109" i="1"/>
  <c r="F109" i="1" s="1"/>
  <c r="B106" i="1"/>
  <c r="F106" i="1" s="1"/>
  <c r="B105" i="1"/>
  <c r="F105" i="1" s="1"/>
  <c r="K103" i="1"/>
  <c r="K106" i="1" s="1"/>
  <c r="L106" i="1" s="1"/>
  <c r="J103" i="1"/>
  <c r="J108" i="1" s="1"/>
  <c r="L97" i="1"/>
  <c r="B97" i="1"/>
  <c r="F97" i="1" s="1"/>
  <c r="L96" i="1"/>
  <c r="B96" i="1"/>
  <c r="F96" i="1" s="1"/>
  <c r="B93" i="1"/>
  <c r="F93" i="1" s="1"/>
  <c r="B92" i="1"/>
  <c r="F92" i="1" s="1"/>
  <c r="K90" i="1"/>
  <c r="K93" i="1" s="1"/>
  <c r="L93" i="1" s="1"/>
  <c r="J90" i="1"/>
  <c r="J99" i="1" s="1"/>
  <c r="L83" i="1"/>
  <c r="B83" i="1"/>
  <c r="F83" i="1" s="1"/>
  <c r="L82" i="1"/>
  <c r="B82" i="1"/>
  <c r="F82" i="1" s="1"/>
  <c r="B79" i="1"/>
  <c r="F79" i="1" s="1"/>
  <c r="B78" i="1"/>
  <c r="K76" i="1"/>
  <c r="K79" i="1" s="1"/>
  <c r="L79" i="1" s="1"/>
  <c r="J76" i="1"/>
  <c r="J85" i="1" s="1"/>
  <c r="L70" i="1"/>
  <c r="B70" i="1"/>
  <c r="F70" i="1" s="1"/>
  <c r="L69" i="1"/>
  <c r="B69" i="1"/>
  <c r="F69" i="1" s="1"/>
  <c r="B66" i="1"/>
  <c r="F66" i="1" s="1"/>
  <c r="B65" i="1"/>
  <c r="K63" i="1"/>
  <c r="K66" i="1" s="1"/>
  <c r="L66" i="1" s="1"/>
  <c r="J63" i="1"/>
  <c r="J72" i="1" s="1"/>
  <c r="K50" i="1"/>
  <c r="K53" i="1" s="1"/>
  <c r="L53" i="1" s="1"/>
  <c r="J50" i="1"/>
  <c r="J55" i="1" s="1"/>
  <c r="L57" i="1"/>
  <c r="B57" i="1"/>
  <c r="F57" i="1" s="1"/>
  <c r="L56" i="1"/>
  <c r="B56" i="1"/>
  <c r="F56" i="1" s="1"/>
  <c r="B53" i="1"/>
  <c r="F53" i="1" s="1"/>
  <c r="B52" i="1"/>
  <c r="L43" i="1"/>
  <c r="L44" i="1"/>
  <c r="B44" i="1"/>
  <c r="F44" i="1" s="1"/>
  <c r="B43" i="1"/>
  <c r="F43" i="1" s="1"/>
  <c r="B40" i="1"/>
  <c r="F40" i="1" s="1"/>
  <c r="B39" i="1"/>
  <c r="K37" i="1"/>
  <c r="K46" i="1" s="1"/>
  <c r="J37" i="1"/>
  <c r="J42" i="1" s="1"/>
  <c r="H22" i="1"/>
  <c r="J20" i="1"/>
  <c r="J22" i="1" s="1"/>
  <c r="B21" i="1"/>
  <c r="F21" i="1" s="1"/>
  <c r="B20" i="1"/>
  <c r="K27" i="1"/>
  <c r="K32" i="1" s="1"/>
  <c r="J27" i="1"/>
  <c r="J32" i="1" s="1"/>
  <c r="B30" i="1"/>
  <c r="F30" i="1" s="1"/>
  <c r="B29" i="1"/>
  <c r="B17" i="1"/>
  <c r="F17" i="1" s="1"/>
  <c r="B16" i="1"/>
  <c r="K4" i="1"/>
  <c r="K7" i="1" s="1"/>
  <c r="L7" i="1" s="1"/>
  <c r="J4" i="1"/>
  <c r="J6" i="1" s="1"/>
  <c r="L6" i="1" s="1"/>
  <c r="K8" i="1"/>
  <c r="J8" i="1"/>
  <c r="B7" i="1"/>
  <c r="F7" i="1" s="1"/>
  <c r="B6" i="1"/>
  <c r="F6" i="1" s="1"/>
  <c r="D4" i="1"/>
  <c r="D5" i="1" s="1"/>
  <c r="F65" i="4" l="1"/>
  <c r="J111" i="4"/>
  <c r="J105" i="4"/>
  <c r="L105" i="4" s="1"/>
  <c r="J71" i="4"/>
  <c r="J45" i="4"/>
  <c r="J46" i="4"/>
  <c r="L9" i="4"/>
  <c r="L95" i="4"/>
  <c r="J32" i="4"/>
  <c r="G67" i="4"/>
  <c r="G65" i="4"/>
  <c r="L65" i="4" s="1"/>
  <c r="L99" i="4"/>
  <c r="K71" i="4"/>
  <c r="L71" i="4" s="1"/>
  <c r="D124" i="4"/>
  <c r="D117" i="4"/>
  <c r="D120" i="4"/>
  <c r="D125" i="4"/>
  <c r="K17" i="4"/>
  <c r="L17" i="4" s="1"/>
  <c r="K23" i="4"/>
  <c r="L23" i="4" s="1"/>
  <c r="K18" i="4"/>
  <c r="E124" i="4"/>
  <c r="E120" i="4"/>
  <c r="D46" i="4"/>
  <c r="D45" i="4"/>
  <c r="K121" i="4"/>
  <c r="K125" i="4"/>
  <c r="K124" i="4"/>
  <c r="K58" i="4"/>
  <c r="K59" i="4"/>
  <c r="K55" i="4"/>
  <c r="K53" i="4"/>
  <c r="L53" i="4" s="1"/>
  <c r="D112" i="4"/>
  <c r="D107" i="4"/>
  <c r="K112" i="4"/>
  <c r="K107" i="4"/>
  <c r="K111" i="4"/>
  <c r="K95" i="4"/>
  <c r="K99" i="4"/>
  <c r="D23" i="4"/>
  <c r="D18" i="4"/>
  <c r="D22" i="4"/>
  <c r="K66" i="4"/>
  <c r="L66" i="4" s="1"/>
  <c r="J29" i="4"/>
  <c r="J39" i="4"/>
  <c r="E94" i="4"/>
  <c r="E91" i="4"/>
  <c r="H4" i="4"/>
  <c r="H18" i="4"/>
  <c r="K67" i="4"/>
  <c r="J72" i="4"/>
  <c r="L72" i="4" s="1"/>
  <c r="K93" i="4"/>
  <c r="L93" i="4" s="1"/>
  <c r="H98" i="4"/>
  <c r="D9" i="4"/>
  <c r="D15" i="4"/>
  <c r="J22" i="4"/>
  <c r="D38" i="4"/>
  <c r="K40" i="4"/>
  <c r="L40" i="4" s="1"/>
  <c r="K98" i="4"/>
  <c r="G16" i="4"/>
  <c r="J16" i="4"/>
  <c r="I42" i="4"/>
  <c r="I45" i="4"/>
  <c r="L45" i="4" s="1"/>
  <c r="D71" i="4"/>
  <c r="D111" i="4"/>
  <c r="J125" i="4"/>
  <c r="L125" i="4" s="1"/>
  <c r="D5" i="4"/>
  <c r="G29" i="4"/>
  <c r="H38" i="4"/>
  <c r="L38" i="4" s="1"/>
  <c r="D64" i="4"/>
  <c r="H91" i="4"/>
  <c r="L91" i="4" s="1"/>
  <c r="K21" i="4"/>
  <c r="K33" i="4"/>
  <c r="L33" i="4" s="1"/>
  <c r="K42" i="4"/>
  <c r="J52" i="4"/>
  <c r="K54" i="4"/>
  <c r="I68" i="4"/>
  <c r="J78" i="4"/>
  <c r="L78" i="4" s="1"/>
  <c r="K80" i="4"/>
  <c r="K85" i="4"/>
  <c r="K120" i="4"/>
  <c r="J59" i="4"/>
  <c r="J68" i="4"/>
  <c r="K106" i="4"/>
  <c r="L106" i="4" s="1"/>
  <c r="J108" i="4"/>
  <c r="J118" i="4"/>
  <c r="L118" i="4" s="1"/>
  <c r="T18" i="4"/>
  <c r="K68" i="4"/>
  <c r="K108" i="4"/>
  <c r="D8" i="4"/>
  <c r="T22" i="4"/>
  <c r="D41" i="4"/>
  <c r="G85" i="4"/>
  <c r="D104" i="4"/>
  <c r="W22" i="4"/>
  <c r="H94" i="4"/>
  <c r="D67" i="4"/>
  <c r="J92" i="4"/>
  <c r="L92" i="4" s="1"/>
  <c r="K94" i="4"/>
  <c r="J10" i="4"/>
  <c r="L10" i="4" s="1"/>
  <c r="K79" i="4"/>
  <c r="L79" i="4" s="1"/>
  <c r="J121" i="4"/>
  <c r="Z16" i="4"/>
  <c r="K81" i="4"/>
  <c r="L81" i="4" s="1"/>
  <c r="K119" i="4"/>
  <c r="L119" i="4" s="1"/>
  <c r="F173" i="1"/>
  <c r="AG23" i="1"/>
  <c r="AH20" i="1"/>
  <c r="AF17" i="1"/>
  <c r="AG17" i="1" s="1"/>
  <c r="AH17" i="1" s="1"/>
  <c r="AI17" i="1" s="1"/>
  <c r="T22" i="1"/>
  <c r="AE22" i="1"/>
  <c r="T18" i="1"/>
  <c r="T23" i="1"/>
  <c r="W23" i="1"/>
  <c r="AE16" i="1"/>
  <c r="AF18" i="1"/>
  <c r="AF21" i="1"/>
  <c r="F172" i="1"/>
  <c r="M172" i="1" s="1"/>
  <c r="N172" i="1" s="1"/>
  <c r="F131" i="1"/>
  <c r="M131" i="1" s="1"/>
  <c r="N131" i="1" s="1"/>
  <c r="L171" i="1"/>
  <c r="M70" i="1"/>
  <c r="M44" i="1"/>
  <c r="F154" i="1"/>
  <c r="M154" i="1" s="1"/>
  <c r="N154" i="1" s="1"/>
  <c r="M169" i="1"/>
  <c r="N169" i="1" s="1"/>
  <c r="F163" i="1"/>
  <c r="M163" i="1" s="1"/>
  <c r="N163" i="1" s="1"/>
  <c r="F164" i="1"/>
  <c r="M164" i="1" s="1"/>
  <c r="N164" i="1" s="1"/>
  <c r="F143" i="1"/>
  <c r="M143" i="1" s="1"/>
  <c r="N143" i="1" s="1"/>
  <c r="F162" i="1"/>
  <c r="F171" i="1"/>
  <c r="M161" i="1"/>
  <c r="N161" i="1" s="1"/>
  <c r="L162" i="1"/>
  <c r="M162" i="1" s="1"/>
  <c r="N162" i="1" s="1"/>
  <c r="F155" i="1"/>
  <c r="M155" i="1" s="1"/>
  <c r="N155" i="1" s="1"/>
  <c r="M168" i="1"/>
  <c r="N168" i="1" s="1"/>
  <c r="M142" i="1"/>
  <c r="N142" i="1" s="1"/>
  <c r="M170" i="1"/>
  <c r="N170" i="1" s="1"/>
  <c r="M140" i="1"/>
  <c r="N140" i="1" s="1"/>
  <c r="M152" i="1"/>
  <c r="N152" i="1" s="1"/>
  <c r="M173" i="1"/>
  <c r="N173" i="1" s="1"/>
  <c r="M160" i="1"/>
  <c r="N160" i="1" s="1"/>
  <c r="M159" i="1"/>
  <c r="N159" i="1" s="1"/>
  <c r="L153" i="1"/>
  <c r="F153" i="1"/>
  <c r="M150" i="1"/>
  <c r="N150" i="1" s="1"/>
  <c r="F141" i="1"/>
  <c r="M141" i="1" s="1"/>
  <c r="N141" i="1" s="1"/>
  <c r="F151" i="1"/>
  <c r="M151" i="1" s="1"/>
  <c r="N151" i="1" s="1"/>
  <c r="M145" i="1"/>
  <c r="N145" i="1" s="1"/>
  <c r="M144" i="1"/>
  <c r="N144" i="1" s="1"/>
  <c r="F135" i="1"/>
  <c r="E120" i="1"/>
  <c r="M119" i="1"/>
  <c r="N119" i="1" s="1"/>
  <c r="F130" i="1"/>
  <c r="F134" i="1"/>
  <c r="L132" i="1"/>
  <c r="M132" i="1" s="1"/>
  <c r="N132" i="1" s="1"/>
  <c r="F133" i="1"/>
  <c r="L135" i="1"/>
  <c r="D117" i="1"/>
  <c r="D120" i="1"/>
  <c r="M122" i="1"/>
  <c r="M123" i="1"/>
  <c r="D125" i="1"/>
  <c r="F125" i="1" s="1"/>
  <c r="J121" i="1"/>
  <c r="K121" i="1"/>
  <c r="J118" i="1"/>
  <c r="L118" i="1" s="1"/>
  <c r="M118" i="1" s="1"/>
  <c r="N118" i="1" s="1"/>
  <c r="K120" i="1"/>
  <c r="J125" i="1"/>
  <c r="K125" i="1"/>
  <c r="K124" i="1"/>
  <c r="K95" i="1"/>
  <c r="K68" i="1"/>
  <c r="K108" i="1"/>
  <c r="L108" i="1" s="1"/>
  <c r="J95" i="1"/>
  <c r="M109" i="1"/>
  <c r="K80" i="1"/>
  <c r="J111" i="1"/>
  <c r="J81" i="1"/>
  <c r="K111" i="1"/>
  <c r="K81" i="1"/>
  <c r="J98" i="1"/>
  <c r="M66" i="1"/>
  <c r="N66" i="1" s="1"/>
  <c r="K98" i="1"/>
  <c r="M110" i="1"/>
  <c r="M106" i="1"/>
  <c r="N106" i="1" s="1"/>
  <c r="J105" i="1"/>
  <c r="L105" i="1" s="1"/>
  <c r="M105" i="1" s="1"/>
  <c r="N105" i="1" s="1"/>
  <c r="K107" i="1"/>
  <c r="J112" i="1"/>
  <c r="K112" i="1"/>
  <c r="M96" i="1"/>
  <c r="M97" i="1"/>
  <c r="M93" i="1"/>
  <c r="N93" i="1" s="1"/>
  <c r="J92" i="1"/>
  <c r="L92" i="1" s="1"/>
  <c r="M92" i="1" s="1"/>
  <c r="N92" i="1" s="1"/>
  <c r="K94" i="1"/>
  <c r="K99" i="1"/>
  <c r="J71" i="1"/>
  <c r="M79" i="1"/>
  <c r="N79" i="1" s="1"/>
  <c r="K71" i="1"/>
  <c r="M83" i="1"/>
  <c r="J65" i="1"/>
  <c r="J78" i="1"/>
  <c r="L78" i="1" s="1"/>
  <c r="J84" i="1"/>
  <c r="K84" i="1"/>
  <c r="F23" i="1"/>
  <c r="K67" i="1"/>
  <c r="J68" i="1"/>
  <c r="M82" i="1"/>
  <c r="F78" i="1"/>
  <c r="K85" i="1"/>
  <c r="M69" i="1"/>
  <c r="K72" i="1"/>
  <c r="K42" i="1"/>
  <c r="K45" i="1"/>
  <c r="M56" i="1"/>
  <c r="M43" i="1"/>
  <c r="J45" i="1"/>
  <c r="J46" i="1"/>
  <c r="K55" i="1"/>
  <c r="K58" i="1"/>
  <c r="J59" i="1"/>
  <c r="J58" i="1"/>
  <c r="J52" i="1"/>
  <c r="M57" i="1"/>
  <c r="M53" i="1"/>
  <c r="N53" i="1" s="1"/>
  <c r="K54" i="1"/>
  <c r="K59" i="1"/>
  <c r="D46" i="1"/>
  <c r="D38" i="1"/>
  <c r="D45" i="1"/>
  <c r="J33" i="1"/>
  <c r="K33" i="1"/>
  <c r="D10" i="1"/>
  <c r="F10" i="1" s="1"/>
  <c r="J10" i="1"/>
  <c r="K10" i="1"/>
  <c r="M17" i="1"/>
  <c r="N17" i="1" s="1"/>
  <c r="K9" i="1"/>
  <c r="K23" i="1"/>
  <c r="L23" i="1" s="1"/>
  <c r="K21" i="1"/>
  <c r="L21" i="1" s="1"/>
  <c r="M21" i="1" s="1"/>
  <c r="J16" i="1"/>
  <c r="D22" i="1"/>
  <c r="L20" i="1"/>
  <c r="J39" i="1"/>
  <c r="K41" i="1"/>
  <c r="D9" i="1"/>
  <c r="M7" i="1"/>
  <c r="N7" i="1" s="1"/>
  <c r="D15" i="1"/>
  <c r="F20" i="1"/>
  <c r="M6" i="1"/>
  <c r="N6" i="1" s="1"/>
  <c r="K40" i="1"/>
  <c r="L40" i="1" s="1"/>
  <c r="M40" i="1" s="1"/>
  <c r="N40" i="1" s="1"/>
  <c r="K31" i="1"/>
  <c r="D18" i="1"/>
  <c r="J29" i="1"/>
  <c r="K30" i="1"/>
  <c r="L30" i="1" s="1"/>
  <c r="M30" i="1" s="1"/>
  <c r="N30" i="1" s="1"/>
  <c r="K18" i="1"/>
  <c r="D8" i="1"/>
  <c r="L29" i="4" l="1"/>
  <c r="L68" i="4"/>
  <c r="L121" i="4"/>
  <c r="L108" i="4"/>
  <c r="L16" i="4"/>
  <c r="H67" i="4"/>
  <c r="L67" i="4" s="1"/>
  <c r="H64" i="4"/>
  <c r="L64" i="4" s="1"/>
  <c r="D94" i="4"/>
  <c r="D98" i="4"/>
  <c r="D80" i="4"/>
  <c r="D84" i="4"/>
  <c r="G58" i="4"/>
  <c r="G59" i="4"/>
  <c r="L59" i="4" s="1"/>
  <c r="G52" i="4"/>
  <c r="H8" i="4"/>
  <c r="H5" i="4"/>
  <c r="L5" i="4" s="1"/>
  <c r="S16" i="4"/>
  <c r="Y16" i="4" s="1"/>
  <c r="AH16" i="4" s="1"/>
  <c r="S18" i="4"/>
  <c r="H51" i="4"/>
  <c r="L51" i="4" s="1"/>
  <c r="H54" i="4"/>
  <c r="H104" i="4"/>
  <c r="L104" i="4" s="1"/>
  <c r="H107" i="4"/>
  <c r="I58" i="4"/>
  <c r="I55" i="4"/>
  <c r="L55" i="4" s="1"/>
  <c r="I54" i="4"/>
  <c r="H28" i="4"/>
  <c r="L28" i="4" s="1"/>
  <c r="H31" i="4"/>
  <c r="R15" i="4"/>
  <c r="Y15" i="4" s="1"/>
  <c r="AH15" i="4" s="1"/>
  <c r="R19" i="4"/>
  <c r="I32" i="4"/>
  <c r="L32" i="4" s="1"/>
  <c r="I31" i="4"/>
  <c r="L21" i="4"/>
  <c r="K22" i="4"/>
  <c r="H120" i="4"/>
  <c r="L120" i="4" s="1"/>
  <c r="H117" i="4"/>
  <c r="Y18" i="4"/>
  <c r="AH18" i="4" s="1"/>
  <c r="G111" i="4"/>
  <c r="G112" i="4"/>
  <c r="L112" i="4" s="1"/>
  <c r="D51" i="4"/>
  <c r="F51" i="4" s="1"/>
  <c r="D58" i="4"/>
  <c r="F58" i="4" s="1"/>
  <c r="D54" i="4"/>
  <c r="F54" i="4" s="1"/>
  <c r="D59" i="4"/>
  <c r="F59" i="4" s="1"/>
  <c r="L94" i="4"/>
  <c r="I19" i="4"/>
  <c r="I18" i="4"/>
  <c r="L18" i="4" s="1"/>
  <c r="L42" i="4"/>
  <c r="L98" i="4"/>
  <c r="G124" i="4"/>
  <c r="L124" i="4" s="1"/>
  <c r="G117" i="4"/>
  <c r="E77" i="4"/>
  <c r="E80" i="4"/>
  <c r="I111" i="4"/>
  <c r="I107" i="4"/>
  <c r="D28" i="4"/>
  <c r="D32" i="4"/>
  <c r="D33" i="4"/>
  <c r="D31" i="4"/>
  <c r="G46" i="4"/>
  <c r="L46" i="4" s="1"/>
  <c r="G39" i="4"/>
  <c r="L39" i="4" s="1"/>
  <c r="G41" i="4"/>
  <c r="L41" i="4" s="1"/>
  <c r="H84" i="4"/>
  <c r="L84" i="4" s="1"/>
  <c r="H80" i="4"/>
  <c r="L80" i="4" s="1"/>
  <c r="H85" i="4"/>
  <c r="L85" i="4" s="1"/>
  <c r="H77" i="4"/>
  <c r="L77" i="4" s="1"/>
  <c r="Y23" i="1"/>
  <c r="AH23" i="1" s="1"/>
  <c r="AI23" i="1" s="1"/>
  <c r="AF22" i="1"/>
  <c r="AG21" i="1"/>
  <c r="AH21" i="1" s="1"/>
  <c r="M171" i="1"/>
  <c r="N171" i="1" s="1"/>
  <c r="M153" i="1"/>
  <c r="N153" i="1" s="1"/>
  <c r="L95" i="1"/>
  <c r="L125" i="1"/>
  <c r="M125" i="1" s="1"/>
  <c r="N125" i="1" s="1"/>
  <c r="M135" i="1"/>
  <c r="N135" i="1" s="1"/>
  <c r="L121" i="1"/>
  <c r="L81" i="1"/>
  <c r="M78" i="1"/>
  <c r="N78" i="1" s="1"/>
  <c r="L10" i="1"/>
  <c r="M10" i="1" s="1"/>
  <c r="N10" i="1" s="1"/>
  <c r="M23" i="1"/>
  <c r="N23" i="1" s="1"/>
  <c r="L33" i="1"/>
  <c r="M20" i="1"/>
  <c r="K22" i="1"/>
  <c r="L117" i="4" l="1"/>
  <c r="L107" i="4"/>
  <c r="L111" i="4"/>
  <c r="L54" i="4"/>
  <c r="R22" i="4"/>
  <c r="Y22" i="4" s="1"/>
  <c r="AH22" i="4" s="1"/>
  <c r="Y19" i="4"/>
  <c r="I22" i="4"/>
  <c r="L22" i="4" s="1"/>
  <c r="L19" i="4"/>
  <c r="L58" i="4"/>
  <c r="L31" i="4"/>
  <c r="AH19" i="4" l="1"/>
  <c r="B22" i="4"/>
  <c r="T3" i="1" l="1"/>
  <c r="B14" i="1" l="1"/>
  <c r="S14" i="1"/>
  <c r="H63" i="1"/>
  <c r="AD14" i="1"/>
  <c r="R14" i="1"/>
  <c r="D63" i="1"/>
  <c r="AC14" i="1"/>
  <c r="I50" i="1"/>
  <c r="H50" i="1"/>
  <c r="H51" i="1" s="1"/>
  <c r="L51" i="1" s="1"/>
  <c r="G14" i="1"/>
  <c r="D50" i="1"/>
  <c r="I37" i="1"/>
  <c r="H37" i="1"/>
  <c r="R18" i="1"/>
  <c r="Z14" i="1"/>
  <c r="Z16" i="1" s="1"/>
  <c r="AG16" i="1" s="1"/>
  <c r="I14" i="1"/>
  <c r="H14" i="1"/>
  <c r="C14" i="1"/>
  <c r="D76" i="1"/>
  <c r="D103" i="1"/>
  <c r="H103" i="1"/>
  <c r="I103" i="1"/>
  <c r="I107" i="1" s="1"/>
  <c r="B67" i="1"/>
  <c r="B27" i="1"/>
  <c r="B28" i="1" s="1"/>
  <c r="D90" i="1"/>
  <c r="B18" i="1"/>
  <c r="B103" i="1"/>
  <c r="B104" i="1" s="1"/>
  <c r="G90" i="1"/>
  <c r="G99" i="1" s="1"/>
  <c r="C90" i="1"/>
  <c r="C98" i="1" s="1"/>
  <c r="C63" i="1"/>
  <c r="G16" i="1"/>
  <c r="L16" i="1" s="1"/>
  <c r="H116" i="1"/>
  <c r="B116" i="1"/>
  <c r="G63" i="1"/>
  <c r="G65" i="1" s="1"/>
  <c r="L65" i="1" s="1"/>
  <c r="G103" i="1"/>
  <c r="G112" i="1" s="1"/>
  <c r="C103" i="1"/>
  <c r="G76" i="1"/>
  <c r="G85" i="1" s="1"/>
  <c r="H4" i="1"/>
  <c r="H5" i="1" s="1"/>
  <c r="L5" i="1" s="1"/>
  <c r="B8" i="1"/>
  <c r="C76" i="1"/>
  <c r="H27" i="1"/>
  <c r="B76" i="1"/>
  <c r="D80" i="1"/>
  <c r="D84" i="1"/>
  <c r="B107" i="1"/>
  <c r="B32" i="1"/>
  <c r="G116" i="1"/>
  <c r="B120" i="1"/>
  <c r="F120" i="1" s="1"/>
  <c r="G50" i="1"/>
  <c r="E76" i="1"/>
  <c r="B50" i="1"/>
  <c r="B5" i="1"/>
  <c r="F5" i="1" s="1"/>
  <c r="E90" i="1"/>
  <c r="B41" i="1"/>
  <c r="I27" i="1"/>
  <c r="G27" i="1"/>
  <c r="G29" i="1" s="1"/>
  <c r="L29" i="1" s="1"/>
  <c r="B9" i="1"/>
  <c r="F9" i="1" s="1"/>
  <c r="C50" i="1"/>
  <c r="B94" i="1"/>
  <c r="C27" i="1"/>
  <c r="H90" i="1"/>
  <c r="D27" i="1"/>
  <c r="B90" i="1"/>
  <c r="B31" i="1"/>
  <c r="G37" i="1"/>
  <c r="B80" i="1"/>
  <c r="C37" i="1"/>
  <c r="B63" i="1"/>
  <c r="B37" i="1"/>
  <c r="I4" i="1"/>
  <c r="C4" i="1"/>
  <c r="C8" i="1" s="1"/>
  <c r="B54" i="1"/>
  <c r="H76" i="1"/>
  <c r="D59" i="1" l="1"/>
  <c r="D51" i="1"/>
  <c r="D54" i="1"/>
  <c r="D58" i="1"/>
  <c r="AC15" i="1"/>
  <c r="AG15" i="1" s="1"/>
  <c r="AC18" i="1"/>
  <c r="D72" i="1"/>
  <c r="D64" i="1"/>
  <c r="D67" i="1"/>
  <c r="D71" i="1"/>
  <c r="R15" i="1"/>
  <c r="Y15" i="1" s="1"/>
  <c r="AH15" i="1" s="1"/>
  <c r="AI15" i="1" s="1"/>
  <c r="R19" i="1"/>
  <c r="AD18" i="1"/>
  <c r="AD19" i="1"/>
  <c r="S16" i="1"/>
  <c r="Y16" i="1" s="1"/>
  <c r="AH16" i="1" s="1"/>
  <c r="AI16" i="1" s="1"/>
  <c r="S18" i="1"/>
  <c r="Y18" i="1" s="1"/>
  <c r="F8" i="1"/>
  <c r="H8" i="1"/>
  <c r="H54" i="1"/>
  <c r="L134" i="1"/>
  <c r="M134" i="1" s="1"/>
  <c r="N134" i="1" s="1"/>
  <c r="B108" i="1"/>
  <c r="B111" i="1" s="1"/>
  <c r="L133" i="1"/>
  <c r="M133" i="1" s="1"/>
  <c r="N133" i="1" s="1"/>
  <c r="M5" i="1"/>
  <c r="N5" i="1" s="1"/>
  <c r="C112" i="1"/>
  <c r="C107" i="1"/>
  <c r="I111" i="1"/>
  <c r="B121" i="1"/>
  <c r="B117" i="1"/>
  <c r="F117" i="1" s="1"/>
  <c r="C65" i="1"/>
  <c r="F65" i="1" s="1"/>
  <c r="M65" i="1" s="1"/>
  <c r="N65" i="1" s="1"/>
  <c r="C67" i="1"/>
  <c r="F67" i="1" s="1"/>
  <c r="C18" i="1"/>
  <c r="F18" i="1" s="1"/>
  <c r="C16" i="1"/>
  <c r="F16" i="1" s="1"/>
  <c r="M16" i="1" s="1"/>
  <c r="N16" i="1" s="1"/>
  <c r="H31" i="1"/>
  <c r="H28" i="1"/>
  <c r="L28" i="1" s="1"/>
  <c r="B77" i="1"/>
  <c r="B81" i="1"/>
  <c r="C80" i="1"/>
  <c r="C85" i="1"/>
  <c r="F85" i="1" s="1"/>
  <c r="G67" i="1"/>
  <c r="G72" i="1"/>
  <c r="L72" i="1" s="1"/>
  <c r="H120" i="1"/>
  <c r="L120" i="1" s="1"/>
  <c r="M120" i="1" s="1"/>
  <c r="N120" i="1" s="1"/>
  <c r="H117" i="1"/>
  <c r="C72" i="1"/>
  <c r="I41" i="1"/>
  <c r="I42" i="1"/>
  <c r="L42" i="1" s="1"/>
  <c r="I45" i="1"/>
  <c r="L45" i="1" s="1"/>
  <c r="D94" i="1"/>
  <c r="D98" i="1"/>
  <c r="G111" i="1"/>
  <c r="L112" i="1"/>
  <c r="C94" i="1"/>
  <c r="C99" i="1"/>
  <c r="F99" i="1" s="1"/>
  <c r="I67" i="1"/>
  <c r="I68" i="1"/>
  <c r="L68" i="1" s="1"/>
  <c r="I71" i="1"/>
  <c r="L71" i="1" s="1"/>
  <c r="H38" i="1"/>
  <c r="L38" i="1" s="1"/>
  <c r="H41" i="1"/>
  <c r="G117" i="1"/>
  <c r="G124" i="1"/>
  <c r="L124" i="1" s="1"/>
  <c r="I32" i="1"/>
  <c r="L32" i="1" s="1"/>
  <c r="I31" i="1"/>
  <c r="G52" i="1"/>
  <c r="L52" i="1" s="1"/>
  <c r="G59" i="1"/>
  <c r="L59" i="1" s="1"/>
  <c r="G58" i="1"/>
  <c r="B38" i="1"/>
  <c r="F38" i="1" s="1"/>
  <c r="B42" i="1"/>
  <c r="I9" i="1"/>
  <c r="L9" i="1" s="1"/>
  <c r="M9" i="1" s="1"/>
  <c r="N9" i="1" s="1"/>
  <c r="I8" i="1"/>
  <c r="L8" i="1" s="1"/>
  <c r="M8" i="1" s="1"/>
  <c r="N8" i="1" s="1"/>
  <c r="B19" i="1"/>
  <c r="B15" i="1"/>
  <c r="F15" i="1" s="1"/>
  <c r="E91" i="1"/>
  <c r="E94" i="1"/>
  <c r="I19" i="1"/>
  <c r="I18" i="1"/>
  <c r="H15" i="1"/>
  <c r="L15" i="1" s="1"/>
  <c r="H18" i="1"/>
  <c r="H67" i="1"/>
  <c r="H64" i="1"/>
  <c r="L64" i="1" s="1"/>
  <c r="B91" i="1"/>
  <c r="B95" i="1"/>
  <c r="D104" i="1"/>
  <c r="F104" i="1" s="1"/>
  <c r="D111" i="1"/>
  <c r="D112" i="1"/>
  <c r="D107" i="1"/>
  <c r="H104" i="1"/>
  <c r="L104" i="1" s="1"/>
  <c r="H107" i="1"/>
  <c r="C52" i="1"/>
  <c r="F52" i="1" s="1"/>
  <c r="C59" i="1"/>
  <c r="C54" i="1"/>
  <c r="F54" i="1" s="1"/>
  <c r="G39" i="1"/>
  <c r="L39" i="1" s="1"/>
  <c r="G46" i="1"/>
  <c r="L46" i="1" s="1"/>
  <c r="G41" i="1"/>
  <c r="D33" i="1"/>
  <c r="D28" i="1"/>
  <c r="F28" i="1" s="1"/>
  <c r="D32" i="1"/>
  <c r="F32" i="1" s="1"/>
  <c r="D31" i="1"/>
  <c r="B55" i="1"/>
  <c r="B51" i="1"/>
  <c r="F51" i="1" s="1"/>
  <c r="M51" i="1" s="1"/>
  <c r="N51" i="1" s="1"/>
  <c r="C29" i="1"/>
  <c r="F29" i="1" s="1"/>
  <c r="M29" i="1" s="1"/>
  <c r="N29" i="1" s="1"/>
  <c r="C33" i="1"/>
  <c r="C31" i="1"/>
  <c r="B64" i="1"/>
  <c r="F64" i="1" s="1"/>
  <c r="B68" i="1"/>
  <c r="C39" i="1"/>
  <c r="F39" i="1" s="1"/>
  <c r="C41" i="1"/>
  <c r="F41" i="1" s="1"/>
  <c r="C46" i="1"/>
  <c r="F46" i="1" s="1"/>
  <c r="I54" i="1"/>
  <c r="L54" i="1" s="1"/>
  <c r="I55" i="1"/>
  <c r="L55" i="1" s="1"/>
  <c r="I58" i="1"/>
  <c r="H77" i="1"/>
  <c r="L77" i="1" s="1"/>
  <c r="H85" i="1"/>
  <c r="L85" i="1" s="1"/>
  <c r="H80" i="1"/>
  <c r="L80" i="1" s="1"/>
  <c r="H84" i="1"/>
  <c r="L84" i="1" s="1"/>
  <c r="H94" i="1"/>
  <c r="L94" i="1" s="1"/>
  <c r="H98" i="1"/>
  <c r="L98" i="1" s="1"/>
  <c r="H91" i="1"/>
  <c r="L91" i="1" s="1"/>
  <c r="H99" i="1"/>
  <c r="L99" i="1" s="1"/>
  <c r="E80" i="1"/>
  <c r="E77" i="1"/>
  <c r="R22" i="1" l="1"/>
  <c r="Y22" i="1" s="1"/>
  <c r="Y19" i="1"/>
  <c r="AG18" i="1"/>
  <c r="AH18" i="1" s="1"/>
  <c r="AI18" i="1" s="1"/>
  <c r="AG19" i="1"/>
  <c r="AD22" i="1"/>
  <c r="AG22" i="1" s="1"/>
  <c r="AH22" i="1" s="1"/>
  <c r="AI22" i="1" s="1"/>
  <c r="F107" i="1"/>
  <c r="F31" i="1"/>
  <c r="F112" i="1"/>
  <c r="L117" i="1"/>
  <c r="M117" i="1" s="1"/>
  <c r="N117" i="1" s="1"/>
  <c r="F108" i="1"/>
  <c r="M108" i="1" s="1"/>
  <c r="L130" i="1"/>
  <c r="M130" i="1" s="1"/>
  <c r="N130" i="1" s="1"/>
  <c r="L111" i="1"/>
  <c r="F94" i="1"/>
  <c r="M94" i="1" s="1"/>
  <c r="N94" i="1" s="1"/>
  <c r="F77" i="1"/>
  <c r="M77" i="1" s="1"/>
  <c r="N77" i="1" s="1"/>
  <c r="F72" i="1"/>
  <c r="M72" i="1" s="1"/>
  <c r="N72" i="1" s="1"/>
  <c r="L67" i="1"/>
  <c r="M67" i="1" s="1"/>
  <c r="N67" i="1" s="1"/>
  <c r="M104" i="1"/>
  <c r="N104" i="1" s="1"/>
  <c r="L107" i="1"/>
  <c r="L31" i="1"/>
  <c r="L58" i="1"/>
  <c r="F59" i="1"/>
  <c r="M59" i="1" s="1"/>
  <c r="N59" i="1" s="1"/>
  <c r="F33" i="1"/>
  <c r="M33" i="1" s="1"/>
  <c r="N33" i="1" s="1"/>
  <c r="M38" i="1"/>
  <c r="N38" i="1" s="1"/>
  <c r="M99" i="1"/>
  <c r="N99" i="1" s="1"/>
  <c r="F80" i="1"/>
  <c r="M80" i="1" s="1"/>
  <c r="N80" i="1" s="1"/>
  <c r="M28" i="1"/>
  <c r="N28" i="1" s="1"/>
  <c r="B124" i="1"/>
  <c r="F124" i="1" s="1"/>
  <c r="M124" i="1" s="1"/>
  <c r="N124" i="1" s="1"/>
  <c r="F121" i="1"/>
  <c r="M121" i="1" s="1"/>
  <c r="F81" i="1"/>
  <c r="M81" i="1" s="1"/>
  <c r="B84" i="1"/>
  <c r="F84" i="1" s="1"/>
  <c r="M84" i="1" s="1"/>
  <c r="N84" i="1" s="1"/>
  <c r="M112" i="1"/>
  <c r="N112" i="1" s="1"/>
  <c r="M85" i="1"/>
  <c r="N85" i="1" s="1"/>
  <c r="M64" i="1"/>
  <c r="N64" i="1" s="1"/>
  <c r="M54" i="1"/>
  <c r="N54" i="1" s="1"/>
  <c r="I22" i="1"/>
  <c r="L22" i="1" s="1"/>
  <c r="L19" i="1"/>
  <c r="M52" i="1"/>
  <c r="N52" i="1" s="1"/>
  <c r="B22" i="1"/>
  <c r="F22" i="1" s="1"/>
  <c r="F19" i="1"/>
  <c r="F95" i="1"/>
  <c r="M95" i="1" s="1"/>
  <c r="B98" i="1"/>
  <c r="F98" i="1" s="1"/>
  <c r="M98" i="1" s="1"/>
  <c r="N98" i="1" s="1"/>
  <c r="F91" i="1"/>
  <c r="M91" i="1" s="1"/>
  <c r="N91" i="1" s="1"/>
  <c r="F111" i="1"/>
  <c r="L41" i="1"/>
  <c r="M41" i="1" s="1"/>
  <c r="N41" i="1" s="1"/>
  <c r="B71" i="1"/>
  <c r="F71" i="1" s="1"/>
  <c r="M71" i="1" s="1"/>
  <c r="N71" i="1" s="1"/>
  <c r="F68" i="1"/>
  <c r="M68" i="1" s="1"/>
  <c r="M46" i="1"/>
  <c r="N46" i="1" s="1"/>
  <c r="M39" i="1"/>
  <c r="N39" i="1" s="1"/>
  <c r="B45" i="1"/>
  <c r="F45" i="1" s="1"/>
  <c r="M45" i="1" s="1"/>
  <c r="N45" i="1" s="1"/>
  <c r="F42" i="1"/>
  <c r="M42" i="1" s="1"/>
  <c r="B58" i="1"/>
  <c r="F58" i="1" s="1"/>
  <c r="F55" i="1"/>
  <c r="M55" i="1" s="1"/>
  <c r="M32" i="1"/>
  <c r="N32" i="1" s="1"/>
  <c r="L18" i="1"/>
  <c r="M18" i="1" s="1"/>
  <c r="N18" i="1" s="1"/>
  <c r="M15" i="1"/>
  <c r="N15" i="1" s="1"/>
  <c r="M111" i="1" l="1"/>
  <c r="N111" i="1" s="1"/>
  <c r="M31" i="1"/>
  <c r="N31" i="1" s="1"/>
  <c r="M107" i="1"/>
  <c r="N107" i="1" s="1"/>
  <c r="AH19" i="1"/>
  <c r="M58" i="1"/>
  <c r="N58" i="1" s="1"/>
  <c r="M19" i="1"/>
  <c r="M22" i="1"/>
  <c r="N22" i="1" s="1"/>
  <c r="M132" i="4"/>
  <c r="N132" i="4" s="1"/>
  <c r="M121" i="4"/>
  <c r="M72" i="4"/>
  <c r="N72" i="4" s="1"/>
  <c r="M83" i="4"/>
  <c r="M150" i="4"/>
  <c r="N150" i="4" s="1"/>
  <c r="M117" i="4"/>
  <c r="N117" i="4" s="1"/>
  <c r="M69" i="4"/>
  <c r="M152" i="4"/>
  <c r="N152" i="4" s="1"/>
  <c r="M42" i="4"/>
  <c r="M84" i="4"/>
  <c r="N84" i="4" s="1"/>
  <c r="M97" i="4"/>
  <c r="M119" i="4"/>
  <c r="N119" i="4" s="1"/>
  <c r="M109" i="4"/>
  <c r="M170" i="4"/>
  <c r="N170" i="4" s="1"/>
  <c r="M16" i="4"/>
  <c r="N16" i="4" s="1"/>
  <c r="M98" i="4"/>
  <c r="N98" i="4" s="1"/>
  <c r="M65" i="4"/>
  <c r="N65" i="4" s="1"/>
  <c r="M56" i="4"/>
  <c r="M133" i="4"/>
  <c r="N133" i="4" s="1"/>
  <c r="M9" i="4"/>
  <c r="N9" i="4" s="1"/>
  <c r="M67" i="4"/>
  <c r="N67" i="4" s="1"/>
  <c r="M31" i="4"/>
  <c r="N31" i="4" s="1"/>
  <c r="M44" i="4"/>
  <c r="M41" i="4"/>
  <c r="N41" i="4" s="1"/>
  <c r="M19" i="4"/>
  <c r="M43" i="4"/>
  <c r="M141" i="4"/>
  <c r="N141" i="4" s="1"/>
  <c r="M17" i="4"/>
  <c r="N17" i="4" s="1"/>
  <c r="M123" i="4"/>
  <c r="M20" i="4"/>
  <c r="M160" i="4"/>
  <c r="N160" i="4" s="1"/>
  <c r="M161" i="4"/>
  <c r="N161" i="4" s="1"/>
  <c r="M33" i="4"/>
  <c r="N33" i="4" s="1"/>
  <c r="M118" i="4"/>
  <c r="N118" i="4" s="1"/>
  <c r="M54" i="4"/>
  <c r="N54" i="4" s="1"/>
  <c r="M108" i="4"/>
  <c r="M142" i="4"/>
  <c r="N142" i="4" s="1"/>
  <c r="M30" i="4"/>
  <c r="N30" i="4" s="1"/>
  <c r="M104" i="4"/>
  <c r="N104" i="4" s="1"/>
  <c r="M23" i="4"/>
  <c r="N23" i="4" s="1"/>
  <c r="M53" i="4"/>
  <c r="N53" i="4" s="1"/>
  <c r="M10" i="4"/>
  <c r="N10" i="4" s="1"/>
  <c r="M151" i="4"/>
  <c r="N151" i="4" s="1"/>
  <c r="M59" i="4"/>
  <c r="N59" i="4" s="1"/>
  <c r="M154" i="4"/>
  <c r="N154" i="4" s="1"/>
  <c r="M68" i="4"/>
  <c r="M52" i="4"/>
  <c r="N52" i="4" s="1"/>
  <c r="M15" i="4"/>
  <c r="N15" i="4" s="1"/>
  <c r="M131" i="4"/>
  <c r="N131" i="4" s="1"/>
  <c r="M107" i="4"/>
  <c r="N107" i="4" s="1"/>
  <c r="M32" i="4"/>
  <c r="N32" i="4" s="1"/>
  <c r="M18" i="4"/>
  <c r="N18" i="4" s="1"/>
  <c r="M71" i="4"/>
  <c r="N71" i="4" s="1"/>
  <c r="M38" i="4"/>
  <c r="N38" i="4" s="1"/>
  <c r="M95" i="4"/>
  <c r="M140" i="4"/>
  <c r="N140" i="4" s="1"/>
  <c r="M99" i="4"/>
  <c r="N99" i="4" s="1"/>
  <c r="M81" i="4"/>
  <c r="M82" i="4"/>
  <c r="M58" i="4"/>
  <c r="N58" i="4" s="1"/>
  <c r="N130" i="4"/>
  <c r="M155" i="4"/>
  <c r="N155" i="4" s="1"/>
  <c r="M64" i="4"/>
  <c r="N64" i="4" s="1"/>
  <c r="M85" i="4"/>
  <c r="N85" i="4" s="1"/>
  <c r="M93" i="4"/>
  <c r="N93" i="4" s="1"/>
  <c r="M162" i="4"/>
  <c r="N162" i="4" s="1"/>
  <c r="M125" i="4"/>
  <c r="N125" i="4" s="1"/>
  <c r="M66" i="4"/>
  <c r="N66" i="4" s="1"/>
  <c r="M144" i="4"/>
  <c r="N144" i="4" s="1"/>
  <c r="M106" i="4"/>
  <c r="N106" i="4" s="1"/>
  <c r="M159" i="4"/>
  <c r="N159" i="4" s="1"/>
  <c r="M164" i="4"/>
  <c r="N164" i="4" s="1"/>
  <c r="M79" i="4"/>
  <c r="N79" i="4" s="1"/>
  <c r="M40" i="4"/>
  <c r="N40" i="4" s="1"/>
  <c r="M57" i="4"/>
  <c r="M111" i="4"/>
  <c r="N111" i="4" s="1"/>
  <c r="M134" i="4"/>
  <c r="N134" i="4" s="1"/>
  <c r="M135" i="4"/>
  <c r="N135" i="4" s="1"/>
  <c r="M153" i="4"/>
  <c r="N153" i="4" s="1"/>
  <c r="M7" i="4"/>
  <c r="N7" i="4" s="1"/>
  <c r="M55" i="4"/>
  <c r="M143" i="4"/>
  <c r="N143" i="4" s="1"/>
  <c r="M70" i="4"/>
  <c r="M51" i="4"/>
  <c r="N51" i="4" s="1"/>
  <c r="M39" i="4"/>
  <c r="N39" i="4" s="1"/>
  <c r="M21" i="4"/>
  <c r="M22" i="4"/>
  <c r="N22" i="4" s="1"/>
  <c r="M6" i="4"/>
  <c r="N6" i="4" s="1"/>
  <c r="M169" i="4"/>
  <c r="N169" i="4" s="1"/>
  <c r="M46" i="4"/>
  <c r="N46" i="4" s="1"/>
  <c r="M112" i="4"/>
  <c r="N112" i="4" s="1"/>
  <c r="M145" i="4"/>
  <c r="N145" i="4" s="1"/>
  <c r="M78" i="4"/>
  <c r="N78" i="4" s="1"/>
  <c r="M168" i="4"/>
  <c r="N168" i="4" s="1"/>
  <c r="M171" i="4"/>
  <c r="N171" i="4" s="1"/>
  <c r="M5" i="4"/>
  <c r="N5" i="4" s="1"/>
  <c r="M105" i="4"/>
  <c r="N105" i="4" s="1"/>
  <c r="M110" i="4"/>
  <c r="M45" i="4"/>
  <c r="N45" i="4" s="1"/>
  <c r="M122" i="4"/>
  <c r="M92" i="4"/>
  <c r="N92" i="4" s="1"/>
  <c r="M28" i="4"/>
  <c r="N28" i="4" s="1"/>
  <c r="M96" i="4"/>
  <c r="M172" i="4"/>
  <c r="N172" i="4" s="1"/>
  <c r="M29" i="4"/>
  <c r="N29" i="4" s="1"/>
  <c r="M173" i="4"/>
  <c r="N173" i="4" s="1"/>
  <c r="M8" i="4"/>
  <c r="N8" i="4" s="1"/>
  <c r="M163" i="4"/>
  <c r="N163" i="4" s="1"/>
  <c r="M77" i="4"/>
  <c r="N77" i="4" s="1"/>
  <c r="M80" i="4"/>
  <c r="N80" i="4" s="1"/>
  <c r="M124" i="4"/>
  <c r="N124" i="4" s="1"/>
  <c r="M120" i="4"/>
  <c r="N120" i="4" s="1"/>
  <c r="M91" i="4"/>
  <c r="N91" i="4" s="1"/>
  <c r="M94" i="4"/>
  <c r="N94" i="4" s="1"/>
  <c r="AG17" i="4"/>
  <c r="AG21" i="4"/>
  <c r="AG15" i="4"/>
  <c r="AG23" i="4"/>
  <c r="AG22" i="4"/>
  <c r="AG19" i="4"/>
  <c r="AG18" i="4"/>
</calcChain>
</file>

<file path=xl/sharedStrings.xml><?xml version="1.0" encoding="utf-8"?>
<sst xmlns="http://schemas.openxmlformats.org/spreadsheetml/2006/main" count="791" uniqueCount="164">
  <si>
    <t>A</t>
  </si>
  <si>
    <t>B</t>
  </si>
  <si>
    <t>C</t>
  </si>
  <si>
    <t>x</t>
  </si>
  <si>
    <t>y</t>
  </si>
  <si>
    <t>z</t>
  </si>
  <si>
    <t>xlab</t>
  </si>
  <si>
    <t>xref</t>
  </si>
  <si>
    <t>ylab</t>
  </si>
  <si>
    <t>yref</t>
  </si>
  <si>
    <t>zlab</t>
  </si>
  <si>
    <t>zref</t>
  </si>
  <si>
    <t>Aerobic</t>
  </si>
  <si>
    <t>HCO3-</t>
  </si>
  <si>
    <t></t>
  </si>
  <si>
    <t>Reduced product</t>
  </si>
  <si>
    <t>N</t>
  </si>
  <si>
    <t>P</t>
  </si>
  <si>
    <r>
      <t>(CH</t>
    </r>
    <r>
      <rPr>
        <vertAlign val="subscript"/>
        <sz val="11"/>
        <color theme="0"/>
        <rFont val="Calibri"/>
        <family val="2"/>
        <scheme val="minor"/>
      </rPr>
      <t>2</t>
    </r>
    <r>
      <rPr>
        <sz val="11"/>
        <color theme="0"/>
        <rFont val="Calibri"/>
        <family val="2"/>
        <scheme val="minor"/>
      </rPr>
      <t>O)</t>
    </r>
    <r>
      <rPr>
        <vertAlign val="subscript"/>
        <sz val="11"/>
        <color theme="0"/>
        <rFont val="Calibri"/>
        <family val="2"/>
        <scheme val="minor"/>
      </rPr>
      <t>A</t>
    </r>
    <r>
      <rPr>
        <sz val="11"/>
        <color theme="0"/>
        <rFont val="Calibri"/>
        <family val="2"/>
        <scheme val="minor"/>
      </rPr>
      <t>(NH</t>
    </r>
    <r>
      <rPr>
        <vertAlign val="subscript"/>
        <sz val="11"/>
        <color theme="0"/>
        <rFont val="Calibri"/>
        <family val="2"/>
        <scheme val="minor"/>
      </rPr>
      <t>3</t>
    </r>
    <r>
      <rPr>
        <sz val="11"/>
        <color theme="0"/>
        <rFont val="Calibri"/>
        <family val="2"/>
        <scheme val="minor"/>
      </rPr>
      <t>)</t>
    </r>
    <r>
      <rPr>
        <vertAlign val="subscript"/>
        <sz val="11"/>
        <color theme="0"/>
        <rFont val="Calibri"/>
        <family val="2"/>
        <scheme val="minor"/>
      </rPr>
      <t>B</t>
    </r>
    <r>
      <rPr>
        <sz val="11"/>
        <color theme="0"/>
        <rFont val="Calibri"/>
        <family val="2"/>
        <scheme val="minor"/>
      </rPr>
      <t>(H</t>
    </r>
    <r>
      <rPr>
        <vertAlign val="subscript"/>
        <sz val="11"/>
        <color theme="0"/>
        <rFont val="Calibri"/>
        <family val="2"/>
        <scheme val="minor"/>
      </rPr>
      <t>3</t>
    </r>
    <r>
      <rPr>
        <sz val="11"/>
        <color theme="0"/>
        <rFont val="Calibri"/>
        <family val="2"/>
        <scheme val="minor"/>
      </rPr>
      <t>PO</t>
    </r>
    <r>
      <rPr>
        <vertAlign val="subscript"/>
        <sz val="11"/>
        <color theme="0"/>
        <rFont val="Calibri"/>
        <family val="2"/>
        <scheme val="minor"/>
      </rPr>
      <t>4</t>
    </r>
    <r>
      <rPr>
        <sz val="11"/>
        <color theme="0"/>
        <rFont val="Calibri"/>
        <family val="2"/>
        <scheme val="minor"/>
      </rPr>
      <t>)</t>
    </r>
    <r>
      <rPr>
        <vertAlign val="subscript"/>
        <sz val="11"/>
        <color theme="0"/>
        <rFont val="Calibri"/>
        <family val="2"/>
        <scheme val="minor"/>
      </rPr>
      <t>C</t>
    </r>
  </si>
  <si>
    <t>A+2B</t>
  </si>
  <si>
    <t>B+2C</t>
  </si>
  <si>
    <t>A+B+2C</t>
  </si>
  <si>
    <r>
      <t>B (NO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)</t>
    </r>
  </si>
  <si>
    <t>A+2B+2C</t>
  </si>
  <si>
    <t>Lab</t>
  </si>
  <si>
    <t>Ref</t>
  </si>
  <si>
    <t>x A</t>
  </si>
  <si>
    <t>y B</t>
  </si>
  <si>
    <t>z C</t>
  </si>
  <si>
    <t>Carbon</t>
  </si>
  <si>
    <t>O</t>
  </si>
  <si>
    <r>
      <t>(CH</t>
    </r>
    <r>
      <rPr>
        <i/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O)</t>
    </r>
    <r>
      <rPr>
        <i/>
        <vertAlign val="subscript"/>
        <sz val="11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>(NH</t>
    </r>
    <r>
      <rPr>
        <i/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)</t>
    </r>
    <r>
      <rPr>
        <i/>
        <vertAlign val="subscript"/>
        <sz val="11"/>
        <color theme="1"/>
        <rFont val="Calibri"/>
        <family val="2"/>
        <scheme val="minor"/>
      </rPr>
      <t>y</t>
    </r>
    <r>
      <rPr>
        <i/>
        <sz val="11"/>
        <color theme="1"/>
        <rFont val="Calibri"/>
        <family val="2"/>
        <scheme val="minor"/>
      </rPr>
      <t>(PO</t>
    </r>
    <r>
      <rPr>
        <i/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)</t>
    </r>
    <r>
      <rPr>
        <i/>
        <vertAlign val="subscript"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 xml:space="preserve"> + 2</t>
    </r>
    <r>
      <rPr>
        <i/>
        <sz val="11"/>
        <color theme="1"/>
        <rFont val="Calibri"/>
        <family val="2"/>
        <scheme val="minor"/>
      </rPr>
      <t>N</t>
    </r>
    <r>
      <rPr>
        <i/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</t>
    </r>
    <r>
      <rPr>
        <sz val="12.85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2</t>
    </r>
    <r>
      <rPr>
        <i/>
        <sz val="11"/>
        <color theme="1"/>
        <rFont val="Calibri"/>
        <family val="2"/>
        <scheme val="minor"/>
      </rPr>
      <t>N</t>
    </r>
    <r>
      <rPr>
        <i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</t>
    </r>
    <r>
      <rPr>
        <i/>
        <sz val="11"/>
        <color theme="1"/>
        <rFont val="Calibri"/>
        <family val="2"/>
        <scheme val="minor"/>
      </rPr>
      <t>HCO</t>
    </r>
    <r>
      <rPr>
        <i/>
        <vertAlign val="subscript"/>
        <sz val="11"/>
        <color theme="1"/>
        <rFont val="Calibri"/>
        <family val="2"/>
        <scheme val="minor"/>
      </rPr>
      <t>3</t>
    </r>
    <r>
      <rPr>
        <i/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+ y</t>
    </r>
    <r>
      <rPr>
        <i/>
        <sz val="11"/>
        <color theme="1"/>
        <rFont val="Calibri"/>
        <family val="2"/>
        <scheme val="minor"/>
      </rPr>
      <t>NH</t>
    </r>
    <r>
      <rPr>
        <i/>
        <vertAlign val="subscript"/>
        <sz val="11"/>
        <color theme="1"/>
        <rFont val="Calibri"/>
        <family val="2"/>
        <scheme val="minor"/>
      </rPr>
      <t>4</t>
    </r>
    <r>
      <rPr>
        <i/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+ z </t>
    </r>
    <r>
      <rPr>
        <i/>
        <sz val="11"/>
        <color theme="1"/>
        <rFont val="Calibri"/>
        <family val="2"/>
        <scheme val="minor"/>
      </rPr>
      <t>HPO</t>
    </r>
    <r>
      <rPr>
        <i/>
        <vertAlign val="subscript"/>
        <sz val="11"/>
        <color theme="1"/>
        <rFont val="Calibri"/>
        <family val="2"/>
        <scheme val="minor"/>
      </rPr>
      <t>4</t>
    </r>
    <r>
      <rPr>
        <i/>
        <vertAlign val="superscript"/>
        <sz val="11"/>
        <color theme="1"/>
        <rFont val="Calibri"/>
        <family val="2"/>
        <scheme val="minor"/>
      </rPr>
      <t>3-</t>
    </r>
  </si>
  <si>
    <t>Denitrous</t>
  </si>
  <si>
    <t>2A</t>
  </si>
  <si>
    <t>Cc</t>
  </si>
  <si>
    <r>
      <t>CO</t>
    </r>
    <r>
      <rPr>
        <vertAlign val="subscript"/>
        <sz val="11"/>
        <color theme="0"/>
        <rFont val="Calibri"/>
        <family val="2"/>
        <scheme val="minor"/>
      </rPr>
      <t>2</t>
    </r>
  </si>
  <si>
    <r>
      <t>H</t>
    </r>
    <r>
      <rPr>
        <vertAlign val="subscript"/>
        <sz val="11"/>
        <color theme="0"/>
        <rFont val="Calibri"/>
        <family val="2"/>
        <scheme val="minor"/>
      </rPr>
      <t>2</t>
    </r>
    <r>
      <rPr>
        <sz val="11"/>
        <color theme="0"/>
        <rFont val="Calibri"/>
        <family val="2"/>
        <scheme val="minor"/>
      </rPr>
      <t>O</t>
    </r>
  </si>
  <si>
    <r>
      <t>NH</t>
    </r>
    <r>
      <rPr>
        <vertAlign val="subscript"/>
        <sz val="11"/>
        <color theme="0"/>
        <rFont val="Calibri"/>
        <family val="2"/>
        <scheme val="minor"/>
      </rPr>
      <t>4</t>
    </r>
    <r>
      <rPr>
        <vertAlign val="superscript"/>
        <sz val="11"/>
        <color theme="0"/>
        <rFont val="Calibri"/>
        <family val="2"/>
        <scheme val="minor"/>
      </rPr>
      <t>+</t>
    </r>
  </si>
  <si>
    <r>
      <t>HPO</t>
    </r>
    <r>
      <rPr>
        <vertAlign val="subscript"/>
        <sz val="11"/>
        <color theme="0"/>
        <rFont val="Calibri"/>
        <family val="2"/>
        <scheme val="minor"/>
      </rPr>
      <t>4</t>
    </r>
    <r>
      <rPr>
        <vertAlign val="superscript"/>
        <sz val="11"/>
        <color theme="0"/>
        <rFont val="Calibri"/>
        <family val="2"/>
        <scheme val="minor"/>
      </rPr>
      <t>2-</t>
    </r>
  </si>
  <si>
    <r>
      <t>HCO</t>
    </r>
    <r>
      <rPr>
        <vertAlign val="subscript"/>
        <sz val="11"/>
        <color theme="0"/>
        <rFont val="Calibri"/>
        <family val="2"/>
        <scheme val="minor"/>
      </rPr>
      <t>3</t>
    </r>
    <r>
      <rPr>
        <vertAlign val="superscript"/>
        <sz val="11"/>
        <color theme="0"/>
        <rFont val="Calibri"/>
        <family val="2"/>
        <scheme val="minor"/>
      </rPr>
      <t>-</t>
    </r>
  </si>
  <si>
    <t>H</t>
  </si>
  <si>
    <r>
      <t>(CH</t>
    </r>
    <r>
      <rPr>
        <i/>
        <vertAlign val="subscript"/>
        <sz val="11"/>
        <color theme="4"/>
        <rFont val="Calibri"/>
        <family val="2"/>
        <scheme val="minor"/>
      </rPr>
      <t>2</t>
    </r>
    <r>
      <rPr>
        <i/>
        <sz val="11"/>
        <color theme="4"/>
        <rFont val="Calibri"/>
        <family val="2"/>
        <scheme val="minor"/>
      </rPr>
      <t>O)</t>
    </r>
    <r>
      <rPr>
        <i/>
        <vertAlign val="subscript"/>
        <sz val="11"/>
        <color theme="4"/>
        <rFont val="Calibri"/>
        <family val="2"/>
        <scheme val="minor"/>
      </rPr>
      <t>x</t>
    </r>
    <r>
      <rPr>
        <i/>
        <sz val="11"/>
        <color theme="4"/>
        <rFont val="Calibri"/>
        <family val="2"/>
        <scheme val="minor"/>
      </rPr>
      <t>(NH</t>
    </r>
    <r>
      <rPr>
        <i/>
        <vertAlign val="subscript"/>
        <sz val="11"/>
        <color theme="4"/>
        <rFont val="Calibri"/>
        <family val="2"/>
        <scheme val="minor"/>
      </rPr>
      <t>3</t>
    </r>
    <r>
      <rPr>
        <i/>
        <sz val="11"/>
        <color theme="4"/>
        <rFont val="Calibri"/>
        <family val="2"/>
        <scheme val="minor"/>
      </rPr>
      <t>)</t>
    </r>
    <r>
      <rPr>
        <i/>
        <vertAlign val="subscript"/>
        <sz val="11"/>
        <color theme="4"/>
        <rFont val="Calibri"/>
        <family val="2"/>
        <scheme val="minor"/>
      </rPr>
      <t>y</t>
    </r>
    <r>
      <rPr>
        <i/>
        <sz val="11"/>
        <color theme="4"/>
        <rFont val="Calibri"/>
        <family val="2"/>
        <scheme val="minor"/>
      </rPr>
      <t>(PO</t>
    </r>
    <r>
      <rPr>
        <i/>
        <vertAlign val="subscript"/>
        <sz val="11"/>
        <color theme="4"/>
        <rFont val="Calibri"/>
        <family val="2"/>
        <scheme val="minor"/>
      </rPr>
      <t>4</t>
    </r>
    <r>
      <rPr>
        <i/>
        <sz val="11"/>
        <color theme="4"/>
        <rFont val="Calibri"/>
        <family val="2"/>
        <scheme val="minor"/>
      </rPr>
      <t>)</t>
    </r>
    <r>
      <rPr>
        <i/>
        <vertAlign val="subscript"/>
        <sz val="11"/>
        <color theme="4"/>
        <rFont val="Calibri"/>
        <family val="2"/>
        <scheme val="minor"/>
      </rPr>
      <t>z</t>
    </r>
    <r>
      <rPr>
        <sz val="11"/>
        <color theme="4"/>
        <rFont val="Calibri"/>
        <family val="2"/>
        <scheme val="minor"/>
      </rPr>
      <t xml:space="preserve"> + 2</t>
    </r>
    <r>
      <rPr>
        <i/>
        <sz val="11"/>
        <color theme="4"/>
        <rFont val="Calibri"/>
        <family val="2"/>
        <scheme val="minor"/>
      </rPr>
      <t>N</t>
    </r>
    <r>
      <rPr>
        <i/>
        <vertAlign val="subscript"/>
        <sz val="11"/>
        <color theme="4"/>
        <rFont val="Calibri"/>
        <family val="2"/>
        <scheme val="minor"/>
      </rPr>
      <t>2</t>
    </r>
    <r>
      <rPr>
        <i/>
        <sz val="11"/>
        <color theme="4"/>
        <rFont val="Calibri"/>
        <family val="2"/>
        <scheme val="minor"/>
      </rPr>
      <t>O</t>
    </r>
    <r>
      <rPr>
        <sz val="11"/>
        <color theme="4"/>
        <rFont val="Calibri"/>
        <family val="2"/>
        <scheme val="minor"/>
      </rPr>
      <t xml:space="preserve"> </t>
    </r>
    <r>
      <rPr>
        <sz val="12.85"/>
        <color theme="4"/>
        <rFont val="Calibri"/>
        <family val="2"/>
        <scheme val="minor"/>
      </rPr>
      <t>→</t>
    </r>
    <r>
      <rPr>
        <sz val="11"/>
        <color theme="4"/>
        <rFont val="Calibri"/>
        <family val="2"/>
        <scheme val="minor"/>
      </rPr>
      <t xml:space="preserve"> 2</t>
    </r>
    <r>
      <rPr>
        <i/>
        <sz val="11"/>
        <color theme="4"/>
        <rFont val="Calibri"/>
        <family val="2"/>
        <scheme val="minor"/>
      </rPr>
      <t>N</t>
    </r>
    <r>
      <rPr>
        <i/>
        <vertAlign val="subscript"/>
        <sz val="11"/>
        <color theme="4"/>
        <rFont val="Calibri"/>
        <family val="2"/>
        <scheme val="minor"/>
      </rPr>
      <t>2</t>
    </r>
    <r>
      <rPr>
        <sz val="11"/>
        <color theme="4"/>
        <rFont val="Calibri"/>
        <family val="2"/>
        <scheme val="minor"/>
      </rPr>
      <t xml:space="preserve"> + </t>
    </r>
    <r>
      <rPr>
        <i/>
        <sz val="11"/>
        <color theme="4"/>
        <rFont val="Calibri"/>
        <family val="2"/>
        <scheme val="minor"/>
      </rPr>
      <t>HCO</t>
    </r>
    <r>
      <rPr>
        <i/>
        <vertAlign val="subscript"/>
        <sz val="11"/>
        <color theme="4"/>
        <rFont val="Calibri"/>
        <family val="2"/>
        <scheme val="minor"/>
      </rPr>
      <t>3</t>
    </r>
    <r>
      <rPr>
        <i/>
        <vertAlign val="superscript"/>
        <sz val="11"/>
        <color theme="4"/>
        <rFont val="Calibri"/>
        <family val="2"/>
        <scheme val="minor"/>
      </rPr>
      <t>-</t>
    </r>
    <r>
      <rPr>
        <sz val="11"/>
        <color theme="4"/>
        <rFont val="Calibri"/>
        <family val="2"/>
        <scheme val="minor"/>
      </rPr>
      <t xml:space="preserve"> + y</t>
    </r>
    <r>
      <rPr>
        <i/>
        <sz val="11"/>
        <color theme="4"/>
        <rFont val="Calibri"/>
        <family val="2"/>
        <scheme val="minor"/>
      </rPr>
      <t>NH</t>
    </r>
    <r>
      <rPr>
        <i/>
        <vertAlign val="subscript"/>
        <sz val="11"/>
        <color theme="4"/>
        <rFont val="Calibri"/>
        <family val="2"/>
        <scheme val="minor"/>
      </rPr>
      <t>4</t>
    </r>
    <r>
      <rPr>
        <i/>
        <vertAlign val="superscript"/>
        <sz val="11"/>
        <color theme="4"/>
        <rFont val="Calibri"/>
        <family val="2"/>
        <scheme val="minor"/>
      </rPr>
      <t>+</t>
    </r>
    <r>
      <rPr>
        <sz val="11"/>
        <color theme="4"/>
        <rFont val="Calibri"/>
        <family val="2"/>
        <scheme val="minor"/>
      </rPr>
      <t xml:space="preserve"> + z </t>
    </r>
    <r>
      <rPr>
        <i/>
        <sz val="11"/>
        <color theme="4"/>
        <rFont val="Calibri"/>
        <family val="2"/>
        <scheme val="minor"/>
      </rPr>
      <t>HPO</t>
    </r>
    <r>
      <rPr>
        <i/>
        <vertAlign val="subscript"/>
        <sz val="11"/>
        <color theme="4"/>
        <rFont val="Calibri"/>
        <family val="2"/>
        <scheme val="minor"/>
      </rPr>
      <t>4</t>
    </r>
    <r>
      <rPr>
        <i/>
        <vertAlign val="superscript"/>
        <sz val="11"/>
        <color theme="4"/>
        <rFont val="Calibri"/>
        <family val="2"/>
        <scheme val="minor"/>
      </rPr>
      <t>3-</t>
    </r>
    <r>
      <rPr>
        <i/>
        <sz val="11"/>
        <color theme="4"/>
        <rFont val="Calibri"/>
        <family val="2"/>
        <scheme val="minor"/>
      </rPr>
      <t xml:space="preserve"> + H</t>
    </r>
    <r>
      <rPr>
        <i/>
        <vertAlign val="superscript"/>
        <sz val="11"/>
        <color theme="4"/>
        <rFont val="Calibri"/>
        <family val="2"/>
        <scheme val="minor"/>
      </rPr>
      <t>+</t>
    </r>
  </si>
  <si>
    <r>
      <t>H</t>
    </r>
    <r>
      <rPr>
        <vertAlign val="superscript"/>
        <sz val="11"/>
        <color theme="0"/>
        <rFont val="Calibri"/>
        <family val="2"/>
        <scheme val="minor"/>
      </rPr>
      <t>+</t>
    </r>
  </si>
  <si>
    <t>2/5 A</t>
  </si>
  <si>
    <t>Normal denit</t>
  </si>
  <si>
    <t>4 / 5 A</t>
  </si>
  <si>
    <r>
      <t>N</t>
    </r>
    <r>
      <rPr>
        <vertAlign val="subscript"/>
        <sz val="11"/>
        <color theme="0"/>
        <rFont val="Calibri"/>
        <family val="2"/>
        <scheme val="minor"/>
      </rPr>
      <t>2</t>
    </r>
  </si>
  <si>
    <t>1/5 A - B + 2C</t>
  </si>
  <si>
    <t>3/5A + 2C -B</t>
  </si>
  <si>
    <t>-4/5 A - B + 2C</t>
  </si>
  <si>
    <r>
      <t>N</t>
    </r>
    <r>
      <rPr>
        <vertAlign val="subscript"/>
        <sz val="11"/>
        <color theme="0"/>
        <rFont val="Calibri"/>
        <family val="2"/>
        <scheme val="minor"/>
      </rPr>
      <t>2</t>
    </r>
    <r>
      <rPr>
        <sz val="11"/>
        <color theme="0"/>
        <rFont val="Calibri"/>
        <family val="2"/>
        <scheme val="minor"/>
      </rPr>
      <t>O</t>
    </r>
  </si>
  <si>
    <r>
      <t>NO</t>
    </r>
    <r>
      <rPr>
        <vertAlign val="subscript"/>
        <sz val="11"/>
        <color theme="0"/>
        <rFont val="Calibri"/>
        <family val="2"/>
        <scheme val="minor"/>
      </rPr>
      <t>3</t>
    </r>
    <r>
      <rPr>
        <vertAlign val="superscript"/>
        <sz val="11"/>
        <color theme="0"/>
        <rFont val="Calibri"/>
        <family val="2"/>
        <scheme val="minor"/>
      </rPr>
      <t>-</t>
    </r>
  </si>
  <si>
    <t>Denitritation</t>
  </si>
  <si>
    <t>2 A</t>
  </si>
  <si>
    <t>2</t>
  </si>
  <si>
    <t>Ammonium H</t>
  </si>
  <si>
    <t>Phosphate H</t>
  </si>
  <si>
    <t>Carbon H</t>
  </si>
  <si>
    <t>Total H</t>
  </si>
  <si>
    <r>
      <t>O</t>
    </r>
    <r>
      <rPr>
        <vertAlign val="subscript"/>
        <sz val="11"/>
        <color theme="0"/>
        <rFont val="Calibri"/>
        <family val="2"/>
        <scheme val="minor"/>
      </rPr>
      <t>2</t>
    </r>
  </si>
  <si>
    <t>B-2C</t>
  </si>
  <si>
    <r>
      <t>2 e</t>
    </r>
    <r>
      <rPr>
        <vertAlign val="superscript"/>
        <sz val="11"/>
        <rFont val="Calibri"/>
        <family val="2"/>
        <scheme val="minor"/>
      </rPr>
      <t>-</t>
    </r>
    <r>
      <rPr>
        <sz val="11"/>
        <rFont val="Calibri"/>
        <family val="2"/>
        <scheme val="minor"/>
      </rPr>
      <t xml:space="preserve"> reaction</t>
    </r>
  </si>
  <si>
    <t>Charge</t>
  </si>
  <si>
    <r>
      <t>NO</t>
    </r>
    <r>
      <rPr>
        <vertAlign val="subscript"/>
        <sz val="11"/>
        <color theme="0"/>
        <rFont val="Calibri"/>
        <family val="2"/>
        <scheme val="minor"/>
      </rPr>
      <t>2</t>
    </r>
    <r>
      <rPr>
        <vertAlign val="superscript"/>
        <sz val="11"/>
        <color theme="0"/>
        <rFont val="Calibri"/>
        <family val="2"/>
        <scheme val="minor"/>
      </rPr>
      <t>-</t>
    </r>
  </si>
  <si>
    <r>
      <t>1 e</t>
    </r>
    <r>
      <rPr>
        <vertAlign val="superscript"/>
        <sz val="11"/>
        <rFont val="Calibri"/>
        <family val="2"/>
        <scheme val="minor"/>
      </rPr>
      <t>-</t>
    </r>
    <r>
      <rPr>
        <sz val="11"/>
        <rFont val="Calibri"/>
        <family val="2"/>
        <scheme val="minor"/>
      </rPr>
      <t xml:space="preserve"> reaction</t>
    </r>
  </si>
  <si>
    <t>A B C</t>
  </si>
  <si>
    <t>DNRA</t>
  </si>
  <si>
    <r>
      <t>NH</t>
    </r>
    <r>
      <rPr>
        <vertAlign val="subscript"/>
        <sz val="11"/>
        <color theme="0"/>
        <rFont val="Calibri"/>
        <family val="2"/>
        <scheme val="minor"/>
      </rPr>
      <t>4</t>
    </r>
    <r>
      <rPr>
        <vertAlign val="superscript"/>
        <sz val="11"/>
        <color theme="0"/>
        <rFont val="Calibri"/>
        <family val="2"/>
        <scheme val="minor"/>
      </rPr>
      <t>+</t>
    </r>
    <r>
      <rPr>
        <sz val="11"/>
        <color theme="0"/>
        <rFont val="Calibri"/>
        <family val="2"/>
        <scheme val="minor"/>
      </rPr>
      <t xml:space="preserve"> reduction product</t>
    </r>
  </si>
  <si>
    <r>
      <t>NH</t>
    </r>
    <r>
      <rPr>
        <vertAlign val="subscript"/>
        <sz val="11"/>
        <color theme="0"/>
        <rFont val="Calibri"/>
        <family val="2"/>
        <scheme val="minor"/>
      </rPr>
      <t>4</t>
    </r>
    <r>
      <rPr>
        <vertAlign val="superscript"/>
        <sz val="11"/>
        <color theme="0"/>
        <rFont val="Calibri"/>
        <family val="2"/>
        <scheme val="minor"/>
      </rPr>
      <t>+</t>
    </r>
    <r>
      <rPr>
        <sz val="11"/>
        <color theme="0"/>
        <rFont val="Calibri"/>
        <family val="2"/>
        <scheme val="minor"/>
      </rPr>
      <t xml:space="preserve"> organic</t>
    </r>
  </si>
  <si>
    <t>1A</t>
  </si>
  <si>
    <t>Nitrous denitritation</t>
  </si>
  <si>
    <t>4A</t>
  </si>
  <si>
    <t>2/3 A</t>
  </si>
  <si>
    <t>Manganese reduction</t>
  </si>
  <si>
    <t>3A + B - 2C</t>
  </si>
  <si>
    <t>A + B - 2C</t>
  </si>
  <si>
    <t>4A +B -2C</t>
  </si>
  <si>
    <r>
      <t>Mn</t>
    </r>
    <r>
      <rPr>
        <vertAlign val="superscript"/>
        <sz val="11"/>
        <color theme="0"/>
        <rFont val="Calibri"/>
        <family val="2"/>
        <scheme val="minor"/>
      </rPr>
      <t>2+</t>
    </r>
  </si>
  <si>
    <r>
      <t>MnO</t>
    </r>
    <r>
      <rPr>
        <vertAlign val="subscript"/>
        <sz val="11"/>
        <color theme="0"/>
        <rFont val="Calibri"/>
        <family val="2"/>
        <scheme val="minor"/>
      </rPr>
      <t>2</t>
    </r>
  </si>
  <si>
    <t>Iron reduction</t>
  </si>
  <si>
    <t>FeOOH</t>
  </si>
  <si>
    <r>
      <t>Fe</t>
    </r>
    <r>
      <rPr>
        <vertAlign val="superscript"/>
        <sz val="11"/>
        <color theme="0"/>
        <rFont val="Calibri"/>
        <family val="2"/>
        <scheme val="minor"/>
      </rPr>
      <t>2+</t>
    </r>
  </si>
  <si>
    <t>7A + B - 2C</t>
  </si>
  <si>
    <t>8A +B -2C</t>
  </si>
  <si>
    <t>Sulfate reduction</t>
  </si>
  <si>
    <r>
      <t>8 e</t>
    </r>
    <r>
      <rPr>
        <vertAlign val="superscript"/>
        <sz val="11"/>
        <rFont val="Calibri"/>
        <family val="2"/>
        <scheme val="minor"/>
      </rPr>
      <t>-</t>
    </r>
    <r>
      <rPr>
        <sz val="11"/>
        <rFont val="Calibri"/>
        <family val="2"/>
        <scheme val="minor"/>
      </rPr>
      <t xml:space="preserve"> reaction</t>
    </r>
  </si>
  <si>
    <r>
      <t>SO</t>
    </r>
    <r>
      <rPr>
        <vertAlign val="subscript"/>
        <sz val="11"/>
        <color theme="0"/>
        <rFont val="Calibri"/>
        <family val="2"/>
        <scheme val="minor"/>
      </rPr>
      <t>4</t>
    </r>
    <r>
      <rPr>
        <vertAlign val="superscript"/>
        <sz val="11"/>
        <color theme="0"/>
        <rFont val="Calibri"/>
        <family val="2"/>
        <scheme val="minor"/>
      </rPr>
      <t>2-</t>
    </r>
  </si>
  <si>
    <r>
      <t>HS</t>
    </r>
    <r>
      <rPr>
        <vertAlign val="superscript"/>
        <sz val="11"/>
        <color theme="0"/>
        <rFont val="Calibri"/>
        <family val="2"/>
        <scheme val="minor"/>
      </rPr>
      <t>-</t>
    </r>
  </si>
  <si>
    <t>1/2 A</t>
  </si>
  <si>
    <t>1/2 A - B + 2C</t>
  </si>
  <si>
    <t>-1/2 A - B + 2C</t>
  </si>
  <si>
    <t>Methanogenesis</t>
  </si>
  <si>
    <t>- B + 2C</t>
  </si>
  <si>
    <t>CH4</t>
  </si>
  <si>
    <r>
      <t>CH</t>
    </r>
    <r>
      <rPr>
        <vertAlign val="subscript"/>
        <sz val="11"/>
        <color theme="0"/>
        <rFont val="Calibri"/>
        <family val="2"/>
        <scheme val="minor"/>
      </rPr>
      <t>4</t>
    </r>
  </si>
  <si>
    <t>Anammox</t>
  </si>
  <si>
    <r>
      <t>Net 0 e</t>
    </r>
    <r>
      <rPr>
        <vertAlign val="superscript"/>
        <sz val="11"/>
        <rFont val="Calibri"/>
        <family val="2"/>
        <scheme val="minor"/>
      </rPr>
      <t>-</t>
    </r>
    <r>
      <rPr>
        <sz val="11"/>
        <rFont val="Calibri"/>
        <family val="2"/>
        <scheme val="minor"/>
      </rPr>
      <t xml:space="preserve"> reaction</t>
    </r>
  </si>
  <si>
    <t>Nitrite oxidation</t>
  </si>
  <si>
    <r>
      <t>3 e</t>
    </r>
    <r>
      <rPr>
        <vertAlign val="superscript"/>
        <sz val="11"/>
        <rFont val="Calibri"/>
        <family val="2"/>
        <scheme val="minor"/>
      </rPr>
      <t>-</t>
    </r>
    <r>
      <rPr>
        <sz val="11"/>
        <rFont val="Calibri"/>
        <family val="2"/>
        <scheme val="minor"/>
      </rPr>
      <t xml:space="preserve"> reaction</t>
    </r>
  </si>
  <si>
    <t>1/2</t>
  </si>
  <si>
    <t>Simple ammonium oxidation</t>
  </si>
  <si>
    <t>Nitrousation</t>
  </si>
  <si>
    <t>Nitritation</t>
  </si>
  <si>
    <r>
      <t>4 e</t>
    </r>
    <r>
      <rPr>
        <vertAlign val="superscript"/>
        <sz val="11"/>
        <rFont val="Calibri"/>
        <family val="2"/>
        <scheme val="minor"/>
      </rPr>
      <t>-</t>
    </r>
    <r>
      <rPr>
        <sz val="11"/>
        <rFont val="Calibri"/>
        <family val="2"/>
        <scheme val="minor"/>
      </rPr>
      <t xml:space="preserve"> reaction</t>
    </r>
  </si>
  <si>
    <t>-B+2C</t>
  </si>
  <si>
    <t>0B</t>
  </si>
  <si>
    <t>A + - B +2C</t>
  </si>
  <si>
    <t>A+-B+2C</t>
  </si>
  <si>
    <t>-B+C2</t>
  </si>
  <si>
    <t>A-B+2C</t>
  </si>
  <si>
    <t>-4/3A-B+C2</t>
  </si>
  <si>
    <t>-1/3A-B+C2</t>
  </si>
  <si>
    <t>-A-B+C2</t>
  </si>
  <si>
    <t>-2A-B+2C</t>
  </si>
  <si>
    <t>-A-B+2C</t>
  </si>
  <si>
    <r>
      <t>2 e</t>
    </r>
    <r>
      <rPr>
        <vertAlign val="superscript"/>
        <sz val="11"/>
        <rFont val="Calibri"/>
        <family val="2"/>
        <scheme val="minor"/>
      </rPr>
      <t xml:space="preserve">- </t>
    </r>
    <r>
      <rPr>
        <sz val="11"/>
        <rFont val="Calibri"/>
        <family val="2"/>
        <scheme val="minor"/>
      </rPr>
      <t xml:space="preserve">per O  </t>
    </r>
  </si>
  <si>
    <r>
      <t>2 e</t>
    </r>
    <r>
      <rPr>
        <vertAlign val="superscript"/>
        <sz val="11"/>
        <rFont val="Calibri"/>
        <family val="2"/>
        <scheme val="minor"/>
      </rPr>
      <t xml:space="preserve">- </t>
    </r>
    <r>
      <rPr>
        <sz val="11"/>
        <rFont val="Calibri"/>
        <family val="2"/>
        <scheme val="minor"/>
      </rPr>
      <t>per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</si>
  <si>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5 e</t>
    </r>
    <r>
      <rPr>
        <vertAlign val="superscript"/>
        <sz val="11"/>
        <rFont val="Calibri"/>
        <family val="2"/>
        <scheme val="minor"/>
      </rPr>
      <t xml:space="preserve">- </t>
    </r>
    <r>
      <rPr>
        <sz val="11"/>
        <rFont val="Calibri"/>
        <family val="2"/>
        <scheme val="minor"/>
      </rPr>
      <t>per NO</t>
    </r>
    <r>
      <rPr>
        <vertAlign val="subscript"/>
        <sz val="11"/>
        <rFont val="Calibri"/>
        <family val="2"/>
        <scheme val="minor"/>
      </rPr>
      <t>3</t>
    </r>
    <r>
      <rPr>
        <vertAlign val="superscript"/>
        <sz val="11"/>
        <rFont val="Calibri"/>
        <family val="2"/>
        <scheme val="minor"/>
      </rPr>
      <t>-</t>
    </r>
  </si>
  <si>
    <r>
      <t>5 e</t>
    </r>
    <r>
      <rPr>
        <vertAlign val="superscript"/>
        <sz val="11"/>
        <rFont val="Calibri"/>
        <family val="2"/>
        <scheme val="minor"/>
      </rPr>
      <t xml:space="preserve">- </t>
    </r>
    <r>
      <rPr>
        <sz val="11"/>
        <rFont val="Calibri"/>
        <family val="2"/>
        <scheme val="minor"/>
      </rPr>
      <t>per NO</t>
    </r>
    <r>
      <rPr>
        <vertAlign val="subscript"/>
        <sz val="11"/>
        <rFont val="Calibri"/>
        <family val="2"/>
        <scheme val="minor"/>
      </rPr>
      <t>3</t>
    </r>
    <r>
      <rPr>
        <vertAlign val="superscript"/>
        <sz val="11"/>
        <rFont val="Calibri"/>
        <family val="2"/>
        <scheme val="minor"/>
      </rPr>
      <t xml:space="preserve">- </t>
    </r>
    <r>
      <rPr>
        <sz val="11"/>
        <rFont val="Calibri"/>
        <family val="2"/>
        <scheme val="minor"/>
      </rPr>
      <t>goes to 3e</t>
    </r>
    <r>
      <rPr>
        <vertAlign val="superscript"/>
        <sz val="11"/>
        <rFont val="Calibri"/>
        <family val="2"/>
        <scheme val="minor"/>
      </rPr>
      <t xml:space="preserve">- </t>
    </r>
    <r>
      <rPr>
        <sz val="11"/>
        <rFont val="Calibri"/>
        <family val="2"/>
        <scheme val="minor"/>
      </rPr>
      <t>per NO</t>
    </r>
    <r>
      <rPr>
        <vertAlign val="subscript"/>
        <sz val="11"/>
        <rFont val="Calibri"/>
        <family val="2"/>
        <scheme val="minor"/>
      </rPr>
      <t>2</t>
    </r>
    <r>
      <rPr>
        <vertAlign val="superscript"/>
        <sz val="11"/>
        <rFont val="Calibri"/>
        <family val="2"/>
        <scheme val="minor"/>
      </rPr>
      <t>-</t>
    </r>
  </si>
  <si>
    <r>
      <t>3e</t>
    </r>
    <r>
      <rPr>
        <vertAlign val="superscript"/>
        <sz val="11"/>
        <rFont val="Calibri"/>
        <family val="2"/>
        <scheme val="minor"/>
      </rPr>
      <t>-</t>
    </r>
    <r>
      <rPr>
        <sz val="11"/>
        <rFont val="Calibri"/>
        <family val="2"/>
        <scheme val="minor"/>
      </rPr>
      <t xml:space="preserve"> per NO</t>
    </r>
    <r>
      <rPr>
        <vertAlign val="subscript"/>
        <sz val="11"/>
        <rFont val="Calibri"/>
        <family val="2"/>
        <scheme val="minor"/>
      </rPr>
      <t>2</t>
    </r>
    <r>
      <rPr>
        <vertAlign val="superscript"/>
        <sz val="11"/>
        <rFont val="Calibri"/>
        <family val="2"/>
        <scheme val="minor"/>
      </rPr>
      <t>-</t>
    </r>
  </si>
  <si>
    <r>
      <t>3 e</t>
    </r>
    <r>
      <rPr>
        <vertAlign val="superscript"/>
        <sz val="11"/>
        <rFont val="Calibri"/>
        <family val="2"/>
        <scheme val="minor"/>
      </rPr>
      <t xml:space="preserve">- </t>
    </r>
    <r>
      <rPr>
        <sz val="11"/>
        <rFont val="Calibri"/>
        <family val="2"/>
        <scheme val="minor"/>
      </rPr>
      <t>per NO</t>
    </r>
    <r>
      <rPr>
        <vertAlign val="subscript"/>
        <sz val="11"/>
        <rFont val="Calibri"/>
        <family val="2"/>
        <scheme val="minor"/>
      </rPr>
      <t>2</t>
    </r>
    <r>
      <rPr>
        <vertAlign val="superscript"/>
        <sz val="11"/>
        <rFont val="Calibri"/>
        <family val="2"/>
        <scheme val="minor"/>
      </rPr>
      <t xml:space="preserve">- </t>
    </r>
    <r>
      <rPr>
        <sz val="11"/>
        <rFont val="Calibri"/>
        <family val="2"/>
        <scheme val="minor"/>
      </rPr>
      <t>goes to 1e</t>
    </r>
    <r>
      <rPr>
        <vertAlign val="superscript"/>
        <sz val="11"/>
        <rFont val="Calibri"/>
        <family val="2"/>
        <scheme val="minor"/>
      </rPr>
      <t xml:space="preserve">- </t>
    </r>
    <r>
      <rPr>
        <sz val="11"/>
        <rFont val="Calibri"/>
        <family val="2"/>
        <scheme val="minor"/>
      </rPr>
      <t>per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</si>
  <si>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t>x x</t>
  </si>
  <si>
    <t>2 x</t>
  </si>
  <si>
    <t>2x</t>
  </si>
  <si>
    <t>4 / 5 x</t>
  </si>
  <si>
    <t>2/5 x</t>
  </si>
  <si>
    <t>2/3 x</t>
  </si>
  <si>
    <t>1x</t>
  </si>
  <si>
    <t>4x</t>
  </si>
  <si>
    <t>1/2 x</t>
  </si>
  <si>
    <t>x+2y</t>
  </si>
  <si>
    <t>y (NO3-)</t>
  </si>
  <si>
    <t>y y</t>
  </si>
  <si>
    <t>0y</t>
  </si>
  <si>
    <t>y+2z</t>
  </si>
  <si>
    <t>x+y+2z</t>
  </si>
  <si>
    <t>x+2y+2z</t>
  </si>
  <si>
    <t>z z</t>
  </si>
  <si>
    <t>-y+2z</t>
  </si>
  <si>
    <t>x + - y +2z</t>
  </si>
  <si>
    <t>x+-y+2z</t>
  </si>
  <si>
    <t>-4/5 x - y + 2z</t>
  </si>
  <si>
    <t>1/5 x - y + 2z</t>
  </si>
  <si>
    <t>3/5x + 2z -y</t>
  </si>
  <si>
    <t>x y z</t>
  </si>
  <si>
    <t>-y+z2</t>
  </si>
  <si>
    <t>x-y+2z</t>
  </si>
  <si>
    <t>-x-y+z2</t>
  </si>
  <si>
    <t>-2x-y+2z</t>
  </si>
  <si>
    <t>-x-y+2z</t>
  </si>
  <si>
    <t>x + y - 2z</t>
  </si>
  <si>
    <t>3x + y - 2z</t>
  </si>
  <si>
    <t>4x +y -2z</t>
  </si>
  <si>
    <t>7x + y - 2z</t>
  </si>
  <si>
    <t>8x +y -2z</t>
  </si>
  <si>
    <t>-1/2 x - y + 2z</t>
  </si>
  <si>
    <t>1/2 x - y + 2z</t>
  </si>
  <si>
    <t>- y + 2z</t>
  </si>
  <si>
    <t>y-2z</t>
  </si>
  <si>
    <t>CO2</t>
  </si>
  <si>
    <t>(CH2O)x(NH3)y(H3PO4)z</t>
  </si>
  <si>
    <t>(CH2O)x(NH3)y(PO4)z + 2N2O → 2N2 + HCO3- + yNH4+ + z HPO43- + H+</t>
  </si>
  <si>
    <t>-4/3x-y+2z</t>
  </si>
  <si>
    <t>-1/3x-y+2z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</si>
</sst>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24"/>
      <color theme="1"/>
      <name val="Wingdings 3"/>
      <family val="1"/>
      <charset val="2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2.85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i/>
      <sz val="11"/>
      <color theme="4"/>
      <name val="Calibri"/>
      <family val="2"/>
      <scheme val="minor"/>
    </font>
    <font>
      <i/>
      <vertAlign val="subscript"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2.85"/>
      <color theme="4"/>
      <name val="Calibri"/>
      <family val="2"/>
      <scheme val="minor"/>
    </font>
    <font>
      <i/>
      <vertAlign val="superscript"/>
      <sz val="11"/>
      <color theme="4"/>
      <name val="Calibri"/>
      <family val="2"/>
      <scheme val="minor"/>
    </font>
    <font>
      <vertAlign val="superscript"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66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CE0BA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2" borderId="0" xfId="0" applyFont="1" applyFill="1"/>
    <xf numFmtId="0" fontId="6" fillId="0" borderId="0" xfId="0" applyFont="1"/>
    <xf numFmtId="0" fontId="0" fillId="0" borderId="1" xfId="0" applyBorder="1"/>
    <xf numFmtId="0" fontId="1" fillId="0" borderId="0" xfId="0" applyFont="1"/>
    <xf numFmtId="0" fontId="7" fillId="0" borderId="0" xfId="0" applyFont="1"/>
    <xf numFmtId="0" fontId="11" fillId="0" borderId="0" xfId="0" applyFont="1"/>
    <xf numFmtId="0" fontId="0" fillId="0" borderId="0" xfId="0" applyFill="1"/>
    <xf numFmtId="1" fontId="0" fillId="0" borderId="0" xfId="0" applyNumberFormat="1"/>
    <xf numFmtId="0" fontId="0" fillId="0" borderId="0" xfId="0" quotePrefix="1"/>
    <xf numFmtId="0" fontId="1" fillId="0" borderId="0" xfId="0" applyFont="1" applyFill="1"/>
    <xf numFmtId="1" fontId="1" fillId="0" borderId="0" xfId="0" applyNumberFormat="1" applyFont="1"/>
    <xf numFmtId="1" fontId="1" fillId="0" borderId="0" xfId="0" applyNumberFormat="1" applyFont="1" applyFill="1"/>
    <xf numFmtId="1" fontId="0" fillId="0" borderId="0" xfId="0" applyNumberFormat="1" applyFill="1"/>
    <xf numFmtId="164" fontId="0" fillId="0" borderId="0" xfId="0" applyNumberFormat="1"/>
    <xf numFmtId="0" fontId="0" fillId="0" borderId="0" xfId="0" quotePrefix="1" applyNumberFormat="1"/>
    <xf numFmtId="18" fontId="0" fillId="0" borderId="0" xfId="0" quotePrefix="1" applyNumberFormat="1"/>
    <xf numFmtId="0" fontId="17" fillId="3" borderId="0" xfId="0" applyFont="1" applyFill="1"/>
    <xf numFmtId="0" fontId="0" fillId="0" borderId="0" xfId="0" quotePrefix="1" applyFill="1"/>
    <xf numFmtId="0" fontId="19" fillId="0" borderId="0" xfId="0" applyFont="1" applyFill="1"/>
    <xf numFmtId="0" fontId="21" fillId="0" borderId="0" xfId="0" applyFont="1" applyFill="1"/>
    <xf numFmtId="0" fontId="21" fillId="0" borderId="0" xfId="0" applyFont="1"/>
    <xf numFmtId="0" fontId="22" fillId="0" borderId="0" xfId="0" applyFont="1" applyFill="1"/>
    <xf numFmtId="0" fontId="22" fillId="0" borderId="0" xfId="0" applyFont="1"/>
    <xf numFmtId="1" fontId="22" fillId="0" borderId="0" xfId="0" applyNumberFormat="1" applyFont="1" applyFill="1"/>
    <xf numFmtId="0" fontId="23" fillId="0" borderId="0" xfId="0" applyFont="1"/>
    <xf numFmtId="0" fontId="23" fillId="0" borderId="0" xfId="0" applyFont="1" applyFill="1"/>
    <xf numFmtId="0" fontId="2" fillId="2" borderId="0" xfId="0" applyFont="1" applyFill="1" applyAlignment="1">
      <alignment wrapText="1"/>
    </xf>
    <xf numFmtId="1" fontId="23" fillId="0" borderId="0" xfId="0" applyNumberFormat="1" applyFont="1" applyFill="1"/>
    <xf numFmtId="1" fontId="23" fillId="0" borderId="0" xfId="0" applyNumberFormat="1" applyFont="1"/>
    <xf numFmtId="16" fontId="0" fillId="0" borderId="0" xfId="0" quotePrefix="1" applyNumberFormat="1"/>
    <xf numFmtId="0" fontId="1" fillId="0" borderId="0" xfId="0" applyFont="1" applyAlignment="1">
      <alignment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1" fontId="22" fillId="0" borderId="0" xfId="0" applyNumberFormat="1" applyFont="1"/>
    <xf numFmtId="0" fontId="17" fillId="3" borderId="0" xfId="0" applyFont="1" applyFill="1" applyAlignment="1">
      <alignment wrapText="1"/>
    </xf>
  </cellXfs>
  <cellStyles count="1">
    <cellStyle name="Normal" xfId="0" builtinId="0"/>
  </cellStyles>
  <dxfs count="4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ABAB"/>
      <color rgb="FFFCE0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1680</xdr:colOff>
      <xdr:row>32</xdr:row>
      <xdr:rowOff>56029</xdr:rowOff>
    </xdr:from>
    <xdr:to>
      <xdr:col>26</xdr:col>
      <xdr:colOff>502221</xdr:colOff>
      <xdr:row>46</xdr:row>
      <xdr:rowOff>124803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8DDCC12-418E-4E64-8256-44F7B05D4666}"/>
            </a:ext>
          </a:extLst>
        </xdr:cNvPr>
        <xdr:cNvGrpSpPr/>
      </xdr:nvGrpSpPr>
      <xdr:grpSpPr>
        <a:xfrm>
          <a:off x="11004697" y="6927167"/>
          <a:ext cx="7220593" cy="3432084"/>
          <a:chOff x="15789087" y="6555441"/>
          <a:chExt cx="7371428" cy="2926274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63F7AA7-DFF6-48ED-BB22-42DD5DF2119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5789087" y="8348382"/>
            <a:ext cx="7371428" cy="1133333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59B9CF22-998D-400E-9AAD-E40D9E3602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5833912" y="6555441"/>
            <a:ext cx="6619048" cy="1733333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585107</xdr:colOff>
      <xdr:row>65</xdr:row>
      <xdr:rowOff>20261</xdr:rowOff>
    </xdr:from>
    <xdr:to>
      <xdr:col>32</xdr:col>
      <xdr:colOff>78456</xdr:colOff>
      <xdr:row>68</xdr:row>
      <xdr:rowOff>44774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8519B224-88DC-4530-953A-789E7E57E47B}"/>
            </a:ext>
          </a:extLst>
        </xdr:cNvPr>
        <xdr:cNvGrpSpPr/>
      </xdr:nvGrpSpPr>
      <xdr:grpSpPr>
        <a:xfrm>
          <a:off x="11588124" y="14872692"/>
          <a:ext cx="9878884" cy="596013"/>
          <a:chOff x="784412" y="15702643"/>
          <a:chExt cx="13404651" cy="806775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F16B90B3-C196-4E2C-A5EA-6DD1708A32C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884464" y="15702643"/>
            <a:ext cx="13262595" cy="390476"/>
          </a:xfrm>
          <a:prstGeom prst="rect">
            <a:avLst/>
          </a:prstGeom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3A54216D-5626-4608-957B-AF412BE6DBE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784412" y="16128466"/>
            <a:ext cx="13404651" cy="380952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392205</xdr:colOff>
      <xdr:row>32</xdr:row>
      <xdr:rowOff>56029</xdr:rowOff>
    </xdr:from>
    <xdr:to>
      <xdr:col>26</xdr:col>
      <xdr:colOff>502221</xdr:colOff>
      <xdr:row>46</xdr:row>
      <xdr:rowOff>124803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E4C2C7C6-F1A9-4424-8795-97F922EBF18F}"/>
            </a:ext>
          </a:extLst>
        </xdr:cNvPr>
        <xdr:cNvGrpSpPr/>
      </xdr:nvGrpSpPr>
      <xdr:grpSpPr>
        <a:xfrm>
          <a:off x="11007653" y="6992857"/>
          <a:ext cx="7217637" cy="3432084"/>
          <a:chOff x="15789087" y="6555441"/>
          <a:chExt cx="7371428" cy="292627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D71B9F93-094A-4B2C-BE1E-3DCB8D8408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5789087" y="8348382"/>
            <a:ext cx="7371428" cy="1133333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983EC66D-BBD5-4A05-AB05-682DED5670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5833912" y="6555441"/>
            <a:ext cx="6619048" cy="1733333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585107</xdr:colOff>
      <xdr:row>65</xdr:row>
      <xdr:rowOff>20261</xdr:rowOff>
    </xdr:from>
    <xdr:to>
      <xdr:col>32</xdr:col>
      <xdr:colOff>78456</xdr:colOff>
      <xdr:row>68</xdr:row>
      <xdr:rowOff>44774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CF46BDC4-7D7D-410F-AA09-87E5784E1772}"/>
            </a:ext>
          </a:extLst>
        </xdr:cNvPr>
        <xdr:cNvGrpSpPr/>
      </xdr:nvGrpSpPr>
      <xdr:grpSpPr>
        <a:xfrm>
          <a:off x="11588124" y="14938382"/>
          <a:ext cx="9878884" cy="596013"/>
          <a:chOff x="784412" y="15702643"/>
          <a:chExt cx="13404651" cy="806775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73D84CE6-2084-43D9-B5D7-F7D62975C1C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884464" y="15702643"/>
            <a:ext cx="13262595" cy="390476"/>
          </a:xfrm>
          <a:prstGeom prst="rect">
            <a:avLst/>
          </a:prstGeom>
        </xdr:spPr>
      </xdr:pic>
      <xdr:pic>
        <xdr:nvPicPr>
          <xdr:cNvPr id="6" name="Picture 5">
            <a:extLst>
              <a:ext uri="{FF2B5EF4-FFF2-40B4-BE49-F238E27FC236}">
                <a16:creationId xmlns:a16="http://schemas.microsoft.com/office/drawing/2014/main" id="{6FBD6D1B-EA5F-4700-8340-9CA577C28A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784412" y="16128466"/>
            <a:ext cx="13404651" cy="380952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AB841-C047-4F91-9DC6-51BA6F89C3F3}">
  <dimension ref="A2:AJ173"/>
  <sheetViews>
    <sheetView tabSelected="1" zoomScale="145" zoomScaleNormal="145" workbookViewId="0">
      <pane xSplit="1" ySplit="2" topLeftCell="U3" activePane="bottomRight" state="frozen"/>
      <selection pane="topRight" activeCell="B1" sqref="B1"/>
      <selection pane="bottomLeft" activeCell="A3" sqref="A3"/>
      <selection pane="bottomRight" activeCell="AG17" sqref="AG17"/>
    </sheetView>
  </sheetViews>
  <sheetFormatPr defaultRowHeight="15" x14ac:dyDescent="0.25"/>
  <cols>
    <col min="1" max="1" width="15.140625" customWidth="1"/>
    <col min="2" max="2" width="23.7109375" customWidth="1"/>
    <col min="7" max="7" width="17.7109375" customWidth="1"/>
    <col min="8" max="8" width="14" customWidth="1"/>
    <col min="9" max="9" width="11.42578125" bestFit="1" customWidth="1"/>
    <col min="13" max="13" width="6.7109375" customWidth="1"/>
    <col min="15" max="15" width="3" customWidth="1"/>
  </cols>
  <sheetData>
    <row r="2" spans="1:36" ht="36.75" customHeight="1" x14ac:dyDescent="0.4">
      <c r="A2" s="4" t="s">
        <v>12</v>
      </c>
      <c r="B2" s="1" t="s">
        <v>160</v>
      </c>
      <c r="C2" s="1" t="s">
        <v>59</v>
      </c>
      <c r="D2" s="1" t="s">
        <v>13</v>
      </c>
      <c r="F2" s="2" t="s">
        <v>14</v>
      </c>
      <c r="G2" s="1" t="s">
        <v>15</v>
      </c>
      <c r="H2" s="1" t="s">
        <v>159</v>
      </c>
      <c r="I2" s="1" t="s">
        <v>36</v>
      </c>
      <c r="J2" s="1" t="s">
        <v>51</v>
      </c>
      <c r="K2" s="1" t="s">
        <v>38</v>
      </c>
      <c r="R2" s="3"/>
      <c r="S2" s="3" t="s">
        <v>24</v>
      </c>
      <c r="T2" s="3"/>
      <c r="U2" s="3" t="s">
        <v>25</v>
      </c>
      <c r="V2" s="3"/>
    </row>
    <row r="3" spans="1:36" ht="17.25" x14ac:dyDescent="0.25">
      <c r="A3" s="17" t="s">
        <v>115</v>
      </c>
      <c r="C3" t="s">
        <v>130</v>
      </c>
      <c r="D3" t="s">
        <v>134</v>
      </c>
      <c r="H3" t="s">
        <v>135</v>
      </c>
      <c r="I3" t="s">
        <v>136</v>
      </c>
      <c r="J3" t="s">
        <v>131</v>
      </c>
      <c r="K3" t="s">
        <v>5</v>
      </c>
      <c r="O3" s="32"/>
      <c r="R3" s="3" t="s">
        <v>121</v>
      </c>
      <c r="S3" s="3" t="s">
        <v>6</v>
      </c>
      <c r="T3" s="3">
        <f>T105</f>
        <v>100</v>
      </c>
      <c r="U3" s="3" t="s">
        <v>7</v>
      </c>
      <c r="V3" s="3">
        <v>106</v>
      </c>
    </row>
    <row r="4" spans="1:36" x14ac:dyDescent="0.25">
      <c r="C4">
        <f>x+2*y</f>
        <v>132</v>
      </c>
      <c r="D4">
        <f>y+2*z</f>
        <v>18</v>
      </c>
      <c r="H4">
        <f>T3+T4+2*T5</f>
        <v>118</v>
      </c>
      <c r="I4">
        <f>x+2*y+2*z</f>
        <v>134</v>
      </c>
      <c r="J4">
        <f>y</f>
        <v>16</v>
      </c>
      <c r="K4">
        <f>z</f>
        <v>1</v>
      </c>
      <c r="O4" s="32"/>
      <c r="R4" s="3" t="s">
        <v>132</v>
      </c>
      <c r="S4" s="3" t="s">
        <v>8</v>
      </c>
      <c r="T4" s="3">
        <v>16</v>
      </c>
      <c r="U4" s="3" t="s">
        <v>9</v>
      </c>
      <c r="V4" s="3">
        <v>16</v>
      </c>
    </row>
    <row r="5" spans="1:36" x14ac:dyDescent="0.25">
      <c r="A5" t="s">
        <v>29</v>
      </c>
      <c r="B5">
        <f>x</f>
        <v>100</v>
      </c>
      <c r="D5">
        <f>D4</f>
        <v>18</v>
      </c>
      <c r="F5" s="4">
        <f t="shared" ref="F5:F10" si="0">SUM(B5:E5)</f>
        <v>118</v>
      </c>
      <c r="H5">
        <f>H4</f>
        <v>118</v>
      </c>
      <c r="L5" s="4">
        <f t="shared" ref="L5:L10" si="1">SUM(G5:K5)</f>
        <v>118</v>
      </c>
      <c r="M5" s="8">
        <f t="shared" ref="M5:M10" si="2">L5-F5</f>
        <v>0</v>
      </c>
      <c r="N5" s="8" t="b">
        <f t="shared" ref="N5:N10" si="3">IF(ABS(M5)&lt;1,TRUE,FALSE)</f>
        <v>1</v>
      </c>
      <c r="O5" s="32"/>
      <c r="R5" s="3" t="s">
        <v>137</v>
      </c>
      <c r="S5" s="3" t="s">
        <v>10</v>
      </c>
      <c r="T5" s="3">
        <v>1</v>
      </c>
      <c r="U5" s="3" t="s">
        <v>11</v>
      </c>
      <c r="V5" s="3">
        <v>1</v>
      </c>
    </row>
    <row r="6" spans="1:36" x14ac:dyDescent="0.25">
      <c r="A6" t="s">
        <v>16</v>
      </c>
      <c r="B6">
        <f>y</f>
        <v>16</v>
      </c>
      <c r="F6" s="4">
        <f t="shared" si="0"/>
        <v>16</v>
      </c>
      <c r="J6">
        <f>J4</f>
        <v>16</v>
      </c>
      <c r="L6" s="4">
        <f t="shared" si="1"/>
        <v>16</v>
      </c>
      <c r="M6" s="8">
        <f t="shared" si="2"/>
        <v>0</v>
      </c>
      <c r="N6" s="8" t="b">
        <f t="shared" si="3"/>
        <v>1</v>
      </c>
      <c r="O6" s="32"/>
    </row>
    <row r="7" spans="1:36" x14ac:dyDescent="0.25">
      <c r="A7" t="s">
        <v>17</v>
      </c>
      <c r="B7">
        <f>z</f>
        <v>1</v>
      </c>
      <c r="F7" s="4">
        <f t="shared" si="0"/>
        <v>1</v>
      </c>
      <c r="K7">
        <f>K4</f>
        <v>1</v>
      </c>
      <c r="L7" s="4">
        <f t="shared" si="1"/>
        <v>1</v>
      </c>
      <c r="M7" s="8">
        <f t="shared" si="2"/>
        <v>0</v>
      </c>
      <c r="N7" s="8" t="b">
        <f t="shared" si="3"/>
        <v>1</v>
      </c>
      <c r="O7" s="32"/>
    </row>
    <row r="8" spans="1:36" x14ac:dyDescent="0.25">
      <c r="A8" t="s">
        <v>30</v>
      </c>
      <c r="B8">
        <f>x+4*z</f>
        <v>104</v>
      </c>
      <c r="C8">
        <f>C4*2</f>
        <v>264</v>
      </c>
      <c r="D8">
        <f>3*D4</f>
        <v>54</v>
      </c>
      <c r="F8" s="4">
        <f t="shared" si="0"/>
        <v>422</v>
      </c>
      <c r="H8">
        <f>H4*2</f>
        <v>236</v>
      </c>
      <c r="I8">
        <f>I4</f>
        <v>134</v>
      </c>
      <c r="J8">
        <f>y*3</f>
        <v>48</v>
      </c>
      <c r="K8">
        <f>z*4</f>
        <v>4</v>
      </c>
      <c r="L8" s="4">
        <f t="shared" si="1"/>
        <v>422</v>
      </c>
      <c r="M8" s="8">
        <f t="shared" si="2"/>
        <v>0</v>
      </c>
      <c r="N8" s="8" t="b">
        <f t="shared" si="3"/>
        <v>1</v>
      </c>
      <c r="O8" s="32"/>
    </row>
    <row r="9" spans="1:36" x14ac:dyDescent="0.25">
      <c r="A9" t="s">
        <v>40</v>
      </c>
      <c r="B9">
        <f>2*x+y*3+3*z</f>
        <v>251</v>
      </c>
      <c r="D9">
        <f>D4*1</f>
        <v>18</v>
      </c>
      <c r="F9" s="4">
        <f t="shared" si="0"/>
        <v>269</v>
      </c>
      <c r="I9">
        <f>2*I4</f>
        <v>268</v>
      </c>
      <c r="K9">
        <f>1*K4</f>
        <v>1</v>
      </c>
      <c r="L9" s="4">
        <f t="shared" si="1"/>
        <v>269</v>
      </c>
      <c r="M9" s="8">
        <f t="shared" si="2"/>
        <v>0</v>
      </c>
      <c r="N9" s="8" t="b">
        <f t="shared" si="3"/>
        <v>1</v>
      </c>
      <c r="O9" s="32"/>
    </row>
    <row r="10" spans="1:36" x14ac:dyDescent="0.25">
      <c r="A10" s="21" t="s">
        <v>62</v>
      </c>
      <c r="D10">
        <f>D4*-1</f>
        <v>-18</v>
      </c>
      <c r="F10" s="4">
        <f t="shared" si="0"/>
        <v>-18</v>
      </c>
      <c r="J10">
        <f>J4*-1</f>
        <v>-16</v>
      </c>
      <c r="K10">
        <f>K4*-2</f>
        <v>-2</v>
      </c>
      <c r="L10" s="4">
        <f t="shared" si="1"/>
        <v>-18</v>
      </c>
      <c r="M10" s="8">
        <f t="shared" si="2"/>
        <v>0</v>
      </c>
      <c r="N10" s="8" t="b">
        <f t="shared" si="3"/>
        <v>1</v>
      </c>
      <c r="O10" s="32"/>
    </row>
    <row r="11" spans="1:36" x14ac:dyDescent="0.25">
      <c r="I11" s="7"/>
      <c r="L11" s="4"/>
      <c r="M11" s="8"/>
      <c r="N11" s="8"/>
      <c r="O11" s="32"/>
    </row>
    <row r="12" spans="1:36" ht="30" x14ac:dyDescent="0.4">
      <c r="A12" s="4" t="s">
        <v>32</v>
      </c>
      <c r="B12" s="1" t="s">
        <v>160</v>
      </c>
      <c r="C12" s="1" t="s">
        <v>50</v>
      </c>
      <c r="D12" s="1" t="s">
        <v>13</v>
      </c>
      <c r="F12" s="2" t="s">
        <v>14</v>
      </c>
      <c r="G12" s="1" t="s">
        <v>46</v>
      </c>
      <c r="H12" s="1" t="s">
        <v>159</v>
      </c>
      <c r="I12" s="1" t="s">
        <v>36</v>
      </c>
      <c r="J12" s="1" t="s">
        <v>37</v>
      </c>
      <c r="K12" s="1" t="s">
        <v>38</v>
      </c>
      <c r="L12" s="4"/>
      <c r="M12" s="8"/>
      <c r="N12" s="8"/>
      <c r="O12" s="32"/>
      <c r="Q12" s="4" t="s">
        <v>32</v>
      </c>
      <c r="R12" s="1" t="s">
        <v>160</v>
      </c>
      <c r="S12" s="1" t="s">
        <v>50</v>
      </c>
      <c r="T12" s="1" t="s">
        <v>13</v>
      </c>
      <c r="U12" s="17" t="s">
        <v>61</v>
      </c>
      <c r="W12" s="1" t="s">
        <v>42</v>
      </c>
      <c r="Y12" s="2" t="s">
        <v>14</v>
      </c>
      <c r="Z12" s="1" t="s">
        <v>46</v>
      </c>
      <c r="AA12" s="7"/>
      <c r="AC12" s="1" t="s">
        <v>159</v>
      </c>
      <c r="AD12" s="1" t="s">
        <v>36</v>
      </c>
      <c r="AE12" s="1" t="s">
        <v>37</v>
      </c>
      <c r="AF12" s="1" t="s">
        <v>38</v>
      </c>
      <c r="AG12" s="4"/>
      <c r="AH12" s="8"/>
      <c r="AI12" s="8"/>
      <c r="AJ12" s="32"/>
    </row>
    <row r="13" spans="1:36" ht="18.75" x14ac:dyDescent="0.35">
      <c r="A13" s="17" t="s">
        <v>116</v>
      </c>
      <c r="B13" t="s">
        <v>3</v>
      </c>
      <c r="C13" s="16" t="s">
        <v>122</v>
      </c>
      <c r="D13" s="9" t="s">
        <v>138</v>
      </c>
      <c r="G13" s="16" t="s">
        <v>123</v>
      </c>
      <c r="H13" t="s">
        <v>139</v>
      </c>
      <c r="I13" s="18" t="s">
        <v>140</v>
      </c>
      <c r="J13" t="s">
        <v>4</v>
      </c>
      <c r="K13" t="s">
        <v>5</v>
      </c>
      <c r="L13" s="4"/>
      <c r="M13" s="8"/>
      <c r="N13" s="8"/>
      <c r="O13" s="32"/>
      <c r="R13" t="s">
        <v>3</v>
      </c>
      <c r="S13" s="16" t="s">
        <v>122</v>
      </c>
      <c r="T13" s="9" t="s">
        <v>138</v>
      </c>
      <c r="W13" t="s">
        <v>133</v>
      </c>
      <c r="Z13" s="16" t="s">
        <v>123</v>
      </c>
      <c r="AC13" t="s">
        <v>139</v>
      </c>
      <c r="AD13" s="18" t="s">
        <v>140</v>
      </c>
      <c r="AE13" t="s">
        <v>4</v>
      </c>
      <c r="AF13" t="s">
        <v>5</v>
      </c>
      <c r="AG13" s="4"/>
      <c r="AH13" s="8"/>
      <c r="AI13" s="8"/>
      <c r="AJ13" s="32"/>
    </row>
    <row r="14" spans="1:36" x14ac:dyDescent="0.25">
      <c r="B14">
        <f>x</f>
        <v>100</v>
      </c>
      <c r="C14" s="8">
        <f>2*x</f>
        <v>200</v>
      </c>
      <c r="D14" s="8">
        <f>-y+2*z</f>
        <v>-14</v>
      </c>
      <c r="G14" s="8">
        <f>2*x</f>
        <v>200</v>
      </c>
      <c r="H14" s="8">
        <f>x+- y+2*z</f>
        <v>86</v>
      </c>
      <c r="I14" s="13">
        <f>1*x+-y+2*z</f>
        <v>86</v>
      </c>
      <c r="J14">
        <f>y</f>
        <v>16</v>
      </c>
      <c r="K14">
        <f>z</f>
        <v>1</v>
      </c>
      <c r="L14" s="4"/>
      <c r="M14" s="8"/>
      <c r="N14" s="8"/>
      <c r="O14" s="32"/>
      <c r="R14">
        <f>x</f>
        <v>100</v>
      </c>
      <c r="S14" s="8">
        <f>2*x</f>
        <v>200</v>
      </c>
      <c r="T14" s="8">
        <f>-y+2*z</f>
        <v>-14</v>
      </c>
      <c r="W14" s="9">
        <f>0*y</f>
        <v>0</v>
      </c>
      <c r="Z14" s="8">
        <f>2*x</f>
        <v>200</v>
      </c>
      <c r="AC14" s="8">
        <f>x+- y+2*z</f>
        <v>86</v>
      </c>
      <c r="AD14" s="13">
        <f>1*x+-y+2*z</f>
        <v>86</v>
      </c>
      <c r="AE14">
        <f>y</f>
        <v>16</v>
      </c>
      <c r="AF14">
        <f>z</f>
        <v>1</v>
      </c>
      <c r="AG14" s="4"/>
      <c r="AH14" s="8"/>
      <c r="AI14" s="8"/>
      <c r="AJ14" s="32"/>
    </row>
    <row r="15" spans="1:36" x14ac:dyDescent="0.25">
      <c r="A15" t="s">
        <v>29</v>
      </c>
      <c r="B15">
        <f>1*B14</f>
        <v>100</v>
      </c>
      <c r="C15" s="8"/>
      <c r="D15" s="8">
        <f>D14</f>
        <v>-14</v>
      </c>
      <c r="F15" s="11">
        <f t="shared" ref="F15:F23" si="4">SUM(B15:E15)</f>
        <v>86</v>
      </c>
      <c r="G15" s="8"/>
      <c r="H15" s="8">
        <f>H14</f>
        <v>86</v>
      </c>
      <c r="I15" s="13"/>
      <c r="L15" s="11">
        <f t="shared" ref="L15:L23" si="5">SUM(G15:K15)</f>
        <v>86</v>
      </c>
      <c r="M15" s="8">
        <f t="shared" ref="M15:M23" si="6">L15-F15</f>
        <v>0</v>
      </c>
      <c r="N15" s="8" t="b">
        <f>IF(ABS(M15)&lt;1,TRUE,FALSE)</f>
        <v>1</v>
      </c>
      <c r="O15" s="32"/>
      <c r="Q15" t="s">
        <v>29</v>
      </c>
      <c r="R15">
        <f>R14</f>
        <v>100</v>
      </c>
      <c r="S15" s="8"/>
      <c r="T15" s="8">
        <f>T14</f>
        <v>-14</v>
      </c>
      <c r="Y15" s="11">
        <f>SUM(R15:X15)</f>
        <v>86</v>
      </c>
      <c r="Z15" s="8"/>
      <c r="AC15" s="8">
        <f>XZ14</f>
        <v>0</v>
      </c>
      <c r="AD15" s="13"/>
      <c r="AG15" s="11">
        <f t="shared" ref="AG15:AG23" ca="1" si="7">SUM(Z15:XF15)</f>
        <v>0</v>
      </c>
      <c r="AH15" s="8">
        <f t="shared" ref="AH15:AH23" si="8">XG15-Y15</f>
        <v>-86</v>
      </c>
      <c r="AI15" s="8" t="b">
        <f>IF(ABS(XH15)&lt;1,TRUE,FALSE)</f>
        <v>1</v>
      </c>
      <c r="AJ15" s="32"/>
    </row>
    <row r="16" spans="1:36" x14ac:dyDescent="0.25">
      <c r="A16" t="s">
        <v>16</v>
      </c>
      <c r="B16">
        <f>y</f>
        <v>16</v>
      </c>
      <c r="C16" s="8">
        <f>2*Z14</f>
        <v>400</v>
      </c>
      <c r="D16" s="8"/>
      <c r="F16" s="11">
        <f t="shared" si="4"/>
        <v>416</v>
      </c>
      <c r="G16" s="8">
        <f>2*G14</f>
        <v>400</v>
      </c>
      <c r="H16" s="8"/>
      <c r="I16" s="13"/>
      <c r="J16">
        <f>J14</f>
        <v>16</v>
      </c>
      <c r="L16" s="11">
        <f t="shared" si="5"/>
        <v>416</v>
      </c>
      <c r="M16" s="8">
        <f t="shared" si="6"/>
        <v>0</v>
      </c>
      <c r="N16" s="8" t="b">
        <f>IF(ABS(M16)&lt;1,TRUE,FALSE)</f>
        <v>1</v>
      </c>
      <c r="O16" s="32"/>
      <c r="Q16" t="s">
        <v>16</v>
      </c>
      <c r="R16">
        <f>y</f>
        <v>16</v>
      </c>
      <c r="S16" s="8">
        <f>2*S14</f>
        <v>400</v>
      </c>
      <c r="T16" s="8"/>
      <c r="Y16" s="11">
        <f t="shared" ref="Y16:Y17" si="9">SUM(R16:X16)</f>
        <v>416</v>
      </c>
      <c r="Z16" s="8">
        <f>2*Z14</f>
        <v>400</v>
      </c>
      <c r="AC16" s="8"/>
      <c r="AD16" s="13"/>
      <c r="AE16">
        <f>XE14</f>
        <v>0</v>
      </c>
      <c r="AG16" s="11">
        <f>SUM(Z16:AF16)</f>
        <v>400</v>
      </c>
      <c r="AH16" s="8">
        <f t="shared" si="8"/>
        <v>-416</v>
      </c>
      <c r="AI16" s="8" t="b">
        <f>IF(ABS(XH16)&lt;1,TRUE,FALSE)</f>
        <v>1</v>
      </c>
      <c r="AJ16" s="32"/>
    </row>
    <row r="17" spans="1:36" x14ac:dyDescent="0.25">
      <c r="A17" t="s">
        <v>17</v>
      </c>
      <c r="B17">
        <f>z</f>
        <v>1</v>
      </c>
      <c r="C17" s="8"/>
      <c r="D17" s="8"/>
      <c r="F17" s="11">
        <f t="shared" si="4"/>
        <v>1</v>
      </c>
      <c r="H17" s="8"/>
      <c r="I17" s="13"/>
      <c r="K17">
        <f>K14</f>
        <v>1</v>
      </c>
      <c r="L17" s="11">
        <f t="shared" si="5"/>
        <v>1</v>
      </c>
      <c r="M17" s="8">
        <f t="shared" si="6"/>
        <v>0</v>
      </c>
      <c r="N17" s="8" t="b">
        <f>IF(ABS(M17)&lt;1,TRUE,FALSE)</f>
        <v>1</v>
      </c>
      <c r="O17" s="32"/>
      <c r="Q17" t="s">
        <v>17</v>
      </c>
      <c r="R17">
        <f>z</f>
        <v>1</v>
      </c>
      <c r="S17" s="8"/>
      <c r="T17" s="8"/>
      <c r="Y17" s="11">
        <f t="shared" si="9"/>
        <v>1</v>
      </c>
      <c r="AC17" s="8"/>
      <c r="AD17" s="13"/>
      <c r="AF17">
        <f>XF14</f>
        <v>0</v>
      </c>
      <c r="AG17" s="11">
        <f t="shared" ca="1" si="7"/>
        <v>0</v>
      </c>
      <c r="AH17" s="8">
        <f t="shared" si="8"/>
        <v>-1</v>
      </c>
      <c r="AI17" s="8" t="b">
        <f>IF(ABS(XH17)&lt;1,TRUE,FALSE)</f>
        <v>1</v>
      </c>
      <c r="AJ17" s="32"/>
    </row>
    <row r="18" spans="1:36" x14ac:dyDescent="0.25">
      <c r="A18" t="s">
        <v>30</v>
      </c>
      <c r="B18">
        <f>x+z*4</f>
        <v>104</v>
      </c>
      <c r="C18" s="8">
        <f>Z14</f>
        <v>200</v>
      </c>
      <c r="D18" s="8">
        <f>3*D14</f>
        <v>-42</v>
      </c>
      <c r="F18" s="11">
        <f t="shared" si="4"/>
        <v>262</v>
      </c>
      <c r="H18" s="8">
        <f>H14*2</f>
        <v>172</v>
      </c>
      <c r="I18" s="13">
        <f>1*I14</f>
        <v>86</v>
      </c>
      <c r="K18">
        <f>4*K14</f>
        <v>4</v>
      </c>
      <c r="L18" s="11">
        <f t="shared" si="5"/>
        <v>262</v>
      </c>
      <c r="M18" s="8">
        <f t="shared" si="6"/>
        <v>0</v>
      </c>
      <c r="N18" s="8" t="b">
        <f>IF(ABS(M18)&lt;1,TRUE,FALSE)</f>
        <v>1</v>
      </c>
      <c r="O18" s="32"/>
      <c r="Q18" t="s">
        <v>30</v>
      </c>
      <c r="R18">
        <f>x+z*4</f>
        <v>104</v>
      </c>
      <c r="S18" s="8">
        <f>S14</f>
        <v>200</v>
      </c>
      <c r="T18" s="8">
        <f>3*T14</f>
        <v>-42</v>
      </c>
      <c r="Y18" s="11">
        <f>SUM(R18:X18)</f>
        <v>262</v>
      </c>
      <c r="AC18" s="8">
        <f>XZ14*2</f>
        <v>0</v>
      </c>
      <c r="AD18" s="13">
        <f>1*XD14</f>
        <v>0</v>
      </c>
      <c r="AF18">
        <f>4*XF14</f>
        <v>0</v>
      </c>
      <c r="AG18" s="11">
        <f t="shared" ca="1" si="7"/>
        <v>0</v>
      </c>
      <c r="AH18" s="8">
        <f t="shared" si="8"/>
        <v>-262</v>
      </c>
      <c r="AI18" s="8" t="b">
        <f>IF(ABS(XH18)&lt;1,TRUE,FALSE)</f>
        <v>1</v>
      </c>
      <c r="AJ18" s="32"/>
    </row>
    <row r="19" spans="1:36" s="7" customFormat="1" x14ac:dyDescent="0.25">
      <c r="A19" s="19" t="s">
        <v>57</v>
      </c>
      <c r="B19" s="7">
        <f>2*Y14</f>
        <v>0</v>
      </c>
      <c r="D19" s="13"/>
      <c r="F19" s="12">
        <f t="shared" si="4"/>
        <v>0</v>
      </c>
      <c r="H19" s="13"/>
      <c r="I19" s="13">
        <f>2*I14</f>
        <v>172</v>
      </c>
      <c r="L19" s="11">
        <f t="shared" si="5"/>
        <v>172</v>
      </c>
      <c r="M19" s="8">
        <f t="shared" si="6"/>
        <v>172</v>
      </c>
      <c r="N19" s="8"/>
      <c r="O19" s="32"/>
      <c r="Q19" s="19" t="s">
        <v>57</v>
      </c>
      <c r="R19" s="7">
        <f>2*R14</f>
        <v>200</v>
      </c>
      <c r="T19" s="13"/>
      <c r="Y19" s="12">
        <f t="shared" ref="Y19:Y23" si="10">SUM(R19:X19)</f>
        <v>200</v>
      </c>
      <c r="AC19" s="13"/>
      <c r="AD19" s="13">
        <f>2*XD14</f>
        <v>0</v>
      </c>
      <c r="AG19" s="11">
        <f t="shared" ca="1" si="7"/>
        <v>0</v>
      </c>
      <c r="AH19" s="8">
        <f t="shared" si="8"/>
        <v>-200</v>
      </c>
      <c r="AI19" s="8"/>
      <c r="AJ19" s="32"/>
    </row>
    <row r="20" spans="1:36" s="7" customFormat="1" x14ac:dyDescent="0.25">
      <c r="A20" s="19" t="s">
        <v>55</v>
      </c>
      <c r="B20" s="7">
        <f>3*y</f>
        <v>48</v>
      </c>
      <c r="D20" s="13"/>
      <c r="F20" s="12">
        <f t="shared" si="4"/>
        <v>48</v>
      </c>
      <c r="H20" s="13"/>
      <c r="I20" s="13"/>
      <c r="J20" s="7">
        <f>4*y</f>
        <v>64</v>
      </c>
      <c r="L20" s="11">
        <f t="shared" si="5"/>
        <v>64</v>
      </c>
      <c r="M20" s="8">
        <f t="shared" si="6"/>
        <v>16</v>
      </c>
      <c r="N20" s="8"/>
      <c r="O20" s="32"/>
      <c r="Q20" s="19" t="s">
        <v>55</v>
      </c>
      <c r="R20" s="7">
        <f>3*y</f>
        <v>48</v>
      </c>
      <c r="T20" s="13"/>
      <c r="Y20" s="12">
        <f t="shared" si="10"/>
        <v>48</v>
      </c>
      <c r="AC20" s="13"/>
      <c r="AD20" s="13"/>
      <c r="AE20" s="7">
        <f>4*y</f>
        <v>64</v>
      </c>
      <c r="AG20" s="11">
        <f>SUM(Z20:AF20)</f>
        <v>64</v>
      </c>
      <c r="AH20" s="8">
        <f t="shared" si="8"/>
        <v>-48</v>
      </c>
      <c r="AI20" s="8"/>
      <c r="AJ20" s="32"/>
    </row>
    <row r="21" spans="1:36" s="7" customFormat="1" x14ac:dyDescent="0.25">
      <c r="A21" s="19" t="s">
        <v>56</v>
      </c>
      <c r="B21" s="7">
        <f>3*z</f>
        <v>3</v>
      </c>
      <c r="D21" s="13"/>
      <c r="F21" s="12">
        <f t="shared" si="4"/>
        <v>3</v>
      </c>
      <c r="H21" s="13"/>
      <c r="I21" s="13"/>
      <c r="K21" s="7">
        <f>K14*1</f>
        <v>1</v>
      </c>
      <c r="L21" s="11">
        <f t="shared" si="5"/>
        <v>1</v>
      </c>
      <c r="M21" s="8">
        <f t="shared" si="6"/>
        <v>-2</v>
      </c>
      <c r="N21" s="8"/>
      <c r="O21" s="32"/>
      <c r="Q21" s="19" t="s">
        <v>56</v>
      </c>
      <c r="R21" s="7">
        <f>3*z</f>
        <v>3</v>
      </c>
      <c r="T21" s="13"/>
      <c r="Y21" s="12">
        <f t="shared" si="10"/>
        <v>3</v>
      </c>
      <c r="AC21" s="13"/>
      <c r="AD21" s="13"/>
      <c r="AF21" s="7">
        <f>XF14*1</f>
        <v>0</v>
      </c>
      <c r="AG21" s="11">
        <f t="shared" ca="1" si="7"/>
        <v>0</v>
      </c>
      <c r="AH21" s="8">
        <f t="shared" si="8"/>
        <v>-3</v>
      </c>
      <c r="AI21" s="8"/>
      <c r="AJ21" s="32"/>
    </row>
    <row r="22" spans="1:36" x14ac:dyDescent="0.25">
      <c r="A22" s="7" t="s">
        <v>58</v>
      </c>
      <c r="B22" s="8">
        <f>Y19+Y20+Y21</f>
        <v>251</v>
      </c>
      <c r="D22">
        <f>1*D14</f>
        <v>-14</v>
      </c>
      <c r="F22" s="12">
        <f t="shared" si="4"/>
        <v>237</v>
      </c>
      <c r="H22" s="8">
        <f>H19+H20+H21</f>
        <v>0</v>
      </c>
      <c r="I22" s="8">
        <f t="shared" ref="I22:K22" si="11">I19+I20+I21</f>
        <v>172</v>
      </c>
      <c r="J22" s="8">
        <f t="shared" si="11"/>
        <v>64</v>
      </c>
      <c r="K22" s="8">
        <f t="shared" si="11"/>
        <v>1</v>
      </c>
      <c r="L22" s="11">
        <f t="shared" si="5"/>
        <v>237</v>
      </c>
      <c r="M22" s="8">
        <f t="shared" si="6"/>
        <v>0</v>
      </c>
      <c r="N22" s="8" t="b">
        <f>IF(ABS(M22)&lt;1,TRUE,FALSE)</f>
        <v>1</v>
      </c>
      <c r="O22" s="32"/>
      <c r="Q22" s="7" t="s">
        <v>58</v>
      </c>
      <c r="R22">
        <f>R19+R20+R21</f>
        <v>251</v>
      </c>
      <c r="T22">
        <f>1*T14</f>
        <v>-14</v>
      </c>
      <c r="W22">
        <f>W14*1</f>
        <v>0</v>
      </c>
      <c r="Y22" s="12">
        <f t="shared" si="10"/>
        <v>237</v>
      </c>
      <c r="AC22" s="8">
        <f>XZ19+XZ20+XZ21</f>
        <v>0</v>
      </c>
      <c r="AD22" s="8">
        <f>XD19+XD20+XD21</f>
        <v>0</v>
      </c>
      <c r="AE22" s="8">
        <f>XE19+XE20+XE21</f>
        <v>0</v>
      </c>
      <c r="AF22" s="8">
        <f>XF19+XF20+XF21</f>
        <v>0</v>
      </c>
      <c r="AG22" s="11">
        <f t="shared" ca="1" si="7"/>
        <v>0</v>
      </c>
      <c r="AH22" s="8">
        <f t="shared" si="8"/>
        <v>-237</v>
      </c>
      <c r="AI22" s="8" t="b">
        <f>IF(ABS(XH22)&lt;1,TRUE,FALSE)</f>
        <v>1</v>
      </c>
      <c r="AJ22" s="32"/>
    </row>
    <row r="23" spans="1:36" x14ac:dyDescent="0.25">
      <c r="A23" s="20" t="s">
        <v>62</v>
      </c>
      <c r="B23">
        <v>0</v>
      </c>
      <c r="C23">
        <v>0</v>
      </c>
      <c r="D23">
        <f>D14*-1</f>
        <v>14</v>
      </c>
      <c r="F23" s="12">
        <f t="shared" si="4"/>
        <v>14</v>
      </c>
      <c r="H23" s="8"/>
      <c r="I23" s="8"/>
      <c r="J23" s="8">
        <f>J14*1</f>
        <v>16</v>
      </c>
      <c r="K23" s="8">
        <f>K14*-2</f>
        <v>-2</v>
      </c>
      <c r="L23" s="11">
        <f t="shared" si="5"/>
        <v>14</v>
      </c>
      <c r="M23" s="8">
        <f t="shared" si="6"/>
        <v>0</v>
      </c>
      <c r="N23" s="8" t="b">
        <f>IF(ABS(M23)&lt;1,TRUE,FALSE)</f>
        <v>1</v>
      </c>
      <c r="O23" s="32"/>
      <c r="Q23" s="20" t="s">
        <v>62</v>
      </c>
      <c r="R23">
        <v>0</v>
      </c>
      <c r="S23">
        <v>0</v>
      </c>
      <c r="T23">
        <f>T14*-1</f>
        <v>14</v>
      </c>
      <c r="W23">
        <f>W14*1</f>
        <v>0</v>
      </c>
      <c r="Y23" s="12">
        <f t="shared" si="10"/>
        <v>14</v>
      </c>
      <c r="AC23" s="8"/>
      <c r="AD23" s="8"/>
      <c r="AE23" s="8">
        <f>XE14*1</f>
        <v>0</v>
      </c>
      <c r="AF23" s="8">
        <f>XF14*-2</f>
        <v>0</v>
      </c>
      <c r="AG23" s="11">
        <f t="shared" ca="1" si="7"/>
        <v>0</v>
      </c>
      <c r="AH23" s="8">
        <f t="shared" si="8"/>
        <v>-14</v>
      </c>
      <c r="AI23" s="8" t="b">
        <f>IF(ABS(XH23)&lt;1,TRUE,FALSE)</f>
        <v>1</v>
      </c>
      <c r="AJ23" s="32"/>
    </row>
    <row r="24" spans="1:36" x14ac:dyDescent="0.25">
      <c r="H24" s="8"/>
      <c r="I24" s="7"/>
      <c r="L24" s="4"/>
      <c r="M24" s="8"/>
      <c r="N24" s="8"/>
      <c r="O24" s="32"/>
      <c r="Q24" s="6" t="s">
        <v>161</v>
      </c>
      <c r="AC24" s="8"/>
      <c r="AD24" s="7"/>
      <c r="AG24" s="4"/>
      <c r="AH24" s="8"/>
      <c r="AI24" s="8"/>
      <c r="AJ24" s="32"/>
    </row>
    <row r="25" spans="1:36" ht="30" x14ac:dyDescent="0.4">
      <c r="A25" s="4" t="s">
        <v>44</v>
      </c>
      <c r="B25" s="1" t="s">
        <v>160</v>
      </c>
      <c r="C25" s="1" t="s">
        <v>51</v>
      </c>
      <c r="D25" s="1" t="s">
        <v>13</v>
      </c>
      <c r="F25" s="2" t="s">
        <v>14</v>
      </c>
      <c r="G25" s="1" t="s">
        <v>46</v>
      </c>
      <c r="H25" s="1" t="s">
        <v>159</v>
      </c>
      <c r="I25" s="1" t="s">
        <v>36</v>
      </c>
      <c r="J25" s="1" t="s">
        <v>37</v>
      </c>
      <c r="K25" s="1" t="s">
        <v>38</v>
      </c>
      <c r="L25" s="4"/>
      <c r="M25" s="8"/>
      <c r="N25" s="8"/>
      <c r="O25" s="32"/>
    </row>
    <row r="26" spans="1:36" ht="18.75" x14ac:dyDescent="0.35">
      <c r="A26" s="17" t="s">
        <v>117</v>
      </c>
      <c r="C26" t="s">
        <v>124</v>
      </c>
      <c r="D26" s="9" t="s">
        <v>141</v>
      </c>
      <c r="G26" t="s">
        <v>125</v>
      </c>
      <c r="H26" t="s">
        <v>142</v>
      </c>
      <c r="I26" s="7" t="s">
        <v>143</v>
      </c>
      <c r="J26" t="s">
        <v>4</v>
      </c>
      <c r="K26" t="s">
        <v>5</v>
      </c>
      <c r="L26" s="4"/>
      <c r="M26" s="8"/>
      <c r="N26" s="8"/>
      <c r="O26" s="32"/>
    </row>
    <row r="27" spans="1:36" x14ac:dyDescent="0.25">
      <c r="B27">
        <f>x</f>
        <v>100</v>
      </c>
      <c r="C27">
        <f>4/5*x</f>
        <v>80</v>
      </c>
      <c r="D27">
        <f>-4/5*x-y+2*z</f>
        <v>-94</v>
      </c>
      <c r="G27">
        <f>2/5*x</f>
        <v>40</v>
      </c>
      <c r="H27" s="8">
        <f>1/5*x - y +2*z</f>
        <v>6</v>
      </c>
      <c r="I27" s="13">
        <f>3/5*x+2*z-y</f>
        <v>46</v>
      </c>
      <c r="J27">
        <f>y</f>
        <v>16</v>
      </c>
      <c r="K27">
        <f>z</f>
        <v>1</v>
      </c>
      <c r="L27" s="4"/>
      <c r="M27" s="8"/>
      <c r="N27" s="8"/>
      <c r="O27" s="32"/>
    </row>
    <row r="28" spans="1:36" x14ac:dyDescent="0.25">
      <c r="A28" t="s">
        <v>29</v>
      </c>
      <c r="B28">
        <f>1*B27</f>
        <v>100</v>
      </c>
      <c r="D28">
        <f>D27</f>
        <v>-94</v>
      </c>
      <c r="F28" s="4">
        <f t="shared" ref="F28:F33" si="12">SUM(B28:E28)</f>
        <v>6</v>
      </c>
      <c r="H28" s="8">
        <f>H27</f>
        <v>6</v>
      </c>
      <c r="I28" s="13"/>
      <c r="L28" s="4">
        <f t="shared" ref="L28:L33" si="13">SUM(G28:K28)</f>
        <v>6</v>
      </c>
      <c r="M28" s="8">
        <f t="shared" ref="M28:M33" si="14">L28-F28</f>
        <v>0</v>
      </c>
      <c r="N28" s="8" t="b">
        <f>IF(ABS(M28)&lt;1,TRUE,FALSE)</f>
        <v>1</v>
      </c>
      <c r="O28" s="32"/>
    </row>
    <row r="29" spans="1:36" x14ac:dyDescent="0.25">
      <c r="A29" t="s">
        <v>16</v>
      </c>
      <c r="B29">
        <f>y</f>
        <v>16</v>
      </c>
      <c r="C29">
        <f>1*C27</f>
        <v>80</v>
      </c>
      <c r="F29" s="4">
        <f t="shared" si="12"/>
        <v>96</v>
      </c>
      <c r="G29">
        <f>G27*2</f>
        <v>80</v>
      </c>
      <c r="H29" s="8"/>
      <c r="I29" s="13"/>
      <c r="J29">
        <f>J27</f>
        <v>16</v>
      </c>
      <c r="L29" s="4">
        <f t="shared" si="13"/>
        <v>96</v>
      </c>
      <c r="M29" s="8">
        <f t="shared" si="14"/>
        <v>0</v>
      </c>
      <c r="N29" s="8" t="b">
        <f>IF(ABS(M29)&lt;1,TRUE,FALSE)</f>
        <v>1</v>
      </c>
      <c r="O29" s="32"/>
    </row>
    <row r="30" spans="1:36" x14ac:dyDescent="0.25">
      <c r="A30" t="s">
        <v>17</v>
      </c>
      <c r="B30">
        <f>z</f>
        <v>1</v>
      </c>
      <c r="F30" s="4">
        <f t="shared" si="12"/>
        <v>1</v>
      </c>
      <c r="H30" s="8"/>
      <c r="I30" s="13"/>
      <c r="K30">
        <f>K27</f>
        <v>1</v>
      </c>
      <c r="L30" s="4">
        <f t="shared" si="13"/>
        <v>1</v>
      </c>
      <c r="M30" s="8">
        <f t="shared" si="14"/>
        <v>0</v>
      </c>
      <c r="N30" s="8" t="b">
        <f>IF(ABS(M30)&lt;1,TRUE,FALSE)</f>
        <v>1</v>
      </c>
      <c r="O30" s="32"/>
    </row>
    <row r="31" spans="1:36" x14ac:dyDescent="0.25">
      <c r="A31" t="s">
        <v>30</v>
      </c>
      <c r="B31">
        <f>x+z*4</f>
        <v>104</v>
      </c>
      <c r="C31">
        <f>3*C27</f>
        <v>240</v>
      </c>
      <c r="D31">
        <f>D27*3</f>
        <v>-282</v>
      </c>
      <c r="F31" s="4">
        <f t="shared" si="12"/>
        <v>62</v>
      </c>
      <c r="H31" s="8">
        <f>H27*2</f>
        <v>12</v>
      </c>
      <c r="I31" s="13">
        <f>1*I27</f>
        <v>46</v>
      </c>
      <c r="K31">
        <f>4*K27</f>
        <v>4</v>
      </c>
      <c r="L31" s="4">
        <f t="shared" si="13"/>
        <v>62</v>
      </c>
      <c r="M31" s="8">
        <f t="shared" si="14"/>
        <v>0</v>
      </c>
      <c r="N31" s="8" t="b">
        <f>IF(ABS(M31)&lt;1,TRUE,FALSE)</f>
        <v>1</v>
      </c>
      <c r="O31" s="32"/>
    </row>
    <row r="32" spans="1:36" x14ac:dyDescent="0.25">
      <c r="A32" s="7" t="s">
        <v>40</v>
      </c>
      <c r="B32" s="7">
        <f>2*x+3*y+3*z</f>
        <v>251</v>
      </c>
      <c r="D32">
        <f>D27</f>
        <v>-94</v>
      </c>
      <c r="F32" s="10">
        <f t="shared" si="12"/>
        <v>157</v>
      </c>
      <c r="H32" s="13"/>
      <c r="I32" s="13">
        <f>2*I27</f>
        <v>92</v>
      </c>
      <c r="J32" s="7">
        <f>J27*4</f>
        <v>64</v>
      </c>
      <c r="K32" s="7">
        <f>1*K27</f>
        <v>1</v>
      </c>
      <c r="L32" s="4">
        <f t="shared" si="13"/>
        <v>157</v>
      </c>
      <c r="M32" s="8">
        <f t="shared" si="14"/>
        <v>0</v>
      </c>
      <c r="N32" s="8" t="b">
        <f>IF(ABS(M32)&lt;1,TRUE,FALSE)</f>
        <v>1</v>
      </c>
      <c r="O32" s="32"/>
    </row>
    <row r="33" spans="1:15" x14ac:dyDescent="0.25">
      <c r="A33" s="20" t="s">
        <v>62</v>
      </c>
      <c r="C33">
        <f>-1*C27</f>
        <v>-80</v>
      </c>
      <c r="D33">
        <f>D27*-1</f>
        <v>94</v>
      </c>
      <c r="F33" s="10">
        <f t="shared" si="12"/>
        <v>14</v>
      </c>
      <c r="J33">
        <f>J27*1</f>
        <v>16</v>
      </c>
      <c r="K33">
        <f>K27*-1</f>
        <v>-1</v>
      </c>
      <c r="L33" s="4">
        <f t="shared" si="13"/>
        <v>15</v>
      </c>
      <c r="M33" s="8">
        <f t="shared" si="14"/>
        <v>1</v>
      </c>
      <c r="N33" s="8" t="b">
        <f>IF(ABS(M33)&lt;1.1,TRUE,FALSE)</f>
        <v>1</v>
      </c>
      <c r="O33" s="32"/>
    </row>
    <row r="34" spans="1:15" x14ac:dyDescent="0.25">
      <c r="O34" s="32"/>
    </row>
    <row r="35" spans="1:15" ht="30" x14ac:dyDescent="0.4">
      <c r="A35" s="4" t="s">
        <v>52</v>
      </c>
      <c r="B35" s="1" t="s">
        <v>160</v>
      </c>
      <c r="C35" s="1" t="s">
        <v>51</v>
      </c>
      <c r="D35" s="1" t="s">
        <v>13</v>
      </c>
      <c r="F35" s="2" t="s">
        <v>14</v>
      </c>
      <c r="G35" s="1" t="s">
        <v>63</v>
      </c>
      <c r="H35" s="1" t="s">
        <v>159</v>
      </c>
      <c r="I35" s="1" t="s">
        <v>36</v>
      </c>
      <c r="J35" s="1" t="s">
        <v>37</v>
      </c>
      <c r="K35" s="1" t="s">
        <v>38</v>
      </c>
      <c r="L35" s="4"/>
      <c r="M35" s="8"/>
      <c r="N35" s="8"/>
      <c r="O35" s="32"/>
    </row>
    <row r="36" spans="1:15" ht="54.75" x14ac:dyDescent="0.35">
      <c r="A36" s="36" t="s">
        <v>118</v>
      </c>
      <c r="B36" t="s">
        <v>144</v>
      </c>
      <c r="C36" s="16" t="s">
        <v>123</v>
      </c>
      <c r="D36" s="9" t="s">
        <v>145</v>
      </c>
      <c r="G36" s="15" t="s">
        <v>123</v>
      </c>
      <c r="H36" t="s">
        <v>146</v>
      </c>
      <c r="I36" t="s">
        <v>146</v>
      </c>
      <c r="J36" t="s">
        <v>4</v>
      </c>
      <c r="K36" t="s">
        <v>5</v>
      </c>
      <c r="L36" s="4"/>
      <c r="M36" s="8"/>
      <c r="N36" s="8"/>
      <c r="O36" s="32"/>
    </row>
    <row r="37" spans="1:15" x14ac:dyDescent="0.25">
      <c r="B37">
        <f>x</f>
        <v>100</v>
      </c>
      <c r="C37" s="8">
        <f>2*x</f>
        <v>200</v>
      </c>
      <c r="D37" s="8">
        <f>-y+2*z</f>
        <v>-14</v>
      </c>
      <c r="G37">
        <f>2*x</f>
        <v>200</v>
      </c>
      <c r="H37" s="8">
        <f>x-y+2*z</f>
        <v>86</v>
      </c>
      <c r="I37" s="8">
        <f>x-y+2*z</f>
        <v>86</v>
      </c>
      <c r="J37">
        <f>y</f>
        <v>16</v>
      </c>
      <c r="K37">
        <f>z</f>
        <v>1</v>
      </c>
      <c r="L37" s="4"/>
      <c r="M37" s="8"/>
      <c r="N37" s="8"/>
      <c r="O37" s="32"/>
    </row>
    <row r="38" spans="1:15" x14ac:dyDescent="0.25">
      <c r="A38" t="s">
        <v>29</v>
      </c>
      <c r="B38">
        <f>1*B37</f>
        <v>100</v>
      </c>
      <c r="C38" s="8"/>
      <c r="D38">
        <f>1*D37</f>
        <v>-14</v>
      </c>
      <c r="F38" s="11">
        <f t="shared" ref="F38:F46" si="15">SUM(B38:E38)</f>
        <v>86</v>
      </c>
      <c r="H38" s="8">
        <f>H37</f>
        <v>86</v>
      </c>
      <c r="I38" s="13"/>
      <c r="L38" s="4">
        <f t="shared" ref="L38:L46" si="16">SUM(G38:K38)</f>
        <v>86</v>
      </c>
      <c r="M38" s="8">
        <f t="shared" ref="M38:M46" si="17">L38-F38</f>
        <v>0</v>
      </c>
      <c r="N38" s="8" t="b">
        <f>IF(ABS(M38)&lt;1,TRUE,FALSE)</f>
        <v>1</v>
      </c>
      <c r="O38" s="32"/>
    </row>
    <row r="39" spans="1:15" x14ac:dyDescent="0.25">
      <c r="A39" t="s">
        <v>16</v>
      </c>
      <c r="B39">
        <f>y</f>
        <v>16</v>
      </c>
      <c r="C39" s="8">
        <f>1*C37</f>
        <v>200</v>
      </c>
      <c r="F39" s="11">
        <f t="shared" si="15"/>
        <v>216</v>
      </c>
      <c r="G39">
        <f>G37*1</f>
        <v>200</v>
      </c>
      <c r="H39" s="8"/>
      <c r="I39" s="13"/>
      <c r="J39">
        <f>J37</f>
        <v>16</v>
      </c>
      <c r="L39" s="4">
        <f t="shared" si="16"/>
        <v>216</v>
      </c>
      <c r="M39" s="8">
        <f t="shared" si="17"/>
        <v>0</v>
      </c>
      <c r="N39" s="8" t="b">
        <f>IF(ABS(M39)&lt;1,TRUE,FALSE)</f>
        <v>1</v>
      </c>
      <c r="O39" s="32"/>
    </row>
    <row r="40" spans="1:15" x14ac:dyDescent="0.25">
      <c r="A40" t="s">
        <v>17</v>
      </c>
      <c r="B40">
        <f>z</f>
        <v>1</v>
      </c>
      <c r="C40" s="8"/>
      <c r="F40" s="11">
        <f t="shared" si="15"/>
        <v>1</v>
      </c>
      <c r="H40" s="8"/>
      <c r="I40" s="13"/>
      <c r="K40">
        <f>K37</f>
        <v>1</v>
      </c>
      <c r="L40" s="4">
        <f t="shared" si="16"/>
        <v>1</v>
      </c>
      <c r="M40" s="8">
        <f t="shared" si="17"/>
        <v>0</v>
      </c>
      <c r="N40" s="8" t="b">
        <f>IF(ABS(M40)&lt;1,TRUE,FALSE)</f>
        <v>1</v>
      </c>
      <c r="O40" s="32"/>
    </row>
    <row r="41" spans="1:15" x14ac:dyDescent="0.25">
      <c r="A41" t="s">
        <v>30</v>
      </c>
      <c r="B41">
        <f>x+z*4</f>
        <v>104</v>
      </c>
      <c r="C41" s="8">
        <f>3*C37</f>
        <v>600</v>
      </c>
      <c r="D41">
        <f>3*D37</f>
        <v>-42</v>
      </c>
      <c r="F41" s="11">
        <f t="shared" si="15"/>
        <v>662</v>
      </c>
      <c r="G41">
        <f>2*G37</f>
        <v>400</v>
      </c>
      <c r="H41" s="8">
        <f>H37*2</f>
        <v>172</v>
      </c>
      <c r="I41" s="13">
        <f>1*I37</f>
        <v>86</v>
      </c>
      <c r="K41">
        <f>4*K37</f>
        <v>4</v>
      </c>
      <c r="L41" s="4">
        <f t="shared" si="16"/>
        <v>662</v>
      </c>
      <c r="M41" s="8">
        <f t="shared" si="17"/>
        <v>0</v>
      </c>
      <c r="N41" s="8" t="b">
        <f>IF(ABS(M41)&lt;1,TRUE,FALSE)</f>
        <v>1</v>
      </c>
      <c r="O41" s="32"/>
    </row>
    <row r="42" spans="1:15" x14ac:dyDescent="0.25">
      <c r="A42" s="19" t="s">
        <v>57</v>
      </c>
      <c r="B42" s="22">
        <f>B37*2</f>
        <v>200</v>
      </c>
      <c r="C42" s="22"/>
      <c r="D42" s="23"/>
      <c r="F42" s="26">
        <f t="shared" si="15"/>
        <v>200</v>
      </c>
      <c r="H42" s="13"/>
      <c r="I42" s="24">
        <f>2*I37</f>
        <v>172</v>
      </c>
      <c r="J42" s="22">
        <f>J37*4</f>
        <v>64</v>
      </c>
      <c r="K42" s="22">
        <f>1*K37</f>
        <v>1</v>
      </c>
      <c r="L42" s="25">
        <f t="shared" si="16"/>
        <v>237</v>
      </c>
      <c r="M42" s="8">
        <f t="shared" si="17"/>
        <v>37</v>
      </c>
      <c r="N42" s="8"/>
      <c r="O42" s="32"/>
    </row>
    <row r="43" spans="1:15" x14ac:dyDescent="0.25">
      <c r="A43" s="19" t="s">
        <v>55</v>
      </c>
      <c r="B43" s="22">
        <f>3*y</f>
        <v>48</v>
      </c>
      <c r="C43" s="22"/>
      <c r="D43" s="23"/>
      <c r="F43" s="26">
        <f t="shared" si="15"/>
        <v>48</v>
      </c>
      <c r="I43" s="23"/>
      <c r="J43" s="23"/>
      <c r="K43" s="23"/>
      <c r="L43" s="25">
        <f t="shared" si="16"/>
        <v>0</v>
      </c>
      <c r="M43" s="8">
        <f t="shared" si="17"/>
        <v>-48</v>
      </c>
      <c r="N43" s="8"/>
      <c r="O43" s="32"/>
    </row>
    <row r="44" spans="1:15" x14ac:dyDescent="0.25">
      <c r="A44" s="19" t="s">
        <v>56</v>
      </c>
      <c r="B44" s="22">
        <f>3*z</f>
        <v>3</v>
      </c>
      <c r="C44" s="22"/>
      <c r="D44" s="23"/>
      <c r="F44" s="26">
        <f t="shared" si="15"/>
        <v>3</v>
      </c>
      <c r="I44" s="23"/>
      <c r="J44" s="23"/>
      <c r="K44" s="23"/>
      <c r="L44" s="25">
        <f t="shared" si="16"/>
        <v>0</v>
      </c>
      <c r="M44" s="8">
        <f t="shared" si="17"/>
        <v>-3</v>
      </c>
      <c r="N44" s="8"/>
      <c r="O44" s="32"/>
    </row>
    <row r="45" spans="1:15" x14ac:dyDescent="0.25">
      <c r="A45" s="7" t="s">
        <v>58</v>
      </c>
      <c r="B45">
        <f>SUM(B42:B44)</f>
        <v>251</v>
      </c>
      <c r="D45">
        <f>D37*1</f>
        <v>-14</v>
      </c>
      <c r="F45" s="10">
        <f t="shared" si="15"/>
        <v>237</v>
      </c>
      <c r="I45">
        <f>I37*2</f>
        <v>172</v>
      </c>
      <c r="J45">
        <f>J37*4</f>
        <v>64</v>
      </c>
      <c r="K45">
        <f>K37*1</f>
        <v>1</v>
      </c>
      <c r="L45" s="4">
        <f t="shared" si="16"/>
        <v>237</v>
      </c>
      <c r="M45" s="8">
        <f t="shared" si="17"/>
        <v>0</v>
      </c>
      <c r="N45" s="8" t="b">
        <f>IF(ABS(M45)&lt;1,TRUE,FALSE)</f>
        <v>1</v>
      </c>
      <c r="O45" s="32"/>
    </row>
    <row r="46" spans="1:15" x14ac:dyDescent="0.25">
      <c r="A46" s="20" t="s">
        <v>62</v>
      </c>
      <c r="B46">
        <v>0</v>
      </c>
      <c r="C46">
        <f>-1*C37</f>
        <v>-200</v>
      </c>
      <c r="D46">
        <f>-1*D37</f>
        <v>14</v>
      </c>
      <c r="F46" s="10">
        <f t="shared" si="15"/>
        <v>-186</v>
      </c>
      <c r="G46">
        <f>G37*-1</f>
        <v>-200</v>
      </c>
      <c r="J46">
        <f>J37*1</f>
        <v>16</v>
      </c>
      <c r="K46">
        <f>K37*-2</f>
        <v>-2</v>
      </c>
      <c r="L46" s="4">
        <f t="shared" si="16"/>
        <v>-186</v>
      </c>
      <c r="M46" s="8">
        <f t="shared" si="17"/>
        <v>0</v>
      </c>
      <c r="N46" s="8" t="b">
        <f>IF(ABS(M46)&lt;1,TRUE,FALSE)</f>
        <v>1</v>
      </c>
      <c r="O46" s="32"/>
    </row>
    <row r="47" spans="1:15" x14ac:dyDescent="0.25">
      <c r="O47" s="32"/>
    </row>
    <row r="48" spans="1:15" ht="36" x14ac:dyDescent="0.4">
      <c r="A48" s="4" t="s">
        <v>66</v>
      </c>
      <c r="B48" s="1" t="s">
        <v>160</v>
      </c>
      <c r="C48" s="1" t="s">
        <v>63</v>
      </c>
      <c r="D48" s="1" t="s">
        <v>13</v>
      </c>
      <c r="F48" s="2" t="s">
        <v>14</v>
      </c>
      <c r="G48" s="27" t="s">
        <v>67</v>
      </c>
      <c r="H48" s="1" t="s">
        <v>159</v>
      </c>
      <c r="I48" s="1" t="s">
        <v>36</v>
      </c>
      <c r="J48" s="27" t="s">
        <v>68</v>
      </c>
      <c r="K48" s="1" t="s">
        <v>38</v>
      </c>
      <c r="L48" s="4"/>
      <c r="M48" s="8"/>
      <c r="N48" s="8"/>
      <c r="O48" s="32"/>
    </row>
    <row r="49" spans="1:15" ht="18.75" x14ac:dyDescent="0.35">
      <c r="A49" s="17" t="s">
        <v>119</v>
      </c>
      <c r="B49" t="s">
        <v>144</v>
      </c>
      <c r="C49" s="16" t="s">
        <v>126</v>
      </c>
      <c r="D49" s="9" t="s">
        <v>162</v>
      </c>
      <c r="G49" s="15" t="s">
        <v>126</v>
      </c>
      <c r="H49" s="9" t="s">
        <v>163</v>
      </c>
      <c r="I49" s="18" t="s">
        <v>147</v>
      </c>
      <c r="J49" t="s">
        <v>4</v>
      </c>
      <c r="K49" t="s">
        <v>5</v>
      </c>
      <c r="L49" s="4"/>
      <c r="M49" s="8"/>
      <c r="N49" s="8"/>
      <c r="O49" s="32"/>
    </row>
    <row r="50" spans="1:15" x14ac:dyDescent="0.25">
      <c r="B50">
        <f>x</f>
        <v>100</v>
      </c>
      <c r="C50" s="8">
        <f>2/3 *x</f>
        <v>66.666666666666657</v>
      </c>
      <c r="D50" s="8">
        <f>-4/3*x-y+2*z</f>
        <v>-147.33333333333331</v>
      </c>
      <c r="G50" s="8">
        <f>2/3 *x</f>
        <v>66.666666666666657</v>
      </c>
      <c r="H50" s="8">
        <f>x-4/3*x-y+2*z</f>
        <v>-47.333333333333314</v>
      </c>
      <c r="I50" s="13">
        <f>-1*x-y+2*z</f>
        <v>-114</v>
      </c>
      <c r="J50">
        <f>y</f>
        <v>16</v>
      </c>
      <c r="K50">
        <f>z</f>
        <v>1</v>
      </c>
      <c r="L50" s="4"/>
      <c r="M50" s="8"/>
      <c r="N50" s="8"/>
      <c r="O50" s="32"/>
    </row>
    <row r="51" spans="1:15" x14ac:dyDescent="0.25">
      <c r="A51" t="s">
        <v>29</v>
      </c>
      <c r="B51">
        <f>1*B50</f>
        <v>100</v>
      </c>
      <c r="C51" s="8"/>
      <c r="D51" s="8">
        <f>1*D50</f>
        <v>-147.33333333333331</v>
      </c>
      <c r="F51" s="11">
        <f t="shared" ref="F51:F59" si="18">SUM(B51:E51)</f>
        <v>-47.333333333333314</v>
      </c>
      <c r="G51" s="8"/>
      <c r="H51" s="8">
        <f>H50</f>
        <v>-47.333333333333314</v>
      </c>
      <c r="I51" s="13"/>
      <c r="L51" s="11">
        <f t="shared" ref="L51:L59" si="19">SUM(G51:K51)</f>
        <v>-47.333333333333314</v>
      </c>
      <c r="M51" s="8">
        <f t="shared" ref="M51:M59" si="20">L51-F51</f>
        <v>0</v>
      </c>
      <c r="N51" s="8" t="b">
        <f>IF(ABS(M51)&lt;1,TRUE,FALSE)</f>
        <v>1</v>
      </c>
      <c r="O51" s="32"/>
    </row>
    <row r="52" spans="1:15" x14ac:dyDescent="0.25">
      <c r="A52" t="s">
        <v>16</v>
      </c>
      <c r="B52">
        <f>y</f>
        <v>16</v>
      </c>
      <c r="C52" s="8">
        <f>1*C50</f>
        <v>66.666666666666657</v>
      </c>
      <c r="D52" s="8"/>
      <c r="F52" s="11">
        <f t="shared" si="18"/>
        <v>82.666666666666657</v>
      </c>
      <c r="G52" s="8">
        <f>G50*1</f>
        <v>66.666666666666657</v>
      </c>
      <c r="H52" s="8"/>
      <c r="I52" s="13"/>
      <c r="J52">
        <f>J50</f>
        <v>16</v>
      </c>
      <c r="L52" s="11">
        <f t="shared" si="19"/>
        <v>82.666666666666657</v>
      </c>
      <c r="M52" s="8">
        <f t="shared" si="20"/>
        <v>0</v>
      </c>
      <c r="N52" s="8" t="b">
        <f>IF(ABS(M52)&lt;1,TRUE,FALSE)</f>
        <v>1</v>
      </c>
      <c r="O52" s="32"/>
    </row>
    <row r="53" spans="1:15" x14ac:dyDescent="0.25">
      <c r="A53" t="s">
        <v>17</v>
      </c>
      <c r="B53">
        <f>z</f>
        <v>1</v>
      </c>
      <c r="C53" s="8"/>
      <c r="D53" s="8"/>
      <c r="F53" s="11">
        <f t="shared" si="18"/>
        <v>1</v>
      </c>
      <c r="G53" s="8"/>
      <c r="H53" s="8"/>
      <c r="I53" s="13"/>
      <c r="K53">
        <f>K50</f>
        <v>1</v>
      </c>
      <c r="L53" s="11">
        <f t="shared" si="19"/>
        <v>1</v>
      </c>
      <c r="M53" s="8">
        <f t="shared" si="20"/>
        <v>0</v>
      </c>
      <c r="N53" s="8" t="b">
        <f>IF(ABS(M53)&lt;1,TRUE,FALSE)</f>
        <v>1</v>
      </c>
      <c r="O53" s="32"/>
    </row>
    <row r="54" spans="1:15" x14ac:dyDescent="0.25">
      <c r="A54" t="s">
        <v>30</v>
      </c>
      <c r="B54">
        <f>x+z*4</f>
        <v>104</v>
      </c>
      <c r="C54" s="8">
        <f>2*C50</f>
        <v>133.33333333333331</v>
      </c>
      <c r="D54" s="8">
        <f>3*D50</f>
        <v>-441.99999999999994</v>
      </c>
      <c r="F54" s="11">
        <f t="shared" si="18"/>
        <v>-204.66666666666663</v>
      </c>
      <c r="G54" s="8"/>
      <c r="H54" s="8">
        <f>H50*2</f>
        <v>-94.666666666666629</v>
      </c>
      <c r="I54" s="13">
        <f>1*I50</f>
        <v>-114</v>
      </c>
      <c r="K54">
        <f>4*K50</f>
        <v>4</v>
      </c>
      <c r="L54" s="11">
        <f t="shared" si="19"/>
        <v>-204.66666666666663</v>
      </c>
      <c r="M54" s="8">
        <f t="shared" si="20"/>
        <v>0</v>
      </c>
      <c r="N54" s="8" t="b">
        <f>IF(ABS(M54)&lt;1,TRUE,FALSE)</f>
        <v>1</v>
      </c>
      <c r="O54" s="32"/>
    </row>
    <row r="55" spans="1:15" x14ac:dyDescent="0.25">
      <c r="A55" s="19" t="s">
        <v>57</v>
      </c>
      <c r="B55" s="22">
        <f>B50*2</f>
        <v>200</v>
      </c>
      <c r="C55" s="22"/>
      <c r="D55" s="35"/>
      <c r="F55" s="28">
        <f t="shared" si="18"/>
        <v>200</v>
      </c>
      <c r="G55" s="8"/>
      <c r="H55" s="13"/>
      <c r="I55" s="24">
        <f>2*I50</f>
        <v>-228</v>
      </c>
      <c r="J55" s="22">
        <f>J50*4</f>
        <v>64</v>
      </c>
      <c r="K55" s="22">
        <f>1*K50</f>
        <v>1</v>
      </c>
      <c r="L55" s="29">
        <f t="shared" si="19"/>
        <v>-163</v>
      </c>
      <c r="M55" s="8">
        <f t="shared" si="20"/>
        <v>-363</v>
      </c>
      <c r="N55" s="8"/>
      <c r="O55" s="32"/>
    </row>
    <row r="56" spans="1:15" x14ac:dyDescent="0.25">
      <c r="A56" s="19" t="s">
        <v>55</v>
      </c>
      <c r="B56" s="22">
        <f>3*y</f>
        <v>48</v>
      </c>
      <c r="C56" s="22"/>
      <c r="D56" s="35"/>
      <c r="F56" s="28">
        <f t="shared" si="18"/>
        <v>48</v>
      </c>
      <c r="G56" s="8"/>
      <c r="I56" s="23"/>
      <c r="J56" s="23"/>
      <c r="K56" s="23"/>
      <c r="L56" s="29">
        <f t="shared" si="19"/>
        <v>0</v>
      </c>
      <c r="M56" s="8">
        <f t="shared" si="20"/>
        <v>-48</v>
      </c>
      <c r="N56" s="8"/>
      <c r="O56" s="32"/>
    </row>
    <row r="57" spans="1:15" x14ac:dyDescent="0.25">
      <c r="A57" s="19" t="s">
        <v>56</v>
      </c>
      <c r="B57" s="22">
        <f>3*z</f>
        <v>3</v>
      </c>
      <c r="C57" s="22"/>
      <c r="D57" s="35"/>
      <c r="F57" s="28">
        <f t="shared" si="18"/>
        <v>3</v>
      </c>
      <c r="G57" s="8"/>
      <c r="I57" s="23"/>
      <c r="J57" s="23"/>
      <c r="K57" s="23"/>
      <c r="L57" s="29">
        <f t="shared" si="19"/>
        <v>0</v>
      </c>
      <c r="M57" s="8">
        <f t="shared" si="20"/>
        <v>-3</v>
      </c>
      <c r="N57" s="8"/>
      <c r="O57" s="32"/>
    </row>
    <row r="58" spans="1:15" x14ac:dyDescent="0.25">
      <c r="A58" s="7" t="s">
        <v>58</v>
      </c>
      <c r="B58">
        <f>SUM(B55:B57)</f>
        <v>251</v>
      </c>
      <c r="D58" s="8">
        <f>D50*1</f>
        <v>-147.33333333333331</v>
      </c>
      <c r="F58" s="12">
        <f t="shared" si="18"/>
        <v>103.66666666666669</v>
      </c>
      <c r="G58" s="8">
        <f>4*G50</f>
        <v>266.66666666666663</v>
      </c>
      <c r="I58" s="8">
        <f>I50*2</f>
        <v>-228</v>
      </c>
      <c r="J58">
        <f>J50*4</f>
        <v>64</v>
      </c>
      <c r="K58">
        <f>K50*1</f>
        <v>1</v>
      </c>
      <c r="L58" s="11">
        <f t="shared" si="19"/>
        <v>103.66666666666663</v>
      </c>
      <c r="M58" s="8">
        <f t="shared" si="20"/>
        <v>0</v>
      </c>
      <c r="N58" s="8" t="b">
        <f>IF(ABS(M58)&lt;1,TRUE,FALSE)</f>
        <v>1</v>
      </c>
      <c r="O58" s="32"/>
    </row>
    <row r="59" spans="1:15" x14ac:dyDescent="0.25">
      <c r="A59" s="20" t="s">
        <v>62</v>
      </c>
      <c r="B59">
        <v>0</v>
      </c>
      <c r="C59" s="8">
        <f>-1*C50</f>
        <v>-66.666666666666657</v>
      </c>
      <c r="D59" s="8">
        <f>-1*D50</f>
        <v>147.33333333333331</v>
      </c>
      <c r="F59" s="12">
        <f t="shared" si="18"/>
        <v>80.666666666666657</v>
      </c>
      <c r="G59" s="8">
        <f>G50*1</f>
        <v>66.666666666666657</v>
      </c>
      <c r="J59">
        <f>J50*1</f>
        <v>16</v>
      </c>
      <c r="K59">
        <f>K50*-2</f>
        <v>-2</v>
      </c>
      <c r="L59" s="11">
        <f t="shared" si="19"/>
        <v>80.666666666666657</v>
      </c>
      <c r="M59" s="8">
        <f t="shared" si="20"/>
        <v>0</v>
      </c>
      <c r="N59" s="8" t="b">
        <f>IF(ABS(M59)&lt;1,TRUE,FALSE)</f>
        <v>1</v>
      </c>
      <c r="O59" s="32"/>
    </row>
    <row r="60" spans="1:15" x14ac:dyDescent="0.25">
      <c r="G60" s="8"/>
      <c r="O60" s="32"/>
    </row>
    <row r="61" spans="1:15" ht="30" x14ac:dyDescent="0.4">
      <c r="A61" s="4" t="s">
        <v>70</v>
      </c>
      <c r="B61" s="1" t="s">
        <v>160</v>
      </c>
      <c r="C61" s="1" t="s">
        <v>63</v>
      </c>
      <c r="D61" s="1" t="s">
        <v>13</v>
      </c>
      <c r="F61" s="2" t="s">
        <v>14</v>
      </c>
      <c r="G61" s="27" t="s">
        <v>50</v>
      </c>
      <c r="H61" s="1" t="s">
        <v>159</v>
      </c>
      <c r="I61" s="1" t="s">
        <v>36</v>
      </c>
      <c r="J61" s="27" t="s">
        <v>37</v>
      </c>
      <c r="K61" s="1" t="s">
        <v>38</v>
      </c>
      <c r="L61" s="4"/>
      <c r="M61" s="8"/>
      <c r="N61" s="8"/>
      <c r="O61" s="32"/>
    </row>
    <row r="62" spans="1:15" ht="54" x14ac:dyDescent="0.35">
      <c r="A62" s="36" t="s">
        <v>120</v>
      </c>
      <c r="B62" t="s">
        <v>144</v>
      </c>
      <c r="C62" s="16" t="s">
        <v>123</v>
      </c>
      <c r="D62" s="9" t="s">
        <v>148</v>
      </c>
      <c r="G62" s="15" t="s">
        <v>127</v>
      </c>
      <c r="H62" s="9" t="s">
        <v>149</v>
      </c>
      <c r="I62" s="18" t="s">
        <v>138</v>
      </c>
      <c r="J62" t="s">
        <v>4</v>
      </c>
      <c r="K62" t="s">
        <v>5</v>
      </c>
      <c r="L62" s="4"/>
      <c r="M62" s="8"/>
      <c r="N62" s="8"/>
      <c r="O62" s="32"/>
    </row>
    <row r="63" spans="1:15" x14ac:dyDescent="0.25">
      <c r="B63">
        <f>x</f>
        <v>100</v>
      </c>
      <c r="C63" s="8">
        <f>2*x</f>
        <v>200</v>
      </c>
      <c r="D63" s="8">
        <f>-2*x-y+2*z</f>
        <v>-214</v>
      </c>
      <c r="G63">
        <f>1*x</f>
        <v>100</v>
      </c>
      <c r="H63" s="8">
        <f>-x-y+2*z</f>
        <v>-114</v>
      </c>
      <c r="I63" s="13">
        <f>-y+2*z</f>
        <v>-14</v>
      </c>
      <c r="J63">
        <f>y</f>
        <v>16</v>
      </c>
      <c r="K63">
        <f>z</f>
        <v>1</v>
      </c>
      <c r="L63" s="4"/>
      <c r="M63" s="8"/>
      <c r="N63" s="8"/>
      <c r="O63" s="32"/>
    </row>
    <row r="64" spans="1:15" x14ac:dyDescent="0.25">
      <c r="A64" t="s">
        <v>29</v>
      </c>
      <c r="B64">
        <f>1*B63</f>
        <v>100</v>
      </c>
      <c r="C64" s="8"/>
      <c r="D64" s="8">
        <f>1*D63</f>
        <v>-214</v>
      </c>
      <c r="F64" s="11">
        <f t="shared" ref="F64:F72" si="21">SUM(B64:E64)</f>
        <v>-114</v>
      </c>
      <c r="H64" s="8">
        <f>H63</f>
        <v>-114</v>
      </c>
      <c r="I64" s="13"/>
      <c r="L64" s="4">
        <f t="shared" ref="L64:L72" si="22">SUM(G64:K64)</f>
        <v>-114</v>
      </c>
      <c r="M64" s="8">
        <f t="shared" ref="M64:M72" si="23">L64-F64</f>
        <v>0</v>
      </c>
      <c r="N64" s="8" t="b">
        <f>IF(ABS(M64)&lt;1,TRUE,FALSE)</f>
        <v>1</v>
      </c>
      <c r="O64" s="32"/>
    </row>
    <row r="65" spans="1:15" x14ac:dyDescent="0.25">
      <c r="A65" t="s">
        <v>16</v>
      </c>
      <c r="B65">
        <f>y</f>
        <v>16</v>
      </c>
      <c r="C65" s="8">
        <f>1*C63</f>
        <v>200</v>
      </c>
      <c r="D65" s="8"/>
      <c r="F65" s="11">
        <f t="shared" si="21"/>
        <v>216</v>
      </c>
      <c r="G65">
        <f>G63*2</f>
        <v>200</v>
      </c>
      <c r="H65" s="8"/>
      <c r="I65" s="13"/>
      <c r="J65">
        <f>J63</f>
        <v>16</v>
      </c>
      <c r="L65" s="4">
        <f t="shared" si="22"/>
        <v>216</v>
      </c>
      <c r="M65" s="8">
        <f t="shared" si="23"/>
        <v>0</v>
      </c>
      <c r="N65" s="8" t="b">
        <f>IF(ABS(M65)&lt;1,TRUE,FALSE)</f>
        <v>1</v>
      </c>
      <c r="O65" s="32"/>
    </row>
    <row r="66" spans="1:15" x14ac:dyDescent="0.25">
      <c r="A66" t="s">
        <v>17</v>
      </c>
      <c r="B66">
        <f>z</f>
        <v>1</v>
      </c>
      <c r="C66" s="8"/>
      <c r="D66" s="8"/>
      <c r="F66" s="11">
        <f t="shared" si="21"/>
        <v>1</v>
      </c>
      <c r="H66" s="8"/>
      <c r="I66" s="13"/>
      <c r="K66">
        <f>K63</f>
        <v>1</v>
      </c>
      <c r="L66" s="4">
        <f t="shared" si="22"/>
        <v>1</v>
      </c>
      <c r="M66" s="8">
        <f t="shared" si="23"/>
        <v>0</v>
      </c>
      <c r="N66" s="8" t="b">
        <f>IF(ABS(M66)&lt;1,TRUE,FALSE)</f>
        <v>1</v>
      </c>
      <c r="O66" s="32"/>
    </row>
    <row r="67" spans="1:15" x14ac:dyDescent="0.25">
      <c r="A67" t="s">
        <v>30</v>
      </c>
      <c r="B67">
        <f>x+z*4</f>
        <v>104</v>
      </c>
      <c r="C67" s="8">
        <f>2*C63</f>
        <v>400</v>
      </c>
      <c r="D67" s="8">
        <f>3*D63</f>
        <v>-642</v>
      </c>
      <c r="F67" s="11">
        <f t="shared" si="21"/>
        <v>-138</v>
      </c>
      <c r="G67">
        <f>1*G63</f>
        <v>100</v>
      </c>
      <c r="H67" s="8">
        <f>H63*2</f>
        <v>-228</v>
      </c>
      <c r="I67" s="13">
        <f>1*I63</f>
        <v>-14</v>
      </c>
      <c r="K67">
        <f>4*K63</f>
        <v>4</v>
      </c>
      <c r="L67" s="4">
        <f t="shared" si="22"/>
        <v>-138</v>
      </c>
      <c r="M67" s="8">
        <f t="shared" si="23"/>
        <v>0</v>
      </c>
      <c r="N67" s="8" t="b">
        <f>IF(ABS(M67)&lt;1,TRUE,FALSE)</f>
        <v>1</v>
      </c>
      <c r="O67" s="32"/>
    </row>
    <row r="68" spans="1:15" x14ac:dyDescent="0.25">
      <c r="A68" s="19" t="s">
        <v>57</v>
      </c>
      <c r="B68" s="22">
        <f>B63*2</f>
        <v>200</v>
      </c>
      <c r="C68" s="22"/>
      <c r="D68" s="35"/>
      <c r="F68" s="26">
        <f t="shared" si="21"/>
        <v>200</v>
      </c>
      <c r="H68" s="13"/>
      <c r="I68" s="24">
        <f>2*I63</f>
        <v>-28</v>
      </c>
      <c r="J68" s="22">
        <f>J63*4</f>
        <v>64</v>
      </c>
      <c r="K68" s="22">
        <f>1*K63</f>
        <v>1</v>
      </c>
      <c r="L68" s="25">
        <f t="shared" si="22"/>
        <v>37</v>
      </c>
      <c r="M68" s="8">
        <f t="shared" si="23"/>
        <v>-163</v>
      </c>
      <c r="N68" s="8"/>
      <c r="O68" s="32"/>
    </row>
    <row r="69" spans="1:15" x14ac:dyDescent="0.25">
      <c r="A69" s="19" t="s">
        <v>55</v>
      </c>
      <c r="B69" s="22">
        <f>3*y</f>
        <v>48</v>
      </c>
      <c r="C69" s="22"/>
      <c r="D69" s="35"/>
      <c r="F69" s="26">
        <f t="shared" si="21"/>
        <v>48</v>
      </c>
      <c r="I69" s="23"/>
      <c r="J69" s="23"/>
      <c r="K69" s="23"/>
      <c r="L69" s="25">
        <f t="shared" si="22"/>
        <v>0</v>
      </c>
      <c r="M69" s="8">
        <f t="shared" si="23"/>
        <v>-48</v>
      </c>
      <c r="N69" s="8"/>
      <c r="O69" s="32"/>
    </row>
    <row r="70" spans="1:15" x14ac:dyDescent="0.25">
      <c r="A70" s="19" t="s">
        <v>56</v>
      </c>
      <c r="B70" s="22">
        <f>3*z</f>
        <v>3</v>
      </c>
      <c r="C70" s="22"/>
      <c r="D70" s="35"/>
      <c r="F70" s="26">
        <f t="shared" si="21"/>
        <v>3</v>
      </c>
      <c r="I70" s="23"/>
      <c r="J70" s="23"/>
      <c r="K70" s="23"/>
      <c r="L70" s="25">
        <f t="shared" si="22"/>
        <v>0</v>
      </c>
      <c r="M70" s="8">
        <f t="shared" si="23"/>
        <v>-3</v>
      </c>
      <c r="N70" s="8"/>
      <c r="O70" s="32"/>
    </row>
    <row r="71" spans="1:15" x14ac:dyDescent="0.25">
      <c r="A71" s="7" t="s">
        <v>58</v>
      </c>
      <c r="B71">
        <f>SUM(B68:B70)</f>
        <v>251</v>
      </c>
      <c r="D71" s="8">
        <f>D63*1</f>
        <v>-214</v>
      </c>
      <c r="F71" s="10">
        <f t="shared" si="21"/>
        <v>37</v>
      </c>
      <c r="I71">
        <f>I63*2</f>
        <v>-28</v>
      </c>
      <c r="J71">
        <f>J63*4</f>
        <v>64</v>
      </c>
      <c r="K71">
        <f>K63*1</f>
        <v>1</v>
      </c>
      <c r="L71" s="4">
        <f t="shared" si="22"/>
        <v>37</v>
      </c>
      <c r="M71" s="8">
        <f t="shared" si="23"/>
        <v>0</v>
      </c>
      <c r="N71" s="8" t="b">
        <f>IF(ABS(M71)&lt;1,TRUE,FALSE)</f>
        <v>1</v>
      </c>
      <c r="O71" s="32"/>
    </row>
    <row r="72" spans="1:15" x14ac:dyDescent="0.25">
      <c r="A72" s="20" t="s">
        <v>62</v>
      </c>
      <c r="B72">
        <v>0</v>
      </c>
      <c r="C72">
        <f>-1*C63</f>
        <v>-200</v>
      </c>
      <c r="D72" s="8">
        <f>-1*D63</f>
        <v>214</v>
      </c>
      <c r="F72" s="10">
        <f t="shared" si="21"/>
        <v>14</v>
      </c>
      <c r="G72">
        <f>G63*0</f>
        <v>0</v>
      </c>
      <c r="J72">
        <f>J63*1</f>
        <v>16</v>
      </c>
      <c r="K72">
        <f>K63*-2</f>
        <v>-2</v>
      </c>
      <c r="L72" s="4">
        <f t="shared" si="22"/>
        <v>14</v>
      </c>
      <c r="M72" s="8">
        <f t="shared" si="23"/>
        <v>0</v>
      </c>
      <c r="N72" s="8" t="b">
        <f>IF(ABS(M72)&lt;1,TRUE,FALSE)</f>
        <v>1</v>
      </c>
      <c r="O72" s="32"/>
    </row>
    <row r="73" spans="1:15" x14ac:dyDescent="0.25">
      <c r="O73" s="32"/>
    </row>
    <row r="74" spans="1:15" ht="30" x14ac:dyDescent="0.4">
      <c r="A74" s="4" t="s">
        <v>73</v>
      </c>
      <c r="B74" s="1" t="s">
        <v>160</v>
      </c>
      <c r="C74" s="1" t="s">
        <v>78</v>
      </c>
      <c r="D74" s="1" t="s">
        <v>36</v>
      </c>
      <c r="E74" s="1" t="s">
        <v>159</v>
      </c>
      <c r="F74" s="2" t="s">
        <v>14</v>
      </c>
      <c r="G74" s="27" t="s">
        <v>77</v>
      </c>
      <c r="H74" s="1" t="s">
        <v>13</v>
      </c>
      <c r="J74" s="27" t="s">
        <v>37</v>
      </c>
      <c r="K74" s="1" t="s">
        <v>38</v>
      </c>
      <c r="L74" s="4"/>
      <c r="M74" s="8"/>
      <c r="N74" s="8"/>
      <c r="O74" s="32"/>
    </row>
    <row r="75" spans="1:15" ht="17.25" x14ac:dyDescent="0.25">
      <c r="A75" s="17" t="s">
        <v>61</v>
      </c>
      <c r="B75" t="s">
        <v>144</v>
      </c>
      <c r="C75" s="16" t="s">
        <v>123</v>
      </c>
      <c r="D75" s="9" t="s">
        <v>150</v>
      </c>
      <c r="E75" s="9" t="s">
        <v>151</v>
      </c>
      <c r="G75" s="15" t="s">
        <v>123</v>
      </c>
      <c r="H75" t="s">
        <v>152</v>
      </c>
      <c r="I75" s="18"/>
      <c r="J75" t="s">
        <v>4</v>
      </c>
      <c r="K75" t="s">
        <v>5</v>
      </c>
      <c r="L75" s="4"/>
      <c r="M75" s="8"/>
      <c r="N75" s="8"/>
      <c r="O75" s="32"/>
    </row>
    <row r="76" spans="1:15" x14ac:dyDescent="0.25">
      <c r="B76">
        <f>x</f>
        <v>100</v>
      </c>
      <c r="C76" s="8">
        <f>2*x</f>
        <v>200</v>
      </c>
      <c r="D76" s="9">
        <f>x + y -2*z</f>
        <v>114</v>
      </c>
      <c r="E76">
        <f>3*x+y-2*z</f>
        <v>314</v>
      </c>
      <c r="G76">
        <f>2*x</f>
        <v>200</v>
      </c>
      <c r="H76" s="8">
        <f>4*x+y-2*z</f>
        <v>414</v>
      </c>
      <c r="I76" s="13"/>
      <c r="J76">
        <f>y</f>
        <v>16</v>
      </c>
      <c r="K76">
        <f>z</f>
        <v>1</v>
      </c>
      <c r="L76" s="4"/>
      <c r="M76" s="8"/>
      <c r="N76" s="8"/>
      <c r="O76" s="32"/>
    </row>
    <row r="77" spans="1:15" x14ac:dyDescent="0.25">
      <c r="A77" t="s">
        <v>29</v>
      </c>
      <c r="B77">
        <f>1*B76</f>
        <v>100</v>
      </c>
      <c r="C77" s="8"/>
      <c r="E77">
        <f>E76*1</f>
        <v>314</v>
      </c>
      <c r="F77" s="11">
        <f t="shared" ref="F77:F85" si="24">SUM(B77:E77)</f>
        <v>414</v>
      </c>
      <c r="H77" s="8">
        <f>1*H76</f>
        <v>414</v>
      </c>
      <c r="I77" s="13"/>
      <c r="L77" s="4">
        <f t="shared" ref="L77:L85" si="25">SUM(G77:K77)</f>
        <v>414</v>
      </c>
      <c r="M77" s="8">
        <f t="shared" ref="M77:M85" si="26">L77-F77</f>
        <v>0</v>
      </c>
      <c r="N77" s="8" t="b">
        <f>IF(ABS(M77)&lt;1,TRUE,FALSE)</f>
        <v>1</v>
      </c>
      <c r="O77" s="32"/>
    </row>
    <row r="78" spans="1:15" x14ac:dyDescent="0.25">
      <c r="A78" t="s">
        <v>16</v>
      </c>
      <c r="B78">
        <f>y</f>
        <v>16</v>
      </c>
      <c r="C78" s="8"/>
      <c r="F78" s="11">
        <f t="shared" si="24"/>
        <v>16</v>
      </c>
      <c r="H78" s="8"/>
      <c r="I78" s="13"/>
      <c r="J78">
        <f>J76</f>
        <v>16</v>
      </c>
      <c r="L78" s="4">
        <f t="shared" si="25"/>
        <v>16</v>
      </c>
      <c r="M78" s="8">
        <f t="shared" si="26"/>
        <v>0</v>
      </c>
      <c r="N78" s="8" t="b">
        <f>IF(ABS(M78)&lt;1,TRUE,FALSE)</f>
        <v>1</v>
      </c>
      <c r="O78" s="32"/>
    </row>
    <row r="79" spans="1:15" x14ac:dyDescent="0.25">
      <c r="A79" t="s">
        <v>17</v>
      </c>
      <c r="B79">
        <f>z</f>
        <v>1</v>
      </c>
      <c r="C79" s="8"/>
      <c r="F79" s="11">
        <f t="shared" si="24"/>
        <v>1</v>
      </c>
      <c r="H79" s="8"/>
      <c r="I79" s="13"/>
      <c r="K79">
        <f>K76</f>
        <v>1</v>
      </c>
      <c r="L79" s="4">
        <f t="shared" si="25"/>
        <v>1</v>
      </c>
      <c r="M79" s="8">
        <f t="shared" si="26"/>
        <v>0</v>
      </c>
      <c r="N79" s="8" t="b">
        <f>IF(ABS(M79)&lt;1,TRUE,FALSE)</f>
        <v>1</v>
      </c>
      <c r="O79" s="32"/>
    </row>
    <row r="80" spans="1:15" x14ac:dyDescent="0.25">
      <c r="A80" t="s">
        <v>30</v>
      </c>
      <c r="B80">
        <f>x+z*4</f>
        <v>104</v>
      </c>
      <c r="C80" s="8">
        <f>2*C76</f>
        <v>400</v>
      </c>
      <c r="D80">
        <f>1*D76</f>
        <v>114</v>
      </c>
      <c r="E80">
        <f>E76*2</f>
        <v>628</v>
      </c>
      <c r="F80" s="11">
        <f t="shared" si="24"/>
        <v>1246</v>
      </c>
      <c r="H80" s="8">
        <f>3*H76</f>
        <v>1242</v>
      </c>
      <c r="I80" s="13"/>
      <c r="K80">
        <f>4*K76</f>
        <v>4</v>
      </c>
      <c r="L80" s="4">
        <f t="shared" si="25"/>
        <v>1246</v>
      </c>
      <c r="M80" s="8">
        <f t="shared" si="26"/>
        <v>0</v>
      </c>
      <c r="N80" s="8" t="b">
        <f>IF(ABS(M80)&lt;1,TRUE,FALSE)</f>
        <v>1</v>
      </c>
      <c r="O80" s="32"/>
    </row>
    <row r="81" spans="1:15" x14ac:dyDescent="0.25">
      <c r="A81" s="19" t="s">
        <v>57</v>
      </c>
      <c r="B81" s="22">
        <f>B76*2</f>
        <v>200</v>
      </c>
      <c r="C81" s="22"/>
      <c r="F81" s="26">
        <f t="shared" si="24"/>
        <v>200</v>
      </c>
      <c r="H81" s="13"/>
      <c r="I81" s="24"/>
      <c r="J81" s="22">
        <f>J76*4</f>
        <v>64</v>
      </c>
      <c r="K81" s="22">
        <f>1*K76</f>
        <v>1</v>
      </c>
      <c r="L81" s="25">
        <f t="shared" si="25"/>
        <v>65</v>
      </c>
      <c r="M81" s="8">
        <f t="shared" si="26"/>
        <v>-135</v>
      </c>
      <c r="N81" s="8"/>
      <c r="O81" s="32"/>
    </row>
    <row r="82" spans="1:15" x14ac:dyDescent="0.25">
      <c r="A82" s="19" t="s">
        <v>55</v>
      </c>
      <c r="B82" s="22">
        <f>3*y</f>
        <v>48</v>
      </c>
      <c r="C82" s="22"/>
      <c r="F82" s="26">
        <f t="shared" si="24"/>
        <v>48</v>
      </c>
      <c r="I82" s="23"/>
      <c r="J82" s="23"/>
      <c r="K82" s="23"/>
      <c r="L82" s="25">
        <f t="shared" si="25"/>
        <v>0</v>
      </c>
      <c r="M82" s="8">
        <f t="shared" si="26"/>
        <v>-48</v>
      </c>
      <c r="N82" s="8"/>
      <c r="O82" s="32"/>
    </row>
    <row r="83" spans="1:15" x14ac:dyDescent="0.25">
      <c r="A83" s="19" t="s">
        <v>56</v>
      </c>
      <c r="B83" s="22">
        <f>3*z</f>
        <v>3</v>
      </c>
      <c r="C83" s="22"/>
      <c r="F83" s="26">
        <f t="shared" si="24"/>
        <v>3</v>
      </c>
      <c r="I83" s="23"/>
      <c r="J83" s="23"/>
      <c r="K83" s="23"/>
      <c r="L83" s="25">
        <f t="shared" si="25"/>
        <v>0</v>
      </c>
      <c r="M83" s="8">
        <f t="shared" si="26"/>
        <v>-3</v>
      </c>
      <c r="N83" s="8"/>
      <c r="O83" s="32"/>
    </row>
    <row r="84" spans="1:15" x14ac:dyDescent="0.25">
      <c r="A84" s="7" t="s">
        <v>58</v>
      </c>
      <c r="B84">
        <f>SUM(B81:B83)</f>
        <v>251</v>
      </c>
      <c r="D84">
        <f>2*D76</f>
        <v>228</v>
      </c>
      <c r="F84" s="10">
        <f t="shared" si="24"/>
        <v>479</v>
      </c>
      <c r="H84">
        <f>1*H76</f>
        <v>414</v>
      </c>
      <c r="J84">
        <f>J76*4</f>
        <v>64</v>
      </c>
      <c r="K84">
        <f>K76*1</f>
        <v>1</v>
      </c>
      <c r="L84" s="4">
        <f t="shared" si="25"/>
        <v>479</v>
      </c>
      <c r="M84" s="8">
        <f t="shared" si="26"/>
        <v>0</v>
      </c>
      <c r="N84" s="8" t="b">
        <f>IF(ABS(M84)&lt;1,TRUE,FALSE)</f>
        <v>1</v>
      </c>
      <c r="O84" s="32"/>
    </row>
    <row r="85" spans="1:15" x14ac:dyDescent="0.25">
      <c r="A85" s="20" t="s">
        <v>62</v>
      </c>
      <c r="B85">
        <v>0</v>
      </c>
      <c r="C85">
        <f>0*C76</f>
        <v>0</v>
      </c>
      <c r="F85" s="10">
        <f t="shared" si="24"/>
        <v>0</v>
      </c>
      <c r="G85">
        <f>2*G76</f>
        <v>400</v>
      </c>
      <c r="H85">
        <f>H76*-1</f>
        <v>-414</v>
      </c>
      <c r="J85">
        <f>J76*1</f>
        <v>16</v>
      </c>
      <c r="K85">
        <f>K76*-2</f>
        <v>-2</v>
      </c>
      <c r="L85" s="4">
        <f t="shared" si="25"/>
        <v>0</v>
      </c>
      <c r="M85" s="8">
        <f t="shared" si="26"/>
        <v>0</v>
      </c>
      <c r="N85" s="8" t="b">
        <f>IF(ABS(M85)&lt;1,TRUE,FALSE)</f>
        <v>1</v>
      </c>
      <c r="O85" s="32"/>
    </row>
    <row r="86" spans="1:15" x14ac:dyDescent="0.25">
      <c r="O86" s="32"/>
    </row>
    <row r="87" spans="1:15" x14ac:dyDescent="0.25">
      <c r="O87" s="32"/>
    </row>
    <row r="88" spans="1:15" ht="30" x14ac:dyDescent="0.4">
      <c r="A88" s="4" t="s">
        <v>79</v>
      </c>
      <c r="B88" s="1" t="s">
        <v>160</v>
      </c>
      <c r="C88" s="1" t="s">
        <v>80</v>
      </c>
      <c r="D88" s="1" t="s">
        <v>36</v>
      </c>
      <c r="E88" s="1" t="s">
        <v>159</v>
      </c>
      <c r="F88" s="2" t="s">
        <v>14</v>
      </c>
      <c r="G88" s="27" t="s">
        <v>81</v>
      </c>
      <c r="H88" s="1" t="s">
        <v>13</v>
      </c>
      <c r="J88" s="27" t="s">
        <v>37</v>
      </c>
      <c r="K88" s="1" t="s">
        <v>38</v>
      </c>
      <c r="L88" s="4"/>
      <c r="M88" s="8"/>
      <c r="N88" s="8"/>
      <c r="O88" s="32"/>
    </row>
    <row r="89" spans="1:15" ht="17.25" x14ac:dyDescent="0.25">
      <c r="A89" s="17" t="s">
        <v>64</v>
      </c>
      <c r="B89" t="s">
        <v>144</v>
      </c>
      <c r="C89" s="16" t="s">
        <v>128</v>
      </c>
      <c r="D89" s="9" t="s">
        <v>150</v>
      </c>
      <c r="E89" s="9" t="s">
        <v>153</v>
      </c>
      <c r="G89" s="15" t="s">
        <v>128</v>
      </c>
      <c r="H89" t="s">
        <v>154</v>
      </c>
      <c r="I89" s="18"/>
      <c r="J89" t="s">
        <v>4</v>
      </c>
      <c r="K89" t="s">
        <v>5</v>
      </c>
      <c r="L89" s="4"/>
      <c r="M89" s="8"/>
      <c r="N89" s="8"/>
      <c r="O89" s="32"/>
    </row>
    <row r="90" spans="1:15" x14ac:dyDescent="0.25">
      <c r="B90">
        <f>x</f>
        <v>100</v>
      </c>
      <c r="C90" s="8">
        <f>4*x</f>
        <v>400</v>
      </c>
      <c r="D90" s="9">
        <f>x + y -2*z</f>
        <v>114</v>
      </c>
      <c r="E90">
        <f>7*x+y-2*z</f>
        <v>714</v>
      </c>
      <c r="G90">
        <f>4*x</f>
        <v>400</v>
      </c>
      <c r="H90" s="8">
        <f>8*x+y-2*z</f>
        <v>814</v>
      </c>
      <c r="I90" s="13"/>
      <c r="J90">
        <f>y</f>
        <v>16</v>
      </c>
      <c r="K90">
        <f>z</f>
        <v>1</v>
      </c>
      <c r="L90" s="4"/>
      <c r="M90" s="8"/>
      <c r="N90" s="8"/>
      <c r="O90" s="32"/>
    </row>
    <row r="91" spans="1:15" x14ac:dyDescent="0.25">
      <c r="A91" t="s">
        <v>29</v>
      </c>
      <c r="B91">
        <f>1*B90</f>
        <v>100</v>
      </c>
      <c r="C91" s="8"/>
      <c r="E91">
        <f>E90*1</f>
        <v>714</v>
      </c>
      <c r="F91" s="11">
        <f t="shared" ref="F91:F99" si="27">SUM(B91:E91)</f>
        <v>814</v>
      </c>
      <c r="H91" s="8">
        <f>1*H90</f>
        <v>814</v>
      </c>
      <c r="I91" s="13"/>
      <c r="L91" s="4">
        <f t="shared" ref="L91:L99" si="28">SUM(G91:K91)</f>
        <v>814</v>
      </c>
      <c r="M91" s="8">
        <f t="shared" ref="M91:M99" si="29">L91-F91</f>
        <v>0</v>
      </c>
      <c r="N91" s="8" t="b">
        <f>IF(ABS(M91)&lt;1,TRUE,FALSE)</f>
        <v>1</v>
      </c>
      <c r="O91" s="32"/>
    </row>
    <row r="92" spans="1:15" x14ac:dyDescent="0.25">
      <c r="A92" t="s">
        <v>16</v>
      </c>
      <c r="B92">
        <f>y</f>
        <v>16</v>
      </c>
      <c r="C92" s="8"/>
      <c r="F92" s="11">
        <f t="shared" si="27"/>
        <v>16</v>
      </c>
      <c r="H92" s="8"/>
      <c r="I92" s="13"/>
      <c r="J92">
        <f>J90</f>
        <v>16</v>
      </c>
      <c r="L92" s="4">
        <f t="shared" si="28"/>
        <v>16</v>
      </c>
      <c r="M92" s="8">
        <f t="shared" si="29"/>
        <v>0</v>
      </c>
      <c r="N92" s="8" t="b">
        <f>IF(ABS(M92)&lt;1,TRUE,FALSE)</f>
        <v>1</v>
      </c>
      <c r="O92" s="32"/>
    </row>
    <row r="93" spans="1:15" x14ac:dyDescent="0.25">
      <c r="A93" t="s">
        <v>17</v>
      </c>
      <c r="B93">
        <f>z</f>
        <v>1</v>
      </c>
      <c r="C93" s="8"/>
      <c r="F93" s="11">
        <f t="shared" si="27"/>
        <v>1</v>
      </c>
      <c r="H93" s="8"/>
      <c r="I93" s="13"/>
      <c r="K93">
        <f>K90</f>
        <v>1</v>
      </c>
      <c r="L93" s="4">
        <f t="shared" si="28"/>
        <v>1</v>
      </c>
      <c r="M93" s="8">
        <f t="shared" si="29"/>
        <v>0</v>
      </c>
      <c r="N93" s="8" t="b">
        <f>IF(ABS(M93)&lt;1,TRUE,FALSE)</f>
        <v>1</v>
      </c>
      <c r="O93" s="32"/>
    </row>
    <row r="94" spans="1:15" x14ac:dyDescent="0.25">
      <c r="A94" t="s">
        <v>30</v>
      </c>
      <c r="B94">
        <f>x+z*4</f>
        <v>104</v>
      </c>
      <c r="C94" s="8">
        <f>2*C90</f>
        <v>800</v>
      </c>
      <c r="D94">
        <f>1*D90</f>
        <v>114</v>
      </c>
      <c r="E94">
        <f>E90*2</f>
        <v>1428</v>
      </c>
      <c r="F94" s="11">
        <f t="shared" si="27"/>
        <v>2446</v>
      </c>
      <c r="H94" s="8">
        <f>3*H90</f>
        <v>2442</v>
      </c>
      <c r="I94" s="13"/>
      <c r="K94">
        <f>4*K90</f>
        <v>4</v>
      </c>
      <c r="L94" s="4">
        <f t="shared" si="28"/>
        <v>2446</v>
      </c>
      <c r="M94" s="8">
        <f t="shared" si="29"/>
        <v>0</v>
      </c>
      <c r="N94" s="8" t="b">
        <f>IF(ABS(M94)&lt;1,TRUE,FALSE)</f>
        <v>1</v>
      </c>
      <c r="O94" s="32"/>
    </row>
    <row r="95" spans="1:15" x14ac:dyDescent="0.25">
      <c r="A95" s="19" t="s">
        <v>57</v>
      </c>
      <c r="B95" s="22">
        <f>B90*2</f>
        <v>200</v>
      </c>
      <c r="C95" s="22"/>
      <c r="F95" s="26">
        <f t="shared" si="27"/>
        <v>200</v>
      </c>
      <c r="H95" s="13"/>
      <c r="I95" s="24"/>
      <c r="J95" s="22">
        <f>J90*4</f>
        <v>64</v>
      </c>
      <c r="K95" s="22">
        <f>1*K90</f>
        <v>1</v>
      </c>
      <c r="L95" s="25">
        <f t="shared" si="28"/>
        <v>65</v>
      </c>
      <c r="M95" s="8">
        <f t="shared" si="29"/>
        <v>-135</v>
      </c>
      <c r="N95" s="8"/>
      <c r="O95" s="32"/>
    </row>
    <row r="96" spans="1:15" x14ac:dyDescent="0.25">
      <c r="A96" s="19" t="s">
        <v>55</v>
      </c>
      <c r="B96" s="22">
        <f>3*y</f>
        <v>48</v>
      </c>
      <c r="C96" s="22"/>
      <c r="F96" s="26">
        <f t="shared" si="27"/>
        <v>48</v>
      </c>
      <c r="I96" s="23"/>
      <c r="J96" s="23"/>
      <c r="K96" s="23"/>
      <c r="L96" s="25">
        <f t="shared" si="28"/>
        <v>0</v>
      </c>
      <c r="M96" s="8">
        <f t="shared" si="29"/>
        <v>-48</v>
      </c>
      <c r="N96" s="8"/>
      <c r="O96" s="32"/>
    </row>
    <row r="97" spans="1:22" x14ac:dyDescent="0.25">
      <c r="A97" s="19" t="s">
        <v>56</v>
      </c>
      <c r="B97" s="22">
        <f>3*z</f>
        <v>3</v>
      </c>
      <c r="C97" s="22"/>
      <c r="F97" s="26">
        <f t="shared" si="27"/>
        <v>3</v>
      </c>
      <c r="I97" s="23"/>
      <c r="J97" s="23"/>
      <c r="K97" s="23"/>
      <c r="L97" s="25">
        <f t="shared" si="28"/>
        <v>0</v>
      </c>
      <c r="M97" s="8">
        <f t="shared" si="29"/>
        <v>-3</v>
      </c>
      <c r="N97" s="8"/>
      <c r="O97" s="32"/>
    </row>
    <row r="98" spans="1:22" x14ac:dyDescent="0.25">
      <c r="A98" s="7" t="s">
        <v>58</v>
      </c>
      <c r="B98">
        <f>SUM(B95:B97)</f>
        <v>251</v>
      </c>
      <c r="C98">
        <f>1*C90</f>
        <v>400</v>
      </c>
      <c r="D98">
        <f>2*D90</f>
        <v>228</v>
      </c>
      <c r="F98" s="10">
        <f t="shared" si="27"/>
        <v>879</v>
      </c>
      <c r="H98">
        <f>1*H90</f>
        <v>814</v>
      </c>
      <c r="J98">
        <f>J90*4</f>
        <v>64</v>
      </c>
      <c r="K98">
        <f>K90*1</f>
        <v>1</v>
      </c>
      <c r="L98" s="4">
        <f t="shared" si="28"/>
        <v>879</v>
      </c>
      <c r="M98" s="8">
        <f t="shared" si="29"/>
        <v>0</v>
      </c>
      <c r="N98" s="8" t="b">
        <f>IF(ABS(M98)&lt;1,TRUE,FALSE)</f>
        <v>1</v>
      </c>
      <c r="O98" s="32"/>
    </row>
    <row r="99" spans="1:22" x14ac:dyDescent="0.25">
      <c r="A99" s="20" t="s">
        <v>62</v>
      </c>
      <c r="B99">
        <v>0</v>
      </c>
      <c r="C99">
        <f>0*C90</f>
        <v>0</v>
      </c>
      <c r="F99" s="10">
        <f t="shared" si="27"/>
        <v>0</v>
      </c>
      <c r="G99">
        <f>2*G90</f>
        <v>800</v>
      </c>
      <c r="H99">
        <f>H90*-1</f>
        <v>-814</v>
      </c>
      <c r="J99">
        <f>J90*1</f>
        <v>16</v>
      </c>
      <c r="K99">
        <f>K90*-2</f>
        <v>-2</v>
      </c>
      <c r="L99" s="4">
        <f t="shared" si="28"/>
        <v>0</v>
      </c>
      <c r="M99" s="8">
        <f t="shared" si="29"/>
        <v>0</v>
      </c>
      <c r="N99" s="8" t="b">
        <f>IF(ABS(M99)&lt;1,TRUE,FALSE)</f>
        <v>1</v>
      </c>
      <c r="O99" s="32"/>
    </row>
    <row r="100" spans="1:22" x14ac:dyDescent="0.25">
      <c r="O100" s="32"/>
    </row>
    <row r="101" spans="1:22" ht="30" x14ac:dyDescent="0.4">
      <c r="A101" s="4" t="s">
        <v>84</v>
      </c>
      <c r="B101" s="1" t="s">
        <v>160</v>
      </c>
      <c r="C101" s="1" t="s">
        <v>86</v>
      </c>
      <c r="D101" s="1" t="s">
        <v>13</v>
      </c>
      <c r="F101" s="2" t="s">
        <v>14</v>
      </c>
      <c r="G101" s="27" t="s">
        <v>87</v>
      </c>
      <c r="H101" s="1" t="s">
        <v>159</v>
      </c>
      <c r="I101" s="1" t="s">
        <v>36</v>
      </c>
      <c r="J101" s="27" t="s">
        <v>37</v>
      </c>
      <c r="K101" s="1" t="s">
        <v>38</v>
      </c>
      <c r="L101" s="4"/>
      <c r="M101" s="8"/>
      <c r="N101" s="8"/>
      <c r="O101" s="32"/>
    </row>
    <row r="102" spans="1:22" ht="17.25" x14ac:dyDescent="0.25">
      <c r="A102" s="17" t="s">
        <v>85</v>
      </c>
      <c r="B102" t="s">
        <v>144</v>
      </c>
      <c r="C102" s="16" t="s">
        <v>129</v>
      </c>
      <c r="D102" s="9" t="s">
        <v>155</v>
      </c>
      <c r="G102" s="15" t="s">
        <v>129</v>
      </c>
      <c r="H102" s="9" t="s">
        <v>156</v>
      </c>
      <c r="I102" t="s">
        <v>156</v>
      </c>
      <c r="J102" t="s">
        <v>4</v>
      </c>
      <c r="K102" t="s">
        <v>5</v>
      </c>
      <c r="L102" s="4"/>
      <c r="M102" s="8"/>
      <c r="N102" s="8"/>
      <c r="O102" s="32"/>
    </row>
    <row r="103" spans="1:22" x14ac:dyDescent="0.25">
      <c r="B103">
        <f>x</f>
        <v>100</v>
      </c>
      <c r="C103" s="8">
        <f>1/2*x</f>
        <v>50</v>
      </c>
      <c r="D103" s="9">
        <f>-1/2*x - y + 2*z</f>
        <v>-64</v>
      </c>
      <c r="G103">
        <f>1/2*x</f>
        <v>50</v>
      </c>
      <c r="H103">
        <f>1/2*x - y+2*z</f>
        <v>36</v>
      </c>
      <c r="I103" s="8">
        <f>1/2*x-y+2*z</f>
        <v>36</v>
      </c>
      <c r="J103">
        <f>y</f>
        <v>16</v>
      </c>
      <c r="K103">
        <f>z</f>
        <v>1</v>
      </c>
      <c r="L103" s="4"/>
      <c r="M103" s="8"/>
      <c r="N103" s="8"/>
      <c r="O103" s="32"/>
    </row>
    <row r="104" spans="1:22" x14ac:dyDescent="0.25">
      <c r="A104" t="s">
        <v>29</v>
      </c>
      <c r="B104">
        <f>1*B103</f>
        <v>100</v>
      </c>
      <c r="C104" s="8"/>
      <c r="D104">
        <f>D103*1</f>
        <v>-64</v>
      </c>
      <c r="F104" s="11">
        <f t="shared" ref="F104:F112" si="30">SUM(B104:E104)</f>
        <v>36</v>
      </c>
      <c r="H104">
        <f>1*H103</f>
        <v>36</v>
      </c>
      <c r="I104" s="8"/>
      <c r="L104" s="4">
        <f t="shared" ref="L104:L112" si="31">SUM(G104:K104)</f>
        <v>36</v>
      </c>
      <c r="M104" s="8">
        <f t="shared" ref="M104:M112" si="32">L104-F104</f>
        <v>0</v>
      </c>
      <c r="N104" s="8" t="b">
        <f>IF(ABS(M104)&lt;1,TRUE,FALSE)</f>
        <v>1</v>
      </c>
      <c r="O104" s="32"/>
      <c r="R104" s="3"/>
      <c r="S104" s="3" t="s">
        <v>24</v>
      </c>
      <c r="T104" s="3"/>
      <c r="U104" s="3" t="s">
        <v>25</v>
      </c>
      <c r="V104" s="3"/>
    </row>
    <row r="105" spans="1:22" x14ac:dyDescent="0.25">
      <c r="A105" t="s">
        <v>16</v>
      </c>
      <c r="B105">
        <f>y</f>
        <v>16</v>
      </c>
      <c r="C105" s="8"/>
      <c r="F105" s="11">
        <f t="shared" si="30"/>
        <v>16</v>
      </c>
      <c r="I105" s="8"/>
      <c r="J105">
        <f>J103</f>
        <v>16</v>
      </c>
      <c r="L105" s="4">
        <f t="shared" si="31"/>
        <v>16</v>
      </c>
      <c r="M105" s="8">
        <f t="shared" si="32"/>
        <v>0</v>
      </c>
      <c r="N105" s="8" t="b">
        <f>IF(ABS(M105)&lt;1,TRUE,FALSE)</f>
        <v>1</v>
      </c>
      <c r="O105" s="32"/>
      <c r="R105" s="3" t="s">
        <v>121</v>
      </c>
      <c r="S105" s="3" t="s">
        <v>6</v>
      </c>
      <c r="T105" s="3">
        <v>100</v>
      </c>
      <c r="U105" s="3" t="s">
        <v>7</v>
      </c>
      <c r="V105" s="3">
        <v>106</v>
      </c>
    </row>
    <row r="106" spans="1:22" x14ac:dyDescent="0.25">
      <c r="A106" t="s">
        <v>17</v>
      </c>
      <c r="B106">
        <f>z</f>
        <v>1</v>
      </c>
      <c r="C106" s="8"/>
      <c r="F106" s="11">
        <f t="shared" si="30"/>
        <v>1</v>
      </c>
      <c r="I106" s="8"/>
      <c r="K106">
        <f>K103</f>
        <v>1</v>
      </c>
      <c r="L106" s="4">
        <f t="shared" si="31"/>
        <v>1</v>
      </c>
      <c r="M106" s="8">
        <f t="shared" si="32"/>
        <v>0</v>
      </c>
      <c r="N106" s="8" t="b">
        <f>IF(ABS(M106)&lt;1,TRUE,FALSE)</f>
        <v>1</v>
      </c>
      <c r="O106" s="32"/>
      <c r="R106" s="3" t="s">
        <v>132</v>
      </c>
      <c r="S106" s="3" t="s">
        <v>8</v>
      </c>
      <c r="T106" s="3">
        <v>16</v>
      </c>
      <c r="U106" s="3" t="s">
        <v>9</v>
      </c>
      <c r="V106" s="3">
        <v>16</v>
      </c>
    </row>
    <row r="107" spans="1:22" x14ac:dyDescent="0.25">
      <c r="A107" t="s">
        <v>30</v>
      </c>
      <c r="B107">
        <f>x+z*4</f>
        <v>104</v>
      </c>
      <c r="C107" s="8">
        <f>4*C103</f>
        <v>200</v>
      </c>
      <c r="D107">
        <f>3*D103</f>
        <v>-192</v>
      </c>
      <c r="F107" s="11">
        <f t="shared" si="30"/>
        <v>112</v>
      </c>
      <c r="H107">
        <f>2*H103</f>
        <v>72</v>
      </c>
      <c r="I107" s="8">
        <f>1*I103</f>
        <v>36</v>
      </c>
      <c r="K107">
        <f>4*K103</f>
        <v>4</v>
      </c>
      <c r="L107" s="4">
        <f t="shared" si="31"/>
        <v>112</v>
      </c>
      <c r="M107" s="8">
        <f t="shared" si="32"/>
        <v>0</v>
      </c>
      <c r="N107" s="8" t="b">
        <f>IF(ABS(M107)&lt;1,TRUE,FALSE)</f>
        <v>1</v>
      </c>
      <c r="O107" s="32"/>
      <c r="R107" s="3" t="s">
        <v>137</v>
      </c>
      <c r="S107" s="3" t="s">
        <v>10</v>
      </c>
      <c r="T107" s="3">
        <v>1</v>
      </c>
      <c r="U107" s="3" t="s">
        <v>11</v>
      </c>
      <c r="V107" s="3">
        <v>1</v>
      </c>
    </row>
    <row r="108" spans="1:22" x14ac:dyDescent="0.25">
      <c r="A108" s="19" t="s">
        <v>57</v>
      </c>
      <c r="B108" s="22">
        <f>B103*2</f>
        <v>200</v>
      </c>
      <c r="C108" s="22"/>
      <c r="F108" s="26">
        <f t="shared" si="30"/>
        <v>200</v>
      </c>
      <c r="I108" s="13"/>
      <c r="J108" s="22">
        <f>J103*4</f>
        <v>64</v>
      </c>
      <c r="K108" s="22">
        <f>1*K103</f>
        <v>1</v>
      </c>
      <c r="L108" s="25">
        <f t="shared" si="31"/>
        <v>65</v>
      </c>
      <c r="M108" s="8">
        <f t="shared" si="32"/>
        <v>-135</v>
      </c>
      <c r="N108" s="8"/>
      <c r="O108" s="32"/>
    </row>
    <row r="109" spans="1:22" x14ac:dyDescent="0.25">
      <c r="A109" s="19" t="s">
        <v>55</v>
      </c>
      <c r="B109" s="22">
        <f>3*y</f>
        <v>48</v>
      </c>
      <c r="C109" s="22"/>
      <c r="F109" s="26">
        <f t="shared" si="30"/>
        <v>48</v>
      </c>
      <c r="J109" s="23"/>
      <c r="K109" s="23"/>
      <c r="L109" s="25">
        <f t="shared" si="31"/>
        <v>0</v>
      </c>
      <c r="M109" s="8">
        <f t="shared" si="32"/>
        <v>-48</v>
      </c>
      <c r="N109" s="8"/>
      <c r="O109" s="32"/>
    </row>
    <row r="110" spans="1:22" x14ac:dyDescent="0.25">
      <c r="A110" s="19" t="s">
        <v>56</v>
      </c>
      <c r="B110" s="22">
        <f>3*z</f>
        <v>3</v>
      </c>
      <c r="C110" s="22"/>
      <c r="F110" s="26">
        <f t="shared" si="30"/>
        <v>3</v>
      </c>
      <c r="J110" s="23"/>
      <c r="K110" s="23"/>
      <c r="L110" s="25">
        <f t="shared" si="31"/>
        <v>0</v>
      </c>
      <c r="M110" s="8">
        <f t="shared" si="32"/>
        <v>-3</v>
      </c>
      <c r="N110" s="8"/>
      <c r="O110" s="32"/>
    </row>
    <row r="111" spans="1:22" x14ac:dyDescent="0.25">
      <c r="A111" s="7" t="s">
        <v>58</v>
      </c>
      <c r="B111">
        <f>SUM(B108:B110)</f>
        <v>251</v>
      </c>
      <c r="D111">
        <f>1*D103</f>
        <v>-64</v>
      </c>
      <c r="F111" s="10">
        <f t="shared" si="30"/>
        <v>187</v>
      </c>
      <c r="G111">
        <f>1*G103</f>
        <v>50</v>
      </c>
      <c r="I111">
        <f>2*I103</f>
        <v>72</v>
      </c>
      <c r="J111">
        <f>J103*4</f>
        <v>64</v>
      </c>
      <c r="K111">
        <f>K103*1</f>
        <v>1</v>
      </c>
      <c r="L111" s="4">
        <f t="shared" si="31"/>
        <v>187</v>
      </c>
      <c r="M111" s="8">
        <f t="shared" si="32"/>
        <v>0</v>
      </c>
      <c r="N111" s="8" t="b">
        <f>IF(ABS(M111)&lt;1,TRUE,FALSE)</f>
        <v>1</v>
      </c>
      <c r="O111" s="32"/>
    </row>
    <row r="112" spans="1:22" x14ac:dyDescent="0.25">
      <c r="A112" s="20" t="s">
        <v>62</v>
      </c>
      <c r="B112">
        <v>0</v>
      </c>
      <c r="C112">
        <f>-2*C103</f>
        <v>-100</v>
      </c>
      <c r="D112">
        <f>D103*-1</f>
        <v>64</v>
      </c>
      <c r="F112" s="10">
        <f t="shared" si="30"/>
        <v>-36</v>
      </c>
      <c r="G112">
        <f>-1*G103</f>
        <v>-50</v>
      </c>
      <c r="J112">
        <f>J103*1</f>
        <v>16</v>
      </c>
      <c r="K112">
        <f>K103*-2</f>
        <v>-2</v>
      </c>
      <c r="L112" s="4">
        <f t="shared" si="31"/>
        <v>-36</v>
      </c>
      <c r="M112" s="8">
        <f t="shared" si="32"/>
        <v>0</v>
      </c>
      <c r="N112" s="8" t="b">
        <f>IF(ABS(M112)&lt;1,TRUE,FALSE)</f>
        <v>1</v>
      </c>
      <c r="O112" s="32"/>
    </row>
    <row r="113" spans="1:15" x14ac:dyDescent="0.25">
      <c r="O113" s="32"/>
    </row>
    <row r="114" spans="1:15" ht="30" x14ac:dyDescent="0.4">
      <c r="A114" s="4" t="s">
        <v>91</v>
      </c>
      <c r="B114" s="1" t="s">
        <v>160</v>
      </c>
      <c r="C114" s="1"/>
      <c r="D114" s="1" t="s">
        <v>13</v>
      </c>
      <c r="E114" s="1" t="s">
        <v>36</v>
      </c>
      <c r="F114" s="2" t="s">
        <v>14</v>
      </c>
      <c r="G114" s="27" t="s">
        <v>93</v>
      </c>
      <c r="H114" s="1" t="s">
        <v>159</v>
      </c>
      <c r="I114" s="1"/>
      <c r="J114" s="27" t="s">
        <v>37</v>
      </c>
      <c r="K114" s="1" t="s">
        <v>38</v>
      </c>
      <c r="L114" s="4"/>
      <c r="M114" s="8"/>
      <c r="N114" s="8"/>
      <c r="O114" s="32"/>
    </row>
    <row r="115" spans="1:15" ht="17.25" x14ac:dyDescent="0.25">
      <c r="A115" s="17" t="s">
        <v>96</v>
      </c>
      <c r="B115" t="s">
        <v>144</v>
      </c>
      <c r="C115" s="16"/>
      <c r="D115" s="9" t="s">
        <v>157</v>
      </c>
      <c r="E115" t="s">
        <v>158</v>
      </c>
      <c r="G115" s="15" t="s">
        <v>129</v>
      </c>
      <c r="H115" t="s">
        <v>156</v>
      </c>
      <c r="J115" t="s">
        <v>4</v>
      </c>
      <c r="K115" t="s">
        <v>5</v>
      </c>
      <c r="L115" s="4"/>
      <c r="M115" s="8"/>
      <c r="N115" s="8"/>
      <c r="O115" s="32"/>
    </row>
    <row r="116" spans="1:15" x14ac:dyDescent="0.25">
      <c r="B116">
        <f>x</f>
        <v>100</v>
      </c>
      <c r="C116" s="8"/>
      <c r="D116" s="9">
        <f>-1*y+2*z</f>
        <v>-14</v>
      </c>
      <c r="E116">
        <f>y-2*z</f>
        <v>14</v>
      </c>
      <c r="G116">
        <f>1/2*x</f>
        <v>50</v>
      </c>
      <c r="H116">
        <f>1/2*x - y+2*z</f>
        <v>36</v>
      </c>
      <c r="I116" s="8"/>
      <c r="J116">
        <f>y</f>
        <v>16</v>
      </c>
      <c r="K116">
        <f>z</f>
        <v>1</v>
      </c>
      <c r="L116" s="4"/>
      <c r="M116" s="8"/>
      <c r="N116" s="8"/>
      <c r="O116" s="32"/>
    </row>
    <row r="117" spans="1:15" x14ac:dyDescent="0.25">
      <c r="A117" t="s">
        <v>29</v>
      </c>
      <c r="B117">
        <f>1*B116</f>
        <v>100</v>
      </c>
      <c r="C117" s="8"/>
      <c r="D117">
        <f>D116*1</f>
        <v>-14</v>
      </c>
      <c r="F117" s="11">
        <f t="shared" ref="F117:F125" si="33">SUM(B117:E117)</f>
        <v>86</v>
      </c>
      <c r="G117">
        <f>1*G116</f>
        <v>50</v>
      </c>
      <c r="H117">
        <f>1*H116</f>
        <v>36</v>
      </c>
      <c r="I117" s="8"/>
      <c r="L117" s="4">
        <f t="shared" ref="L117:L125" si="34">SUM(G117:K117)</f>
        <v>86</v>
      </c>
      <c r="M117" s="8">
        <f t="shared" ref="M117:M125" si="35">L117-F117</f>
        <v>0</v>
      </c>
      <c r="N117" s="8" t="b">
        <f>IF(ABS(M117)&lt;1,TRUE,FALSE)</f>
        <v>1</v>
      </c>
      <c r="O117" s="32"/>
    </row>
    <row r="118" spans="1:15" x14ac:dyDescent="0.25">
      <c r="A118" t="s">
        <v>16</v>
      </c>
      <c r="B118">
        <f>y</f>
        <v>16</v>
      </c>
      <c r="C118" s="8"/>
      <c r="F118" s="11">
        <f t="shared" si="33"/>
        <v>16</v>
      </c>
      <c r="I118" s="8"/>
      <c r="J118">
        <f>J116</f>
        <v>16</v>
      </c>
      <c r="L118" s="4">
        <f t="shared" si="34"/>
        <v>16</v>
      </c>
      <c r="M118" s="8">
        <f t="shared" si="35"/>
        <v>0</v>
      </c>
      <c r="N118" s="8" t="b">
        <f>IF(ABS(M118)&lt;1,TRUE,FALSE)</f>
        <v>1</v>
      </c>
      <c r="O118" s="32"/>
    </row>
    <row r="119" spans="1:15" x14ac:dyDescent="0.25">
      <c r="A119" t="s">
        <v>17</v>
      </c>
      <c r="B119">
        <f>z</f>
        <v>1</v>
      </c>
      <c r="C119" s="8"/>
      <c r="F119" s="11">
        <f t="shared" si="33"/>
        <v>1</v>
      </c>
      <c r="I119" s="8"/>
      <c r="K119">
        <f>K116</f>
        <v>1</v>
      </c>
      <c r="L119" s="4">
        <f t="shared" si="34"/>
        <v>1</v>
      </c>
      <c r="M119" s="8">
        <f t="shared" si="35"/>
        <v>0</v>
      </c>
      <c r="N119" s="8" t="b">
        <f>IF(ABS(M119)&lt;1,TRUE,FALSE)</f>
        <v>1</v>
      </c>
      <c r="O119" s="32"/>
    </row>
    <row r="120" spans="1:15" x14ac:dyDescent="0.25">
      <c r="A120" t="s">
        <v>30</v>
      </c>
      <c r="B120">
        <f>x+z*4</f>
        <v>104</v>
      </c>
      <c r="C120" s="8"/>
      <c r="D120">
        <f>3*D116</f>
        <v>-42</v>
      </c>
      <c r="E120">
        <f>1*E116</f>
        <v>14</v>
      </c>
      <c r="F120" s="11">
        <f t="shared" si="33"/>
        <v>76</v>
      </c>
      <c r="H120">
        <f>2*H116</f>
        <v>72</v>
      </c>
      <c r="I120" s="8"/>
      <c r="K120">
        <f>4*K116</f>
        <v>4</v>
      </c>
      <c r="L120" s="4">
        <f t="shared" si="34"/>
        <v>76</v>
      </c>
      <c r="M120" s="8">
        <f t="shared" si="35"/>
        <v>0</v>
      </c>
      <c r="N120" s="8" t="b">
        <f>IF(ABS(M120)&lt;1,TRUE,FALSE)</f>
        <v>1</v>
      </c>
      <c r="O120" s="32"/>
    </row>
    <row r="121" spans="1:15" x14ac:dyDescent="0.25">
      <c r="A121" s="19" t="s">
        <v>57</v>
      </c>
      <c r="B121" s="22">
        <f>B116*2</f>
        <v>200</v>
      </c>
      <c r="C121" s="22"/>
      <c r="F121" s="26">
        <f t="shared" si="33"/>
        <v>200</v>
      </c>
      <c r="I121" s="13"/>
      <c r="J121" s="22">
        <f>J116*4</f>
        <v>64</v>
      </c>
      <c r="K121" s="22">
        <f>1*K116</f>
        <v>1</v>
      </c>
      <c r="L121" s="25">
        <f t="shared" si="34"/>
        <v>65</v>
      </c>
      <c r="M121" s="8">
        <f t="shared" si="35"/>
        <v>-135</v>
      </c>
      <c r="N121" s="8"/>
      <c r="O121" s="32"/>
    </row>
    <row r="122" spans="1:15" x14ac:dyDescent="0.25">
      <c r="A122" s="19" t="s">
        <v>55</v>
      </c>
      <c r="B122" s="22">
        <f>3*y</f>
        <v>48</v>
      </c>
      <c r="C122" s="22"/>
      <c r="F122" s="26">
        <f t="shared" si="33"/>
        <v>48</v>
      </c>
      <c r="J122" s="23"/>
      <c r="K122" s="23"/>
      <c r="L122" s="25">
        <f t="shared" si="34"/>
        <v>0</v>
      </c>
      <c r="M122" s="8">
        <f t="shared" si="35"/>
        <v>-48</v>
      </c>
      <c r="N122" s="8"/>
      <c r="O122" s="32"/>
    </row>
    <row r="123" spans="1:15" x14ac:dyDescent="0.25">
      <c r="A123" s="19" t="s">
        <v>56</v>
      </c>
      <c r="B123" s="22">
        <f>3*z</f>
        <v>3</v>
      </c>
      <c r="C123" s="22"/>
      <c r="F123" s="26">
        <f t="shared" si="33"/>
        <v>3</v>
      </c>
      <c r="J123" s="23"/>
      <c r="K123" s="23"/>
      <c r="L123" s="25">
        <f t="shared" si="34"/>
        <v>0</v>
      </c>
      <c r="M123" s="8">
        <f t="shared" si="35"/>
        <v>-3</v>
      </c>
      <c r="N123" s="8"/>
      <c r="O123" s="32"/>
    </row>
    <row r="124" spans="1:15" x14ac:dyDescent="0.25">
      <c r="A124" s="7" t="s">
        <v>58</v>
      </c>
      <c r="B124">
        <f>SUM(B121:B123)</f>
        <v>251</v>
      </c>
      <c r="D124">
        <f>1*D116</f>
        <v>-14</v>
      </c>
      <c r="E124">
        <f>2*E116</f>
        <v>28</v>
      </c>
      <c r="F124" s="10">
        <f t="shared" si="33"/>
        <v>265</v>
      </c>
      <c r="G124">
        <f>4*G116</f>
        <v>200</v>
      </c>
      <c r="J124">
        <f>J116*4</f>
        <v>64</v>
      </c>
      <c r="K124">
        <f>K116*1</f>
        <v>1</v>
      </c>
      <c r="L124" s="4">
        <f t="shared" si="34"/>
        <v>265</v>
      </c>
      <c r="M124" s="8">
        <f t="shared" si="35"/>
        <v>0</v>
      </c>
      <c r="N124" s="8" t="b">
        <f>IF(ABS(M124)&lt;1,TRUE,FALSE)</f>
        <v>1</v>
      </c>
      <c r="O124" s="32"/>
    </row>
    <row r="125" spans="1:15" x14ac:dyDescent="0.25">
      <c r="A125" s="20" t="s">
        <v>62</v>
      </c>
      <c r="B125">
        <v>0</v>
      </c>
      <c r="D125">
        <f>D116*-1</f>
        <v>14</v>
      </c>
      <c r="F125" s="10">
        <f t="shared" si="33"/>
        <v>14</v>
      </c>
      <c r="J125">
        <f>J116*1</f>
        <v>16</v>
      </c>
      <c r="K125">
        <f>K116*-2</f>
        <v>-2</v>
      </c>
      <c r="L125" s="4">
        <f t="shared" si="34"/>
        <v>14</v>
      </c>
      <c r="M125" s="8">
        <f t="shared" si="35"/>
        <v>0</v>
      </c>
      <c r="N125" s="8" t="b">
        <f>IF(ABS(M125)&lt;1,TRUE,FALSE)</f>
        <v>1</v>
      </c>
      <c r="O125" s="32"/>
    </row>
    <row r="126" spans="1:15" x14ac:dyDescent="0.25">
      <c r="O126" s="32"/>
    </row>
    <row r="127" spans="1:15" ht="30" x14ac:dyDescent="0.4">
      <c r="A127" s="4" t="s">
        <v>95</v>
      </c>
      <c r="B127" s="1" t="s">
        <v>37</v>
      </c>
      <c r="C127" s="1" t="s">
        <v>63</v>
      </c>
      <c r="D127" s="1" t="s">
        <v>13</v>
      </c>
      <c r="F127" s="2" t="s">
        <v>14</v>
      </c>
      <c r="G127" s="27" t="s">
        <v>46</v>
      </c>
      <c r="I127" s="1" t="s">
        <v>36</v>
      </c>
      <c r="L127" s="4"/>
      <c r="M127" s="8"/>
      <c r="N127" s="8"/>
      <c r="O127" s="34"/>
    </row>
    <row r="128" spans="1:15" ht="17.25" x14ac:dyDescent="0.25">
      <c r="A128" s="17" t="s">
        <v>96</v>
      </c>
      <c r="C128" s="16"/>
      <c r="D128" s="9"/>
      <c r="G128" s="15"/>
      <c r="L128" s="4"/>
      <c r="M128" s="8"/>
      <c r="N128" s="8"/>
      <c r="O128" s="34"/>
    </row>
    <row r="129" spans="1:15" x14ac:dyDescent="0.25">
      <c r="B129">
        <v>1</v>
      </c>
      <c r="C129" s="8">
        <v>1</v>
      </c>
      <c r="D129" s="9"/>
      <c r="G129">
        <v>1</v>
      </c>
      <c r="I129" s="8">
        <v>2</v>
      </c>
      <c r="L129" s="4"/>
      <c r="M129" s="8"/>
      <c r="N129" s="8"/>
      <c r="O129" s="34"/>
    </row>
    <row r="130" spans="1:15" x14ac:dyDescent="0.25">
      <c r="A130" t="s">
        <v>29</v>
      </c>
      <c r="C130" s="8"/>
      <c r="F130" s="11">
        <f t="shared" ref="F130:F135" si="36">SUM(B130:E130)</f>
        <v>0</v>
      </c>
      <c r="I130" s="8"/>
      <c r="L130" s="4">
        <f t="shared" ref="L130:L135" si="37">SUM(G130:K130)</f>
        <v>0</v>
      </c>
      <c r="M130" s="8">
        <f t="shared" ref="M130:M135" si="38">L130-F130</f>
        <v>0</v>
      </c>
      <c r="N130" s="8" t="b">
        <f t="shared" ref="N130:N135" si="39">IF(ABS(M130)&lt;1,TRUE,FALSE)</f>
        <v>1</v>
      </c>
      <c r="O130" s="34"/>
    </row>
    <row r="131" spans="1:15" x14ac:dyDescent="0.25">
      <c r="A131" t="s">
        <v>16</v>
      </c>
      <c r="B131">
        <f>B129*1</f>
        <v>1</v>
      </c>
      <c r="C131" s="8">
        <f>C129*1</f>
        <v>1</v>
      </c>
      <c r="F131" s="11">
        <f t="shared" si="36"/>
        <v>2</v>
      </c>
      <c r="G131">
        <f>G129*2</f>
        <v>2</v>
      </c>
      <c r="I131" s="8"/>
      <c r="L131" s="4">
        <f t="shared" si="37"/>
        <v>2</v>
      </c>
      <c r="M131" s="8">
        <f t="shared" si="38"/>
        <v>0</v>
      </c>
      <c r="N131" s="8" t="b">
        <f t="shared" si="39"/>
        <v>1</v>
      </c>
      <c r="O131" s="34"/>
    </row>
    <row r="132" spans="1:15" x14ac:dyDescent="0.25">
      <c r="A132" t="s">
        <v>17</v>
      </c>
      <c r="C132" s="8"/>
      <c r="F132" s="11">
        <f t="shared" si="36"/>
        <v>0</v>
      </c>
      <c r="I132" s="8"/>
      <c r="L132" s="4">
        <f t="shared" si="37"/>
        <v>0</v>
      </c>
      <c r="M132" s="8">
        <f t="shared" si="38"/>
        <v>0</v>
      </c>
      <c r="N132" s="8" t="b">
        <f t="shared" si="39"/>
        <v>1</v>
      </c>
      <c r="O132" s="34"/>
    </row>
    <row r="133" spans="1:15" x14ac:dyDescent="0.25">
      <c r="A133" t="s">
        <v>30</v>
      </c>
      <c r="C133" s="8">
        <f>C129*2</f>
        <v>2</v>
      </c>
      <c r="F133" s="11">
        <f t="shared" si="36"/>
        <v>2</v>
      </c>
      <c r="I133" s="8">
        <f>I129*1</f>
        <v>2</v>
      </c>
      <c r="L133" s="4">
        <f t="shared" si="37"/>
        <v>2</v>
      </c>
      <c r="M133" s="8">
        <f t="shared" si="38"/>
        <v>0</v>
      </c>
      <c r="N133" s="8" t="b">
        <f t="shared" si="39"/>
        <v>1</v>
      </c>
      <c r="O133" s="34"/>
    </row>
    <row r="134" spans="1:15" x14ac:dyDescent="0.25">
      <c r="A134" s="7" t="s">
        <v>40</v>
      </c>
      <c r="B134">
        <f>B129*4</f>
        <v>4</v>
      </c>
      <c r="F134" s="10">
        <f t="shared" si="36"/>
        <v>4</v>
      </c>
      <c r="I134">
        <f>I129*2</f>
        <v>4</v>
      </c>
      <c r="L134" s="4">
        <f t="shared" si="37"/>
        <v>4</v>
      </c>
      <c r="M134" s="8">
        <f t="shared" si="38"/>
        <v>0</v>
      </c>
      <c r="N134" s="8" t="b">
        <f t="shared" si="39"/>
        <v>1</v>
      </c>
      <c r="O134" s="34"/>
    </row>
    <row r="135" spans="1:15" x14ac:dyDescent="0.25">
      <c r="A135" s="20" t="s">
        <v>62</v>
      </c>
      <c r="B135">
        <f>B129*1</f>
        <v>1</v>
      </c>
      <c r="C135">
        <f>C129*-1</f>
        <v>-1</v>
      </c>
      <c r="F135" s="10">
        <f t="shared" si="36"/>
        <v>0</v>
      </c>
      <c r="L135" s="4">
        <f t="shared" si="37"/>
        <v>0</v>
      </c>
      <c r="M135" s="8">
        <f t="shared" si="38"/>
        <v>0</v>
      </c>
      <c r="N135" s="8" t="b">
        <f t="shared" si="39"/>
        <v>1</v>
      </c>
      <c r="O135" s="34"/>
    </row>
    <row r="136" spans="1:15" x14ac:dyDescent="0.25">
      <c r="O136" s="34"/>
    </row>
    <row r="137" spans="1:15" ht="32.25" x14ac:dyDescent="0.4">
      <c r="A137" s="31" t="s">
        <v>97</v>
      </c>
      <c r="B137" s="1" t="s">
        <v>63</v>
      </c>
      <c r="C137" s="1" t="s">
        <v>59</v>
      </c>
      <c r="D137" s="1"/>
      <c r="F137" s="2" t="s">
        <v>14</v>
      </c>
      <c r="G137" s="1" t="s">
        <v>51</v>
      </c>
      <c r="L137" s="4"/>
      <c r="M137" s="8"/>
      <c r="N137" s="8"/>
      <c r="O137" s="33"/>
    </row>
    <row r="138" spans="1:15" ht="17.25" x14ac:dyDescent="0.25">
      <c r="A138" s="17" t="s">
        <v>98</v>
      </c>
      <c r="C138" s="30" t="s">
        <v>99</v>
      </c>
      <c r="D138" s="9"/>
      <c r="G138" s="15"/>
      <c r="L138" s="4"/>
      <c r="M138" s="8"/>
      <c r="N138" s="8"/>
      <c r="O138" s="33"/>
    </row>
    <row r="139" spans="1:15" x14ac:dyDescent="0.25">
      <c r="B139">
        <v>1</v>
      </c>
      <c r="C139" s="14">
        <f>1/2</f>
        <v>0.5</v>
      </c>
      <c r="D139" s="9"/>
      <c r="G139">
        <v>1</v>
      </c>
      <c r="I139" s="8"/>
      <c r="L139" s="4"/>
      <c r="M139" s="8"/>
      <c r="N139" s="8"/>
      <c r="O139" s="33"/>
    </row>
    <row r="140" spans="1:15" x14ac:dyDescent="0.25">
      <c r="A140" t="s">
        <v>29</v>
      </c>
      <c r="C140" s="8"/>
      <c r="F140" s="11">
        <f t="shared" ref="F140:F145" si="40">SUM(B140:E140)</f>
        <v>0</v>
      </c>
      <c r="I140" s="8"/>
      <c r="L140" s="4">
        <f t="shared" ref="L140:L145" si="41">SUM(G140:K140)</f>
        <v>0</v>
      </c>
      <c r="M140" s="8">
        <f t="shared" ref="M140:M145" si="42">L140-F140</f>
        <v>0</v>
      </c>
      <c r="N140" s="8" t="b">
        <f t="shared" ref="N140:N145" si="43">IF(ABS(M140)&lt;1,TRUE,FALSE)</f>
        <v>1</v>
      </c>
      <c r="O140" s="33"/>
    </row>
    <row r="141" spans="1:15" x14ac:dyDescent="0.25">
      <c r="A141" t="s">
        <v>16</v>
      </c>
      <c r="B141">
        <f>B139*1</f>
        <v>1</v>
      </c>
      <c r="C141" s="8"/>
      <c r="F141" s="11">
        <f t="shared" si="40"/>
        <v>1</v>
      </c>
      <c r="G141">
        <f>1*G139</f>
        <v>1</v>
      </c>
      <c r="I141" s="8"/>
      <c r="L141" s="4">
        <f t="shared" si="41"/>
        <v>1</v>
      </c>
      <c r="M141" s="8">
        <f t="shared" si="42"/>
        <v>0</v>
      </c>
      <c r="N141" s="8" t="b">
        <f t="shared" si="43"/>
        <v>1</v>
      </c>
      <c r="O141" s="33"/>
    </row>
    <row r="142" spans="1:15" x14ac:dyDescent="0.25">
      <c r="A142" t="s">
        <v>17</v>
      </c>
      <c r="C142" s="8"/>
      <c r="F142" s="11">
        <f t="shared" si="40"/>
        <v>0</v>
      </c>
      <c r="I142" s="8"/>
      <c r="L142" s="4">
        <f t="shared" si="41"/>
        <v>0</v>
      </c>
      <c r="M142" s="8">
        <f t="shared" si="42"/>
        <v>0</v>
      </c>
      <c r="N142" s="8" t="b">
        <f t="shared" si="43"/>
        <v>1</v>
      </c>
      <c r="O142" s="33"/>
    </row>
    <row r="143" spans="1:15" x14ac:dyDescent="0.25">
      <c r="A143" t="s">
        <v>30</v>
      </c>
      <c r="B143">
        <f>2*B139</f>
        <v>2</v>
      </c>
      <c r="C143" s="8">
        <f>2*C139</f>
        <v>1</v>
      </c>
      <c r="F143" s="11">
        <f t="shared" si="40"/>
        <v>3</v>
      </c>
      <c r="G143">
        <f>G139*3</f>
        <v>3</v>
      </c>
      <c r="I143" s="8"/>
      <c r="L143" s="4">
        <f t="shared" si="41"/>
        <v>3</v>
      </c>
      <c r="M143" s="8">
        <f t="shared" si="42"/>
        <v>0</v>
      </c>
      <c r="N143" s="8" t="b">
        <f t="shared" si="43"/>
        <v>1</v>
      </c>
      <c r="O143" s="33"/>
    </row>
    <row r="144" spans="1:15" x14ac:dyDescent="0.25">
      <c r="A144" s="7" t="s">
        <v>40</v>
      </c>
      <c r="F144" s="10">
        <f t="shared" si="40"/>
        <v>0</v>
      </c>
      <c r="L144" s="4">
        <f t="shared" si="41"/>
        <v>0</v>
      </c>
      <c r="M144" s="8">
        <f t="shared" si="42"/>
        <v>0</v>
      </c>
      <c r="N144" s="8" t="b">
        <f t="shared" si="43"/>
        <v>1</v>
      </c>
      <c r="O144" s="33"/>
    </row>
    <row r="145" spans="1:15" x14ac:dyDescent="0.25">
      <c r="A145" s="20" t="s">
        <v>62</v>
      </c>
      <c r="B145">
        <f>B139*-1</f>
        <v>-1</v>
      </c>
      <c r="F145" s="10">
        <f t="shared" si="40"/>
        <v>-1</v>
      </c>
      <c r="G145">
        <f>-1*G139</f>
        <v>-1</v>
      </c>
      <c r="L145" s="4">
        <f t="shared" si="41"/>
        <v>-1</v>
      </c>
      <c r="M145" s="8">
        <f t="shared" si="42"/>
        <v>0</v>
      </c>
      <c r="N145" s="8" t="b">
        <f t="shared" si="43"/>
        <v>1</v>
      </c>
      <c r="O145" s="33"/>
    </row>
    <row r="146" spans="1:15" x14ac:dyDescent="0.25">
      <c r="O146" s="33"/>
    </row>
    <row r="147" spans="1:15" ht="47.25" x14ac:dyDescent="0.4">
      <c r="A147" s="31" t="s">
        <v>100</v>
      </c>
      <c r="B147" s="1" t="s">
        <v>37</v>
      </c>
      <c r="C147" s="1" t="s">
        <v>59</v>
      </c>
      <c r="D147" s="1" t="s">
        <v>13</v>
      </c>
      <c r="F147" s="2" t="s">
        <v>14</v>
      </c>
      <c r="G147" s="1" t="s">
        <v>51</v>
      </c>
      <c r="H147" s="1" t="s">
        <v>159</v>
      </c>
      <c r="I147" s="1" t="s">
        <v>36</v>
      </c>
      <c r="L147" s="4"/>
      <c r="M147" s="8"/>
      <c r="N147" s="8"/>
      <c r="O147" s="33"/>
    </row>
    <row r="148" spans="1:15" ht="17.25" x14ac:dyDescent="0.25">
      <c r="A148" s="17" t="s">
        <v>98</v>
      </c>
      <c r="C148" s="30" t="s">
        <v>54</v>
      </c>
      <c r="D148" s="9">
        <v>2</v>
      </c>
      <c r="G148" s="15">
        <v>1</v>
      </c>
      <c r="H148">
        <v>2</v>
      </c>
      <c r="L148" s="4"/>
      <c r="M148" s="8"/>
      <c r="N148" s="8"/>
      <c r="O148" s="33"/>
    </row>
    <row r="149" spans="1:15" x14ac:dyDescent="0.25">
      <c r="B149">
        <v>1</v>
      </c>
      <c r="C149" s="14">
        <v>2</v>
      </c>
      <c r="D149" s="9">
        <v>2</v>
      </c>
      <c r="G149">
        <v>1</v>
      </c>
      <c r="H149">
        <v>2</v>
      </c>
      <c r="I149" s="8">
        <v>3</v>
      </c>
      <c r="L149" s="4"/>
      <c r="M149" s="8"/>
      <c r="N149" s="8"/>
      <c r="O149" s="33"/>
    </row>
    <row r="150" spans="1:15" x14ac:dyDescent="0.25">
      <c r="A150" t="s">
        <v>29</v>
      </c>
      <c r="C150" s="8"/>
      <c r="D150">
        <f>1*D149</f>
        <v>2</v>
      </c>
      <c r="F150" s="11">
        <f t="shared" ref="F150:F155" si="44">SUM(B150:E150)</f>
        <v>2</v>
      </c>
      <c r="H150">
        <f>1*H149</f>
        <v>2</v>
      </c>
      <c r="I150" s="8"/>
      <c r="L150" s="4">
        <f t="shared" ref="L150:L155" si="45">SUM(G150:K150)</f>
        <v>2</v>
      </c>
      <c r="M150" s="8">
        <f t="shared" ref="M150:M155" si="46">L150-F150</f>
        <v>0</v>
      </c>
      <c r="N150" s="8" t="b">
        <f t="shared" ref="N150:N155" si="47">IF(ABS(M150)&lt;1,TRUE,FALSE)</f>
        <v>1</v>
      </c>
      <c r="O150" s="33"/>
    </row>
    <row r="151" spans="1:15" x14ac:dyDescent="0.25">
      <c r="A151" t="s">
        <v>16</v>
      </c>
      <c r="B151">
        <f>B149*1</f>
        <v>1</v>
      </c>
      <c r="C151" s="8"/>
      <c r="F151" s="11">
        <f t="shared" si="44"/>
        <v>1</v>
      </c>
      <c r="G151">
        <f>1*G149</f>
        <v>1</v>
      </c>
      <c r="I151" s="8"/>
      <c r="L151" s="4">
        <f t="shared" si="45"/>
        <v>1</v>
      </c>
      <c r="M151" s="8">
        <f t="shared" si="46"/>
        <v>0</v>
      </c>
      <c r="N151" s="8" t="b">
        <f t="shared" si="47"/>
        <v>1</v>
      </c>
      <c r="O151" s="33"/>
    </row>
    <row r="152" spans="1:15" x14ac:dyDescent="0.25">
      <c r="A152" t="s">
        <v>17</v>
      </c>
      <c r="C152" s="8"/>
      <c r="F152" s="11">
        <f t="shared" si="44"/>
        <v>0</v>
      </c>
      <c r="I152" s="8"/>
      <c r="L152" s="4">
        <f t="shared" si="45"/>
        <v>0</v>
      </c>
      <c r="M152" s="8">
        <f t="shared" si="46"/>
        <v>0</v>
      </c>
      <c r="N152" s="8" t="b">
        <f t="shared" si="47"/>
        <v>1</v>
      </c>
      <c r="O152" s="33"/>
    </row>
    <row r="153" spans="1:15" x14ac:dyDescent="0.25">
      <c r="A153" t="s">
        <v>30</v>
      </c>
      <c r="C153" s="8">
        <f>2*C149</f>
        <v>4</v>
      </c>
      <c r="D153">
        <f>3*D149</f>
        <v>6</v>
      </c>
      <c r="F153" s="11">
        <f t="shared" si="44"/>
        <v>10</v>
      </c>
      <c r="G153">
        <f>G149*3</f>
        <v>3</v>
      </c>
      <c r="H153">
        <f>H149*2</f>
        <v>4</v>
      </c>
      <c r="I153" s="8">
        <f>I149*1</f>
        <v>3</v>
      </c>
      <c r="L153" s="4">
        <f t="shared" si="45"/>
        <v>10</v>
      </c>
      <c r="M153" s="8">
        <f t="shared" si="46"/>
        <v>0</v>
      </c>
      <c r="N153" s="8" t="b">
        <f t="shared" si="47"/>
        <v>1</v>
      </c>
      <c r="O153" s="33"/>
    </row>
    <row r="154" spans="1:15" x14ac:dyDescent="0.25">
      <c r="A154" s="7" t="s">
        <v>40</v>
      </c>
      <c r="B154">
        <f>4*B149</f>
        <v>4</v>
      </c>
      <c r="D154">
        <f>1*D149</f>
        <v>2</v>
      </c>
      <c r="F154" s="10">
        <f t="shared" si="44"/>
        <v>6</v>
      </c>
      <c r="I154">
        <f>I149*2</f>
        <v>6</v>
      </c>
      <c r="L154" s="4">
        <f t="shared" si="45"/>
        <v>6</v>
      </c>
      <c r="M154" s="8">
        <f t="shared" si="46"/>
        <v>0</v>
      </c>
      <c r="N154" s="8" t="b">
        <f t="shared" si="47"/>
        <v>1</v>
      </c>
      <c r="O154" s="33"/>
    </row>
    <row r="155" spans="1:15" x14ac:dyDescent="0.25">
      <c r="A155" s="20" t="s">
        <v>62</v>
      </c>
      <c r="B155">
        <f>B149*1</f>
        <v>1</v>
      </c>
      <c r="D155">
        <f>-1*D149</f>
        <v>-2</v>
      </c>
      <c r="F155" s="10">
        <f t="shared" si="44"/>
        <v>-1</v>
      </c>
      <c r="G155">
        <f>-1*G149</f>
        <v>-1</v>
      </c>
      <c r="L155" s="4">
        <f t="shared" si="45"/>
        <v>-1</v>
      </c>
      <c r="M155" s="8">
        <f t="shared" si="46"/>
        <v>0</v>
      </c>
      <c r="N155" s="8" t="b">
        <f t="shared" si="47"/>
        <v>1</v>
      </c>
      <c r="O155" s="33"/>
    </row>
    <row r="156" spans="1:15" x14ac:dyDescent="0.25">
      <c r="O156" s="33"/>
    </row>
    <row r="157" spans="1:15" ht="30" x14ac:dyDescent="0.4">
      <c r="A157" s="4" t="s">
        <v>101</v>
      </c>
      <c r="B157" s="1" t="s">
        <v>37</v>
      </c>
      <c r="C157" s="1" t="s">
        <v>59</v>
      </c>
      <c r="D157" s="1" t="s">
        <v>13</v>
      </c>
      <c r="F157" s="2" t="s">
        <v>14</v>
      </c>
      <c r="G157" s="1" t="s">
        <v>50</v>
      </c>
      <c r="H157" s="1" t="s">
        <v>159</v>
      </c>
      <c r="I157" s="1" t="s">
        <v>36</v>
      </c>
      <c r="L157" s="4"/>
      <c r="M157" s="8"/>
      <c r="N157" s="8"/>
      <c r="O157" s="33"/>
    </row>
    <row r="158" spans="1:15" ht="17.25" x14ac:dyDescent="0.25">
      <c r="A158" s="17" t="s">
        <v>103</v>
      </c>
      <c r="B158">
        <v>2</v>
      </c>
      <c r="C158" s="15">
        <v>2</v>
      </c>
      <c r="D158" s="9">
        <v>2</v>
      </c>
      <c r="G158" s="15">
        <v>1</v>
      </c>
      <c r="H158">
        <v>2</v>
      </c>
      <c r="I158">
        <v>5</v>
      </c>
      <c r="L158" s="4"/>
      <c r="M158" s="8"/>
      <c r="N158" s="8"/>
      <c r="O158" s="33"/>
    </row>
    <row r="159" spans="1:15" x14ac:dyDescent="0.25">
      <c r="A159" t="s">
        <v>29</v>
      </c>
      <c r="C159" s="8"/>
      <c r="D159">
        <f>1*D158</f>
        <v>2</v>
      </c>
      <c r="F159" s="11">
        <f t="shared" ref="F159:F164" si="48">SUM(B159:E159)</f>
        <v>2</v>
      </c>
      <c r="H159">
        <f>1*H158</f>
        <v>2</v>
      </c>
      <c r="I159" s="8"/>
      <c r="L159" s="4">
        <f t="shared" ref="L159:L164" si="49">SUM(G159:K159)</f>
        <v>2</v>
      </c>
      <c r="M159" s="8">
        <f t="shared" ref="M159:M164" si="50">L159-F159</f>
        <v>0</v>
      </c>
      <c r="N159" s="8" t="b">
        <f t="shared" ref="N159:N164" si="51">IF(ABS(M159)&lt;1,TRUE,FALSE)</f>
        <v>1</v>
      </c>
      <c r="O159" s="33"/>
    </row>
    <row r="160" spans="1:15" x14ac:dyDescent="0.25">
      <c r="A160" t="s">
        <v>16</v>
      </c>
      <c r="B160">
        <f>B158*1</f>
        <v>2</v>
      </c>
      <c r="C160" s="8"/>
      <c r="F160" s="11">
        <f t="shared" si="48"/>
        <v>2</v>
      </c>
      <c r="G160">
        <f>2*G158</f>
        <v>2</v>
      </c>
      <c r="I160" s="8"/>
      <c r="L160" s="4">
        <f t="shared" si="49"/>
        <v>2</v>
      </c>
      <c r="M160" s="8">
        <f t="shared" si="50"/>
        <v>0</v>
      </c>
      <c r="N160" s="8" t="b">
        <f t="shared" si="51"/>
        <v>1</v>
      </c>
      <c r="O160" s="33"/>
    </row>
    <row r="161" spans="1:15" x14ac:dyDescent="0.25">
      <c r="A161" t="s">
        <v>17</v>
      </c>
      <c r="C161" s="8"/>
      <c r="F161" s="11">
        <f t="shared" si="48"/>
        <v>0</v>
      </c>
      <c r="I161" s="8"/>
      <c r="L161" s="4">
        <f t="shared" si="49"/>
        <v>0</v>
      </c>
      <c r="M161" s="8">
        <f t="shared" si="50"/>
        <v>0</v>
      </c>
      <c r="N161" s="8" t="b">
        <f t="shared" si="51"/>
        <v>1</v>
      </c>
      <c r="O161" s="33"/>
    </row>
    <row r="162" spans="1:15" x14ac:dyDescent="0.25">
      <c r="A162" t="s">
        <v>30</v>
      </c>
      <c r="C162" s="8">
        <f>2*C158</f>
        <v>4</v>
      </c>
      <c r="D162">
        <f>3*D158</f>
        <v>6</v>
      </c>
      <c r="F162" s="11">
        <f t="shared" si="48"/>
        <v>10</v>
      </c>
      <c r="G162">
        <f>G158*1</f>
        <v>1</v>
      </c>
      <c r="H162">
        <f>H158*2</f>
        <v>4</v>
      </c>
      <c r="I162" s="8">
        <f>I158*1</f>
        <v>5</v>
      </c>
      <c r="L162" s="4">
        <f t="shared" si="49"/>
        <v>10</v>
      </c>
      <c r="M162" s="8">
        <f t="shared" si="50"/>
        <v>0</v>
      </c>
      <c r="N162" s="8" t="b">
        <f t="shared" si="51"/>
        <v>1</v>
      </c>
      <c r="O162" s="33"/>
    </row>
    <row r="163" spans="1:15" x14ac:dyDescent="0.25">
      <c r="A163" s="7" t="s">
        <v>40</v>
      </c>
      <c r="B163">
        <f>4*B158</f>
        <v>8</v>
      </c>
      <c r="D163">
        <f>1*D158</f>
        <v>2</v>
      </c>
      <c r="F163" s="10">
        <f t="shared" si="48"/>
        <v>10</v>
      </c>
      <c r="I163">
        <f>I158*2</f>
        <v>10</v>
      </c>
      <c r="L163" s="4">
        <f t="shared" si="49"/>
        <v>10</v>
      </c>
      <c r="M163" s="8">
        <f t="shared" si="50"/>
        <v>0</v>
      </c>
      <c r="N163" s="8" t="b">
        <f t="shared" si="51"/>
        <v>1</v>
      </c>
      <c r="O163" s="33"/>
    </row>
    <row r="164" spans="1:15" x14ac:dyDescent="0.25">
      <c r="A164" s="20" t="s">
        <v>62</v>
      </c>
      <c r="B164">
        <f>B158*1</f>
        <v>2</v>
      </c>
      <c r="D164">
        <f>-1*D158</f>
        <v>-2</v>
      </c>
      <c r="F164" s="10">
        <f t="shared" si="48"/>
        <v>0</v>
      </c>
      <c r="L164" s="4">
        <f t="shared" si="49"/>
        <v>0</v>
      </c>
      <c r="M164" s="8">
        <f t="shared" si="50"/>
        <v>0</v>
      </c>
      <c r="N164" s="8" t="b">
        <f t="shared" si="51"/>
        <v>1</v>
      </c>
      <c r="O164" s="33"/>
    </row>
    <row r="165" spans="1:15" x14ac:dyDescent="0.25">
      <c r="O165" s="33"/>
    </row>
    <row r="166" spans="1:15" ht="30" x14ac:dyDescent="0.4">
      <c r="A166" s="4" t="s">
        <v>102</v>
      </c>
      <c r="B166" s="1" t="s">
        <v>37</v>
      </c>
      <c r="C166" s="1" t="s">
        <v>59</v>
      </c>
      <c r="D166" s="1" t="s">
        <v>13</v>
      </c>
      <c r="F166" s="2" t="s">
        <v>14</v>
      </c>
      <c r="G166" s="1" t="s">
        <v>63</v>
      </c>
      <c r="H166" s="1" t="s">
        <v>159</v>
      </c>
      <c r="I166" s="1" t="s">
        <v>36</v>
      </c>
      <c r="L166" s="4"/>
      <c r="M166" s="8"/>
      <c r="N166" s="8"/>
      <c r="O166" s="33"/>
    </row>
    <row r="167" spans="1:15" ht="17.25" x14ac:dyDescent="0.25">
      <c r="A167" s="17" t="s">
        <v>98</v>
      </c>
      <c r="B167">
        <v>1</v>
      </c>
      <c r="C167" s="14">
        <v>1.5</v>
      </c>
      <c r="D167" s="9">
        <v>2</v>
      </c>
      <c r="G167">
        <v>1</v>
      </c>
      <c r="H167">
        <v>2</v>
      </c>
      <c r="I167" s="8">
        <v>3</v>
      </c>
      <c r="L167" s="4"/>
      <c r="M167" s="8"/>
      <c r="N167" s="8"/>
      <c r="O167" s="33"/>
    </row>
    <row r="168" spans="1:15" x14ac:dyDescent="0.25">
      <c r="A168" t="s">
        <v>29</v>
      </c>
      <c r="C168" s="8"/>
      <c r="D168">
        <f>1*D167</f>
        <v>2</v>
      </c>
      <c r="F168" s="11">
        <f t="shared" ref="F168:F173" si="52">SUM(B168:E168)</f>
        <v>2</v>
      </c>
      <c r="H168">
        <f>1*H167</f>
        <v>2</v>
      </c>
      <c r="I168" s="8"/>
      <c r="L168" s="4">
        <f t="shared" ref="L168:L173" si="53">SUM(G168:K168)</f>
        <v>2</v>
      </c>
      <c r="M168" s="8">
        <f t="shared" ref="M168:M173" si="54">L168-F168</f>
        <v>0</v>
      </c>
      <c r="N168" s="8" t="b">
        <f t="shared" ref="N168:N173" si="55">IF(ABS(M168)&lt;1,TRUE,FALSE)</f>
        <v>1</v>
      </c>
      <c r="O168" s="33"/>
    </row>
    <row r="169" spans="1:15" x14ac:dyDescent="0.25">
      <c r="A169" t="s">
        <v>16</v>
      </c>
      <c r="B169">
        <f>B167*1</f>
        <v>1</v>
      </c>
      <c r="C169" s="8"/>
      <c r="F169" s="11">
        <f t="shared" si="52"/>
        <v>1</v>
      </c>
      <c r="G169">
        <f>1*G167</f>
        <v>1</v>
      </c>
      <c r="I169" s="8"/>
      <c r="L169" s="4">
        <f t="shared" si="53"/>
        <v>1</v>
      </c>
      <c r="M169" s="8">
        <f t="shared" si="54"/>
        <v>0</v>
      </c>
      <c r="N169" s="8" t="b">
        <f t="shared" si="55"/>
        <v>1</v>
      </c>
      <c r="O169" s="33"/>
    </row>
    <row r="170" spans="1:15" x14ac:dyDescent="0.25">
      <c r="A170" t="s">
        <v>17</v>
      </c>
      <c r="C170" s="8"/>
      <c r="F170" s="11">
        <f t="shared" si="52"/>
        <v>0</v>
      </c>
      <c r="I170" s="8"/>
      <c r="L170" s="4">
        <f t="shared" si="53"/>
        <v>0</v>
      </c>
      <c r="M170" s="8">
        <f t="shared" si="54"/>
        <v>0</v>
      </c>
      <c r="N170" s="8" t="b">
        <f t="shared" si="55"/>
        <v>1</v>
      </c>
      <c r="O170" s="33"/>
    </row>
    <row r="171" spans="1:15" x14ac:dyDescent="0.25">
      <c r="A171" t="s">
        <v>30</v>
      </c>
      <c r="C171" s="8">
        <f>2*C167</f>
        <v>3</v>
      </c>
      <c r="D171">
        <f>3*D167</f>
        <v>6</v>
      </c>
      <c r="F171" s="11">
        <f t="shared" si="52"/>
        <v>9</v>
      </c>
      <c r="G171">
        <f>G167*2</f>
        <v>2</v>
      </c>
      <c r="H171">
        <f>H167*2</f>
        <v>4</v>
      </c>
      <c r="I171" s="8">
        <f>I167*1</f>
        <v>3</v>
      </c>
      <c r="L171" s="4">
        <f t="shared" si="53"/>
        <v>9</v>
      </c>
      <c r="M171" s="8">
        <f t="shared" si="54"/>
        <v>0</v>
      </c>
      <c r="N171" s="8" t="b">
        <f t="shared" si="55"/>
        <v>1</v>
      </c>
      <c r="O171" s="33"/>
    </row>
    <row r="172" spans="1:15" x14ac:dyDescent="0.25">
      <c r="A172" s="7" t="s">
        <v>40</v>
      </c>
      <c r="B172">
        <f>4*B167</f>
        <v>4</v>
      </c>
      <c r="D172">
        <f>1*D167</f>
        <v>2</v>
      </c>
      <c r="F172" s="10">
        <f t="shared" si="52"/>
        <v>6</v>
      </c>
      <c r="I172">
        <f>I167*2</f>
        <v>6</v>
      </c>
      <c r="L172" s="4">
        <f t="shared" si="53"/>
        <v>6</v>
      </c>
      <c r="M172" s="8">
        <f t="shared" si="54"/>
        <v>0</v>
      </c>
      <c r="N172" s="8" t="b">
        <f t="shared" si="55"/>
        <v>1</v>
      </c>
      <c r="O172" s="33"/>
    </row>
    <row r="173" spans="1:15" x14ac:dyDescent="0.25">
      <c r="A173" s="20" t="s">
        <v>62</v>
      </c>
      <c r="B173">
        <f>B167*1</f>
        <v>1</v>
      </c>
      <c r="D173">
        <f>-1*D167</f>
        <v>-2</v>
      </c>
      <c r="F173" s="10">
        <f t="shared" si="52"/>
        <v>-1</v>
      </c>
      <c r="G173">
        <f>-1*G167</f>
        <v>-1</v>
      </c>
      <c r="L173" s="4">
        <f t="shared" si="53"/>
        <v>-1</v>
      </c>
      <c r="M173" s="8">
        <f t="shared" si="54"/>
        <v>0</v>
      </c>
      <c r="N173" s="8" t="b">
        <f t="shared" si="55"/>
        <v>1</v>
      </c>
      <c r="O173" s="33"/>
    </row>
  </sheetData>
  <conditionalFormatting sqref="N47 N1:N34 N60 N73 N86:N87 N113 N126:N136 N146 N156:N1048576">
    <cfRule type="containsText" dxfId="47" priority="23" operator="containsText" text="FALSE">
      <formula>NOT(ISERROR(SEARCH("FALSE",N1)))</formula>
    </cfRule>
    <cfRule type="containsText" dxfId="46" priority="24" operator="containsText" text="TRUE">
      <formula>NOT(ISERROR(SEARCH("TRUE",N1)))</formula>
    </cfRule>
  </conditionalFormatting>
  <conditionalFormatting sqref="N35:N46">
    <cfRule type="containsText" dxfId="45" priority="21" operator="containsText" text="FALSE">
      <formula>NOT(ISERROR(SEARCH("FALSE",N35)))</formula>
    </cfRule>
    <cfRule type="containsText" dxfId="44" priority="22" operator="containsText" text="TRUE">
      <formula>NOT(ISERROR(SEARCH("TRUE",N35)))</formula>
    </cfRule>
  </conditionalFormatting>
  <conditionalFormatting sqref="N48:N59">
    <cfRule type="containsText" dxfId="43" priority="19" operator="containsText" text="FALSE">
      <formula>NOT(ISERROR(SEARCH("FALSE",N48)))</formula>
    </cfRule>
    <cfRule type="containsText" dxfId="42" priority="20" operator="containsText" text="TRUE">
      <formula>NOT(ISERROR(SEARCH("TRUE",N48)))</formula>
    </cfRule>
  </conditionalFormatting>
  <conditionalFormatting sqref="N61:N72">
    <cfRule type="containsText" dxfId="41" priority="17" operator="containsText" text="FALSE">
      <formula>NOT(ISERROR(SEARCH("FALSE",N61)))</formula>
    </cfRule>
    <cfRule type="containsText" dxfId="40" priority="18" operator="containsText" text="TRUE">
      <formula>NOT(ISERROR(SEARCH("TRUE",N61)))</formula>
    </cfRule>
  </conditionalFormatting>
  <conditionalFormatting sqref="N74:N85">
    <cfRule type="containsText" dxfId="39" priority="15" operator="containsText" text="FALSE">
      <formula>NOT(ISERROR(SEARCH("FALSE",N74)))</formula>
    </cfRule>
    <cfRule type="containsText" dxfId="38" priority="16" operator="containsText" text="TRUE">
      <formula>NOT(ISERROR(SEARCH("TRUE",N74)))</formula>
    </cfRule>
  </conditionalFormatting>
  <conditionalFormatting sqref="N100">
    <cfRule type="containsText" dxfId="37" priority="13" operator="containsText" text="FALSE">
      <formula>NOT(ISERROR(SEARCH("FALSE",N100)))</formula>
    </cfRule>
    <cfRule type="containsText" dxfId="36" priority="14" operator="containsText" text="TRUE">
      <formula>NOT(ISERROR(SEARCH("TRUE",N100)))</formula>
    </cfRule>
  </conditionalFormatting>
  <conditionalFormatting sqref="N88:N99">
    <cfRule type="containsText" dxfId="35" priority="11" operator="containsText" text="FALSE">
      <formula>NOT(ISERROR(SEARCH("FALSE",N88)))</formula>
    </cfRule>
    <cfRule type="containsText" dxfId="34" priority="12" operator="containsText" text="TRUE">
      <formula>NOT(ISERROR(SEARCH("TRUE",N88)))</formula>
    </cfRule>
  </conditionalFormatting>
  <conditionalFormatting sqref="N101:N112">
    <cfRule type="containsText" dxfId="33" priority="9" operator="containsText" text="FALSE">
      <formula>NOT(ISERROR(SEARCH("FALSE",N101)))</formula>
    </cfRule>
    <cfRule type="containsText" dxfId="32" priority="10" operator="containsText" text="TRUE">
      <formula>NOT(ISERROR(SEARCH("TRUE",N101)))</formula>
    </cfRule>
  </conditionalFormatting>
  <conditionalFormatting sqref="N114:N125">
    <cfRule type="containsText" dxfId="31" priority="7" operator="containsText" text="FALSE">
      <formula>NOT(ISERROR(SEARCH("FALSE",N114)))</formula>
    </cfRule>
    <cfRule type="containsText" dxfId="30" priority="8" operator="containsText" text="TRUE">
      <formula>NOT(ISERROR(SEARCH("TRUE",N114)))</formula>
    </cfRule>
  </conditionalFormatting>
  <conditionalFormatting sqref="N137:N145">
    <cfRule type="containsText" dxfId="29" priority="5" operator="containsText" text="FALSE">
      <formula>NOT(ISERROR(SEARCH("FALSE",N137)))</formula>
    </cfRule>
    <cfRule type="containsText" dxfId="28" priority="6" operator="containsText" text="TRUE">
      <formula>NOT(ISERROR(SEARCH("TRUE",N137)))</formula>
    </cfRule>
  </conditionalFormatting>
  <conditionalFormatting sqref="N147:N155">
    <cfRule type="containsText" dxfId="27" priority="3" operator="containsText" text="FALSE">
      <formula>NOT(ISERROR(SEARCH("FALSE",N147)))</formula>
    </cfRule>
    <cfRule type="containsText" dxfId="26" priority="4" operator="containsText" text="TRUE">
      <formula>NOT(ISERROR(SEARCH("TRUE",N147)))</formula>
    </cfRule>
  </conditionalFormatting>
  <conditionalFormatting sqref="AI12:AI24">
    <cfRule type="containsText" dxfId="25" priority="1" operator="containsText" text="FALSE">
      <formula>NOT(ISERROR(SEARCH("FALSE",AI12)))</formula>
    </cfRule>
    <cfRule type="containsText" dxfId="24" priority="2" operator="containsText" text="TRUE">
      <formula>NOT(ISERROR(SEARCH("TRUE",AI12)))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CECF4-D00B-46C9-817F-5C331260283C}">
  <dimension ref="A2:AJ173"/>
  <sheetViews>
    <sheetView zoomScale="145" zoomScaleNormal="145" workbookViewId="0">
      <pane xSplit="1" ySplit="2" topLeftCell="B61" activePane="bottomRight" state="frozen"/>
      <selection pane="topRight" activeCell="B1" sqref="B1"/>
      <selection pane="bottomLeft" activeCell="A3" sqref="A3"/>
      <selection pane="bottomRight" activeCell="C63" sqref="C63:C72"/>
    </sheetView>
  </sheetViews>
  <sheetFormatPr defaultRowHeight="15" x14ac:dyDescent="0.25"/>
  <cols>
    <col min="1" max="1" width="15.140625" customWidth="1"/>
    <col min="2" max="2" width="23.7109375" customWidth="1"/>
    <col min="7" max="7" width="17.7109375" customWidth="1"/>
    <col min="8" max="8" width="14" customWidth="1"/>
    <col min="9" max="9" width="11.42578125" bestFit="1" customWidth="1"/>
    <col min="13" max="13" width="6.7109375" customWidth="1"/>
    <col min="15" max="15" width="3" customWidth="1"/>
  </cols>
  <sheetData>
    <row r="2" spans="1:36" ht="36.75" customHeight="1" x14ac:dyDescent="0.4">
      <c r="A2" s="4" t="s">
        <v>12</v>
      </c>
      <c r="B2" s="1" t="s">
        <v>18</v>
      </c>
      <c r="C2" s="1" t="s">
        <v>59</v>
      </c>
      <c r="D2" s="1" t="s">
        <v>39</v>
      </c>
      <c r="F2" s="2" t="s">
        <v>14</v>
      </c>
      <c r="G2" s="1" t="s">
        <v>15</v>
      </c>
      <c r="H2" s="1" t="s">
        <v>35</v>
      </c>
      <c r="I2" s="1" t="s">
        <v>36</v>
      </c>
      <c r="J2" s="1" t="s">
        <v>51</v>
      </c>
      <c r="K2" s="1" t="s">
        <v>38</v>
      </c>
      <c r="R2" s="3"/>
      <c r="S2" s="3" t="s">
        <v>24</v>
      </c>
      <c r="T2" s="3"/>
      <c r="U2" s="3" t="s">
        <v>25</v>
      </c>
      <c r="V2" s="3"/>
    </row>
    <row r="3" spans="1:36" ht="18.75" x14ac:dyDescent="0.35">
      <c r="A3" s="17" t="s">
        <v>115</v>
      </c>
      <c r="C3" t="s">
        <v>19</v>
      </c>
      <c r="D3" t="s">
        <v>20</v>
      </c>
      <c r="H3" t="s">
        <v>21</v>
      </c>
      <c r="I3" t="s">
        <v>23</v>
      </c>
      <c r="J3" t="s">
        <v>22</v>
      </c>
      <c r="K3" t="s">
        <v>2</v>
      </c>
      <c r="O3" s="32"/>
      <c r="R3" s="3" t="s">
        <v>26</v>
      </c>
      <c r="S3" s="3" t="s">
        <v>6</v>
      </c>
      <c r="T3" s="3">
        <f>T105</f>
        <v>100</v>
      </c>
      <c r="U3" s="3" t="s">
        <v>7</v>
      </c>
      <c r="V3" s="3">
        <v>106</v>
      </c>
    </row>
    <row r="4" spans="1:36" x14ac:dyDescent="0.25">
      <c r="C4">
        <f>A+2*B</f>
        <v>132</v>
      </c>
      <c r="D4">
        <f>B+2*Cc</f>
        <v>18</v>
      </c>
      <c r="H4">
        <f>T3+T4+2*T5</f>
        <v>118</v>
      </c>
      <c r="I4">
        <f>A+2*B+2*Cc</f>
        <v>134</v>
      </c>
      <c r="J4">
        <f>B</f>
        <v>16</v>
      </c>
      <c r="K4">
        <f>Cc</f>
        <v>1</v>
      </c>
      <c r="O4" s="32"/>
      <c r="R4" s="3" t="s">
        <v>27</v>
      </c>
      <c r="S4" s="3" t="s">
        <v>8</v>
      </c>
      <c r="T4" s="3">
        <v>16</v>
      </c>
      <c r="U4" s="3" t="s">
        <v>9</v>
      </c>
      <c r="V4" s="3">
        <v>16</v>
      </c>
    </row>
    <row r="5" spans="1:36" x14ac:dyDescent="0.25">
      <c r="A5" t="s">
        <v>29</v>
      </c>
      <c r="B5">
        <f>A</f>
        <v>100</v>
      </c>
      <c r="D5">
        <f>D4</f>
        <v>18</v>
      </c>
      <c r="F5" s="4">
        <f t="shared" ref="F5:F10" si="0">SUM(B5:E5)</f>
        <v>118</v>
      </c>
      <c r="H5">
        <f>H4</f>
        <v>118</v>
      </c>
      <c r="L5" s="4">
        <f t="shared" ref="L5:L10" si="1">SUM(G5:K5)</f>
        <v>118</v>
      </c>
      <c r="M5" s="8">
        <f t="shared" ref="M5:M10" si="2">L5-F5</f>
        <v>0</v>
      </c>
      <c r="N5" s="8" t="b">
        <f t="shared" ref="N5:N10" si="3">IF(ABS(M5)&lt;1,TRUE,FALSE)</f>
        <v>1</v>
      </c>
      <c r="O5" s="32"/>
      <c r="R5" s="3" t="s">
        <v>28</v>
      </c>
      <c r="S5" s="3" t="s">
        <v>10</v>
      </c>
      <c r="T5" s="3">
        <v>1</v>
      </c>
      <c r="U5" s="3" t="s">
        <v>11</v>
      </c>
      <c r="V5" s="3">
        <v>1</v>
      </c>
    </row>
    <row r="6" spans="1:36" x14ac:dyDescent="0.25">
      <c r="A6" t="s">
        <v>16</v>
      </c>
      <c r="B6">
        <f>B</f>
        <v>16</v>
      </c>
      <c r="F6" s="4">
        <f t="shared" si="0"/>
        <v>16</v>
      </c>
      <c r="J6">
        <f>J4</f>
        <v>16</v>
      </c>
      <c r="L6" s="4">
        <f t="shared" si="1"/>
        <v>16</v>
      </c>
      <c r="M6" s="8">
        <f t="shared" si="2"/>
        <v>0</v>
      </c>
      <c r="N6" s="8" t="b">
        <f t="shared" si="3"/>
        <v>1</v>
      </c>
      <c r="O6" s="32"/>
    </row>
    <row r="7" spans="1:36" x14ac:dyDescent="0.25">
      <c r="A7" t="s">
        <v>17</v>
      </c>
      <c r="B7">
        <f>Cc</f>
        <v>1</v>
      </c>
      <c r="F7" s="4">
        <f t="shared" si="0"/>
        <v>1</v>
      </c>
      <c r="K7">
        <f>K4</f>
        <v>1</v>
      </c>
      <c r="L7" s="4">
        <f t="shared" si="1"/>
        <v>1</v>
      </c>
      <c r="M7" s="8">
        <f t="shared" si="2"/>
        <v>0</v>
      </c>
      <c r="N7" s="8" t="b">
        <f t="shared" si="3"/>
        <v>1</v>
      </c>
      <c r="O7" s="32"/>
    </row>
    <row r="8" spans="1:36" x14ac:dyDescent="0.25">
      <c r="A8" t="s">
        <v>30</v>
      </c>
      <c r="B8">
        <f>A+4*Cc</f>
        <v>104</v>
      </c>
      <c r="C8">
        <f>C4*2</f>
        <v>264</v>
      </c>
      <c r="D8">
        <f>3*D4</f>
        <v>54</v>
      </c>
      <c r="F8" s="4">
        <f t="shared" si="0"/>
        <v>422</v>
      </c>
      <c r="H8">
        <f>H4*2</f>
        <v>236</v>
      </c>
      <c r="I8">
        <f>I4</f>
        <v>134</v>
      </c>
      <c r="J8">
        <f>B*3</f>
        <v>48</v>
      </c>
      <c r="K8">
        <f>Cc*4</f>
        <v>4</v>
      </c>
      <c r="L8" s="4">
        <f t="shared" si="1"/>
        <v>422</v>
      </c>
      <c r="M8" s="8">
        <f t="shared" si="2"/>
        <v>0</v>
      </c>
      <c r="N8" s="8" t="b">
        <f t="shared" si="3"/>
        <v>1</v>
      </c>
      <c r="O8" s="32"/>
    </row>
    <row r="9" spans="1:36" x14ac:dyDescent="0.25">
      <c r="A9" t="s">
        <v>40</v>
      </c>
      <c r="B9">
        <f>2*A+B*3+3*Cc</f>
        <v>251</v>
      </c>
      <c r="D9">
        <f>D4*1</f>
        <v>18</v>
      </c>
      <c r="F9" s="4">
        <f t="shared" si="0"/>
        <v>269</v>
      </c>
      <c r="I9">
        <f>2*I4</f>
        <v>268</v>
      </c>
      <c r="K9">
        <f>1*K4</f>
        <v>1</v>
      </c>
      <c r="L9" s="4">
        <f t="shared" si="1"/>
        <v>269</v>
      </c>
      <c r="M9" s="8">
        <f t="shared" si="2"/>
        <v>0</v>
      </c>
      <c r="N9" s="8" t="b">
        <f t="shared" si="3"/>
        <v>1</v>
      </c>
      <c r="O9" s="32"/>
    </row>
    <row r="10" spans="1:36" x14ac:dyDescent="0.25">
      <c r="A10" s="21" t="s">
        <v>62</v>
      </c>
      <c r="D10">
        <f>D4*-1</f>
        <v>-18</v>
      </c>
      <c r="F10" s="4">
        <f t="shared" si="0"/>
        <v>-18</v>
      </c>
      <c r="J10">
        <f>J4*-1</f>
        <v>-16</v>
      </c>
      <c r="K10">
        <f>K4*-2</f>
        <v>-2</v>
      </c>
      <c r="L10" s="4">
        <f t="shared" si="1"/>
        <v>-18</v>
      </c>
      <c r="M10" s="8">
        <f t="shared" si="2"/>
        <v>0</v>
      </c>
      <c r="N10" s="8" t="b">
        <f t="shared" si="3"/>
        <v>1</v>
      </c>
      <c r="O10" s="32"/>
    </row>
    <row r="11" spans="1:36" x14ac:dyDescent="0.25">
      <c r="I11" s="7"/>
      <c r="L11" s="4"/>
      <c r="M11" s="8"/>
      <c r="N11" s="8"/>
      <c r="O11" s="32"/>
    </row>
    <row r="12" spans="1:36" ht="30" x14ac:dyDescent="0.4">
      <c r="A12" s="4" t="s">
        <v>32</v>
      </c>
      <c r="B12" s="1" t="s">
        <v>18</v>
      </c>
      <c r="C12" s="1" t="s">
        <v>50</v>
      </c>
      <c r="D12" s="1" t="s">
        <v>39</v>
      </c>
      <c r="F12" s="2" t="s">
        <v>14</v>
      </c>
      <c r="G12" s="1" t="s">
        <v>46</v>
      </c>
      <c r="H12" s="1" t="s">
        <v>35</v>
      </c>
      <c r="I12" s="1" t="s">
        <v>36</v>
      </c>
      <c r="J12" s="1" t="s">
        <v>37</v>
      </c>
      <c r="K12" s="1" t="s">
        <v>38</v>
      </c>
      <c r="L12" s="4"/>
      <c r="M12" s="8"/>
      <c r="N12" s="8"/>
      <c r="O12" s="32"/>
      <c r="Q12" s="4" t="s">
        <v>32</v>
      </c>
      <c r="R12" s="1" t="s">
        <v>18</v>
      </c>
      <c r="S12" s="1" t="s">
        <v>50</v>
      </c>
      <c r="T12" s="1" t="s">
        <v>39</v>
      </c>
      <c r="U12" s="17" t="s">
        <v>61</v>
      </c>
      <c r="W12" s="1" t="s">
        <v>42</v>
      </c>
      <c r="Y12" s="2" t="s">
        <v>14</v>
      </c>
      <c r="Z12" s="1" t="s">
        <v>46</v>
      </c>
      <c r="AA12" s="7"/>
      <c r="AC12" s="1" t="s">
        <v>35</v>
      </c>
      <c r="AD12" s="1" t="s">
        <v>36</v>
      </c>
      <c r="AE12" s="1" t="s">
        <v>37</v>
      </c>
      <c r="AF12" s="1" t="s">
        <v>38</v>
      </c>
      <c r="AG12" s="4"/>
      <c r="AH12" s="8"/>
      <c r="AI12" s="8"/>
      <c r="AJ12" s="32"/>
    </row>
    <row r="13" spans="1:36" ht="18.75" x14ac:dyDescent="0.35">
      <c r="A13" s="17" t="s">
        <v>116</v>
      </c>
      <c r="B13" t="s">
        <v>0</v>
      </c>
      <c r="C13" s="16" t="s">
        <v>53</v>
      </c>
      <c r="D13" s="9" t="s">
        <v>104</v>
      </c>
      <c r="G13" s="16" t="s">
        <v>33</v>
      </c>
      <c r="H13" t="s">
        <v>106</v>
      </c>
      <c r="I13" s="18" t="s">
        <v>107</v>
      </c>
      <c r="J13" t="s">
        <v>1</v>
      </c>
      <c r="K13" t="s">
        <v>34</v>
      </c>
      <c r="L13" s="4"/>
      <c r="M13" s="8"/>
      <c r="N13" s="8"/>
      <c r="O13" s="32"/>
      <c r="R13" t="s">
        <v>0</v>
      </c>
      <c r="S13" s="16" t="s">
        <v>53</v>
      </c>
      <c r="T13" s="9" t="s">
        <v>104</v>
      </c>
      <c r="W13" t="s">
        <v>105</v>
      </c>
      <c r="Z13" s="16" t="s">
        <v>33</v>
      </c>
      <c r="AC13" t="s">
        <v>106</v>
      </c>
      <c r="AD13" s="18" t="s">
        <v>107</v>
      </c>
      <c r="AE13" t="s">
        <v>1</v>
      </c>
      <c r="AF13" t="s">
        <v>34</v>
      </c>
      <c r="AG13" s="4"/>
      <c r="AH13" s="8"/>
      <c r="AI13" s="8"/>
      <c r="AJ13" s="32"/>
    </row>
    <row r="14" spans="1:36" x14ac:dyDescent="0.25">
      <c r="B14">
        <f>A</f>
        <v>100</v>
      </c>
      <c r="C14" s="8">
        <f>2*A</f>
        <v>200</v>
      </c>
      <c r="D14" s="8">
        <f>-B+2*Cc</f>
        <v>-14</v>
      </c>
      <c r="G14" s="8">
        <f>2*A</f>
        <v>200</v>
      </c>
      <c r="H14" s="8">
        <f>A+- B+2*Cc</f>
        <v>86</v>
      </c>
      <c r="I14" s="13">
        <f>1*A+-B+2*Cc</f>
        <v>86</v>
      </c>
      <c r="J14">
        <f>B</f>
        <v>16</v>
      </c>
      <c r="K14">
        <f>Cc</f>
        <v>1</v>
      </c>
      <c r="L14" s="4"/>
      <c r="M14" s="8"/>
      <c r="N14" s="8"/>
      <c r="O14" s="32"/>
      <c r="R14">
        <f>A</f>
        <v>100</v>
      </c>
      <c r="S14" s="8">
        <f>2*A</f>
        <v>200</v>
      </c>
      <c r="T14" s="8">
        <f>-B+2*Cc</f>
        <v>-14</v>
      </c>
      <c r="W14" s="9">
        <f>0*B</f>
        <v>0</v>
      </c>
      <c r="Z14" s="8">
        <f>2*A</f>
        <v>200</v>
      </c>
      <c r="AC14" s="8">
        <f>A+- B+2*Cc</f>
        <v>86</v>
      </c>
      <c r="AD14" s="13">
        <f>1*A+-B+2*Cc</f>
        <v>86</v>
      </c>
      <c r="AE14">
        <f>B</f>
        <v>16</v>
      </c>
      <c r="AF14">
        <f>Cc</f>
        <v>1</v>
      </c>
      <c r="AG14" s="4"/>
      <c r="AH14" s="8"/>
      <c r="AI14" s="8"/>
      <c r="AJ14" s="32"/>
    </row>
    <row r="15" spans="1:36" x14ac:dyDescent="0.25">
      <c r="A15" t="s">
        <v>29</v>
      </c>
      <c r="B15">
        <f>B14</f>
        <v>100</v>
      </c>
      <c r="C15" s="8"/>
      <c r="D15" s="8">
        <f>D14</f>
        <v>-14</v>
      </c>
      <c r="F15" s="11">
        <f t="shared" ref="F15:F23" si="4">SUM(B15:E15)</f>
        <v>86</v>
      </c>
      <c r="G15" s="8"/>
      <c r="H15" s="8">
        <f>H14</f>
        <v>86</v>
      </c>
      <c r="I15" s="13"/>
      <c r="L15" s="11">
        <f t="shared" ref="L15:L23" si="5">SUM(G15:K15)</f>
        <v>86</v>
      </c>
      <c r="M15" s="8">
        <f t="shared" ref="M15:M23" si="6">L15-F15</f>
        <v>0</v>
      </c>
      <c r="N15" s="8" t="b">
        <f t="shared" ref="N15:N23" si="7">IF(ABS(M15)&lt;1,TRUE,FALSE)</f>
        <v>1</v>
      </c>
      <c r="O15" s="32"/>
      <c r="Q15" t="s">
        <v>29</v>
      </c>
      <c r="R15">
        <f>R14</f>
        <v>100</v>
      </c>
      <c r="S15" s="8"/>
      <c r="T15" s="8">
        <f>T14</f>
        <v>-14</v>
      </c>
      <c r="Y15" s="11">
        <f>SUM(R15:X15)</f>
        <v>86</v>
      </c>
      <c r="Z15" s="8"/>
      <c r="AC15" s="8">
        <f>AC14</f>
        <v>86</v>
      </c>
      <c r="AD15" s="13"/>
      <c r="AG15" s="11">
        <f t="shared" ref="AG15:AG17" si="8">SUM(Z15:AF15)</f>
        <v>86</v>
      </c>
      <c r="AH15" s="8">
        <f t="shared" ref="AH15:AH23" si="9">AG15-Y15</f>
        <v>0</v>
      </c>
      <c r="AI15" s="8" t="b">
        <f t="shared" ref="AI15:AI23" si="10">IF(ABS(AH15)&lt;1,TRUE,FALSE)</f>
        <v>1</v>
      </c>
      <c r="AJ15" s="32"/>
    </row>
    <row r="16" spans="1:36" x14ac:dyDescent="0.25">
      <c r="A16" t="s">
        <v>16</v>
      </c>
      <c r="B16">
        <f>B</f>
        <v>16</v>
      </c>
      <c r="C16" s="8">
        <f>2*C14</f>
        <v>400</v>
      </c>
      <c r="D16" s="8"/>
      <c r="F16" s="11">
        <f t="shared" si="4"/>
        <v>416</v>
      </c>
      <c r="G16" s="8">
        <f>2*G14</f>
        <v>400</v>
      </c>
      <c r="H16" s="8"/>
      <c r="I16" s="13"/>
      <c r="J16">
        <f>J14</f>
        <v>16</v>
      </c>
      <c r="L16" s="11">
        <f t="shared" si="5"/>
        <v>416</v>
      </c>
      <c r="M16" s="8">
        <f t="shared" si="6"/>
        <v>0</v>
      </c>
      <c r="N16" s="8" t="b">
        <f t="shared" si="7"/>
        <v>1</v>
      </c>
      <c r="O16" s="32"/>
      <c r="Q16" t="s">
        <v>16</v>
      </c>
      <c r="R16">
        <f>B</f>
        <v>16</v>
      </c>
      <c r="S16" s="8">
        <f>2*S14</f>
        <v>400</v>
      </c>
      <c r="T16" s="8"/>
      <c r="Y16" s="11">
        <f t="shared" ref="Y16:Y17" si="11">SUM(R16:X16)</f>
        <v>416</v>
      </c>
      <c r="Z16" s="8">
        <f>2*Z14</f>
        <v>400</v>
      </c>
      <c r="AC16" s="8"/>
      <c r="AD16" s="13"/>
      <c r="AE16">
        <f>AE14</f>
        <v>16</v>
      </c>
      <c r="AG16" s="11">
        <f t="shared" si="8"/>
        <v>416</v>
      </c>
      <c r="AH16" s="8">
        <f t="shared" si="9"/>
        <v>0</v>
      </c>
      <c r="AI16" s="8" t="b">
        <f t="shared" si="10"/>
        <v>1</v>
      </c>
      <c r="AJ16" s="32"/>
    </row>
    <row r="17" spans="1:36" x14ac:dyDescent="0.25">
      <c r="A17" t="s">
        <v>17</v>
      </c>
      <c r="B17">
        <f>Cc</f>
        <v>1</v>
      </c>
      <c r="C17" s="8"/>
      <c r="D17" s="8"/>
      <c r="F17" s="11">
        <f t="shared" si="4"/>
        <v>1</v>
      </c>
      <c r="H17" s="8"/>
      <c r="I17" s="13"/>
      <c r="K17">
        <f>K14</f>
        <v>1</v>
      </c>
      <c r="L17" s="11">
        <f t="shared" si="5"/>
        <v>1</v>
      </c>
      <c r="M17" s="8">
        <f t="shared" si="6"/>
        <v>0</v>
      </c>
      <c r="N17" s="8" t="b">
        <f t="shared" si="7"/>
        <v>1</v>
      </c>
      <c r="O17" s="32"/>
      <c r="Q17" t="s">
        <v>17</v>
      </c>
      <c r="R17">
        <f>Cc</f>
        <v>1</v>
      </c>
      <c r="S17" s="8"/>
      <c r="T17" s="8"/>
      <c r="Y17" s="11">
        <f t="shared" si="11"/>
        <v>1</v>
      </c>
      <c r="AC17" s="8"/>
      <c r="AD17" s="13"/>
      <c r="AF17">
        <f>AF14</f>
        <v>1</v>
      </c>
      <c r="AG17" s="11">
        <f t="shared" si="8"/>
        <v>1</v>
      </c>
      <c r="AH17" s="8">
        <f t="shared" si="9"/>
        <v>0</v>
      </c>
      <c r="AI17" s="8" t="b">
        <f t="shared" si="10"/>
        <v>1</v>
      </c>
      <c r="AJ17" s="32"/>
    </row>
    <row r="18" spans="1:36" x14ac:dyDescent="0.25">
      <c r="A18" t="s">
        <v>30</v>
      </c>
      <c r="B18">
        <f>A+Cc*4</f>
        <v>104</v>
      </c>
      <c r="C18" s="8">
        <f>C14</f>
        <v>200</v>
      </c>
      <c r="D18" s="8">
        <f>3*D14</f>
        <v>-42</v>
      </c>
      <c r="F18" s="11">
        <f t="shared" si="4"/>
        <v>262</v>
      </c>
      <c r="H18" s="8">
        <f>H14*2</f>
        <v>172</v>
      </c>
      <c r="I18" s="13">
        <f>1*I14</f>
        <v>86</v>
      </c>
      <c r="K18">
        <f>4*K14</f>
        <v>4</v>
      </c>
      <c r="L18" s="11">
        <f t="shared" si="5"/>
        <v>262</v>
      </c>
      <c r="M18" s="8">
        <f t="shared" si="6"/>
        <v>0</v>
      </c>
      <c r="N18" s="8" t="b">
        <f t="shared" si="7"/>
        <v>1</v>
      </c>
      <c r="O18" s="32"/>
      <c r="Q18" t="s">
        <v>30</v>
      </c>
      <c r="R18">
        <f>A+Cc*4</f>
        <v>104</v>
      </c>
      <c r="S18" s="8">
        <f>S14</f>
        <v>200</v>
      </c>
      <c r="T18" s="8">
        <f>3*T14</f>
        <v>-42</v>
      </c>
      <c r="Y18" s="11">
        <f>SUM(R18:X18)</f>
        <v>262</v>
      </c>
      <c r="AC18" s="8">
        <f>AC14*2</f>
        <v>172</v>
      </c>
      <c r="AD18" s="13">
        <f>1*AD14</f>
        <v>86</v>
      </c>
      <c r="AF18">
        <f>4*AF14</f>
        <v>4</v>
      </c>
      <c r="AG18" s="11">
        <f>SUM(Z18:AF18)</f>
        <v>262</v>
      </c>
      <c r="AH18" s="8">
        <f t="shared" si="9"/>
        <v>0</v>
      </c>
      <c r="AI18" s="8" t="b">
        <f t="shared" si="10"/>
        <v>1</v>
      </c>
      <c r="AJ18" s="32"/>
    </row>
    <row r="19" spans="1:36" s="7" customFormat="1" x14ac:dyDescent="0.25">
      <c r="A19" s="19" t="s">
        <v>57</v>
      </c>
      <c r="B19" s="7">
        <f>2*B14</f>
        <v>200</v>
      </c>
      <c r="D19" s="13"/>
      <c r="F19" s="12">
        <f t="shared" si="4"/>
        <v>200</v>
      </c>
      <c r="H19" s="13"/>
      <c r="I19" s="13">
        <f>2*I14</f>
        <v>172</v>
      </c>
      <c r="L19" s="11">
        <f t="shared" si="5"/>
        <v>172</v>
      </c>
      <c r="M19" s="8">
        <f t="shared" si="6"/>
        <v>-28</v>
      </c>
      <c r="N19" s="8"/>
      <c r="O19" s="32"/>
      <c r="Q19" s="19" t="s">
        <v>57</v>
      </c>
      <c r="R19" s="7">
        <f>2*R14</f>
        <v>200</v>
      </c>
      <c r="T19" s="13"/>
      <c r="Y19" s="12">
        <f t="shared" ref="Y19:Y23" si="12">SUM(R19:X19)</f>
        <v>200</v>
      </c>
      <c r="AC19" s="13"/>
      <c r="AD19" s="13">
        <f>2*AD14</f>
        <v>172</v>
      </c>
      <c r="AG19" s="11">
        <f t="shared" ref="AG19:AG21" si="13">SUM(Z19:AF19)</f>
        <v>172</v>
      </c>
      <c r="AH19" s="8">
        <f t="shared" si="9"/>
        <v>-28</v>
      </c>
      <c r="AI19" s="8"/>
      <c r="AJ19" s="32"/>
    </row>
    <row r="20" spans="1:36" s="7" customFormat="1" x14ac:dyDescent="0.25">
      <c r="A20" s="19" t="s">
        <v>55</v>
      </c>
      <c r="B20" s="7">
        <f>3*B</f>
        <v>48</v>
      </c>
      <c r="D20" s="13"/>
      <c r="F20" s="12">
        <f t="shared" si="4"/>
        <v>48</v>
      </c>
      <c r="H20" s="13"/>
      <c r="I20" s="13"/>
      <c r="J20" s="7">
        <f>4*B</f>
        <v>64</v>
      </c>
      <c r="L20" s="11">
        <f t="shared" si="5"/>
        <v>64</v>
      </c>
      <c r="M20" s="8">
        <f t="shared" si="6"/>
        <v>16</v>
      </c>
      <c r="N20" s="8"/>
      <c r="O20" s="32"/>
      <c r="Q20" s="19" t="s">
        <v>55</v>
      </c>
      <c r="R20" s="7">
        <f>3*B</f>
        <v>48</v>
      </c>
      <c r="T20" s="13"/>
      <c r="Y20" s="12">
        <f t="shared" si="12"/>
        <v>48</v>
      </c>
      <c r="AC20" s="13"/>
      <c r="AD20" s="13"/>
      <c r="AE20" s="7">
        <f>4*B</f>
        <v>64</v>
      </c>
      <c r="AG20" s="11">
        <f t="shared" si="13"/>
        <v>64</v>
      </c>
      <c r="AH20" s="8">
        <f t="shared" si="9"/>
        <v>16</v>
      </c>
      <c r="AI20" s="8"/>
      <c r="AJ20" s="32"/>
    </row>
    <row r="21" spans="1:36" s="7" customFormat="1" x14ac:dyDescent="0.25">
      <c r="A21" s="19" t="s">
        <v>56</v>
      </c>
      <c r="B21" s="7">
        <f>3*Cc</f>
        <v>3</v>
      </c>
      <c r="D21" s="13"/>
      <c r="F21" s="12">
        <f t="shared" si="4"/>
        <v>3</v>
      </c>
      <c r="H21" s="13"/>
      <c r="I21" s="13"/>
      <c r="K21" s="7">
        <f>K14*1</f>
        <v>1</v>
      </c>
      <c r="L21" s="11">
        <f t="shared" si="5"/>
        <v>1</v>
      </c>
      <c r="M21" s="8">
        <f t="shared" si="6"/>
        <v>-2</v>
      </c>
      <c r="N21" s="8"/>
      <c r="O21" s="32"/>
      <c r="Q21" s="19" t="s">
        <v>56</v>
      </c>
      <c r="R21" s="7">
        <f>3*Cc</f>
        <v>3</v>
      </c>
      <c r="T21" s="13"/>
      <c r="Y21" s="12">
        <f t="shared" si="12"/>
        <v>3</v>
      </c>
      <c r="AC21" s="13"/>
      <c r="AD21" s="13"/>
      <c r="AF21" s="7">
        <f>AF14*1</f>
        <v>1</v>
      </c>
      <c r="AG21" s="11">
        <f t="shared" si="13"/>
        <v>1</v>
      </c>
      <c r="AH21" s="8">
        <f t="shared" si="9"/>
        <v>-2</v>
      </c>
      <c r="AI21" s="8"/>
      <c r="AJ21" s="32"/>
    </row>
    <row r="22" spans="1:36" x14ac:dyDescent="0.25">
      <c r="A22" s="7" t="s">
        <v>58</v>
      </c>
      <c r="B22">
        <f>B19+B20+B21</f>
        <v>251</v>
      </c>
      <c r="D22">
        <f>1*D14</f>
        <v>-14</v>
      </c>
      <c r="F22" s="12">
        <f t="shared" si="4"/>
        <v>237</v>
      </c>
      <c r="H22" s="8">
        <f>H19+H20+H21</f>
        <v>0</v>
      </c>
      <c r="I22" s="8">
        <f t="shared" ref="I22:K22" si="14">I19+I20+I21</f>
        <v>172</v>
      </c>
      <c r="J22" s="8">
        <f t="shared" si="14"/>
        <v>64</v>
      </c>
      <c r="K22" s="8">
        <f t="shared" si="14"/>
        <v>1</v>
      </c>
      <c r="L22" s="11">
        <f t="shared" si="5"/>
        <v>237</v>
      </c>
      <c r="M22" s="8">
        <f t="shared" si="6"/>
        <v>0</v>
      </c>
      <c r="N22" s="8" t="b">
        <f t="shared" si="7"/>
        <v>1</v>
      </c>
      <c r="O22" s="32"/>
      <c r="Q22" s="7" t="s">
        <v>58</v>
      </c>
      <c r="R22">
        <f>R19+R20+R21</f>
        <v>251</v>
      </c>
      <c r="T22">
        <f>1*T14</f>
        <v>-14</v>
      </c>
      <c r="W22">
        <f>W14*1</f>
        <v>0</v>
      </c>
      <c r="Y22" s="12">
        <f t="shared" si="12"/>
        <v>237</v>
      </c>
      <c r="AC22" s="8">
        <f>AC19+AC20+AC21</f>
        <v>0</v>
      </c>
      <c r="AD22" s="8">
        <f t="shared" ref="AD22" si="15">AD19+AD20+AD21</f>
        <v>172</v>
      </c>
      <c r="AE22" s="8">
        <f t="shared" ref="AE22" si="16">AE19+AE20+AE21</f>
        <v>64</v>
      </c>
      <c r="AF22" s="8">
        <f t="shared" ref="AF22" si="17">AF19+AF20+AF21</f>
        <v>1</v>
      </c>
      <c r="AG22" s="11">
        <f>SUM(Z22:AF22)</f>
        <v>237</v>
      </c>
      <c r="AH22" s="8">
        <f t="shared" si="9"/>
        <v>0</v>
      </c>
      <c r="AI22" s="8" t="b">
        <f t="shared" si="10"/>
        <v>1</v>
      </c>
      <c r="AJ22" s="32"/>
    </row>
    <row r="23" spans="1:36" x14ac:dyDescent="0.25">
      <c r="A23" s="20" t="s">
        <v>62</v>
      </c>
      <c r="B23">
        <v>0</v>
      </c>
      <c r="C23">
        <v>0</v>
      </c>
      <c r="D23">
        <f>D14*-1</f>
        <v>14</v>
      </c>
      <c r="F23" s="12">
        <f t="shared" si="4"/>
        <v>14</v>
      </c>
      <c r="H23" s="8"/>
      <c r="I23" s="8"/>
      <c r="J23" s="8">
        <f>J14*1</f>
        <v>16</v>
      </c>
      <c r="K23" s="8">
        <f>K14*-2</f>
        <v>-2</v>
      </c>
      <c r="L23" s="11">
        <f t="shared" si="5"/>
        <v>14</v>
      </c>
      <c r="M23" s="8">
        <f t="shared" si="6"/>
        <v>0</v>
      </c>
      <c r="N23" s="8" t="b">
        <f t="shared" si="7"/>
        <v>1</v>
      </c>
      <c r="O23" s="32"/>
      <c r="Q23" s="20" t="s">
        <v>62</v>
      </c>
      <c r="R23">
        <v>0</v>
      </c>
      <c r="S23">
        <v>0</v>
      </c>
      <c r="T23">
        <f>T14*-1</f>
        <v>14</v>
      </c>
      <c r="W23">
        <f>W14*1</f>
        <v>0</v>
      </c>
      <c r="Y23" s="12">
        <f t="shared" si="12"/>
        <v>14</v>
      </c>
      <c r="AC23" s="8"/>
      <c r="AD23" s="8"/>
      <c r="AE23" s="8">
        <f>AE14*1</f>
        <v>16</v>
      </c>
      <c r="AF23" s="8">
        <f>AF14*-2</f>
        <v>-2</v>
      </c>
      <c r="AG23" s="11">
        <f>SUM(Z23:AF23)</f>
        <v>14</v>
      </c>
      <c r="AH23" s="8">
        <f t="shared" si="9"/>
        <v>0</v>
      </c>
      <c r="AI23" s="8" t="b">
        <f t="shared" si="10"/>
        <v>1</v>
      </c>
      <c r="AJ23" s="32"/>
    </row>
    <row r="24" spans="1:36" ht="18.75" x14ac:dyDescent="0.35">
      <c r="H24" s="8"/>
      <c r="I24" s="7"/>
      <c r="L24" s="4"/>
      <c r="M24" s="8"/>
      <c r="N24" s="8"/>
      <c r="O24" s="32"/>
      <c r="Q24" s="6" t="s">
        <v>41</v>
      </c>
      <c r="AC24" s="8"/>
      <c r="AD24" s="7"/>
      <c r="AG24" s="4"/>
      <c r="AH24" s="8"/>
      <c r="AI24" s="8"/>
      <c r="AJ24" s="32"/>
    </row>
    <row r="25" spans="1:36" ht="30" x14ac:dyDescent="0.4">
      <c r="A25" s="4" t="s">
        <v>44</v>
      </c>
      <c r="B25" s="1" t="s">
        <v>18</v>
      </c>
      <c r="C25" s="1" t="s">
        <v>51</v>
      </c>
      <c r="D25" s="1" t="s">
        <v>39</v>
      </c>
      <c r="F25" s="2" t="s">
        <v>14</v>
      </c>
      <c r="G25" s="1" t="s">
        <v>46</v>
      </c>
      <c r="H25" s="1" t="s">
        <v>35</v>
      </c>
      <c r="I25" s="1" t="s">
        <v>36</v>
      </c>
      <c r="J25" s="1" t="s">
        <v>37</v>
      </c>
      <c r="K25" s="1" t="s">
        <v>38</v>
      </c>
      <c r="L25" s="4"/>
      <c r="M25" s="8"/>
      <c r="N25" s="8"/>
      <c r="O25" s="32"/>
    </row>
    <row r="26" spans="1:36" ht="18.75" x14ac:dyDescent="0.35">
      <c r="A26" s="17" t="s">
        <v>117</v>
      </c>
      <c r="C26" t="s">
        <v>45</v>
      </c>
      <c r="D26" s="9" t="s">
        <v>49</v>
      </c>
      <c r="G26" t="s">
        <v>43</v>
      </c>
      <c r="H26" t="s">
        <v>47</v>
      </c>
      <c r="I26" s="7" t="s">
        <v>48</v>
      </c>
      <c r="J26" t="s">
        <v>1</v>
      </c>
      <c r="K26" t="s">
        <v>34</v>
      </c>
      <c r="L26" s="4"/>
      <c r="M26" s="8"/>
      <c r="N26" s="8"/>
      <c r="O26" s="32"/>
    </row>
    <row r="27" spans="1:36" x14ac:dyDescent="0.25">
      <c r="B27">
        <f>A</f>
        <v>100</v>
      </c>
      <c r="C27">
        <f>4/5*A</f>
        <v>80</v>
      </c>
      <c r="D27">
        <f>-4/5*A-B+2*Cc</f>
        <v>-94</v>
      </c>
      <c r="G27">
        <f>2/5*A</f>
        <v>40</v>
      </c>
      <c r="H27" s="8">
        <f>1/5*A - B +2*Cc</f>
        <v>6</v>
      </c>
      <c r="I27" s="13">
        <f>3/5*A+2*Cc-B</f>
        <v>46</v>
      </c>
      <c r="J27">
        <f>B</f>
        <v>16</v>
      </c>
      <c r="K27">
        <f>Cc</f>
        <v>1</v>
      </c>
      <c r="L27" s="4"/>
      <c r="M27" s="8"/>
      <c r="N27" s="8"/>
      <c r="O27" s="32"/>
    </row>
    <row r="28" spans="1:36" x14ac:dyDescent="0.25">
      <c r="A28" t="s">
        <v>29</v>
      </c>
      <c r="B28">
        <f>B27</f>
        <v>100</v>
      </c>
      <c r="D28">
        <f>D27</f>
        <v>-94</v>
      </c>
      <c r="F28" s="4">
        <f t="shared" ref="F28:F33" si="18">SUM(B28:E28)</f>
        <v>6</v>
      </c>
      <c r="H28" s="8">
        <f>H27</f>
        <v>6</v>
      </c>
      <c r="I28" s="13"/>
      <c r="L28" s="4">
        <f t="shared" ref="L28:L33" si="19">SUM(G28:K28)</f>
        <v>6</v>
      </c>
      <c r="M28" s="8">
        <f t="shared" ref="M28:M33" si="20">L28-F28</f>
        <v>0</v>
      </c>
      <c r="N28" s="8" t="b">
        <f t="shared" ref="N28:N30" si="21">IF(ABS(M28)&lt;1,TRUE,FALSE)</f>
        <v>1</v>
      </c>
      <c r="O28" s="32"/>
    </row>
    <row r="29" spans="1:36" x14ac:dyDescent="0.25">
      <c r="A29" t="s">
        <v>16</v>
      </c>
      <c r="B29">
        <f>B</f>
        <v>16</v>
      </c>
      <c r="C29">
        <f>C27</f>
        <v>80</v>
      </c>
      <c r="F29" s="4">
        <f t="shared" si="18"/>
        <v>96</v>
      </c>
      <c r="G29">
        <f>G27*2</f>
        <v>80</v>
      </c>
      <c r="H29" s="8"/>
      <c r="I29" s="13"/>
      <c r="J29">
        <f>J27</f>
        <v>16</v>
      </c>
      <c r="L29" s="4">
        <f t="shared" si="19"/>
        <v>96</v>
      </c>
      <c r="M29" s="8">
        <f t="shared" si="20"/>
        <v>0</v>
      </c>
      <c r="N29" s="8" t="b">
        <f t="shared" si="21"/>
        <v>1</v>
      </c>
      <c r="O29" s="32"/>
    </row>
    <row r="30" spans="1:36" x14ac:dyDescent="0.25">
      <c r="A30" t="s">
        <v>17</v>
      </c>
      <c r="B30">
        <f>Cc</f>
        <v>1</v>
      </c>
      <c r="F30" s="4">
        <f t="shared" si="18"/>
        <v>1</v>
      </c>
      <c r="H30" s="8"/>
      <c r="I30" s="13"/>
      <c r="K30">
        <f>K27</f>
        <v>1</v>
      </c>
      <c r="L30" s="4">
        <f t="shared" si="19"/>
        <v>1</v>
      </c>
      <c r="M30" s="8">
        <f t="shared" si="20"/>
        <v>0</v>
      </c>
      <c r="N30" s="8" t="b">
        <f t="shared" si="21"/>
        <v>1</v>
      </c>
      <c r="O30" s="32"/>
    </row>
    <row r="31" spans="1:36" x14ac:dyDescent="0.25">
      <c r="A31" t="s">
        <v>30</v>
      </c>
      <c r="B31">
        <f>A+Cc*4</f>
        <v>104</v>
      </c>
      <c r="C31">
        <f>C27*3</f>
        <v>240</v>
      </c>
      <c r="D31">
        <f>D27*3</f>
        <v>-282</v>
      </c>
      <c r="F31" s="4">
        <f t="shared" si="18"/>
        <v>62</v>
      </c>
      <c r="H31" s="8">
        <f>H27*2</f>
        <v>12</v>
      </c>
      <c r="I31" s="13">
        <f>1*I27</f>
        <v>46</v>
      </c>
      <c r="K31">
        <f>4*K27</f>
        <v>4</v>
      </c>
      <c r="L31" s="4">
        <f t="shared" si="19"/>
        <v>62</v>
      </c>
      <c r="M31" s="8">
        <f t="shared" si="20"/>
        <v>0</v>
      </c>
      <c r="N31" s="8" t="b">
        <f>IF(ABS(M31)&lt;1,TRUE,FALSE)</f>
        <v>1</v>
      </c>
      <c r="O31" s="32"/>
    </row>
    <row r="32" spans="1:36" x14ac:dyDescent="0.25">
      <c r="A32" s="7" t="s">
        <v>40</v>
      </c>
      <c r="B32" s="7">
        <f>2*A+3*B+3*Cc</f>
        <v>251</v>
      </c>
      <c r="D32">
        <f>D27</f>
        <v>-94</v>
      </c>
      <c r="F32" s="10">
        <f t="shared" si="18"/>
        <v>157</v>
      </c>
      <c r="H32" s="13"/>
      <c r="I32" s="13">
        <f>2*I27</f>
        <v>92</v>
      </c>
      <c r="J32" s="7">
        <f>J27*4</f>
        <v>64</v>
      </c>
      <c r="K32" s="7">
        <f>1*K27</f>
        <v>1</v>
      </c>
      <c r="L32" s="4">
        <f t="shared" si="19"/>
        <v>157</v>
      </c>
      <c r="M32" s="8">
        <f t="shared" si="20"/>
        <v>0</v>
      </c>
      <c r="N32" s="8" t="b">
        <f>IF(ABS(M32)&lt;1,TRUE,FALSE)</f>
        <v>1</v>
      </c>
      <c r="O32" s="32"/>
    </row>
    <row r="33" spans="1:15" x14ac:dyDescent="0.25">
      <c r="A33" s="20" t="s">
        <v>62</v>
      </c>
      <c r="C33">
        <f>C27*-1</f>
        <v>-80</v>
      </c>
      <c r="D33">
        <f>D27*-1</f>
        <v>94</v>
      </c>
      <c r="F33" s="10">
        <f t="shared" si="18"/>
        <v>14</v>
      </c>
      <c r="J33">
        <f>J27*1</f>
        <v>16</v>
      </c>
      <c r="K33">
        <f>K27*-1</f>
        <v>-1</v>
      </c>
      <c r="L33" s="4">
        <f t="shared" si="19"/>
        <v>15</v>
      </c>
      <c r="M33" s="8">
        <f t="shared" si="20"/>
        <v>1</v>
      </c>
      <c r="N33" s="8" t="b">
        <f>IF(ABS(M33)&lt;1.1,TRUE,FALSE)</f>
        <v>1</v>
      </c>
      <c r="O33" s="32"/>
    </row>
    <row r="34" spans="1:15" x14ac:dyDescent="0.25">
      <c r="O34" s="32"/>
    </row>
    <row r="35" spans="1:15" ht="30" x14ac:dyDescent="0.4">
      <c r="A35" s="4" t="s">
        <v>52</v>
      </c>
      <c r="B35" s="1" t="s">
        <v>18</v>
      </c>
      <c r="C35" s="1" t="s">
        <v>51</v>
      </c>
      <c r="D35" s="1" t="s">
        <v>39</v>
      </c>
      <c r="F35" s="2" t="s">
        <v>14</v>
      </c>
      <c r="G35" s="1" t="s">
        <v>63</v>
      </c>
      <c r="H35" s="1" t="s">
        <v>35</v>
      </c>
      <c r="I35" s="1" t="s">
        <v>36</v>
      </c>
      <c r="J35" s="1" t="s">
        <v>37</v>
      </c>
      <c r="K35" s="1" t="s">
        <v>38</v>
      </c>
      <c r="L35" s="4"/>
      <c r="M35" s="8"/>
      <c r="N35" s="8"/>
      <c r="O35" s="32"/>
    </row>
    <row r="36" spans="1:15" ht="54.75" x14ac:dyDescent="0.35">
      <c r="A36" s="36" t="s">
        <v>118</v>
      </c>
      <c r="B36" t="s">
        <v>65</v>
      </c>
      <c r="C36" s="16" t="s">
        <v>33</v>
      </c>
      <c r="D36" s="9" t="s">
        <v>108</v>
      </c>
      <c r="G36" s="15" t="s">
        <v>33</v>
      </c>
      <c r="H36" t="s">
        <v>109</v>
      </c>
      <c r="I36" t="s">
        <v>109</v>
      </c>
      <c r="J36" t="s">
        <v>1</v>
      </c>
      <c r="K36" t="s">
        <v>34</v>
      </c>
      <c r="L36" s="4"/>
      <c r="M36" s="8"/>
      <c r="N36" s="8"/>
      <c r="O36" s="32"/>
    </row>
    <row r="37" spans="1:15" x14ac:dyDescent="0.25">
      <c r="B37">
        <f>A</f>
        <v>100</v>
      </c>
      <c r="C37" s="8">
        <f>2*A</f>
        <v>200</v>
      </c>
      <c r="D37" s="8">
        <f>-B+2*Cc</f>
        <v>-14</v>
      </c>
      <c r="G37">
        <f>2*A</f>
        <v>200</v>
      </c>
      <c r="H37" s="8">
        <f>A-B+2*Cc</f>
        <v>86</v>
      </c>
      <c r="I37" s="8">
        <f>A-B+2*Cc</f>
        <v>86</v>
      </c>
      <c r="J37">
        <f>B</f>
        <v>16</v>
      </c>
      <c r="K37">
        <f>Cc</f>
        <v>1</v>
      </c>
      <c r="L37" s="4"/>
      <c r="M37" s="8"/>
      <c r="N37" s="8"/>
      <c r="O37" s="32"/>
    </row>
    <row r="38" spans="1:15" x14ac:dyDescent="0.25">
      <c r="A38" t="s">
        <v>29</v>
      </c>
      <c r="B38">
        <f>B37</f>
        <v>100</v>
      </c>
      <c r="C38" s="8"/>
      <c r="D38">
        <f>1*D37</f>
        <v>-14</v>
      </c>
      <c r="F38" s="4">
        <f t="shared" ref="F38:F46" si="22">SUM(B38:E38)</f>
        <v>86</v>
      </c>
      <c r="H38" s="8">
        <f>H37</f>
        <v>86</v>
      </c>
      <c r="I38" s="13"/>
      <c r="L38" s="4">
        <f t="shared" ref="L38:L46" si="23">SUM(G38:K38)</f>
        <v>86</v>
      </c>
      <c r="M38" s="8">
        <f t="shared" ref="M38:M46" si="24">L38-F38</f>
        <v>0</v>
      </c>
      <c r="N38" s="8" t="b">
        <f t="shared" ref="N38:N40" si="25">IF(ABS(M38)&lt;1,TRUE,FALSE)</f>
        <v>1</v>
      </c>
      <c r="O38" s="32"/>
    </row>
    <row r="39" spans="1:15" x14ac:dyDescent="0.25">
      <c r="A39" t="s">
        <v>16</v>
      </c>
      <c r="B39">
        <f>B</f>
        <v>16</v>
      </c>
      <c r="C39" s="8">
        <f>1*C37</f>
        <v>200</v>
      </c>
      <c r="F39" s="4">
        <f t="shared" si="22"/>
        <v>216</v>
      </c>
      <c r="G39">
        <f>G37*1</f>
        <v>200</v>
      </c>
      <c r="H39" s="8"/>
      <c r="I39" s="13"/>
      <c r="J39">
        <f>J37</f>
        <v>16</v>
      </c>
      <c r="L39" s="4">
        <f t="shared" si="23"/>
        <v>216</v>
      </c>
      <c r="M39" s="8">
        <f t="shared" si="24"/>
        <v>0</v>
      </c>
      <c r="N39" s="8" t="b">
        <f t="shared" si="25"/>
        <v>1</v>
      </c>
      <c r="O39" s="32"/>
    </row>
    <row r="40" spans="1:15" x14ac:dyDescent="0.25">
      <c r="A40" t="s">
        <v>17</v>
      </c>
      <c r="B40">
        <f>Cc</f>
        <v>1</v>
      </c>
      <c r="C40" s="8"/>
      <c r="F40" s="4">
        <f t="shared" si="22"/>
        <v>1</v>
      </c>
      <c r="H40" s="8"/>
      <c r="I40" s="13"/>
      <c r="K40">
        <f>K37</f>
        <v>1</v>
      </c>
      <c r="L40" s="4">
        <f t="shared" si="23"/>
        <v>1</v>
      </c>
      <c r="M40" s="8">
        <f t="shared" si="24"/>
        <v>0</v>
      </c>
      <c r="N40" s="8" t="b">
        <f t="shared" si="25"/>
        <v>1</v>
      </c>
      <c r="O40" s="32"/>
    </row>
    <row r="41" spans="1:15" x14ac:dyDescent="0.25">
      <c r="A41" t="s">
        <v>30</v>
      </c>
      <c r="B41">
        <f>A+Cc*4</f>
        <v>104</v>
      </c>
      <c r="C41" s="8">
        <f>3*C37</f>
        <v>600</v>
      </c>
      <c r="D41">
        <f>3*D37</f>
        <v>-42</v>
      </c>
      <c r="F41" s="4">
        <f t="shared" si="22"/>
        <v>662</v>
      </c>
      <c r="G41">
        <f>2*G37</f>
        <v>400</v>
      </c>
      <c r="H41" s="8">
        <f>H37*2</f>
        <v>172</v>
      </c>
      <c r="I41" s="13">
        <f>1*I37</f>
        <v>86</v>
      </c>
      <c r="K41">
        <f>4*K37</f>
        <v>4</v>
      </c>
      <c r="L41" s="4">
        <f t="shared" si="23"/>
        <v>662</v>
      </c>
      <c r="M41" s="8">
        <f t="shared" si="24"/>
        <v>0</v>
      </c>
      <c r="N41" s="8" t="b">
        <f>IF(ABS(M41)&lt;1,TRUE,FALSE)</f>
        <v>1</v>
      </c>
      <c r="O41" s="32"/>
    </row>
    <row r="42" spans="1:15" x14ac:dyDescent="0.25">
      <c r="A42" s="19" t="s">
        <v>57</v>
      </c>
      <c r="B42" s="22">
        <f>2*B37</f>
        <v>200</v>
      </c>
      <c r="C42" s="22"/>
      <c r="D42" s="23"/>
      <c r="F42" s="26">
        <f t="shared" si="22"/>
        <v>200</v>
      </c>
      <c r="H42" s="13"/>
      <c r="I42" s="24">
        <f>2*I37</f>
        <v>172</v>
      </c>
      <c r="J42" s="22">
        <f>J37*4</f>
        <v>64</v>
      </c>
      <c r="K42" s="22">
        <f>1*K37</f>
        <v>1</v>
      </c>
      <c r="L42" s="25">
        <f t="shared" si="23"/>
        <v>237</v>
      </c>
      <c r="M42" s="8">
        <f t="shared" si="24"/>
        <v>37</v>
      </c>
      <c r="N42" s="8"/>
      <c r="O42" s="32"/>
    </row>
    <row r="43" spans="1:15" x14ac:dyDescent="0.25">
      <c r="A43" s="19" t="s">
        <v>55</v>
      </c>
      <c r="B43" s="22">
        <f>3*B</f>
        <v>48</v>
      </c>
      <c r="C43" s="22"/>
      <c r="D43" s="23"/>
      <c r="F43" s="26">
        <f t="shared" si="22"/>
        <v>48</v>
      </c>
      <c r="I43" s="23"/>
      <c r="J43" s="23"/>
      <c r="K43" s="23"/>
      <c r="L43" s="25">
        <f t="shared" si="23"/>
        <v>0</v>
      </c>
      <c r="M43" s="8">
        <f t="shared" si="24"/>
        <v>-48</v>
      </c>
      <c r="N43" s="8"/>
      <c r="O43" s="32"/>
    </row>
    <row r="44" spans="1:15" x14ac:dyDescent="0.25">
      <c r="A44" s="19" t="s">
        <v>56</v>
      </c>
      <c r="B44" s="22">
        <f>3*Cc</f>
        <v>3</v>
      </c>
      <c r="C44" s="22"/>
      <c r="D44" s="23"/>
      <c r="F44" s="26">
        <f t="shared" si="22"/>
        <v>3</v>
      </c>
      <c r="I44" s="23"/>
      <c r="J44" s="23"/>
      <c r="K44" s="23"/>
      <c r="L44" s="25">
        <f t="shared" si="23"/>
        <v>0</v>
      </c>
      <c r="M44" s="8">
        <f t="shared" si="24"/>
        <v>-3</v>
      </c>
      <c r="N44" s="8"/>
      <c r="O44" s="32"/>
    </row>
    <row r="45" spans="1:15" x14ac:dyDescent="0.25">
      <c r="A45" s="7" t="s">
        <v>58</v>
      </c>
      <c r="B45">
        <f>B42+B43+B44</f>
        <v>251</v>
      </c>
      <c r="D45">
        <f>D37*1</f>
        <v>-14</v>
      </c>
      <c r="F45" s="10">
        <f t="shared" si="22"/>
        <v>237</v>
      </c>
      <c r="I45">
        <f>I37*2</f>
        <v>172</v>
      </c>
      <c r="J45">
        <f>J37*4</f>
        <v>64</v>
      </c>
      <c r="K45">
        <f>K37*1</f>
        <v>1</v>
      </c>
      <c r="L45" s="4">
        <f t="shared" si="23"/>
        <v>237</v>
      </c>
      <c r="M45" s="8">
        <f t="shared" si="24"/>
        <v>0</v>
      </c>
      <c r="N45" s="8" t="b">
        <f t="shared" ref="N45:N46" si="26">IF(ABS(M45)&lt;1,TRUE,FALSE)</f>
        <v>1</v>
      </c>
      <c r="O45" s="32"/>
    </row>
    <row r="46" spans="1:15" x14ac:dyDescent="0.25">
      <c r="A46" s="20" t="s">
        <v>62</v>
      </c>
      <c r="B46">
        <v>0</v>
      </c>
      <c r="C46">
        <f>-1*C37</f>
        <v>-200</v>
      </c>
      <c r="D46">
        <f>-1*D37</f>
        <v>14</v>
      </c>
      <c r="F46" s="10">
        <f t="shared" si="22"/>
        <v>-186</v>
      </c>
      <c r="G46">
        <f>G37*-1</f>
        <v>-200</v>
      </c>
      <c r="J46">
        <f>J37*1</f>
        <v>16</v>
      </c>
      <c r="K46">
        <f>K37*-2</f>
        <v>-2</v>
      </c>
      <c r="L46" s="4">
        <f t="shared" si="23"/>
        <v>-186</v>
      </c>
      <c r="M46" s="8">
        <f t="shared" si="24"/>
        <v>0</v>
      </c>
      <c r="N46" s="8" t="b">
        <f t="shared" si="26"/>
        <v>1</v>
      </c>
      <c r="O46" s="32"/>
    </row>
    <row r="47" spans="1:15" x14ac:dyDescent="0.25">
      <c r="O47" s="32"/>
    </row>
    <row r="48" spans="1:15" ht="36" x14ac:dyDescent="0.4">
      <c r="A48" s="4" t="s">
        <v>66</v>
      </c>
      <c r="B48" s="1" t="s">
        <v>18</v>
      </c>
      <c r="C48" s="1" t="s">
        <v>63</v>
      </c>
      <c r="D48" s="1" t="s">
        <v>39</v>
      </c>
      <c r="F48" s="2" t="s">
        <v>14</v>
      </c>
      <c r="G48" s="27" t="s">
        <v>67</v>
      </c>
      <c r="H48" s="1" t="s">
        <v>35</v>
      </c>
      <c r="I48" s="1" t="s">
        <v>36</v>
      </c>
      <c r="J48" s="27" t="s">
        <v>68</v>
      </c>
      <c r="K48" s="1" t="s">
        <v>38</v>
      </c>
      <c r="L48" s="4"/>
      <c r="M48" s="8"/>
      <c r="N48" s="8"/>
      <c r="O48" s="32"/>
    </row>
    <row r="49" spans="1:15" ht="18.75" x14ac:dyDescent="0.35">
      <c r="A49" s="17" t="s">
        <v>119</v>
      </c>
      <c r="B49" t="s">
        <v>65</v>
      </c>
      <c r="C49" s="16" t="s">
        <v>72</v>
      </c>
      <c r="D49" s="9" t="s">
        <v>110</v>
      </c>
      <c r="G49" s="15" t="s">
        <v>72</v>
      </c>
      <c r="H49" s="9" t="s">
        <v>111</v>
      </c>
      <c r="I49" s="18" t="s">
        <v>112</v>
      </c>
      <c r="J49" t="s">
        <v>1</v>
      </c>
      <c r="K49" t="s">
        <v>2</v>
      </c>
      <c r="L49" s="4"/>
      <c r="M49" s="8"/>
      <c r="N49" s="8"/>
      <c r="O49" s="32"/>
    </row>
    <row r="50" spans="1:15" x14ac:dyDescent="0.25">
      <c r="B50">
        <f>A</f>
        <v>100</v>
      </c>
      <c r="C50" s="8">
        <f>2/3 *A</f>
        <v>66.666666666666657</v>
      </c>
      <c r="D50" s="8">
        <f>-4/3*A-B+2*Cc</f>
        <v>-147.33333333333331</v>
      </c>
      <c r="G50" s="8">
        <f>2/3 *A</f>
        <v>66.666666666666657</v>
      </c>
      <c r="H50" s="8">
        <f>A-4/3*A-B+2*Cc</f>
        <v>-47.333333333333314</v>
      </c>
      <c r="I50" s="13">
        <f>-1*A-B+2*Cc</f>
        <v>-114</v>
      </c>
      <c r="J50">
        <f>B</f>
        <v>16</v>
      </c>
      <c r="K50">
        <f>Cc</f>
        <v>1</v>
      </c>
      <c r="L50" s="4"/>
      <c r="M50" s="8"/>
      <c r="N50" s="8"/>
      <c r="O50" s="32"/>
    </row>
    <row r="51" spans="1:15" x14ac:dyDescent="0.25">
      <c r="A51" t="s">
        <v>29</v>
      </c>
      <c r="B51">
        <f>B50</f>
        <v>100</v>
      </c>
      <c r="C51" s="8"/>
      <c r="D51" s="8">
        <f>1*D50</f>
        <v>-147.33333333333331</v>
      </c>
      <c r="F51" s="11">
        <f t="shared" ref="F51:F59" si="27">SUM(B51:E51)</f>
        <v>-47.333333333333314</v>
      </c>
      <c r="G51" s="8"/>
      <c r="H51" s="8">
        <f>H50</f>
        <v>-47.333333333333314</v>
      </c>
      <c r="I51" s="13"/>
      <c r="L51" s="11">
        <f t="shared" ref="L51:L59" si="28">SUM(G51:K51)</f>
        <v>-47.333333333333314</v>
      </c>
      <c r="M51" s="8">
        <f t="shared" ref="M51:M59" si="29">L51-F51</f>
        <v>0</v>
      </c>
      <c r="N51" s="8" t="b">
        <f t="shared" ref="N51:N53" si="30">IF(ABS(M51)&lt;1,TRUE,FALSE)</f>
        <v>1</v>
      </c>
      <c r="O51" s="32"/>
    </row>
    <row r="52" spans="1:15" x14ac:dyDescent="0.25">
      <c r="A52" t="s">
        <v>16</v>
      </c>
      <c r="B52">
        <f>B</f>
        <v>16</v>
      </c>
      <c r="C52" s="8">
        <f>1*C50</f>
        <v>66.666666666666657</v>
      </c>
      <c r="D52" s="8"/>
      <c r="F52" s="11">
        <f t="shared" si="27"/>
        <v>82.666666666666657</v>
      </c>
      <c r="G52" s="8">
        <f>G50*1</f>
        <v>66.666666666666657</v>
      </c>
      <c r="H52" s="8"/>
      <c r="I52" s="13"/>
      <c r="J52">
        <f>J50</f>
        <v>16</v>
      </c>
      <c r="L52" s="11">
        <f t="shared" si="28"/>
        <v>82.666666666666657</v>
      </c>
      <c r="M52" s="8">
        <f t="shared" si="29"/>
        <v>0</v>
      </c>
      <c r="N52" s="8" t="b">
        <f t="shared" si="30"/>
        <v>1</v>
      </c>
      <c r="O52" s="32"/>
    </row>
    <row r="53" spans="1:15" x14ac:dyDescent="0.25">
      <c r="A53" t="s">
        <v>17</v>
      </c>
      <c r="B53">
        <f>Cc</f>
        <v>1</v>
      </c>
      <c r="C53" s="8"/>
      <c r="D53" s="8"/>
      <c r="F53" s="11">
        <f t="shared" si="27"/>
        <v>1</v>
      </c>
      <c r="G53" s="8"/>
      <c r="H53" s="8"/>
      <c r="I53" s="13"/>
      <c r="K53">
        <f>K50</f>
        <v>1</v>
      </c>
      <c r="L53" s="11">
        <f t="shared" si="28"/>
        <v>1</v>
      </c>
      <c r="M53" s="8">
        <f t="shared" si="29"/>
        <v>0</v>
      </c>
      <c r="N53" s="8" t="b">
        <f t="shared" si="30"/>
        <v>1</v>
      </c>
      <c r="O53" s="32"/>
    </row>
    <row r="54" spans="1:15" x14ac:dyDescent="0.25">
      <c r="A54" t="s">
        <v>30</v>
      </c>
      <c r="B54">
        <f>A+Cc*4</f>
        <v>104</v>
      </c>
      <c r="C54" s="8">
        <f>2*C50</f>
        <v>133.33333333333331</v>
      </c>
      <c r="D54" s="8">
        <f>3*D50</f>
        <v>-441.99999999999994</v>
      </c>
      <c r="F54" s="11">
        <f t="shared" si="27"/>
        <v>-204.66666666666663</v>
      </c>
      <c r="G54" s="8"/>
      <c r="H54" s="8">
        <f>H50*2</f>
        <v>-94.666666666666629</v>
      </c>
      <c r="I54" s="13">
        <f>1*I50</f>
        <v>-114</v>
      </c>
      <c r="K54">
        <f>4*K50</f>
        <v>4</v>
      </c>
      <c r="L54" s="11">
        <f t="shared" si="28"/>
        <v>-204.66666666666663</v>
      </c>
      <c r="M54" s="8">
        <f t="shared" si="29"/>
        <v>0</v>
      </c>
      <c r="N54" s="8" t="b">
        <f>IF(ABS(M54)&lt;1,TRUE,FALSE)</f>
        <v>1</v>
      </c>
      <c r="O54" s="32"/>
    </row>
    <row r="55" spans="1:15" x14ac:dyDescent="0.25">
      <c r="A55" s="19" t="s">
        <v>57</v>
      </c>
      <c r="B55" s="22">
        <f>2*B50</f>
        <v>200</v>
      </c>
      <c r="C55" s="22"/>
      <c r="D55" s="35"/>
      <c r="F55" s="28">
        <f t="shared" si="27"/>
        <v>200</v>
      </c>
      <c r="G55" s="8"/>
      <c r="H55" s="13"/>
      <c r="I55" s="24">
        <f>2*I50</f>
        <v>-228</v>
      </c>
      <c r="J55" s="22">
        <f>J50*4</f>
        <v>64</v>
      </c>
      <c r="K55" s="22">
        <f>1*K50</f>
        <v>1</v>
      </c>
      <c r="L55" s="29">
        <f t="shared" si="28"/>
        <v>-163</v>
      </c>
      <c r="M55" s="8">
        <f t="shared" si="29"/>
        <v>-363</v>
      </c>
      <c r="N55" s="8"/>
      <c r="O55" s="32"/>
    </row>
    <row r="56" spans="1:15" x14ac:dyDescent="0.25">
      <c r="A56" s="19" t="s">
        <v>55</v>
      </c>
      <c r="B56" s="22">
        <f>3*B</f>
        <v>48</v>
      </c>
      <c r="C56" s="22"/>
      <c r="D56" s="35"/>
      <c r="F56" s="28">
        <f t="shared" si="27"/>
        <v>48</v>
      </c>
      <c r="G56" s="8"/>
      <c r="I56" s="23"/>
      <c r="J56" s="23"/>
      <c r="K56" s="23"/>
      <c r="L56" s="29">
        <f t="shared" si="28"/>
        <v>0</v>
      </c>
      <c r="M56" s="8">
        <f t="shared" si="29"/>
        <v>-48</v>
      </c>
      <c r="N56" s="8"/>
      <c r="O56" s="32"/>
    </row>
    <row r="57" spans="1:15" x14ac:dyDescent="0.25">
      <c r="A57" s="19" t="s">
        <v>56</v>
      </c>
      <c r="B57" s="22">
        <f>3*Cc</f>
        <v>3</v>
      </c>
      <c r="C57" s="22"/>
      <c r="D57" s="35"/>
      <c r="F57" s="28">
        <f t="shared" si="27"/>
        <v>3</v>
      </c>
      <c r="G57" s="8"/>
      <c r="I57" s="23"/>
      <c r="J57" s="23"/>
      <c r="K57" s="23"/>
      <c r="L57" s="29">
        <f t="shared" si="28"/>
        <v>0</v>
      </c>
      <c r="M57" s="8">
        <f t="shared" si="29"/>
        <v>-3</v>
      </c>
      <c r="N57" s="8"/>
      <c r="O57" s="32"/>
    </row>
    <row r="58" spans="1:15" x14ac:dyDescent="0.25">
      <c r="A58" s="7" t="s">
        <v>58</v>
      </c>
      <c r="B58">
        <f>B55+B56+B57</f>
        <v>251</v>
      </c>
      <c r="D58" s="8">
        <f>D50*1</f>
        <v>-147.33333333333331</v>
      </c>
      <c r="F58" s="12">
        <f t="shared" si="27"/>
        <v>103.66666666666669</v>
      </c>
      <c r="G58" s="8">
        <f>4*G50</f>
        <v>266.66666666666663</v>
      </c>
      <c r="I58" s="8">
        <f>I50*2</f>
        <v>-228</v>
      </c>
      <c r="J58">
        <f>J50*4</f>
        <v>64</v>
      </c>
      <c r="K58">
        <f>K50*1</f>
        <v>1</v>
      </c>
      <c r="L58" s="11">
        <f t="shared" si="28"/>
        <v>103.66666666666663</v>
      </c>
      <c r="M58" s="8">
        <f t="shared" si="29"/>
        <v>0</v>
      </c>
      <c r="N58" s="8" t="b">
        <f t="shared" ref="N58:N59" si="31">IF(ABS(M58)&lt;1,TRUE,FALSE)</f>
        <v>1</v>
      </c>
      <c r="O58" s="32"/>
    </row>
    <row r="59" spans="1:15" x14ac:dyDescent="0.25">
      <c r="A59" s="20" t="s">
        <v>62</v>
      </c>
      <c r="B59">
        <v>0</v>
      </c>
      <c r="C59" s="8">
        <f>-1*C50</f>
        <v>-66.666666666666657</v>
      </c>
      <c r="D59" s="8">
        <f>-1*D50</f>
        <v>147.33333333333331</v>
      </c>
      <c r="F59" s="12">
        <f t="shared" si="27"/>
        <v>80.666666666666657</v>
      </c>
      <c r="G59" s="8">
        <f>G50*1</f>
        <v>66.666666666666657</v>
      </c>
      <c r="J59">
        <f>J50*1</f>
        <v>16</v>
      </c>
      <c r="K59">
        <f>K50*-2</f>
        <v>-2</v>
      </c>
      <c r="L59" s="11">
        <f t="shared" si="28"/>
        <v>80.666666666666657</v>
      </c>
      <c r="M59" s="8">
        <f t="shared" si="29"/>
        <v>0</v>
      </c>
      <c r="N59" s="8" t="b">
        <f t="shared" si="31"/>
        <v>1</v>
      </c>
      <c r="O59" s="32"/>
    </row>
    <row r="60" spans="1:15" x14ac:dyDescent="0.25">
      <c r="G60" s="8"/>
      <c r="O60" s="32"/>
    </row>
    <row r="61" spans="1:15" ht="30" x14ac:dyDescent="0.4">
      <c r="A61" s="4" t="s">
        <v>70</v>
      </c>
      <c r="B61" s="1" t="s">
        <v>18</v>
      </c>
      <c r="C61" s="1" t="s">
        <v>63</v>
      </c>
      <c r="D61" s="1" t="s">
        <v>39</v>
      </c>
      <c r="F61" s="2" t="s">
        <v>14</v>
      </c>
      <c r="G61" s="27" t="s">
        <v>50</v>
      </c>
      <c r="H61" s="1" t="s">
        <v>35</v>
      </c>
      <c r="I61" s="1" t="s">
        <v>36</v>
      </c>
      <c r="J61" s="27" t="s">
        <v>37</v>
      </c>
      <c r="K61" s="1" t="s">
        <v>38</v>
      </c>
      <c r="L61" s="4"/>
      <c r="M61" s="8"/>
      <c r="N61" s="8"/>
      <c r="O61" s="32"/>
    </row>
    <row r="62" spans="1:15" ht="54" x14ac:dyDescent="0.35">
      <c r="A62" s="36" t="s">
        <v>120</v>
      </c>
      <c r="B62" t="s">
        <v>65</v>
      </c>
      <c r="C62" s="16" t="s">
        <v>33</v>
      </c>
      <c r="D62" s="9" t="s">
        <v>113</v>
      </c>
      <c r="G62" s="15" t="s">
        <v>69</v>
      </c>
      <c r="H62" s="9" t="s">
        <v>114</v>
      </c>
      <c r="I62" s="18" t="s">
        <v>104</v>
      </c>
      <c r="J62" t="s">
        <v>1</v>
      </c>
      <c r="K62" t="s">
        <v>2</v>
      </c>
      <c r="L62" s="4"/>
      <c r="M62" s="8"/>
      <c r="N62" s="8"/>
      <c r="O62" s="32"/>
    </row>
    <row r="63" spans="1:15" x14ac:dyDescent="0.25">
      <c r="B63">
        <f>A</f>
        <v>100</v>
      </c>
      <c r="C63" s="8">
        <f>2*A</f>
        <v>200</v>
      </c>
      <c r="D63" s="8">
        <f>-2*A-B+2*Cc</f>
        <v>-214</v>
      </c>
      <c r="G63">
        <f>1*A</f>
        <v>100</v>
      </c>
      <c r="H63" s="8">
        <f>-A-B+2*Cc</f>
        <v>-114</v>
      </c>
      <c r="I63" s="13">
        <f>-B+2*Cc</f>
        <v>-14</v>
      </c>
      <c r="J63">
        <f>B</f>
        <v>16</v>
      </c>
      <c r="K63">
        <f>Cc</f>
        <v>1</v>
      </c>
      <c r="L63" s="4"/>
      <c r="M63" s="8"/>
      <c r="N63" s="8"/>
      <c r="O63" s="32"/>
    </row>
    <row r="64" spans="1:15" x14ac:dyDescent="0.25">
      <c r="A64" t="s">
        <v>29</v>
      </c>
      <c r="B64">
        <f>B63</f>
        <v>100</v>
      </c>
      <c r="C64" s="8"/>
      <c r="D64" s="8">
        <f>1*D63</f>
        <v>-214</v>
      </c>
      <c r="F64" s="4">
        <f t="shared" ref="F64:F72" si="32">SUM(B64:E64)</f>
        <v>-114</v>
      </c>
      <c r="H64" s="8">
        <f>H63</f>
        <v>-114</v>
      </c>
      <c r="I64" s="13"/>
      <c r="L64" s="4">
        <f t="shared" ref="L64:L72" si="33">SUM(G64:K64)</f>
        <v>-114</v>
      </c>
      <c r="M64" s="8">
        <f t="shared" ref="M64:M72" si="34">L64-F64</f>
        <v>0</v>
      </c>
      <c r="N64" s="8" t="b">
        <f t="shared" ref="N64:N66" si="35">IF(ABS(M64)&lt;1,TRUE,FALSE)</f>
        <v>1</v>
      </c>
      <c r="O64" s="32"/>
    </row>
    <row r="65" spans="1:15" x14ac:dyDescent="0.25">
      <c r="A65" t="s">
        <v>16</v>
      </c>
      <c r="B65">
        <f>B</f>
        <v>16</v>
      </c>
      <c r="C65" s="8">
        <f>1*C63</f>
        <v>200</v>
      </c>
      <c r="D65" s="8"/>
      <c r="F65" s="4">
        <f t="shared" si="32"/>
        <v>216</v>
      </c>
      <c r="G65">
        <f>G63*2</f>
        <v>200</v>
      </c>
      <c r="H65" s="8"/>
      <c r="I65" s="13"/>
      <c r="J65">
        <f>J63</f>
        <v>16</v>
      </c>
      <c r="L65" s="4">
        <f t="shared" si="33"/>
        <v>216</v>
      </c>
      <c r="M65" s="8">
        <f t="shared" si="34"/>
        <v>0</v>
      </c>
      <c r="N65" s="8" t="b">
        <f t="shared" si="35"/>
        <v>1</v>
      </c>
      <c r="O65" s="32"/>
    </row>
    <row r="66" spans="1:15" x14ac:dyDescent="0.25">
      <c r="A66" t="s">
        <v>17</v>
      </c>
      <c r="B66">
        <f>Cc</f>
        <v>1</v>
      </c>
      <c r="C66" s="8"/>
      <c r="D66" s="8"/>
      <c r="F66" s="4">
        <f t="shared" si="32"/>
        <v>1</v>
      </c>
      <c r="H66" s="8"/>
      <c r="I66" s="13"/>
      <c r="K66">
        <f>K63</f>
        <v>1</v>
      </c>
      <c r="L66" s="4">
        <f t="shared" si="33"/>
        <v>1</v>
      </c>
      <c r="M66" s="8">
        <f t="shared" si="34"/>
        <v>0</v>
      </c>
      <c r="N66" s="8" t="b">
        <f t="shared" si="35"/>
        <v>1</v>
      </c>
      <c r="O66" s="32"/>
    </row>
    <row r="67" spans="1:15" x14ac:dyDescent="0.25">
      <c r="A67" t="s">
        <v>30</v>
      </c>
      <c r="B67">
        <f>A+Cc*4</f>
        <v>104</v>
      </c>
      <c r="C67" s="8">
        <f>2*C63</f>
        <v>400</v>
      </c>
      <c r="D67" s="8">
        <f>3*D63</f>
        <v>-642</v>
      </c>
      <c r="F67" s="4">
        <f t="shared" si="32"/>
        <v>-138</v>
      </c>
      <c r="G67">
        <f>1*G63</f>
        <v>100</v>
      </c>
      <c r="H67" s="8">
        <f>H63*2</f>
        <v>-228</v>
      </c>
      <c r="I67" s="13">
        <f>1*I63</f>
        <v>-14</v>
      </c>
      <c r="K67">
        <f>4*K63</f>
        <v>4</v>
      </c>
      <c r="L67" s="4">
        <f t="shared" si="33"/>
        <v>-138</v>
      </c>
      <c r="M67" s="8">
        <f t="shared" si="34"/>
        <v>0</v>
      </c>
      <c r="N67" s="8" t="b">
        <f>IF(ABS(M67)&lt;1,TRUE,FALSE)</f>
        <v>1</v>
      </c>
      <c r="O67" s="32"/>
    </row>
    <row r="68" spans="1:15" x14ac:dyDescent="0.25">
      <c r="A68" s="19" t="s">
        <v>57</v>
      </c>
      <c r="B68" s="22">
        <f>2*B63</f>
        <v>200</v>
      </c>
      <c r="C68" s="22"/>
      <c r="D68" s="35"/>
      <c r="F68" s="26">
        <f t="shared" si="32"/>
        <v>200</v>
      </c>
      <c r="H68" s="13"/>
      <c r="I68" s="24">
        <f>2*I63</f>
        <v>-28</v>
      </c>
      <c r="J68" s="22">
        <f>J63*4</f>
        <v>64</v>
      </c>
      <c r="K68" s="22">
        <f>1*K63</f>
        <v>1</v>
      </c>
      <c r="L68" s="25">
        <f t="shared" si="33"/>
        <v>37</v>
      </c>
      <c r="M68" s="8">
        <f t="shared" si="34"/>
        <v>-163</v>
      </c>
      <c r="N68" s="8"/>
      <c r="O68" s="32"/>
    </row>
    <row r="69" spans="1:15" x14ac:dyDescent="0.25">
      <c r="A69" s="19" t="s">
        <v>55</v>
      </c>
      <c r="B69" s="22">
        <f>3*B</f>
        <v>48</v>
      </c>
      <c r="C69" s="22"/>
      <c r="D69" s="35"/>
      <c r="F69" s="26">
        <f t="shared" si="32"/>
        <v>48</v>
      </c>
      <c r="I69" s="23"/>
      <c r="J69" s="23"/>
      <c r="K69" s="23"/>
      <c r="L69" s="25">
        <f t="shared" si="33"/>
        <v>0</v>
      </c>
      <c r="M69" s="8">
        <f t="shared" si="34"/>
        <v>-48</v>
      </c>
      <c r="N69" s="8"/>
      <c r="O69" s="32"/>
    </row>
    <row r="70" spans="1:15" x14ac:dyDescent="0.25">
      <c r="A70" s="19" t="s">
        <v>56</v>
      </c>
      <c r="B70" s="22">
        <f>3*Cc</f>
        <v>3</v>
      </c>
      <c r="C70" s="22"/>
      <c r="D70" s="35"/>
      <c r="F70" s="26">
        <f t="shared" si="32"/>
        <v>3</v>
      </c>
      <c r="I70" s="23"/>
      <c r="J70" s="23"/>
      <c r="K70" s="23"/>
      <c r="L70" s="25">
        <f t="shared" si="33"/>
        <v>0</v>
      </c>
      <c r="M70" s="8">
        <f t="shared" si="34"/>
        <v>-3</v>
      </c>
      <c r="N70" s="8"/>
      <c r="O70" s="32"/>
    </row>
    <row r="71" spans="1:15" x14ac:dyDescent="0.25">
      <c r="A71" s="7" t="s">
        <v>58</v>
      </c>
      <c r="B71">
        <f>B68+B69+B70</f>
        <v>251</v>
      </c>
      <c r="D71" s="8">
        <f>D63*1</f>
        <v>-214</v>
      </c>
      <c r="F71" s="10">
        <f t="shared" si="32"/>
        <v>37</v>
      </c>
      <c r="I71">
        <f>I63*2</f>
        <v>-28</v>
      </c>
      <c r="J71">
        <f>J63*4</f>
        <v>64</v>
      </c>
      <c r="K71">
        <f>K63*1</f>
        <v>1</v>
      </c>
      <c r="L71" s="4">
        <f t="shared" si="33"/>
        <v>37</v>
      </c>
      <c r="M71" s="8">
        <f t="shared" si="34"/>
        <v>0</v>
      </c>
      <c r="N71" s="8" t="b">
        <f t="shared" ref="N71:N72" si="36">IF(ABS(M71)&lt;1,TRUE,FALSE)</f>
        <v>1</v>
      </c>
      <c r="O71" s="32"/>
    </row>
    <row r="72" spans="1:15" x14ac:dyDescent="0.25">
      <c r="A72" s="20" t="s">
        <v>62</v>
      </c>
      <c r="B72">
        <v>0</v>
      </c>
      <c r="C72">
        <f>-1*C63</f>
        <v>-200</v>
      </c>
      <c r="D72" s="8">
        <f>-1*D63</f>
        <v>214</v>
      </c>
      <c r="F72" s="10">
        <f t="shared" si="32"/>
        <v>14</v>
      </c>
      <c r="G72">
        <f>G63*0</f>
        <v>0</v>
      </c>
      <c r="J72">
        <f>J63*1</f>
        <v>16</v>
      </c>
      <c r="K72">
        <f>K63*-2</f>
        <v>-2</v>
      </c>
      <c r="L72" s="4">
        <f t="shared" si="33"/>
        <v>14</v>
      </c>
      <c r="M72" s="8">
        <f t="shared" si="34"/>
        <v>0</v>
      </c>
      <c r="N72" s="8" t="b">
        <f t="shared" si="36"/>
        <v>1</v>
      </c>
      <c r="O72" s="32"/>
    </row>
    <row r="73" spans="1:15" x14ac:dyDescent="0.25">
      <c r="O73" s="32"/>
    </row>
    <row r="74" spans="1:15" ht="30" x14ac:dyDescent="0.4">
      <c r="A74" s="4" t="s">
        <v>73</v>
      </c>
      <c r="B74" s="1" t="s">
        <v>18</v>
      </c>
      <c r="C74" s="1" t="s">
        <v>78</v>
      </c>
      <c r="D74" s="1" t="s">
        <v>36</v>
      </c>
      <c r="E74" s="1" t="s">
        <v>35</v>
      </c>
      <c r="F74" s="2" t="s">
        <v>14</v>
      </c>
      <c r="G74" s="27" t="s">
        <v>77</v>
      </c>
      <c r="H74" s="1" t="s">
        <v>39</v>
      </c>
      <c r="J74" s="27" t="s">
        <v>37</v>
      </c>
      <c r="K74" s="1" t="s">
        <v>38</v>
      </c>
      <c r="L74" s="4"/>
      <c r="M74" s="8"/>
      <c r="N74" s="8"/>
      <c r="O74" s="32"/>
    </row>
    <row r="75" spans="1:15" ht="17.25" x14ac:dyDescent="0.25">
      <c r="A75" s="17" t="s">
        <v>61</v>
      </c>
      <c r="B75" t="s">
        <v>65</v>
      </c>
      <c r="C75" s="16" t="s">
        <v>33</v>
      </c>
      <c r="D75" s="9" t="s">
        <v>75</v>
      </c>
      <c r="E75" s="9" t="s">
        <v>74</v>
      </c>
      <c r="G75" s="15" t="s">
        <v>33</v>
      </c>
      <c r="H75" t="s">
        <v>76</v>
      </c>
      <c r="I75" s="18"/>
      <c r="J75" t="s">
        <v>1</v>
      </c>
      <c r="K75" t="s">
        <v>2</v>
      </c>
      <c r="L75" s="4"/>
      <c r="M75" s="8"/>
      <c r="N75" s="8"/>
      <c r="O75" s="32"/>
    </row>
    <row r="76" spans="1:15" x14ac:dyDescent="0.25">
      <c r="B76">
        <f>A</f>
        <v>100</v>
      </c>
      <c r="C76" s="8">
        <f>2*A</f>
        <v>200</v>
      </c>
      <c r="D76" s="9">
        <f>A + B -2*Cc</f>
        <v>114</v>
      </c>
      <c r="E76">
        <f>3*A+B-2*Cc</f>
        <v>314</v>
      </c>
      <c r="G76">
        <f>2*A</f>
        <v>200</v>
      </c>
      <c r="H76" s="8">
        <f>4*A+B-2*Cc</f>
        <v>414</v>
      </c>
      <c r="I76" s="13"/>
      <c r="J76">
        <f>B</f>
        <v>16</v>
      </c>
      <c r="K76">
        <f>Cc</f>
        <v>1</v>
      </c>
      <c r="L76" s="4"/>
      <c r="M76" s="8"/>
      <c r="N76" s="8"/>
      <c r="O76" s="32"/>
    </row>
    <row r="77" spans="1:15" x14ac:dyDescent="0.25">
      <c r="A77" t="s">
        <v>29</v>
      </c>
      <c r="B77">
        <f>B76</f>
        <v>100</v>
      </c>
      <c r="C77" s="8"/>
      <c r="E77">
        <f>E76*1</f>
        <v>314</v>
      </c>
      <c r="F77" s="4">
        <f t="shared" ref="F77:F85" si="37">SUM(B77:E77)</f>
        <v>414</v>
      </c>
      <c r="H77" s="8">
        <f>1*H76</f>
        <v>414</v>
      </c>
      <c r="I77" s="13"/>
      <c r="L77" s="4">
        <f t="shared" ref="L77:L85" si="38">SUM(G77:K77)</f>
        <v>414</v>
      </c>
      <c r="M77" s="8">
        <f t="shared" ref="M77:M85" si="39">L77-F77</f>
        <v>0</v>
      </c>
      <c r="N77" s="8" t="b">
        <f t="shared" ref="N77:N79" si="40">IF(ABS(M77)&lt;1,TRUE,FALSE)</f>
        <v>1</v>
      </c>
      <c r="O77" s="32"/>
    </row>
    <row r="78" spans="1:15" x14ac:dyDescent="0.25">
      <c r="A78" t="s">
        <v>16</v>
      </c>
      <c r="B78">
        <f>B</f>
        <v>16</v>
      </c>
      <c r="C78" s="8"/>
      <c r="F78" s="4">
        <f t="shared" si="37"/>
        <v>16</v>
      </c>
      <c r="H78" s="8"/>
      <c r="I78" s="13"/>
      <c r="J78">
        <f>J76</f>
        <v>16</v>
      </c>
      <c r="L78" s="4">
        <f t="shared" si="38"/>
        <v>16</v>
      </c>
      <c r="M78" s="8">
        <f t="shared" si="39"/>
        <v>0</v>
      </c>
      <c r="N78" s="8" t="b">
        <f t="shared" si="40"/>
        <v>1</v>
      </c>
      <c r="O78" s="32"/>
    </row>
    <row r="79" spans="1:15" x14ac:dyDescent="0.25">
      <c r="A79" t="s">
        <v>17</v>
      </c>
      <c r="B79">
        <f>Cc</f>
        <v>1</v>
      </c>
      <c r="C79" s="8"/>
      <c r="F79" s="4">
        <f t="shared" si="37"/>
        <v>1</v>
      </c>
      <c r="H79" s="8"/>
      <c r="I79" s="13"/>
      <c r="K79">
        <f>K76</f>
        <v>1</v>
      </c>
      <c r="L79" s="4">
        <f t="shared" si="38"/>
        <v>1</v>
      </c>
      <c r="M79" s="8">
        <f t="shared" si="39"/>
        <v>0</v>
      </c>
      <c r="N79" s="8" t="b">
        <f t="shared" si="40"/>
        <v>1</v>
      </c>
      <c r="O79" s="32"/>
    </row>
    <row r="80" spans="1:15" x14ac:dyDescent="0.25">
      <c r="A80" t="s">
        <v>30</v>
      </c>
      <c r="B80">
        <f>A+Cc*4</f>
        <v>104</v>
      </c>
      <c r="C80" s="8">
        <f>2*C76</f>
        <v>400</v>
      </c>
      <c r="D80">
        <f>1*D76</f>
        <v>114</v>
      </c>
      <c r="E80">
        <f>E76*2</f>
        <v>628</v>
      </c>
      <c r="F80" s="4">
        <f t="shared" si="37"/>
        <v>1246</v>
      </c>
      <c r="H80" s="8">
        <f>3*H76</f>
        <v>1242</v>
      </c>
      <c r="I80" s="13"/>
      <c r="K80">
        <f>4*K76</f>
        <v>4</v>
      </c>
      <c r="L80" s="4">
        <f t="shared" si="38"/>
        <v>1246</v>
      </c>
      <c r="M80" s="8">
        <f t="shared" si="39"/>
        <v>0</v>
      </c>
      <c r="N80" s="8" t="b">
        <f>IF(ABS(M80)&lt;1,TRUE,FALSE)</f>
        <v>1</v>
      </c>
      <c r="O80" s="32"/>
    </row>
    <row r="81" spans="1:15" x14ac:dyDescent="0.25">
      <c r="A81" s="19" t="s">
        <v>57</v>
      </c>
      <c r="B81" s="22">
        <f>2*B76</f>
        <v>200</v>
      </c>
      <c r="C81" s="22"/>
      <c r="F81" s="26">
        <f t="shared" si="37"/>
        <v>200</v>
      </c>
      <c r="H81" s="13"/>
      <c r="I81" s="24"/>
      <c r="J81" s="22">
        <f>J76*4</f>
        <v>64</v>
      </c>
      <c r="K81" s="22">
        <f>1*K76</f>
        <v>1</v>
      </c>
      <c r="L81" s="25">
        <f t="shared" si="38"/>
        <v>65</v>
      </c>
      <c r="M81" s="8">
        <f t="shared" si="39"/>
        <v>-135</v>
      </c>
      <c r="N81" s="8"/>
      <c r="O81" s="32"/>
    </row>
    <row r="82" spans="1:15" x14ac:dyDescent="0.25">
      <c r="A82" s="19" t="s">
        <v>55</v>
      </c>
      <c r="B82" s="22">
        <f>3*B</f>
        <v>48</v>
      </c>
      <c r="C82" s="22"/>
      <c r="F82" s="26">
        <f t="shared" si="37"/>
        <v>48</v>
      </c>
      <c r="I82" s="23"/>
      <c r="J82" s="23"/>
      <c r="K82" s="23"/>
      <c r="L82" s="25">
        <f t="shared" si="38"/>
        <v>0</v>
      </c>
      <c r="M82" s="8">
        <f t="shared" si="39"/>
        <v>-48</v>
      </c>
      <c r="N82" s="8"/>
      <c r="O82" s="32"/>
    </row>
    <row r="83" spans="1:15" x14ac:dyDescent="0.25">
      <c r="A83" s="19" t="s">
        <v>56</v>
      </c>
      <c r="B83" s="22">
        <f>3*Cc</f>
        <v>3</v>
      </c>
      <c r="C83" s="22"/>
      <c r="F83" s="26">
        <f t="shared" si="37"/>
        <v>3</v>
      </c>
      <c r="I83" s="23"/>
      <c r="J83" s="23"/>
      <c r="K83" s="23"/>
      <c r="L83" s="25">
        <f t="shared" si="38"/>
        <v>0</v>
      </c>
      <c r="M83" s="8">
        <f t="shared" si="39"/>
        <v>-3</v>
      </c>
      <c r="N83" s="8"/>
      <c r="O83" s="32"/>
    </row>
    <row r="84" spans="1:15" x14ac:dyDescent="0.25">
      <c r="A84" s="7" t="s">
        <v>58</v>
      </c>
      <c r="B84">
        <f>B81+B82+B83</f>
        <v>251</v>
      </c>
      <c r="D84">
        <f>2*D76</f>
        <v>228</v>
      </c>
      <c r="F84" s="10">
        <f t="shared" si="37"/>
        <v>479</v>
      </c>
      <c r="H84">
        <f>1*H76</f>
        <v>414</v>
      </c>
      <c r="J84">
        <f>J76*4</f>
        <v>64</v>
      </c>
      <c r="K84">
        <f>K76*1</f>
        <v>1</v>
      </c>
      <c r="L84" s="4">
        <f t="shared" si="38"/>
        <v>479</v>
      </c>
      <c r="M84" s="8">
        <f t="shared" si="39"/>
        <v>0</v>
      </c>
      <c r="N84" s="8" t="b">
        <f t="shared" ref="N84:N85" si="41">IF(ABS(M84)&lt;1,TRUE,FALSE)</f>
        <v>1</v>
      </c>
      <c r="O84" s="32"/>
    </row>
    <row r="85" spans="1:15" x14ac:dyDescent="0.25">
      <c r="A85" s="20" t="s">
        <v>62</v>
      </c>
      <c r="B85">
        <v>0</v>
      </c>
      <c r="C85">
        <f>0*C76</f>
        <v>0</v>
      </c>
      <c r="F85" s="10">
        <f t="shared" si="37"/>
        <v>0</v>
      </c>
      <c r="G85">
        <f>2*G76</f>
        <v>400</v>
      </c>
      <c r="H85">
        <f>H76*-1</f>
        <v>-414</v>
      </c>
      <c r="J85">
        <f>J76*1</f>
        <v>16</v>
      </c>
      <c r="K85">
        <f>K76*-2</f>
        <v>-2</v>
      </c>
      <c r="L85" s="4">
        <f t="shared" si="38"/>
        <v>0</v>
      </c>
      <c r="M85" s="8">
        <f t="shared" si="39"/>
        <v>0</v>
      </c>
      <c r="N85" s="8" t="b">
        <f t="shared" si="41"/>
        <v>1</v>
      </c>
      <c r="O85" s="32"/>
    </row>
    <row r="86" spans="1:15" x14ac:dyDescent="0.25">
      <c r="O86" s="32"/>
    </row>
    <row r="87" spans="1:15" x14ac:dyDescent="0.25">
      <c r="O87" s="32"/>
    </row>
    <row r="88" spans="1:15" ht="30" x14ac:dyDescent="0.4">
      <c r="A88" s="4" t="s">
        <v>79</v>
      </c>
      <c r="B88" s="1" t="s">
        <v>18</v>
      </c>
      <c r="C88" s="1" t="s">
        <v>80</v>
      </c>
      <c r="D88" s="1" t="s">
        <v>36</v>
      </c>
      <c r="E88" s="1" t="s">
        <v>35</v>
      </c>
      <c r="F88" s="2" t="s">
        <v>14</v>
      </c>
      <c r="G88" s="27" t="s">
        <v>81</v>
      </c>
      <c r="H88" s="1" t="s">
        <v>39</v>
      </c>
      <c r="J88" s="27" t="s">
        <v>37</v>
      </c>
      <c r="K88" s="1" t="s">
        <v>38</v>
      </c>
      <c r="L88" s="4"/>
      <c r="M88" s="8"/>
      <c r="N88" s="8"/>
      <c r="O88" s="32"/>
    </row>
    <row r="89" spans="1:15" ht="17.25" x14ac:dyDescent="0.25">
      <c r="A89" s="17" t="s">
        <v>64</v>
      </c>
      <c r="B89" t="s">
        <v>65</v>
      </c>
      <c r="C89" s="16" t="s">
        <v>71</v>
      </c>
      <c r="D89" s="9" t="s">
        <v>75</v>
      </c>
      <c r="E89" s="9" t="s">
        <v>82</v>
      </c>
      <c r="G89" s="15" t="s">
        <v>71</v>
      </c>
      <c r="H89" t="s">
        <v>83</v>
      </c>
      <c r="I89" s="18"/>
      <c r="J89" t="s">
        <v>1</v>
      </c>
      <c r="K89" t="s">
        <v>2</v>
      </c>
      <c r="L89" s="4"/>
      <c r="M89" s="8"/>
      <c r="N89" s="8"/>
      <c r="O89" s="32"/>
    </row>
    <row r="90" spans="1:15" x14ac:dyDescent="0.25">
      <c r="B90">
        <f>A</f>
        <v>100</v>
      </c>
      <c r="C90" s="8">
        <f>4*A</f>
        <v>400</v>
      </c>
      <c r="D90" s="9">
        <f>A + B -2*Cc</f>
        <v>114</v>
      </c>
      <c r="E90">
        <f>7*A+B-2*Cc</f>
        <v>714</v>
      </c>
      <c r="G90">
        <f>4*A</f>
        <v>400</v>
      </c>
      <c r="H90" s="8">
        <f>8*A+B-2*Cc</f>
        <v>814</v>
      </c>
      <c r="I90" s="13"/>
      <c r="J90">
        <f>B</f>
        <v>16</v>
      </c>
      <c r="K90">
        <f>Cc</f>
        <v>1</v>
      </c>
      <c r="L90" s="4"/>
      <c r="M90" s="8"/>
      <c r="N90" s="8"/>
      <c r="O90" s="32"/>
    </row>
    <row r="91" spans="1:15" x14ac:dyDescent="0.25">
      <c r="A91" t="s">
        <v>29</v>
      </c>
      <c r="B91">
        <f>B90</f>
        <v>100</v>
      </c>
      <c r="C91" s="8"/>
      <c r="E91">
        <f>E90*1</f>
        <v>714</v>
      </c>
      <c r="F91" s="4">
        <f t="shared" ref="F91:F99" si="42">SUM(B91:E91)</f>
        <v>814</v>
      </c>
      <c r="H91" s="8">
        <f>1*H90</f>
        <v>814</v>
      </c>
      <c r="I91" s="13"/>
      <c r="L91" s="4">
        <f t="shared" ref="L91:L99" si="43">SUM(G91:K91)</f>
        <v>814</v>
      </c>
      <c r="M91" s="8">
        <f t="shared" ref="M91:M99" si="44">L91-F91</f>
        <v>0</v>
      </c>
      <c r="N91" s="8" t="b">
        <f t="shared" ref="N91:N93" si="45">IF(ABS(M91)&lt;1,TRUE,FALSE)</f>
        <v>1</v>
      </c>
      <c r="O91" s="32"/>
    </row>
    <row r="92" spans="1:15" x14ac:dyDescent="0.25">
      <c r="A92" t="s">
        <v>16</v>
      </c>
      <c r="B92">
        <f>B</f>
        <v>16</v>
      </c>
      <c r="C92" s="8"/>
      <c r="F92" s="4">
        <f t="shared" si="42"/>
        <v>16</v>
      </c>
      <c r="H92" s="8"/>
      <c r="I92" s="13"/>
      <c r="J92">
        <f>J90</f>
        <v>16</v>
      </c>
      <c r="L92" s="4">
        <f t="shared" si="43"/>
        <v>16</v>
      </c>
      <c r="M92" s="8">
        <f t="shared" si="44"/>
        <v>0</v>
      </c>
      <c r="N92" s="8" t="b">
        <f t="shared" si="45"/>
        <v>1</v>
      </c>
      <c r="O92" s="32"/>
    </row>
    <row r="93" spans="1:15" x14ac:dyDescent="0.25">
      <c r="A93" t="s">
        <v>17</v>
      </c>
      <c r="B93">
        <f>Cc</f>
        <v>1</v>
      </c>
      <c r="C93" s="8"/>
      <c r="F93" s="4">
        <f t="shared" si="42"/>
        <v>1</v>
      </c>
      <c r="H93" s="8"/>
      <c r="I93" s="13"/>
      <c r="K93">
        <f>K90</f>
        <v>1</v>
      </c>
      <c r="L93" s="4">
        <f t="shared" si="43"/>
        <v>1</v>
      </c>
      <c r="M93" s="8">
        <f t="shared" si="44"/>
        <v>0</v>
      </c>
      <c r="N93" s="8" t="b">
        <f t="shared" si="45"/>
        <v>1</v>
      </c>
      <c r="O93" s="32"/>
    </row>
    <row r="94" spans="1:15" x14ac:dyDescent="0.25">
      <c r="A94" t="s">
        <v>30</v>
      </c>
      <c r="B94">
        <f>A+Cc*4</f>
        <v>104</v>
      </c>
      <c r="C94" s="8">
        <f>2*C90</f>
        <v>800</v>
      </c>
      <c r="D94">
        <f>1*D90</f>
        <v>114</v>
      </c>
      <c r="E94">
        <f>E90*2</f>
        <v>1428</v>
      </c>
      <c r="F94" s="4">
        <f t="shared" si="42"/>
        <v>2446</v>
      </c>
      <c r="H94" s="8">
        <f>3*H90</f>
        <v>2442</v>
      </c>
      <c r="I94" s="13"/>
      <c r="K94">
        <f>4*K90</f>
        <v>4</v>
      </c>
      <c r="L94" s="4">
        <f t="shared" si="43"/>
        <v>2446</v>
      </c>
      <c r="M94" s="8">
        <f t="shared" si="44"/>
        <v>0</v>
      </c>
      <c r="N94" s="8" t="b">
        <f>IF(ABS(M94)&lt;1,TRUE,FALSE)</f>
        <v>1</v>
      </c>
      <c r="O94" s="32"/>
    </row>
    <row r="95" spans="1:15" x14ac:dyDescent="0.25">
      <c r="A95" s="19" t="s">
        <v>57</v>
      </c>
      <c r="B95" s="22">
        <f>2*B90</f>
        <v>200</v>
      </c>
      <c r="C95" s="22"/>
      <c r="F95" s="26">
        <f t="shared" si="42"/>
        <v>200</v>
      </c>
      <c r="H95" s="13"/>
      <c r="I95" s="24"/>
      <c r="J95" s="22">
        <f>J90*4</f>
        <v>64</v>
      </c>
      <c r="K95" s="22">
        <f>1*K90</f>
        <v>1</v>
      </c>
      <c r="L95" s="25">
        <f t="shared" si="43"/>
        <v>65</v>
      </c>
      <c r="M95" s="8">
        <f t="shared" si="44"/>
        <v>-135</v>
      </c>
      <c r="N95" s="8"/>
      <c r="O95" s="32"/>
    </row>
    <row r="96" spans="1:15" x14ac:dyDescent="0.25">
      <c r="A96" s="19" t="s">
        <v>55</v>
      </c>
      <c r="B96" s="22">
        <f>3*B</f>
        <v>48</v>
      </c>
      <c r="C96" s="22"/>
      <c r="F96" s="26">
        <f t="shared" si="42"/>
        <v>48</v>
      </c>
      <c r="I96" s="23"/>
      <c r="J96" s="23"/>
      <c r="K96" s="23"/>
      <c r="L96" s="25">
        <f t="shared" si="43"/>
        <v>0</v>
      </c>
      <c r="M96" s="8">
        <f t="shared" si="44"/>
        <v>-48</v>
      </c>
      <c r="N96" s="8"/>
      <c r="O96" s="32"/>
    </row>
    <row r="97" spans="1:22" x14ac:dyDescent="0.25">
      <c r="A97" s="19" t="s">
        <v>56</v>
      </c>
      <c r="B97" s="22">
        <f>3*Cc</f>
        <v>3</v>
      </c>
      <c r="C97" s="22"/>
      <c r="F97" s="26">
        <f t="shared" si="42"/>
        <v>3</v>
      </c>
      <c r="I97" s="23"/>
      <c r="J97" s="23"/>
      <c r="K97" s="23"/>
      <c r="L97" s="25">
        <f t="shared" si="43"/>
        <v>0</v>
      </c>
      <c r="M97" s="8">
        <f t="shared" si="44"/>
        <v>-3</v>
      </c>
      <c r="N97" s="8"/>
      <c r="O97" s="32"/>
    </row>
    <row r="98" spans="1:22" x14ac:dyDescent="0.25">
      <c r="A98" s="7" t="s">
        <v>58</v>
      </c>
      <c r="B98">
        <f>B95+B96+B97</f>
        <v>251</v>
      </c>
      <c r="C98">
        <f>1*C90</f>
        <v>400</v>
      </c>
      <c r="D98">
        <f>2*D90</f>
        <v>228</v>
      </c>
      <c r="F98" s="10">
        <f t="shared" si="42"/>
        <v>879</v>
      </c>
      <c r="H98">
        <f>1*H90</f>
        <v>814</v>
      </c>
      <c r="J98">
        <f>J90*4</f>
        <v>64</v>
      </c>
      <c r="K98">
        <f>K90*1</f>
        <v>1</v>
      </c>
      <c r="L98" s="4">
        <f t="shared" si="43"/>
        <v>879</v>
      </c>
      <c r="M98" s="8">
        <f t="shared" si="44"/>
        <v>0</v>
      </c>
      <c r="N98" s="8" t="b">
        <f t="shared" ref="N98:N99" si="46">IF(ABS(M98)&lt;1,TRUE,FALSE)</f>
        <v>1</v>
      </c>
      <c r="O98" s="32"/>
    </row>
    <row r="99" spans="1:22" x14ac:dyDescent="0.25">
      <c r="A99" s="20" t="s">
        <v>62</v>
      </c>
      <c r="B99">
        <v>0</v>
      </c>
      <c r="C99">
        <f>0*C90</f>
        <v>0</v>
      </c>
      <c r="F99" s="10">
        <f t="shared" si="42"/>
        <v>0</v>
      </c>
      <c r="G99">
        <f>2*G90</f>
        <v>800</v>
      </c>
      <c r="H99">
        <f>H90*-1</f>
        <v>-814</v>
      </c>
      <c r="J99">
        <f>J90*1</f>
        <v>16</v>
      </c>
      <c r="K99">
        <f>K90*-2</f>
        <v>-2</v>
      </c>
      <c r="L99" s="4">
        <f t="shared" si="43"/>
        <v>0</v>
      </c>
      <c r="M99" s="8">
        <f t="shared" si="44"/>
        <v>0</v>
      </c>
      <c r="N99" s="8" t="b">
        <f t="shared" si="46"/>
        <v>1</v>
      </c>
      <c r="O99" s="32"/>
    </row>
    <row r="100" spans="1:22" x14ac:dyDescent="0.25">
      <c r="O100" s="32"/>
    </row>
    <row r="101" spans="1:22" ht="30" x14ac:dyDescent="0.4">
      <c r="A101" s="4" t="s">
        <v>84</v>
      </c>
      <c r="B101" s="1" t="s">
        <v>18</v>
      </c>
      <c r="C101" s="1" t="s">
        <v>86</v>
      </c>
      <c r="D101" s="1" t="s">
        <v>39</v>
      </c>
      <c r="F101" s="2" t="s">
        <v>14</v>
      </c>
      <c r="G101" s="27" t="s">
        <v>87</v>
      </c>
      <c r="H101" s="1" t="s">
        <v>35</v>
      </c>
      <c r="I101" s="1" t="s">
        <v>36</v>
      </c>
      <c r="J101" s="27" t="s">
        <v>37</v>
      </c>
      <c r="K101" s="1" t="s">
        <v>38</v>
      </c>
      <c r="L101" s="4"/>
      <c r="M101" s="8"/>
      <c r="N101" s="8"/>
      <c r="O101" s="32"/>
    </row>
    <row r="102" spans="1:22" ht="17.25" x14ac:dyDescent="0.25">
      <c r="A102" s="17" t="s">
        <v>85</v>
      </c>
      <c r="B102" t="s">
        <v>65</v>
      </c>
      <c r="C102" s="16" t="s">
        <v>88</v>
      </c>
      <c r="D102" s="9" t="s">
        <v>90</v>
      </c>
      <c r="G102" s="15" t="s">
        <v>88</v>
      </c>
      <c r="H102" s="9" t="s">
        <v>89</v>
      </c>
      <c r="I102" t="s">
        <v>89</v>
      </c>
      <c r="J102" t="s">
        <v>1</v>
      </c>
      <c r="K102" t="s">
        <v>2</v>
      </c>
      <c r="L102" s="4"/>
      <c r="M102" s="8"/>
      <c r="N102" s="8"/>
      <c r="O102" s="32"/>
    </row>
    <row r="103" spans="1:22" x14ac:dyDescent="0.25">
      <c r="B103">
        <f>A</f>
        <v>100</v>
      </c>
      <c r="C103" s="8">
        <f>1/2*A</f>
        <v>50</v>
      </c>
      <c r="D103" s="9">
        <f>-1/2*A - B + 2*Cc</f>
        <v>-64</v>
      </c>
      <c r="G103">
        <f>1/2*A</f>
        <v>50</v>
      </c>
      <c r="H103">
        <f>1/2*A - B+2*Cc</f>
        <v>36</v>
      </c>
      <c r="I103" s="8">
        <f>1/2*A-B+2*Cc</f>
        <v>36</v>
      </c>
      <c r="J103">
        <f>B</f>
        <v>16</v>
      </c>
      <c r="K103">
        <f>Cc</f>
        <v>1</v>
      </c>
      <c r="L103" s="4"/>
      <c r="M103" s="8"/>
      <c r="N103" s="8"/>
      <c r="O103" s="32"/>
    </row>
    <row r="104" spans="1:22" x14ac:dyDescent="0.25">
      <c r="A104" t="s">
        <v>29</v>
      </c>
      <c r="B104">
        <f>B103</f>
        <v>100</v>
      </c>
      <c r="C104" s="8"/>
      <c r="D104">
        <f>D103*1</f>
        <v>-64</v>
      </c>
      <c r="F104" s="4">
        <f t="shared" ref="F104:F112" si="47">SUM(B104:E104)</f>
        <v>36</v>
      </c>
      <c r="H104">
        <f>1*H103</f>
        <v>36</v>
      </c>
      <c r="I104" s="8"/>
      <c r="L104" s="4">
        <f t="shared" ref="L104:L112" si="48">SUM(G104:K104)</f>
        <v>36</v>
      </c>
      <c r="M104" s="8">
        <f t="shared" ref="M104:M112" si="49">L104-F104</f>
        <v>0</v>
      </c>
      <c r="N104" s="8" t="b">
        <f t="shared" ref="N104:N106" si="50">IF(ABS(M104)&lt;1,TRUE,FALSE)</f>
        <v>1</v>
      </c>
      <c r="O104" s="32"/>
      <c r="R104" s="3"/>
      <c r="S104" s="3" t="s">
        <v>24</v>
      </c>
      <c r="T104" s="3"/>
      <c r="U104" s="3" t="s">
        <v>25</v>
      </c>
      <c r="V104" s="3"/>
    </row>
    <row r="105" spans="1:22" x14ac:dyDescent="0.25">
      <c r="A105" t="s">
        <v>16</v>
      </c>
      <c r="B105">
        <f>B</f>
        <v>16</v>
      </c>
      <c r="C105" s="8"/>
      <c r="F105" s="4">
        <f t="shared" si="47"/>
        <v>16</v>
      </c>
      <c r="I105" s="8"/>
      <c r="J105">
        <f>J103</f>
        <v>16</v>
      </c>
      <c r="L105" s="4">
        <f t="shared" si="48"/>
        <v>16</v>
      </c>
      <c r="M105" s="8">
        <f t="shared" si="49"/>
        <v>0</v>
      </c>
      <c r="N105" s="8" t="b">
        <f t="shared" si="50"/>
        <v>1</v>
      </c>
      <c r="O105" s="32"/>
      <c r="R105" s="3" t="s">
        <v>26</v>
      </c>
      <c r="S105" s="3" t="s">
        <v>6</v>
      </c>
      <c r="T105" s="3">
        <v>100</v>
      </c>
      <c r="U105" s="3" t="s">
        <v>7</v>
      </c>
      <c r="V105" s="3">
        <v>106</v>
      </c>
    </row>
    <row r="106" spans="1:22" x14ac:dyDescent="0.25">
      <c r="A106" t="s">
        <v>17</v>
      </c>
      <c r="B106">
        <f>Cc</f>
        <v>1</v>
      </c>
      <c r="C106" s="8"/>
      <c r="F106" s="4">
        <f t="shared" si="47"/>
        <v>1</v>
      </c>
      <c r="I106" s="8"/>
      <c r="K106">
        <f>K103</f>
        <v>1</v>
      </c>
      <c r="L106" s="4">
        <f t="shared" si="48"/>
        <v>1</v>
      </c>
      <c r="M106" s="8">
        <f t="shared" si="49"/>
        <v>0</v>
      </c>
      <c r="N106" s="8" t="b">
        <f t="shared" si="50"/>
        <v>1</v>
      </c>
      <c r="O106" s="32"/>
      <c r="R106" s="3" t="s">
        <v>27</v>
      </c>
      <c r="S106" s="3" t="s">
        <v>8</v>
      </c>
      <c r="T106" s="3">
        <v>16</v>
      </c>
      <c r="U106" s="3" t="s">
        <v>9</v>
      </c>
      <c r="V106" s="3">
        <v>16</v>
      </c>
    </row>
    <row r="107" spans="1:22" x14ac:dyDescent="0.25">
      <c r="A107" t="s">
        <v>30</v>
      </c>
      <c r="B107">
        <f>A+Cc*4</f>
        <v>104</v>
      </c>
      <c r="C107" s="8">
        <f>4*C103</f>
        <v>200</v>
      </c>
      <c r="D107">
        <f>3*D103</f>
        <v>-192</v>
      </c>
      <c r="F107" s="4">
        <f t="shared" si="47"/>
        <v>112</v>
      </c>
      <c r="H107">
        <f>2*H103</f>
        <v>72</v>
      </c>
      <c r="I107" s="8">
        <f>1*I103</f>
        <v>36</v>
      </c>
      <c r="K107">
        <f>4*K103</f>
        <v>4</v>
      </c>
      <c r="L107" s="4">
        <f t="shared" si="48"/>
        <v>112</v>
      </c>
      <c r="M107" s="8">
        <f t="shared" si="49"/>
        <v>0</v>
      </c>
      <c r="N107" s="8" t="b">
        <f>IF(ABS(M107)&lt;1,TRUE,FALSE)</f>
        <v>1</v>
      </c>
      <c r="O107" s="32"/>
      <c r="R107" s="3" t="s">
        <v>28</v>
      </c>
      <c r="S107" s="3" t="s">
        <v>10</v>
      </c>
      <c r="T107" s="3">
        <v>1</v>
      </c>
      <c r="U107" s="3" t="s">
        <v>11</v>
      </c>
      <c r="V107" s="3">
        <v>1</v>
      </c>
    </row>
    <row r="108" spans="1:22" x14ac:dyDescent="0.25">
      <c r="A108" s="19" t="s">
        <v>57</v>
      </c>
      <c r="B108" s="22">
        <f>2*B103</f>
        <v>200</v>
      </c>
      <c r="C108" s="22"/>
      <c r="F108" s="26">
        <f t="shared" si="47"/>
        <v>200</v>
      </c>
      <c r="I108" s="13"/>
      <c r="J108" s="22">
        <f>J103*4</f>
        <v>64</v>
      </c>
      <c r="K108" s="22">
        <f>1*K103</f>
        <v>1</v>
      </c>
      <c r="L108" s="25">
        <f t="shared" si="48"/>
        <v>65</v>
      </c>
      <c r="M108" s="8">
        <f t="shared" si="49"/>
        <v>-135</v>
      </c>
      <c r="N108" s="8"/>
      <c r="O108" s="32"/>
    </row>
    <row r="109" spans="1:22" x14ac:dyDescent="0.25">
      <c r="A109" s="19" t="s">
        <v>55</v>
      </c>
      <c r="B109" s="22">
        <f>3*B</f>
        <v>48</v>
      </c>
      <c r="C109" s="22"/>
      <c r="F109" s="26">
        <f t="shared" si="47"/>
        <v>48</v>
      </c>
      <c r="J109" s="23"/>
      <c r="K109" s="23"/>
      <c r="L109" s="25">
        <f t="shared" si="48"/>
        <v>0</v>
      </c>
      <c r="M109" s="8">
        <f t="shared" si="49"/>
        <v>-48</v>
      </c>
      <c r="N109" s="8"/>
      <c r="O109" s="32"/>
    </row>
    <row r="110" spans="1:22" x14ac:dyDescent="0.25">
      <c r="A110" s="19" t="s">
        <v>56</v>
      </c>
      <c r="B110" s="22">
        <f>3*Cc</f>
        <v>3</v>
      </c>
      <c r="C110" s="22"/>
      <c r="F110" s="26">
        <f t="shared" si="47"/>
        <v>3</v>
      </c>
      <c r="J110" s="23"/>
      <c r="K110" s="23"/>
      <c r="L110" s="25">
        <f t="shared" si="48"/>
        <v>0</v>
      </c>
      <c r="M110" s="8">
        <f t="shared" si="49"/>
        <v>-3</v>
      </c>
      <c r="N110" s="8"/>
      <c r="O110" s="32"/>
    </row>
    <row r="111" spans="1:22" x14ac:dyDescent="0.25">
      <c r="A111" s="7" t="s">
        <v>58</v>
      </c>
      <c r="B111">
        <f>B108+B109+B110</f>
        <v>251</v>
      </c>
      <c r="D111">
        <f>1*D103</f>
        <v>-64</v>
      </c>
      <c r="F111" s="10">
        <f t="shared" si="47"/>
        <v>187</v>
      </c>
      <c r="G111">
        <f>1*G103</f>
        <v>50</v>
      </c>
      <c r="I111">
        <f>2*I103</f>
        <v>72</v>
      </c>
      <c r="J111">
        <f>J103*4</f>
        <v>64</v>
      </c>
      <c r="K111">
        <f>K103*1</f>
        <v>1</v>
      </c>
      <c r="L111" s="4">
        <f t="shared" si="48"/>
        <v>187</v>
      </c>
      <c r="M111" s="8">
        <f t="shared" si="49"/>
        <v>0</v>
      </c>
      <c r="N111" s="8" t="b">
        <f t="shared" ref="N111:N112" si="51">IF(ABS(M111)&lt;1,TRUE,FALSE)</f>
        <v>1</v>
      </c>
      <c r="O111" s="32"/>
    </row>
    <row r="112" spans="1:22" x14ac:dyDescent="0.25">
      <c r="A112" s="20" t="s">
        <v>62</v>
      </c>
      <c r="B112">
        <v>0</v>
      </c>
      <c r="C112">
        <f>-2*C103</f>
        <v>-100</v>
      </c>
      <c r="D112">
        <f>D103*-1</f>
        <v>64</v>
      </c>
      <c r="F112" s="10">
        <f t="shared" si="47"/>
        <v>-36</v>
      </c>
      <c r="G112">
        <f>-1*G103</f>
        <v>-50</v>
      </c>
      <c r="J112">
        <f>J103*1</f>
        <v>16</v>
      </c>
      <c r="K112">
        <f>K103*-2</f>
        <v>-2</v>
      </c>
      <c r="L112" s="4">
        <f t="shared" si="48"/>
        <v>-36</v>
      </c>
      <c r="M112" s="8">
        <f t="shared" si="49"/>
        <v>0</v>
      </c>
      <c r="N112" s="8" t="b">
        <f t="shared" si="51"/>
        <v>1</v>
      </c>
      <c r="O112" s="32"/>
    </row>
    <row r="113" spans="1:15" x14ac:dyDescent="0.25">
      <c r="O113" s="32"/>
    </row>
    <row r="114" spans="1:15" ht="30" x14ac:dyDescent="0.4">
      <c r="A114" s="4" t="s">
        <v>91</v>
      </c>
      <c r="B114" s="1" t="s">
        <v>18</v>
      </c>
      <c r="C114" s="1"/>
      <c r="D114" s="1" t="s">
        <v>39</v>
      </c>
      <c r="E114" s="1" t="s">
        <v>36</v>
      </c>
      <c r="F114" s="2" t="s">
        <v>14</v>
      </c>
      <c r="G114" s="27" t="s">
        <v>94</v>
      </c>
      <c r="H114" s="1" t="s">
        <v>35</v>
      </c>
      <c r="I114" s="1"/>
      <c r="J114" s="27" t="s">
        <v>37</v>
      </c>
      <c r="K114" s="1" t="s">
        <v>38</v>
      </c>
      <c r="L114" s="4"/>
      <c r="M114" s="8"/>
      <c r="N114" s="8"/>
      <c r="O114" s="32"/>
    </row>
    <row r="115" spans="1:15" ht="17.25" x14ac:dyDescent="0.25">
      <c r="A115" s="17" t="s">
        <v>96</v>
      </c>
      <c r="B115" t="s">
        <v>65</v>
      </c>
      <c r="C115" s="16"/>
      <c r="D115" s="9" t="s">
        <v>92</v>
      </c>
      <c r="E115" t="s">
        <v>60</v>
      </c>
      <c r="G115" s="15" t="s">
        <v>88</v>
      </c>
      <c r="H115" t="s">
        <v>89</v>
      </c>
      <c r="J115" t="s">
        <v>1</v>
      </c>
      <c r="K115" t="s">
        <v>2</v>
      </c>
      <c r="L115" s="4"/>
      <c r="M115" s="8"/>
      <c r="N115" s="8"/>
      <c r="O115" s="32"/>
    </row>
    <row r="116" spans="1:15" x14ac:dyDescent="0.25">
      <c r="B116">
        <f>A</f>
        <v>100</v>
      </c>
      <c r="C116" s="8"/>
      <c r="D116" s="9">
        <f>-1*B+2*Cc</f>
        <v>-14</v>
      </c>
      <c r="E116">
        <f>B-2*Cc</f>
        <v>14</v>
      </c>
      <c r="G116">
        <f>1/2*A</f>
        <v>50</v>
      </c>
      <c r="H116">
        <f>1/2*A - B+2*Cc</f>
        <v>36</v>
      </c>
      <c r="I116" s="8"/>
      <c r="J116">
        <f>B</f>
        <v>16</v>
      </c>
      <c r="K116">
        <f>Cc</f>
        <v>1</v>
      </c>
      <c r="L116" s="4"/>
      <c r="M116" s="8"/>
      <c r="N116" s="8"/>
      <c r="O116" s="32"/>
    </row>
    <row r="117" spans="1:15" x14ac:dyDescent="0.25">
      <c r="A117" t="s">
        <v>29</v>
      </c>
      <c r="B117">
        <f>B116</f>
        <v>100</v>
      </c>
      <c r="C117" s="8"/>
      <c r="D117">
        <f>D116*1</f>
        <v>-14</v>
      </c>
      <c r="F117" s="4">
        <f t="shared" ref="F117:F125" si="52">SUM(B117:E117)</f>
        <v>86</v>
      </c>
      <c r="G117">
        <f>1*G116</f>
        <v>50</v>
      </c>
      <c r="H117">
        <f>1*H116</f>
        <v>36</v>
      </c>
      <c r="I117" s="8"/>
      <c r="L117" s="4">
        <f t="shared" ref="L117:L125" si="53">SUM(G117:K117)</f>
        <v>86</v>
      </c>
      <c r="M117" s="8">
        <f t="shared" ref="M117:M125" si="54">L117-F117</f>
        <v>0</v>
      </c>
      <c r="N117" s="8" t="b">
        <f t="shared" ref="N117:N119" si="55">IF(ABS(M117)&lt;1,TRUE,FALSE)</f>
        <v>1</v>
      </c>
      <c r="O117" s="32"/>
    </row>
    <row r="118" spans="1:15" x14ac:dyDescent="0.25">
      <c r="A118" t="s">
        <v>16</v>
      </c>
      <c r="B118">
        <f>B</f>
        <v>16</v>
      </c>
      <c r="C118" s="8"/>
      <c r="F118" s="4">
        <f t="shared" si="52"/>
        <v>16</v>
      </c>
      <c r="I118" s="8"/>
      <c r="J118">
        <f>J116</f>
        <v>16</v>
      </c>
      <c r="L118" s="4">
        <f t="shared" si="53"/>
        <v>16</v>
      </c>
      <c r="M118" s="8">
        <f t="shared" si="54"/>
        <v>0</v>
      </c>
      <c r="N118" s="8" t="b">
        <f t="shared" si="55"/>
        <v>1</v>
      </c>
      <c r="O118" s="32"/>
    </row>
    <row r="119" spans="1:15" x14ac:dyDescent="0.25">
      <c r="A119" t="s">
        <v>17</v>
      </c>
      <c r="B119">
        <f>Cc</f>
        <v>1</v>
      </c>
      <c r="C119" s="8"/>
      <c r="F119" s="4">
        <f t="shared" si="52"/>
        <v>1</v>
      </c>
      <c r="I119" s="8"/>
      <c r="K119">
        <f>K116</f>
        <v>1</v>
      </c>
      <c r="L119" s="4">
        <f t="shared" si="53"/>
        <v>1</v>
      </c>
      <c r="M119" s="8">
        <f t="shared" si="54"/>
        <v>0</v>
      </c>
      <c r="N119" s="8" t="b">
        <f t="shared" si="55"/>
        <v>1</v>
      </c>
      <c r="O119" s="32"/>
    </row>
    <row r="120" spans="1:15" x14ac:dyDescent="0.25">
      <c r="A120" t="s">
        <v>30</v>
      </c>
      <c r="B120">
        <f>A+Cc*4</f>
        <v>104</v>
      </c>
      <c r="C120" s="8"/>
      <c r="D120">
        <f>3*D116</f>
        <v>-42</v>
      </c>
      <c r="E120">
        <f>1*E116</f>
        <v>14</v>
      </c>
      <c r="F120" s="4">
        <f t="shared" si="52"/>
        <v>76</v>
      </c>
      <c r="H120">
        <f>2*H116</f>
        <v>72</v>
      </c>
      <c r="I120" s="8"/>
      <c r="K120">
        <f>4*K116</f>
        <v>4</v>
      </c>
      <c r="L120" s="4">
        <f t="shared" si="53"/>
        <v>76</v>
      </c>
      <c r="M120" s="8">
        <f t="shared" si="54"/>
        <v>0</v>
      </c>
      <c r="N120" s="8" t="b">
        <f>IF(ABS(M120)&lt;1,TRUE,FALSE)</f>
        <v>1</v>
      </c>
      <c r="O120" s="32"/>
    </row>
    <row r="121" spans="1:15" x14ac:dyDescent="0.25">
      <c r="A121" s="19" t="s">
        <v>57</v>
      </c>
      <c r="B121" s="22">
        <f>2*B116</f>
        <v>200</v>
      </c>
      <c r="C121" s="22"/>
      <c r="F121" s="26">
        <f t="shared" si="52"/>
        <v>200</v>
      </c>
      <c r="I121" s="13"/>
      <c r="J121" s="22">
        <f>J116*4</f>
        <v>64</v>
      </c>
      <c r="K121" s="22">
        <f>1*K116</f>
        <v>1</v>
      </c>
      <c r="L121" s="25">
        <f t="shared" si="53"/>
        <v>65</v>
      </c>
      <c r="M121" s="8">
        <f t="shared" si="54"/>
        <v>-135</v>
      </c>
      <c r="N121" s="8"/>
      <c r="O121" s="32"/>
    </row>
    <row r="122" spans="1:15" x14ac:dyDescent="0.25">
      <c r="A122" s="19" t="s">
        <v>55</v>
      </c>
      <c r="B122" s="22">
        <f>3*B</f>
        <v>48</v>
      </c>
      <c r="C122" s="22"/>
      <c r="F122" s="26">
        <f t="shared" si="52"/>
        <v>48</v>
      </c>
      <c r="J122" s="23"/>
      <c r="K122" s="23"/>
      <c r="L122" s="25">
        <f t="shared" si="53"/>
        <v>0</v>
      </c>
      <c r="M122" s="8">
        <f t="shared" si="54"/>
        <v>-48</v>
      </c>
      <c r="N122" s="8"/>
      <c r="O122" s="32"/>
    </row>
    <row r="123" spans="1:15" x14ac:dyDescent="0.25">
      <c r="A123" s="19" t="s">
        <v>56</v>
      </c>
      <c r="B123" s="22">
        <f>3*Cc</f>
        <v>3</v>
      </c>
      <c r="C123" s="22"/>
      <c r="F123" s="26">
        <f t="shared" si="52"/>
        <v>3</v>
      </c>
      <c r="J123" s="23"/>
      <c r="K123" s="23"/>
      <c r="L123" s="25">
        <f t="shared" si="53"/>
        <v>0</v>
      </c>
      <c r="M123" s="8">
        <f t="shared" si="54"/>
        <v>-3</v>
      </c>
      <c r="N123" s="8"/>
      <c r="O123" s="32"/>
    </row>
    <row r="124" spans="1:15" x14ac:dyDescent="0.25">
      <c r="A124" s="7" t="s">
        <v>58</v>
      </c>
      <c r="B124">
        <f>B121+B122+B123</f>
        <v>251</v>
      </c>
      <c r="D124">
        <f>1*D116</f>
        <v>-14</v>
      </c>
      <c r="E124">
        <f>2*E116</f>
        <v>28</v>
      </c>
      <c r="F124" s="10">
        <f t="shared" si="52"/>
        <v>265</v>
      </c>
      <c r="G124">
        <f>4*G116</f>
        <v>200</v>
      </c>
      <c r="J124">
        <f>J116*4</f>
        <v>64</v>
      </c>
      <c r="K124">
        <f>K116*1</f>
        <v>1</v>
      </c>
      <c r="L124" s="4">
        <f t="shared" si="53"/>
        <v>265</v>
      </c>
      <c r="M124" s="8">
        <f t="shared" si="54"/>
        <v>0</v>
      </c>
      <c r="N124" s="8" t="b">
        <f t="shared" ref="N124:N125" si="56">IF(ABS(M124)&lt;1,TRUE,FALSE)</f>
        <v>1</v>
      </c>
      <c r="O124" s="32"/>
    </row>
    <row r="125" spans="1:15" x14ac:dyDescent="0.25">
      <c r="A125" s="20" t="s">
        <v>62</v>
      </c>
      <c r="B125">
        <v>0</v>
      </c>
      <c r="D125">
        <f>D116*-1</f>
        <v>14</v>
      </c>
      <c r="F125" s="10">
        <f t="shared" si="52"/>
        <v>14</v>
      </c>
      <c r="J125">
        <f>J116*1</f>
        <v>16</v>
      </c>
      <c r="K125">
        <f>K116*-2</f>
        <v>-2</v>
      </c>
      <c r="L125" s="4">
        <f t="shared" si="53"/>
        <v>14</v>
      </c>
      <c r="M125" s="8">
        <f t="shared" si="54"/>
        <v>0</v>
      </c>
      <c r="N125" s="8" t="b">
        <f t="shared" si="56"/>
        <v>1</v>
      </c>
      <c r="O125" s="32"/>
    </row>
    <row r="126" spans="1:15" x14ac:dyDescent="0.25">
      <c r="O126" s="32"/>
    </row>
    <row r="127" spans="1:15" ht="30" x14ac:dyDescent="0.4">
      <c r="A127" s="4" t="s">
        <v>95</v>
      </c>
      <c r="B127" s="1" t="s">
        <v>37</v>
      </c>
      <c r="C127" s="1" t="s">
        <v>63</v>
      </c>
      <c r="D127" s="1" t="s">
        <v>39</v>
      </c>
      <c r="F127" s="2" t="s">
        <v>14</v>
      </c>
      <c r="G127" s="27" t="s">
        <v>46</v>
      </c>
      <c r="I127" s="1" t="s">
        <v>36</v>
      </c>
      <c r="L127" s="4"/>
      <c r="M127" s="8"/>
      <c r="N127" s="8"/>
      <c r="O127" s="34"/>
    </row>
    <row r="128" spans="1:15" ht="17.25" x14ac:dyDescent="0.25">
      <c r="A128" s="17" t="s">
        <v>96</v>
      </c>
      <c r="C128" s="16"/>
      <c r="D128" s="9"/>
      <c r="G128" s="15"/>
      <c r="L128" s="4"/>
      <c r="M128" s="8"/>
      <c r="N128" s="8"/>
      <c r="O128" s="34"/>
    </row>
    <row r="129" spans="1:15" x14ac:dyDescent="0.25">
      <c r="B129">
        <v>1</v>
      </c>
      <c r="C129" s="8">
        <v>1</v>
      </c>
      <c r="D129" s="9"/>
      <c r="G129">
        <v>1</v>
      </c>
      <c r="I129" s="8">
        <v>2</v>
      </c>
      <c r="L129" s="4"/>
      <c r="M129" s="8"/>
      <c r="N129" s="8"/>
      <c r="O129" s="34"/>
    </row>
    <row r="130" spans="1:15" x14ac:dyDescent="0.25">
      <c r="A130" t="s">
        <v>29</v>
      </c>
      <c r="C130" s="8"/>
      <c r="F130" s="4">
        <f t="shared" ref="F130:F135" si="57">SUM(B130:E130)</f>
        <v>0</v>
      </c>
      <c r="I130" s="8"/>
      <c r="L130" s="4">
        <f t="shared" ref="L130:L135" si="58">SUM(G130:K130)</f>
        <v>0</v>
      </c>
      <c r="M130" s="8">
        <f t="shared" ref="M130:M135" si="59">L130-F130</f>
        <v>0</v>
      </c>
      <c r="N130" s="8" t="b">
        <f t="shared" ref="N130:N132" si="60">IF(ABS(M130)&lt;1,TRUE,FALSE)</f>
        <v>1</v>
      </c>
      <c r="O130" s="34"/>
    </row>
    <row r="131" spans="1:15" x14ac:dyDescent="0.25">
      <c r="A131" t="s">
        <v>16</v>
      </c>
      <c r="B131">
        <f>B129*1</f>
        <v>1</v>
      </c>
      <c r="C131" s="8">
        <f>C129*1</f>
        <v>1</v>
      </c>
      <c r="F131" s="4">
        <f t="shared" si="57"/>
        <v>2</v>
      </c>
      <c r="G131">
        <f>G129*2</f>
        <v>2</v>
      </c>
      <c r="I131" s="8"/>
      <c r="L131" s="4">
        <f t="shared" si="58"/>
        <v>2</v>
      </c>
      <c r="M131" s="8">
        <f t="shared" si="59"/>
        <v>0</v>
      </c>
      <c r="N131" s="8" t="b">
        <f t="shared" si="60"/>
        <v>1</v>
      </c>
      <c r="O131" s="34"/>
    </row>
    <row r="132" spans="1:15" x14ac:dyDescent="0.25">
      <c r="A132" t="s">
        <v>17</v>
      </c>
      <c r="C132" s="8"/>
      <c r="F132" s="4">
        <f t="shared" si="57"/>
        <v>0</v>
      </c>
      <c r="I132" s="8"/>
      <c r="L132" s="4">
        <f t="shared" si="58"/>
        <v>0</v>
      </c>
      <c r="M132" s="8">
        <f t="shared" si="59"/>
        <v>0</v>
      </c>
      <c r="N132" s="8" t="b">
        <f t="shared" si="60"/>
        <v>1</v>
      </c>
      <c r="O132" s="34"/>
    </row>
    <row r="133" spans="1:15" x14ac:dyDescent="0.25">
      <c r="A133" t="s">
        <v>30</v>
      </c>
      <c r="C133" s="8">
        <f>C129*2</f>
        <v>2</v>
      </c>
      <c r="F133" s="4">
        <f t="shared" si="57"/>
        <v>2</v>
      </c>
      <c r="I133" s="8">
        <f>I129*1</f>
        <v>2</v>
      </c>
      <c r="L133" s="4">
        <f t="shared" si="58"/>
        <v>2</v>
      </c>
      <c r="M133" s="8">
        <f t="shared" si="59"/>
        <v>0</v>
      </c>
      <c r="N133" s="8" t="b">
        <f>IF(ABS(M133)&lt;1,TRUE,FALSE)</f>
        <v>1</v>
      </c>
      <c r="O133" s="34"/>
    </row>
    <row r="134" spans="1:15" x14ac:dyDescent="0.25">
      <c r="A134" s="7" t="s">
        <v>40</v>
      </c>
      <c r="B134">
        <f>B129*4</f>
        <v>4</v>
      </c>
      <c r="F134" s="10">
        <f t="shared" si="57"/>
        <v>4</v>
      </c>
      <c r="I134">
        <f>I129*2</f>
        <v>4</v>
      </c>
      <c r="L134" s="4">
        <f t="shared" si="58"/>
        <v>4</v>
      </c>
      <c r="M134" s="8">
        <f t="shared" si="59"/>
        <v>0</v>
      </c>
      <c r="N134" s="8" t="b">
        <f t="shared" ref="N134:N135" si="61">IF(ABS(M134)&lt;1,TRUE,FALSE)</f>
        <v>1</v>
      </c>
      <c r="O134" s="34"/>
    </row>
    <row r="135" spans="1:15" x14ac:dyDescent="0.25">
      <c r="A135" s="20" t="s">
        <v>62</v>
      </c>
      <c r="B135">
        <f>B129*1</f>
        <v>1</v>
      </c>
      <c r="C135">
        <f>C129*-1</f>
        <v>-1</v>
      </c>
      <c r="F135" s="10">
        <f t="shared" si="57"/>
        <v>0</v>
      </c>
      <c r="L135" s="4">
        <f t="shared" si="58"/>
        <v>0</v>
      </c>
      <c r="M135" s="8">
        <f t="shared" si="59"/>
        <v>0</v>
      </c>
      <c r="N135" s="8" t="b">
        <f t="shared" si="61"/>
        <v>1</v>
      </c>
      <c r="O135" s="34"/>
    </row>
    <row r="136" spans="1:15" x14ac:dyDescent="0.25">
      <c r="O136" s="34"/>
    </row>
    <row r="137" spans="1:15" ht="32.25" x14ac:dyDescent="0.4">
      <c r="A137" s="31" t="s">
        <v>97</v>
      </c>
      <c r="B137" s="1" t="s">
        <v>63</v>
      </c>
      <c r="C137" s="1" t="s">
        <v>59</v>
      </c>
      <c r="D137" s="1"/>
      <c r="F137" s="2" t="s">
        <v>14</v>
      </c>
      <c r="G137" s="1" t="s">
        <v>51</v>
      </c>
      <c r="L137" s="4"/>
      <c r="M137" s="8"/>
      <c r="N137" s="8"/>
      <c r="O137" s="33"/>
    </row>
    <row r="138" spans="1:15" ht="17.25" x14ac:dyDescent="0.25">
      <c r="A138" s="17" t="s">
        <v>98</v>
      </c>
      <c r="C138" s="30" t="s">
        <v>99</v>
      </c>
      <c r="D138" s="9"/>
      <c r="G138" s="15"/>
      <c r="L138" s="4"/>
      <c r="M138" s="8"/>
      <c r="N138" s="8"/>
      <c r="O138" s="33"/>
    </row>
    <row r="139" spans="1:15" x14ac:dyDescent="0.25">
      <c r="B139">
        <v>1</v>
      </c>
      <c r="C139" s="14">
        <f>1/2</f>
        <v>0.5</v>
      </c>
      <c r="D139" s="9"/>
      <c r="G139">
        <v>1</v>
      </c>
      <c r="I139" s="8"/>
      <c r="L139" s="4"/>
      <c r="M139" s="8"/>
      <c r="N139" s="8"/>
      <c r="O139" s="33"/>
    </row>
    <row r="140" spans="1:15" x14ac:dyDescent="0.25">
      <c r="A140" t="s">
        <v>29</v>
      </c>
      <c r="C140" s="8"/>
      <c r="F140" s="4">
        <f t="shared" ref="F140:F145" si="62">SUM(B140:E140)</f>
        <v>0</v>
      </c>
      <c r="I140" s="8"/>
      <c r="L140" s="4">
        <f t="shared" ref="L140:L145" si="63">SUM(G140:K140)</f>
        <v>0</v>
      </c>
      <c r="M140" s="8">
        <f t="shared" ref="M140:M145" si="64">L140-F140</f>
        <v>0</v>
      </c>
      <c r="N140" s="8" t="b">
        <f t="shared" ref="N140:N142" si="65">IF(ABS(M140)&lt;1,TRUE,FALSE)</f>
        <v>1</v>
      </c>
      <c r="O140" s="33"/>
    </row>
    <row r="141" spans="1:15" x14ac:dyDescent="0.25">
      <c r="A141" t="s">
        <v>16</v>
      </c>
      <c r="B141">
        <f>B139*1</f>
        <v>1</v>
      </c>
      <c r="C141" s="8"/>
      <c r="F141" s="4">
        <f t="shared" si="62"/>
        <v>1</v>
      </c>
      <c r="G141">
        <f>1*G139</f>
        <v>1</v>
      </c>
      <c r="I141" s="8"/>
      <c r="L141" s="4">
        <f t="shared" si="63"/>
        <v>1</v>
      </c>
      <c r="M141" s="8">
        <f t="shared" si="64"/>
        <v>0</v>
      </c>
      <c r="N141" s="8" t="b">
        <f t="shared" si="65"/>
        <v>1</v>
      </c>
      <c r="O141" s="33"/>
    </row>
    <row r="142" spans="1:15" x14ac:dyDescent="0.25">
      <c r="A142" t="s">
        <v>17</v>
      </c>
      <c r="C142" s="8"/>
      <c r="F142" s="4">
        <f t="shared" si="62"/>
        <v>0</v>
      </c>
      <c r="I142" s="8"/>
      <c r="L142" s="4">
        <f t="shared" si="63"/>
        <v>0</v>
      </c>
      <c r="M142" s="8">
        <f t="shared" si="64"/>
        <v>0</v>
      </c>
      <c r="N142" s="8" t="b">
        <f t="shared" si="65"/>
        <v>1</v>
      </c>
      <c r="O142" s="33"/>
    </row>
    <row r="143" spans="1:15" x14ac:dyDescent="0.25">
      <c r="A143" t="s">
        <v>30</v>
      </c>
      <c r="B143">
        <f>2*B139</f>
        <v>2</v>
      </c>
      <c r="C143" s="8">
        <f>2*C139</f>
        <v>1</v>
      </c>
      <c r="F143" s="4">
        <f t="shared" si="62"/>
        <v>3</v>
      </c>
      <c r="G143">
        <f>G139*3</f>
        <v>3</v>
      </c>
      <c r="I143" s="8"/>
      <c r="L143" s="4">
        <f t="shared" si="63"/>
        <v>3</v>
      </c>
      <c r="M143" s="8">
        <f t="shared" si="64"/>
        <v>0</v>
      </c>
      <c r="N143" s="8" t="b">
        <f>IF(ABS(M143)&lt;1,TRUE,FALSE)</f>
        <v>1</v>
      </c>
      <c r="O143" s="33"/>
    </row>
    <row r="144" spans="1:15" x14ac:dyDescent="0.25">
      <c r="A144" s="7" t="s">
        <v>40</v>
      </c>
      <c r="F144" s="10">
        <f t="shared" si="62"/>
        <v>0</v>
      </c>
      <c r="L144" s="4">
        <f t="shared" si="63"/>
        <v>0</v>
      </c>
      <c r="M144" s="8">
        <f t="shared" si="64"/>
        <v>0</v>
      </c>
      <c r="N144" s="8" t="b">
        <f t="shared" ref="N144:N145" si="66">IF(ABS(M144)&lt;1,TRUE,FALSE)</f>
        <v>1</v>
      </c>
      <c r="O144" s="33"/>
    </row>
    <row r="145" spans="1:15" x14ac:dyDescent="0.25">
      <c r="A145" s="20" t="s">
        <v>62</v>
      </c>
      <c r="B145">
        <f>B139*-1</f>
        <v>-1</v>
      </c>
      <c r="F145" s="10">
        <f t="shared" si="62"/>
        <v>-1</v>
      </c>
      <c r="G145">
        <f>-1*G139</f>
        <v>-1</v>
      </c>
      <c r="L145" s="4">
        <f t="shared" si="63"/>
        <v>-1</v>
      </c>
      <c r="M145" s="8">
        <f t="shared" si="64"/>
        <v>0</v>
      </c>
      <c r="N145" s="8" t="b">
        <f t="shared" si="66"/>
        <v>1</v>
      </c>
      <c r="O145" s="33"/>
    </row>
    <row r="146" spans="1:15" x14ac:dyDescent="0.25">
      <c r="O146" s="33"/>
    </row>
    <row r="147" spans="1:15" ht="47.25" x14ac:dyDescent="0.4">
      <c r="A147" s="31" t="s">
        <v>100</v>
      </c>
      <c r="B147" s="1" t="s">
        <v>37</v>
      </c>
      <c r="C147" s="1" t="s">
        <v>59</v>
      </c>
      <c r="D147" s="1" t="s">
        <v>39</v>
      </c>
      <c r="F147" s="2" t="s">
        <v>14</v>
      </c>
      <c r="G147" s="1" t="s">
        <v>51</v>
      </c>
      <c r="H147" s="1" t="s">
        <v>35</v>
      </c>
      <c r="I147" s="1" t="s">
        <v>36</v>
      </c>
      <c r="L147" s="4"/>
      <c r="M147" s="8"/>
      <c r="N147" s="8"/>
      <c r="O147" s="33"/>
    </row>
    <row r="148" spans="1:15" ht="17.25" x14ac:dyDescent="0.25">
      <c r="A148" s="17" t="s">
        <v>98</v>
      </c>
      <c r="C148" s="30" t="s">
        <v>54</v>
      </c>
      <c r="D148" s="9">
        <v>2</v>
      </c>
      <c r="G148" s="15">
        <v>1</v>
      </c>
      <c r="H148">
        <v>2</v>
      </c>
      <c r="L148" s="4"/>
      <c r="M148" s="8"/>
      <c r="N148" s="8"/>
      <c r="O148" s="33"/>
    </row>
    <row r="149" spans="1:15" x14ac:dyDescent="0.25">
      <c r="B149">
        <v>1</v>
      </c>
      <c r="C149" s="14">
        <v>2</v>
      </c>
      <c r="D149" s="9">
        <v>2</v>
      </c>
      <c r="G149">
        <v>1</v>
      </c>
      <c r="H149">
        <v>2</v>
      </c>
      <c r="I149" s="8">
        <v>3</v>
      </c>
      <c r="L149" s="4"/>
      <c r="M149" s="8"/>
      <c r="N149" s="8"/>
      <c r="O149" s="33"/>
    </row>
    <row r="150" spans="1:15" x14ac:dyDescent="0.25">
      <c r="A150" t="s">
        <v>29</v>
      </c>
      <c r="C150" s="8"/>
      <c r="D150">
        <f>1*D149</f>
        <v>2</v>
      </c>
      <c r="F150" s="4">
        <f t="shared" ref="F150:F155" si="67">SUM(B150:E150)</f>
        <v>2</v>
      </c>
      <c r="H150">
        <f>1*H149</f>
        <v>2</v>
      </c>
      <c r="I150" s="8"/>
      <c r="L150" s="4">
        <f t="shared" ref="L150:L155" si="68">SUM(G150:K150)</f>
        <v>2</v>
      </c>
      <c r="M150" s="8">
        <f t="shared" ref="M150:M155" si="69">L150-F150</f>
        <v>0</v>
      </c>
      <c r="N150" s="8" t="b">
        <f t="shared" ref="N150:N152" si="70">IF(ABS(M150)&lt;1,TRUE,FALSE)</f>
        <v>1</v>
      </c>
      <c r="O150" s="33"/>
    </row>
    <row r="151" spans="1:15" x14ac:dyDescent="0.25">
      <c r="A151" t="s">
        <v>16</v>
      </c>
      <c r="B151">
        <f>B149*1</f>
        <v>1</v>
      </c>
      <c r="C151" s="8"/>
      <c r="F151" s="4">
        <f t="shared" si="67"/>
        <v>1</v>
      </c>
      <c r="G151">
        <f>1*G149</f>
        <v>1</v>
      </c>
      <c r="I151" s="8"/>
      <c r="L151" s="4">
        <f t="shared" si="68"/>
        <v>1</v>
      </c>
      <c r="M151" s="8">
        <f t="shared" si="69"/>
        <v>0</v>
      </c>
      <c r="N151" s="8" t="b">
        <f t="shared" si="70"/>
        <v>1</v>
      </c>
      <c r="O151" s="33"/>
    </row>
    <row r="152" spans="1:15" x14ac:dyDescent="0.25">
      <c r="A152" t="s">
        <v>17</v>
      </c>
      <c r="C152" s="8"/>
      <c r="F152" s="4">
        <f t="shared" si="67"/>
        <v>0</v>
      </c>
      <c r="I152" s="8"/>
      <c r="L152" s="4">
        <f t="shared" si="68"/>
        <v>0</v>
      </c>
      <c r="M152" s="8">
        <f t="shared" si="69"/>
        <v>0</v>
      </c>
      <c r="N152" s="8" t="b">
        <f t="shared" si="70"/>
        <v>1</v>
      </c>
      <c r="O152" s="33"/>
    </row>
    <row r="153" spans="1:15" x14ac:dyDescent="0.25">
      <c r="A153" t="s">
        <v>30</v>
      </c>
      <c r="C153" s="8">
        <f>2*C149</f>
        <v>4</v>
      </c>
      <c r="D153">
        <f>3*D149</f>
        <v>6</v>
      </c>
      <c r="F153" s="4">
        <f t="shared" si="67"/>
        <v>10</v>
      </c>
      <c r="G153">
        <f>G149*3</f>
        <v>3</v>
      </c>
      <c r="H153">
        <f>H149*2</f>
        <v>4</v>
      </c>
      <c r="I153" s="8">
        <f>I149*1</f>
        <v>3</v>
      </c>
      <c r="L153" s="4">
        <f t="shared" si="68"/>
        <v>10</v>
      </c>
      <c r="M153" s="8">
        <f t="shared" si="69"/>
        <v>0</v>
      </c>
      <c r="N153" s="8" t="b">
        <f>IF(ABS(M153)&lt;1,TRUE,FALSE)</f>
        <v>1</v>
      </c>
      <c r="O153" s="33"/>
    </row>
    <row r="154" spans="1:15" x14ac:dyDescent="0.25">
      <c r="A154" s="7" t="s">
        <v>40</v>
      </c>
      <c r="B154">
        <f>4*B149</f>
        <v>4</v>
      </c>
      <c r="D154">
        <f>1*D149</f>
        <v>2</v>
      </c>
      <c r="F154" s="10">
        <f t="shared" si="67"/>
        <v>6</v>
      </c>
      <c r="I154">
        <f>I149*2</f>
        <v>6</v>
      </c>
      <c r="L154" s="4">
        <f t="shared" si="68"/>
        <v>6</v>
      </c>
      <c r="M154" s="8">
        <f t="shared" si="69"/>
        <v>0</v>
      </c>
      <c r="N154" s="8" t="b">
        <f t="shared" ref="N154:N155" si="71">IF(ABS(M154)&lt;1,TRUE,FALSE)</f>
        <v>1</v>
      </c>
      <c r="O154" s="33"/>
    </row>
    <row r="155" spans="1:15" x14ac:dyDescent="0.25">
      <c r="A155" s="20" t="s">
        <v>62</v>
      </c>
      <c r="B155">
        <f>B149*1</f>
        <v>1</v>
      </c>
      <c r="D155">
        <f>-1*D149</f>
        <v>-2</v>
      </c>
      <c r="F155" s="10">
        <f t="shared" si="67"/>
        <v>-1</v>
      </c>
      <c r="G155">
        <f>-1*G149</f>
        <v>-1</v>
      </c>
      <c r="L155" s="4">
        <f t="shared" si="68"/>
        <v>-1</v>
      </c>
      <c r="M155" s="8">
        <f t="shared" si="69"/>
        <v>0</v>
      </c>
      <c r="N155" s="8" t="b">
        <f t="shared" si="71"/>
        <v>1</v>
      </c>
      <c r="O155" s="33"/>
    </row>
    <row r="156" spans="1:15" x14ac:dyDescent="0.25">
      <c r="O156" s="33"/>
    </row>
    <row r="157" spans="1:15" ht="30" x14ac:dyDescent="0.4">
      <c r="A157" s="4" t="s">
        <v>101</v>
      </c>
      <c r="B157" s="1" t="s">
        <v>37</v>
      </c>
      <c r="C157" s="1" t="s">
        <v>59</v>
      </c>
      <c r="D157" s="1" t="s">
        <v>39</v>
      </c>
      <c r="F157" s="2" t="s">
        <v>14</v>
      </c>
      <c r="G157" s="1" t="s">
        <v>50</v>
      </c>
      <c r="H157" s="1" t="s">
        <v>35</v>
      </c>
      <c r="I157" s="1" t="s">
        <v>36</v>
      </c>
      <c r="L157" s="4"/>
      <c r="M157" s="8"/>
      <c r="N157" s="8"/>
      <c r="O157" s="33"/>
    </row>
    <row r="158" spans="1:15" ht="17.25" x14ac:dyDescent="0.25">
      <c r="A158" s="17" t="s">
        <v>103</v>
      </c>
      <c r="B158">
        <v>2</v>
      </c>
      <c r="C158" s="15">
        <v>2</v>
      </c>
      <c r="D158" s="9">
        <v>2</v>
      </c>
      <c r="G158" s="15">
        <v>1</v>
      </c>
      <c r="H158">
        <v>2</v>
      </c>
      <c r="I158">
        <v>5</v>
      </c>
      <c r="L158" s="4"/>
      <c r="M158" s="8"/>
      <c r="N158" s="8"/>
      <c r="O158" s="33"/>
    </row>
    <row r="159" spans="1:15" x14ac:dyDescent="0.25">
      <c r="A159" t="s">
        <v>29</v>
      </c>
      <c r="C159" s="8"/>
      <c r="D159">
        <f>1*D158</f>
        <v>2</v>
      </c>
      <c r="F159" s="4">
        <f t="shared" ref="F159:F164" si="72">SUM(B159:E159)</f>
        <v>2</v>
      </c>
      <c r="H159">
        <f>1*H158</f>
        <v>2</v>
      </c>
      <c r="I159" s="8"/>
      <c r="L159" s="4">
        <f t="shared" ref="L159:L164" si="73">SUM(G159:K159)</f>
        <v>2</v>
      </c>
      <c r="M159" s="8">
        <f t="shared" ref="M159:M164" si="74">L159-F159</f>
        <v>0</v>
      </c>
      <c r="N159" s="8" t="b">
        <f t="shared" ref="N159:N161" si="75">IF(ABS(M159)&lt;1,TRUE,FALSE)</f>
        <v>1</v>
      </c>
      <c r="O159" s="33"/>
    </row>
    <row r="160" spans="1:15" x14ac:dyDescent="0.25">
      <c r="A160" t="s">
        <v>16</v>
      </c>
      <c r="B160">
        <f>B158*1</f>
        <v>2</v>
      </c>
      <c r="C160" s="8"/>
      <c r="F160" s="4">
        <f t="shared" si="72"/>
        <v>2</v>
      </c>
      <c r="G160">
        <f>2*G158</f>
        <v>2</v>
      </c>
      <c r="I160" s="8"/>
      <c r="L160" s="4">
        <f t="shared" si="73"/>
        <v>2</v>
      </c>
      <c r="M160" s="8">
        <f t="shared" si="74"/>
        <v>0</v>
      </c>
      <c r="N160" s="8" t="b">
        <f t="shared" si="75"/>
        <v>1</v>
      </c>
      <c r="O160" s="33"/>
    </row>
    <row r="161" spans="1:15" x14ac:dyDescent="0.25">
      <c r="A161" t="s">
        <v>17</v>
      </c>
      <c r="C161" s="8"/>
      <c r="F161" s="4">
        <f t="shared" si="72"/>
        <v>0</v>
      </c>
      <c r="I161" s="8"/>
      <c r="L161" s="4">
        <f t="shared" si="73"/>
        <v>0</v>
      </c>
      <c r="M161" s="8">
        <f t="shared" si="74"/>
        <v>0</v>
      </c>
      <c r="N161" s="8" t="b">
        <f t="shared" si="75"/>
        <v>1</v>
      </c>
      <c r="O161" s="33"/>
    </row>
    <row r="162" spans="1:15" x14ac:dyDescent="0.25">
      <c r="A162" t="s">
        <v>30</v>
      </c>
      <c r="C162" s="8">
        <f>2*C158</f>
        <v>4</v>
      </c>
      <c r="D162">
        <f>3*D158</f>
        <v>6</v>
      </c>
      <c r="F162" s="4">
        <f t="shared" si="72"/>
        <v>10</v>
      </c>
      <c r="G162">
        <f>G158*1</f>
        <v>1</v>
      </c>
      <c r="H162">
        <f>H158*2</f>
        <v>4</v>
      </c>
      <c r="I162" s="8">
        <f>I158*1</f>
        <v>5</v>
      </c>
      <c r="L162" s="4">
        <f t="shared" si="73"/>
        <v>10</v>
      </c>
      <c r="M162" s="8">
        <f t="shared" si="74"/>
        <v>0</v>
      </c>
      <c r="N162" s="8" t="b">
        <f>IF(ABS(M162)&lt;1,TRUE,FALSE)</f>
        <v>1</v>
      </c>
      <c r="O162" s="33"/>
    </row>
    <row r="163" spans="1:15" x14ac:dyDescent="0.25">
      <c r="A163" s="7" t="s">
        <v>40</v>
      </c>
      <c r="B163">
        <f>4*B158</f>
        <v>8</v>
      </c>
      <c r="D163">
        <f>1*D158</f>
        <v>2</v>
      </c>
      <c r="F163" s="10">
        <f t="shared" si="72"/>
        <v>10</v>
      </c>
      <c r="I163">
        <f>I158*2</f>
        <v>10</v>
      </c>
      <c r="L163" s="4">
        <f t="shared" si="73"/>
        <v>10</v>
      </c>
      <c r="M163" s="8">
        <f t="shared" si="74"/>
        <v>0</v>
      </c>
      <c r="N163" s="8" t="b">
        <f t="shared" ref="N163:N164" si="76">IF(ABS(M163)&lt;1,TRUE,FALSE)</f>
        <v>1</v>
      </c>
      <c r="O163" s="33"/>
    </row>
    <row r="164" spans="1:15" x14ac:dyDescent="0.25">
      <c r="A164" s="20" t="s">
        <v>62</v>
      </c>
      <c r="B164">
        <f>B158*1</f>
        <v>2</v>
      </c>
      <c r="D164">
        <f>-1*D158</f>
        <v>-2</v>
      </c>
      <c r="F164" s="10">
        <f t="shared" si="72"/>
        <v>0</v>
      </c>
      <c r="L164" s="4">
        <f t="shared" si="73"/>
        <v>0</v>
      </c>
      <c r="M164" s="8">
        <f t="shared" si="74"/>
        <v>0</v>
      </c>
      <c r="N164" s="8" t="b">
        <f t="shared" si="76"/>
        <v>1</v>
      </c>
      <c r="O164" s="33"/>
    </row>
    <row r="165" spans="1:15" x14ac:dyDescent="0.25">
      <c r="O165" s="33"/>
    </row>
    <row r="166" spans="1:15" ht="30" x14ac:dyDescent="0.4">
      <c r="A166" s="4" t="s">
        <v>102</v>
      </c>
      <c r="B166" s="1" t="s">
        <v>37</v>
      </c>
      <c r="C166" s="1" t="s">
        <v>59</v>
      </c>
      <c r="D166" s="1" t="s">
        <v>39</v>
      </c>
      <c r="F166" s="2" t="s">
        <v>14</v>
      </c>
      <c r="G166" s="1" t="s">
        <v>63</v>
      </c>
      <c r="H166" s="1" t="s">
        <v>35</v>
      </c>
      <c r="I166" s="1" t="s">
        <v>36</v>
      </c>
      <c r="L166" s="4"/>
      <c r="M166" s="8"/>
      <c r="N166" s="8"/>
      <c r="O166" s="33"/>
    </row>
    <row r="167" spans="1:15" ht="17.25" x14ac:dyDescent="0.25">
      <c r="A167" s="17" t="s">
        <v>98</v>
      </c>
      <c r="B167">
        <v>1</v>
      </c>
      <c r="C167" s="14">
        <v>1.5</v>
      </c>
      <c r="D167" s="9">
        <v>2</v>
      </c>
      <c r="G167">
        <v>1</v>
      </c>
      <c r="H167">
        <v>2</v>
      </c>
      <c r="I167" s="8">
        <v>3</v>
      </c>
      <c r="L167" s="4"/>
      <c r="M167" s="8"/>
      <c r="N167" s="8"/>
      <c r="O167" s="33"/>
    </row>
    <row r="168" spans="1:15" x14ac:dyDescent="0.25">
      <c r="A168" t="s">
        <v>29</v>
      </c>
      <c r="C168" s="8"/>
      <c r="D168">
        <f>1*D167</f>
        <v>2</v>
      </c>
      <c r="F168" s="4">
        <f t="shared" ref="F168:F173" si="77">SUM(B168:E168)</f>
        <v>2</v>
      </c>
      <c r="H168">
        <f>1*H167</f>
        <v>2</v>
      </c>
      <c r="I168" s="8"/>
      <c r="L168" s="4">
        <f t="shared" ref="L168:L173" si="78">SUM(G168:K168)</f>
        <v>2</v>
      </c>
      <c r="M168" s="8">
        <f t="shared" ref="M168:M173" si="79">L168-F168</f>
        <v>0</v>
      </c>
      <c r="N168" s="8" t="b">
        <f t="shared" ref="N168:N170" si="80">IF(ABS(M168)&lt;1,TRUE,FALSE)</f>
        <v>1</v>
      </c>
      <c r="O168" s="33"/>
    </row>
    <row r="169" spans="1:15" x14ac:dyDescent="0.25">
      <c r="A169" t="s">
        <v>16</v>
      </c>
      <c r="B169">
        <f>B167*1</f>
        <v>1</v>
      </c>
      <c r="C169" s="8"/>
      <c r="F169" s="4">
        <f t="shared" si="77"/>
        <v>1</v>
      </c>
      <c r="G169">
        <f>1*G167</f>
        <v>1</v>
      </c>
      <c r="I169" s="8"/>
      <c r="L169" s="4">
        <f t="shared" si="78"/>
        <v>1</v>
      </c>
      <c r="M169" s="8">
        <f t="shared" si="79"/>
        <v>0</v>
      </c>
      <c r="N169" s="8" t="b">
        <f t="shared" si="80"/>
        <v>1</v>
      </c>
      <c r="O169" s="33"/>
    </row>
    <row r="170" spans="1:15" x14ac:dyDescent="0.25">
      <c r="A170" t="s">
        <v>17</v>
      </c>
      <c r="C170" s="8"/>
      <c r="F170" s="4">
        <f t="shared" si="77"/>
        <v>0</v>
      </c>
      <c r="I170" s="8"/>
      <c r="L170" s="4">
        <f t="shared" si="78"/>
        <v>0</v>
      </c>
      <c r="M170" s="8">
        <f t="shared" si="79"/>
        <v>0</v>
      </c>
      <c r="N170" s="8" t="b">
        <f t="shared" si="80"/>
        <v>1</v>
      </c>
      <c r="O170" s="33"/>
    </row>
    <row r="171" spans="1:15" x14ac:dyDescent="0.25">
      <c r="A171" t="s">
        <v>30</v>
      </c>
      <c r="C171" s="8">
        <f>2*C167</f>
        <v>3</v>
      </c>
      <c r="D171">
        <f>3*D167</f>
        <v>6</v>
      </c>
      <c r="F171" s="4">
        <f t="shared" si="77"/>
        <v>9</v>
      </c>
      <c r="G171">
        <f>G167*2</f>
        <v>2</v>
      </c>
      <c r="H171">
        <f>H167*2</f>
        <v>4</v>
      </c>
      <c r="I171" s="8">
        <f>I167*1</f>
        <v>3</v>
      </c>
      <c r="L171" s="4">
        <f t="shared" si="78"/>
        <v>9</v>
      </c>
      <c r="M171" s="8">
        <f t="shared" si="79"/>
        <v>0</v>
      </c>
      <c r="N171" s="8" t="b">
        <f>IF(ABS(M171)&lt;1,TRUE,FALSE)</f>
        <v>1</v>
      </c>
      <c r="O171" s="33"/>
    </row>
    <row r="172" spans="1:15" x14ac:dyDescent="0.25">
      <c r="A172" s="7" t="s">
        <v>40</v>
      </c>
      <c r="B172">
        <f>4*B167</f>
        <v>4</v>
      </c>
      <c r="D172">
        <f>1*D167</f>
        <v>2</v>
      </c>
      <c r="F172" s="10">
        <f t="shared" si="77"/>
        <v>6</v>
      </c>
      <c r="I172">
        <f>I167*2</f>
        <v>6</v>
      </c>
      <c r="L172" s="4">
        <f t="shared" si="78"/>
        <v>6</v>
      </c>
      <c r="M172" s="8">
        <f t="shared" si="79"/>
        <v>0</v>
      </c>
      <c r="N172" s="8" t="b">
        <f t="shared" ref="N172:N173" si="81">IF(ABS(M172)&lt;1,TRUE,FALSE)</f>
        <v>1</v>
      </c>
      <c r="O172" s="33"/>
    </row>
    <row r="173" spans="1:15" x14ac:dyDescent="0.25">
      <c r="A173" s="20" t="s">
        <v>62</v>
      </c>
      <c r="B173">
        <f>B167*1</f>
        <v>1</v>
      </c>
      <c r="D173">
        <f>-1*D167</f>
        <v>-2</v>
      </c>
      <c r="F173" s="10">
        <f t="shared" si="77"/>
        <v>-1</v>
      </c>
      <c r="G173">
        <f>-1*G167</f>
        <v>-1</v>
      </c>
      <c r="L173" s="4">
        <f t="shared" si="78"/>
        <v>-1</v>
      </c>
      <c r="M173" s="8">
        <f t="shared" si="79"/>
        <v>0</v>
      </c>
      <c r="N173" s="8" t="b">
        <f t="shared" si="81"/>
        <v>1</v>
      </c>
      <c r="O173" s="33"/>
    </row>
  </sheetData>
  <conditionalFormatting sqref="N47 N1:N34 N60 N73 N86:N87 N113 N126:N136 N146 N156:N1048576">
    <cfRule type="containsText" dxfId="23" priority="29" operator="containsText" text="FALSE">
      <formula>NOT(ISERROR(SEARCH("FALSE",N1)))</formula>
    </cfRule>
    <cfRule type="containsText" dxfId="22" priority="30" operator="containsText" text="TRUE">
      <formula>NOT(ISERROR(SEARCH("TRUE",N1)))</formula>
    </cfRule>
  </conditionalFormatting>
  <conditionalFormatting sqref="N35:N46">
    <cfRule type="containsText" dxfId="21" priority="27" operator="containsText" text="FALSE">
      <formula>NOT(ISERROR(SEARCH("FALSE",N35)))</formula>
    </cfRule>
    <cfRule type="containsText" dxfId="20" priority="28" operator="containsText" text="TRUE">
      <formula>NOT(ISERROR(SEARCH("TRUE",N35)))</formula>
    </cfRule>
  </conditionalFormatting>
  <conditionalFormatting sqref="N48:N59">
    <cfRule type="containsText" dxfId="19" priority="25" operator="containsText" text="FALSE">
      <formula>NOT(ISERROR(SEARCH("FALSE",N48)))</formula>
    </cfRule>
    <cfRule type="containsText" dxfId="18" priority="26" operator="containsText" text="TRUE">
      <formula>NOT(ISERROR(SEARCH("TRUE",N48)))</formula>
    </cfRule>
  </conditionalFormatting>
  <conditionalFormatting sqref="N61:N72">
    <cfRule type="containsText" dxfId="17" priority="23" operator="containsText" text="FALSE">
      <formula>NOT(ISERROR(SEARCH("FALSE",N61)))</formula>
    </cfRule>
    <cfRule type="containsText" dxfId="16" priority="24" operator="containsText" text="TRUE">
      <formula>NOT(ISERROR(SEARCH("TRUE",N61)))</formula>
    </cfRule>
  </conditionalFormatting>
  <conditionalFormatting sqref="N74:N85">
    <cfRule type="containsText" dxfId="15" priority="21" operator="containsText" text="FALSE">
      <formula>NOT(ISERROR(SEARCH("FALSE",N74)))</formula>
    </cfRule>
    <cfRule type="containsText" dxfId="14" priority="22" operator="containsText" text="TRUE">
      <formula>NOT(ISERROR(SEARCH("TRUE",N74)))</formula>
    </cfRule>
  </conditionalFormatting>
  <conditionalFormatting sqref="N100">
    <cfRule type="containsText" dxfId="13" priority="19" operator="containsText" text="FALSE">
      <formula>NOT(ISERROR(SEARCH("FALSE",N100)))</formula>
    </cfRule>
    <cfRule type="containsText" dxfId="12" priority="20" operator="containsText" text="TRUE">
      <formula>NOT(ISERROR(SEARCH("TRUE",N100)))</formula>
    </cfRule>
  </conditionalFormatting>
  <conditionalFormatting sqref="N88:N99">
    <cfRule type="containsText" dxfId="11" priority="17" operator="containsText" text="FALSE">
      <formula>NOT(ISERROR(SEARCH("FALSE",N88)))</formula>
    </cfRule>
    <cfRule type="containsText" dxfId="10" priority="18" operator="containsText" text="TRUE">
      <formula>NOT(ISERROR(SEARCH("TRUE",N88)))</formula>
    </cfRule>
  </conditionalFormatting>
  <conditionalFormatting sqref="N101:N112">
    <cfRule type="containsText" dxfId="9" priority="15" operator="containsText" text="FALSE">
      <formula>NOT(ISERROR(SEARCH("FALSE",N101)))</formula>
    </cfRule>
    <cfRule type="containsText" dxfId="8" priority="16" operator="containsText" text="TRUE">
      <formula>NOT(ISERROR(SEARCH("TRUE",N101)))</formula>
    </cfRule>
  </conditionalFormatting>
  <conditionalFormatting sqref="N114:N125">
    <cfRule type="containsText" dxfId="7" priority="13" operator="containsText" text="FALSE">
      <formula>NOT(ISERROR(SEARCH("FALSE",N114)))</formula>
    </cfRule>
    <cfRule type="containsText" dxfId="6" priority="14" operator="containsText" text="TRUE">
      <formula>NOT(ISERROR(SEARCH("TRUE",N114)))</formula>
    </cfRule>
  </conditionalFormatting>
  <conditionalFormatting sqref="N137:N145">
    <cfRule type="containsText" dxfId="5" priority="9" operator="containsText" text="FALSE">
      <formula>NOT(ISERROR(SEARCH("FALSE",N137)))</formula>
    </cfRule>
    <cfRule type="containsText" dxfId="4" priority="10" operator="containsText" text="TRUE">
      <formula>NOT(ISERROR(SEARCH("TRUE",N137)))</formula>
    </cfRule>
  </conditionalFormatting>
  <conditionalFormatting sqref="N147:N155">
    <cfRule type="containsText" dxfId="3" priority="7" operator="containsText" text="FALSE">
      <formula>NOT(ISERROR(SEARCH("FALSE",N147)))</formula>
    </cfRule>
    <cfRule type="containsText" dxfId="2" priority="8" operator="containsText" text="TRUE">
      <formula>NOT(ISERROR(SEARCH("TRUE",N147)))</formula>
    </cfRule>
  </conditionalFormatting>
  <conditionalFormatting sqref="AI12:AI24">
    <cfRule type="containsText" dxfId="1" priority="1" operator="containsText" text="FALSE">
      <formula>NOT(ISERROR(SEARCH("FALSE",AI12)))</formula>
    </cfRule>
    <cfRule type="containsText" dxfId="0" priority="2" operator="containsText" text="TRUE">
      <formula>NOT(ISERROR(SEARCH("TRUE",AI12)))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AA76A-ACEB-470A-8923-D9E78D3D2C81}">
  <dimension ref="B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2" max="2" width="63.140625" bestFit="1" customWidth="1"/>
  </cols>
  <sheetData>
    <row r="2" spans="2:2" ht="18.75" x14ac:dyDescent="0.35">
      <c r="B2" s="5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Luff (2)</vt:lpstr>
      <vt:lpstr>Luff</vt:lpstr>
      <vt:lpstr>Sheet2</vt:lpstr>
      <vt:lpstr>'Luff (2)'!A</vt:lpstr>
      <vt:lpstr>A</vt:lpstr>
      <vt:lpstr>'Luff (2)'!B</vt:lpstr>
      <vt:lpstr>B</vt:lpstr>
      <vt:lpstr>Luff!Cc</vt:lpstr>
      <vt:lpstr>'Luff (2)'!Cc</vt:lpstr>
      <vt:lpstr>'Luff (2)'!x</vt:lpstr>
      <vt:lpstr>'Luff (2)'!y</vt:lpstr>
      <vt:lpstr>'Luff (2)'!z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Paraska</dc:creator>
  <cp:lastModifiedBy>Dan Paraska</cp:lastModifiedBy>
  <dcterms:created xsi:type="dcterms:W3CDTF">2022-09-19T00:39:03Z</dcterms:created>
  <dcterms:modified xsi:type="dcterms:W3CDTF">2022-09-25T23:45:59Z</dcterms:modified>
</cp:coreProperties>
</file>