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C6DC3F11-9DC2-4560-8F7E-F62607349D86}" xr6:coauthVersionLast="45" xr6:coauthVersionMax="45" xr10:uidLastSave="{00000000-0000-0000-0000-000000000000}"/>
  <bookViews>
    <workbookView xWindow="31515" yWindow="-2970" windowWidth="26205" windowHeight="16440" activeTab="1" xr2:uid="{F6B05057-E09A-4BB0-A1FC-3E1A65DD7785}"/>
  </bookViews>
  <sheets>
    <sheet name="Import" sheetId="1" r:id="rId1"/>
    <sheet name="Vars" sheetId="5" r:id="rId2"/>
    <sheet name="CompulsoryVars" sheetId="6" r:id="rId3"/>
    <sheet name="Links" sheetId="2" r:id="rId4"/>
    <sheet name="Initial" sheetId="4" r:id="rId5"/>
    <sheet name="Enviro" sheetId="7" r:id="rId6"/>
    <sheet name="Diag" sheetId="8" r:id="rId7"/>
    <sheet name="lookup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8" l="1"/>
  <c r="C4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" i="8"/>
  <c r="E4" i="8"/>
  <c r="E5" i="8" s="1"/>
  <c r="E6" i="8" s="1"/>
  <c r="E7" i="8" s="1"/>
  <c r="E8" i="8" s="1"/>
  <c r="E9" i="8" s="1"/>
  <c r="E10" i="8" s="1"/>
  <c r="E11" i="8" s="1"/>
  <c r="E12" i="8" s="1"/>
  <c r="E14" i="8" s="1"/>
  <c r="E15" i="8" s="1"/>
  <c r="E16" i="8" s="1"/>
  <c r="E17" i="8" s="1"/>
  <c r="E18" i="8" s="1"/>
  <c r="E19" i="8" s="1"/>
  <c r="E20" i="8" s="1"/>
  <c r="E21" i="8" s="1"/>
  <c r="E23" i="8" s="1"/>
  <c r="E25" i="8" s="1"/>
  <c r="E26" i="8" s="1"/>
  <c r="D9" i="7"/>
  <c r="E27" i="8" l="1"/>
  <c r="E28" i="8" s="1"/>
  <c r="E29" i="8" s="1"/>
  <c r="E30" i="8" s="1"/>
  <c r="B47" i="6"/>
  <c r="B48" i="6"/>
  <c r="B49" i="6"/>
  <c r="B50" i="6"/>
  <c r="B51" i="6"/>
  <c r="B52" i="6"/>
  <c r="B53" i="6"/>
  <c r="B54" i="6"/>
  <c r="B55" i="6"/>
  <c r="B56" i="6"/>
  <c r="D12" i="7"/>
  <c r="B15" i="6" l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14" i="6"/>
  <c r="D56" i="3"/>
  <c r="D57" i="3"/>
  <c r="D55" i="3"/>
  <c r="D54" i="3"/>
  <c r="B11" i="6"/>
  <c r="B12" i="6"/>
  <c r="B13" i="6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E11" i="3" l="1"/>
  <c r="D11" i="3"/>
  <c r="E30" i="3"/>
  <c r="B19" i="4" l="1"/>
  <c r="B21" i="2"/>
  <c r="E52" i="3"/>
  <c r="D5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E53" i="3"/>
  <c r="E49" i="3"/>
  <c r="E48" i="3"/>
  <c r="E46" i="3"/>
  <c r="E42" i="3"/>
  <c r="E37" i="3"/>
  <c r="E36" i="3"/>
  <c r="E35" i="3"/>
  <c r="E31" i="3"/>
  <c r="E29" i="3"/>
  <c r="E24" i="3"/>
  <c r="E25" i="3"/>
  <c r="E26" i="3"/>
  <c r="E27" i="3"/>
  <c r="E28" i="3"/>
  <c r="E23" i="3"/>
  <c r="E19" i="3"/>
  <c r="E17" i="3"/>
  <c r="E15" i="3"/>
  <c r="B2" i="4"/>
  <c r="B3" i="2"/>
  <c r="D53" i="3"/>
  <c r="D49" i="3"/>
  <c r="D48" i="3"/>
  <c r="D46" i="3"/>
  <c r="D42" i="3"/>
  <c r="D37" i="3"/>
  <c r="D36" i="3"/>
  <c r="D35" i="3"/>
  <c r="D31" i="3"/>
  <c r="D29" i="3"/>
  <c r="D24" i="3"/>
  <c r="D25" i="3"/>
  <c r="D26" i="3"/>
  <c r="D27" i="3"/>
  <c r="D28" i="3"/>
  <c r="D23" i="3"/>
  <c r="D19" i="3"/>
  <c r="D17" i="3"/>
  <c r="D15" i="3"/>
  <c r="F1" i="4" l="1"/>
  <c r="D1" i="4"/>
  <c r="G1" i="4" s="1"/>
  <c r="J1" i="4" s="1"/>
  <c r="M1" i="4" s="1"/>
  <c r="P1" i="4" s="1"/>
  <c r="S1" i="4" s="1"/>
  <c r="B115" i="3"/>
  <c r="B118" i="3" s="1"/>
  <c r="B121" i="3" s="1"/>
  <c r="B124" i="3" s="1"/>
  <c r="B127" i="3" s="1"/>
  <c r="B130" i="3" s="1"/>
  <c r="B133" i="3" s="1"/>
  <c r="B136" i="3" s="1"/>
  <c r="B139" i="3" s="1"/>
  <c r="B116" i="3"/>
  <c r="B119" i="3" s="1"/>
  <c r="B122" i="3" s="1"/>
  <c r="B125" i="3" s="1"/>
  <c r="B128" i="3" s="1"/>
  <c r="B131" i="3" s="1"/>
  <c r="B134" i="3" s="1"/>
  <c r="B137" i="3" s="1"/>
  <c r="B114" i="3"/>
  <c r="B117" i="3" s="1"/>
  <c r="B120" i="3" s="1"/>
  <c r="B123" i="3" s="1"/>
  <c r="B126" i="3" s="1"/>
  <c r="B129" i="3" s="1"/>
  <c r="B132" i="3" s="1"/>
  <c r="B135" i="3" s="1"/>
  <c r="B138" i="3" s="1"/>
  <c r="A43" i="5"/>
  <c r="B43" i="5" s="1"/>
  <c r="A42" i="5"/>
  <c r="B42" i="5" s="1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A34" i="5"/>
  <c r="B34" i="5" s="1"/>
  <c r="A33" i="5"/>
  <c r="B33" i="5" s="1"/>
  <c r="A32" i="5"/>
  <c r="A31" i="5"/>
  <c r="B31" i="5" s="1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B23" i="5" s="1"/>
  <c r="A22" i="5"/>
  <c r="B22" i="5" s="1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A11" i="5"/>
  <c r="A10" i="5"/>
  <c r="A9" i="5"/>
  <c r="B9" i="5" s="1"/>
  <c r="A8" i="5"/>
  <c r="B8" i="5" s="1"/>
  <c r="A7" i="5"/>
  <c r="B7" i="5" s="1"/>
  <c r="A6" i="5"/>
  <c r="B6" i="5" s="1"/>
  <c r="A5" i="5"/>
  <c r="B5" i="5" s="1"/>
  <c r="A4" i="5"/>
  <c r="B4" i="5" s="1"/>
  <c r="A3" i="5"/>
  <c r="B3" i="5" s="1"/>
  <c r="E2" i="2"/>
  <c r="E1" i="2" s="1"/>
  <c r="D2" i="2"/>
  <c r="D1" i="2" s="1"/>
  <c r="C2" i="2"/>
  <c r="C1" i="2" s="1"/>
  <c r="F2" i="2"/>
  <c r="F1" i="2" s="1"/>
  <c r="B10" i="5" l="1"/>
  <c r="B12" i="5"/>
  <c r="B11" i="5"/>
  <c r="B32" i="5"/>
  <c r="C6" i="2"/>
  <c r="L19" i="4"/>
  <c r="M19" i="4"/>
  <c r="N19" i="4"/>
  <c r="O19" i="4"/>
  <c r="P19" i="4"/>
  <c r="Q19" i="4"/>
  <c r="C21" i="2"/>
  <c r="D21" i="2"/>
  <c r="E21" i="2"/>
  <c r="F21" i="2"/>
  <c r="Y19" i="4"/>
  <c r="U19" i="4"/>
  <c r="V19" i="4"/>
  <c r="W19" i="4"/>
  <c r="X19" i="4"/>
  <c r="F19" i="4"/>
  <c r="H19" i="4"/>
  <c r="AD19" i="4"/>
  <c r="I19" i="4"/>
  <c r="J19" i="4"/>
  <c r="K19" i="4"/>
  <c r="AG11" i="4"/>
  <c r="C19" i="4"/>
  <c r="S19" i="4"/>
  <c r="D19" i="4"/>
  <c r="E19" i="4"/>
  <c r="G19" i="4"/>
  <c r="G4" i="4"/>
  <c r="E1" i="4"/>
  <c r="C10" i="4"/>
  <c r="T19" i="4"/>
  <c r="AG13" i="4"/>
  <c r="P13" i="4"/>
  <c r="C7" i="2"/>
  <c r="F14" i="4"/>
  <c r="C12" i="4"/>
  <c r="S16" i="4"/>
  <c r="J7" i="4"/>
  <c r="E15" i="4"/>
  <c r="S18" i="4"/>
  <c r="AG7" i="4"/>
  <c r="AG19" i="4"/>
  <c r="P11" i="4"/>
  <c r="C7" i="4"/>
  <c r="C15" i="4"/>
  <c r="D2" i="4"/>
  <c r="D18" i="4"/>
  <c r="AE19" i="4"/>
  <c r="J11" i="4"/>
  <c r="C20" i="2"/>
  <c r="AG14" i="4"/>
  <c r="C2" i="4"/>
  <c r="C11" i="4"/>
  <c r="J6" i="4"/>
  <c r="E14" i="4"/>
  <c r="C19" i="2"/>
  <c r="AB19" i="4"/>
  <c r="AG2" i="4"/>
  <c r="G6" i="4"/>
  <c r="D14" i="4"/>
  <c r="C15" i="2"/>
  <c r="S2" i="4"/>
  <c r="M10" i="4"/>
  <c r="C6" i="4"/>
  <c r="C14" i="4"/>
  <c r="P2" i="4"/>
  <c r="J10" i="4"/>
  <c r="AG5" i="4"/>
  <c r="C13" i="4"/>
  <c r="C9" i="4"/>
  <c r="AG3" i="4"/>
  <c r="S17" i="4"/>
  <c r="M9" i="4"/>
  <c r="M13" i="4"/>
  <c r="J9" i="4"/>
  <c r="C4" i="4"/>
  <c r="C11" i="2"/>
  <c r="G3" i="4"/>
  <c r="C17" i="4"/>
  <c r="C5" i="4"/>
  <c r="AG4" i="4"/>
  <c r="C18" i="4"/>
  <c r="D17" i="4"/>
  <c r="P12" i="4"/>
  <c r="G8" i="4"/>
  <c r="D3" i="4"/>
  <c r="AG16" i="4"/>
  <c r="AG9" i="4"/>
  <c r="E18" i="4"/>
  <c r="M12" i="4"/>
  <c r="C8" i="4"/>
  <c r="C3" i="4"/>
  <c r="C16" i="4"/>
  <c r="F15" i="4"/>
  <c r="M11" i="4"/>
  <c r="J8" i="4"/>
  <c r="G5" i="4"/>
  <c r="F4" i="4"/>
  <c r="E3" i="4"/>
  <c r="D15" i="4"/>
  <c r="S14" i="4"/>
  <c r="P16" i="4"/>
  <c r="F5" i="4"/>
  <c r="E4" i="4"/>
  <c r="S15" i="4"/>
  <c r="P17" i="4"/>
  <c r="G7" i="4"/>
  <c r="F6" i="4"/>
  <c r="E5" i="4"/>
  <c r="D4" i="4"/>
  <c r="S3" i="4"/>
  <c r="P18" i="4"/>
  <c r="F7" i="4"/>
  <c r="E6" i="4"/>
  <c r="D5" i="4"/>
  <c r="S4" i="4"/>
  <c r="P14" i="4"/>
  <c r="M16" i="4"/>
  <c r="F3" i="4"/>
  <c r="M2" i="4"/>
  <c r="J12" i="4"/>
  <c r="G9" i="4"/>
  <c r="F8" i="4"/>
  <c r="E7" i="4"/>
  <c r="D6" i="4"/>
  <c r="S5" i="4"/>
  <c r="P15" i="4"/>
  <c r="M17" i="4"/>
  <c r="J13" i="4"/>
  <c r="G10" i="4"/>
  <c r="F9" i="4"/>
  <c r="E8" i="4"/>
  <c r="D7" i="4"/>
  <c r="S6" i="4"/>
  <c r="P3" i="4"/>
  <c r="M18" i="4"/>
  <c r="I1" i="4"/>
  <c r="G11" i="4"/>
  <c r="F10" i="4"/>
  <c r="E9" i="4"/>
  <c r="D8" i="4"/>
  <c r="S7" i="4"/>
  <c r="P4" i="4"/>
  <c r="M14" i="4"/>
  <c r="J16" i="4"/>
  <c r="H1" i="4"/>
  <c r="J2" i="4"/>
  <c r="G12" i="4"/>
  <c r="F11" i="4"/>
  <c r="E10" i="4"/>
  <c r="D9" i="4"/>
  <c r="S8" i="4"/>
  <c r="P5" i="4"/>
  <c r="M15" i="4"/>
  <c r="J17" i="4"/>
  <c r="G13" i="4"/>
  <c r="F12" i="4"/>
  <c r="E11" i="4"/>
  <c r="D10" i="4"/>
  <c r="S9" i="4"/>
  <c r="P6" i="4"/>
  <c r="M3" i="4"/>
  <c r="J18" i="4"/>
  <c r="F13" i="4"/>
  <c r="E12" i="4"/>
  <c r="D11" i="4"/>
  <c r="S10" i="4"/>
  <c r="P7" i="4"/>
  <c r="M4" i="4"/>
  <c r="J14" i="4"/>
  <c r="G16" i="4"/>
  <c r="V1" i="4"/>
  <c r="G2" i="4"/>
  <c r="E13" i="4"/>
  <c r="D12" i="4"/>
  <c r="S11" i="4"/>
  <c r="P8" i="4"/>
  <c r="M5" i="4"/>
  <c r="J15" i="4"/>
  <c r="G17" i="4"/>
  <c r="F16" i="4"/>
  <c r="F2" i="4"/>
  <c r="D13" i="4"/>
  <c r="S12" i="4"/>
  <c r="P9" i="4"/>
  <c r="M6" i="4"/>
  <c r="J3" i="4"/>
  <c r="G18" i="4"/>
  <c r="F17" i="4"/>
  <c r="E16" i="4"/>
  <c r="E2" i="4"/>
  <c r="S13" i="4"/>
  <c r="P10" i="4"/>
  <c r="M7" i="4"/>
  <c r="J4" i="4"/>
  <c r="G14" i="4"/>
  <c r="F18" i="4"/>
  <c r="E17" i="4"/>
  <c r="D16" i="4"/>
  <c r="M8" i="4"/>
  <c r="J5" i="4"/>
  <c r="G15" i="4"/>
  <c r="F11" i="2"/>
  <c r="F9" i="2"/>
  <c r="F19" i="2"/>
  <c r="F15" i="2"/>
  <c r="E19" i="2"/>
  <c r="E15" i="2"/>
  <c r="E11" i="2"/>
  <c r="D9" i="2"/>
  <c r="R19" i="4"/>
  <c r="E9" i="2"/>
  <c r="D19" i="2"/>
  <c r="D15" i="2"/>
  <c r="D11" i="2"/>
  <c r="C9" i="2"/>
  <c r="AF19" i="4"/>
  <c r="E18" i="2"/>
  <c r="E10" i="2"/>
  <c r="E14" i="2"/>
  <c r="F14" i="2"/>
  <c r="D18" i="2"/>
  <c r="D10" i="2"/>
  <c r="D14" i="2"/>
  <c r="AC19" i="4"/>
  <c r="C16" i="2"/>
  <c r="C14" i="2"/>
  <c r="C3" i="2"/>
  <c r="F17" i="2"/>
  <c r="F8" i="2"/>
  <c r="F13" i="2"/>
  <c r="E5" i="2"/>
  <c r="AA19" i="4"/>
  <c r="C12" i="2"/>
  <c r="A2" i="2"/>
  <c r="A1" i="2" s="1"/>
  <c r="D3" i="2"/>
  <c r="E17" i="2"/>
  <c r="E8" i="2"/>
  <c r="E13" i="2"/>
  <c r="D5" i="2"/>
  <c r="AG12" i="4"/>
  <c r="Z19" i="4"/>
  <c r="AG18" i="4"/>
  <c r="F18" i="2"/>
  <c r="C10" i="2"/>
  <c r="E3" i="2"/>
  <c r="D17" i="2"/>
  <c r="D8" i="2"/>
  <c r="D13" i="2"/>
  <c r="C5" i="2"/>
  <c r="AG8" i="4"/>
  <c r="F3" i="2"/>
  <c r="C17" i="2"/>
  <c r="C8" i="2"/>
  <c r="C13" i="2"/>
  <c r="F7" i="2"/>
  <c r="F6" i="2"/>
  <c r="E7" i="2"/>
  <c r="AG6" i="4"/>
  <c r="AG15" i="4"/>
  <c r="F10" i="2"/>
  <c r="F5" i="2"/>
  <c r="E20" i="2"/>
  <c r="E16" i="2"/>
  <c r="E6" i="2"/>
  <c r="E12" i="2"/>
  <c r="D7" i="2"/>
  <c r="AG10" i="4"/>
  <c r="AG17" i="4"/>
  <c r="C18" i="2"/>
  <c r="F20" i="2"/>
  <c r="F16" i="2"/>
  <c r="F12" i="2"/>
  <c r="D20" i="2"/>
  <c r="D16" i="2"/>
  <c r="D6" i="2"/>
  <c r="D12" i="2"/>
  <c r="I4" i="4" l="1"/>
  <c r="I3" i="4"/>
  <c r="I15" i="4"/>
  <c r="I14" i="4"/>
  <c r="I18" i="4"/>
  <c r="I17" i="4"/>
  <c r="I2" i="4"/>
  <c r="I16" i="4"/>
  <c r="I13" i="4"/>
  <c r="I6" i="4"/>
  <c r="I12" i="4"/>
  <c r="I10" i="4"/>
  <c r="I11" i="4"/>
  <c r="L1" i="4"/>
  <c r="I9" i="4"/>
  <c r="I8" i="4"/>
  <c r="I7" i="4"/>
  <c r="I5" i="4"/>
  <c r="Y1" i="4"/>
  <c r="V14" i="4"/>
  <c r="V18" i="4"/>
  <c r="V3" i="4"/>
  <c r="V17" i="4"/>
  <c r="V2" i="4"/>
  <c r="V16" i="4"/>
  <c r="V13" i="4"/>
  <c r="V12" i="4"/>
  <c r="V11" i="4"/>
  <c r="V10" i="4"/>
  <c r="V9" i="4"/>
  <c r="V8" i="4"/>
  <c r="V7" i="4"/>
  <c r="V15" i="4"/>
  <c r="V6" i="4"/>
  <c r="V5" i="4"/>
  <c r="V4" i="4"/>
  <c r="H3" i="4"/>
  <c r="H15" i="4"/>
  <c r="H14" i="4"/>
  <c r="H5" i="4"/>
  <c r="H18" i="4"/>
  <c r="H17" i="4"/>
  <c r="H2" i="4"/>
  <c r="H16" i="4"/>
  <c r="H13" i="4"/>
  <c r="H12" i="4"/>
  <c r="H11" i="4"/>
  <c r="K1" i="4"/>
  <c r="H9" i="4"/>
  <c r="H4" i="4"/>
  <c r="H10" i="4"/>
  <c r="H8" i="4"/>
  <c r="H7" i="4"/>
  <c r="H6" i="4"/>
  <c r="L7" i="4" l="1"/>
  <c r="L6" i="4"/>
  <c r="O1" i="4"/>
  <c r="L5" i="4"/>
  <c r="L4" i="4"/>
  <c r="L3" i="4"/>
  <c r="L15" i="4"/>
  <c r="L8" i="4"/>
  <c r="L14" i="4"/>
  <c r="L11" i="4"/>
  <c r="L18" i="4"/>
  <c r="L17" i="4"/>
  <c r="L2" i="4"/>
  <c r="L16" i="4"/>
  <c r="L13" i="4"/>
  <c r="L12" i="4"/>
  <c r="L9" i="4"/>
  <c r="L10" i="4"/>
  <c r="K6" i="4"/>
  <c r="K5" i="4"/>
  <c r="K4" i="4"/>
  <c r="K3" i="4"/>
  <c r="K10" i="4"/>
  <c r="K15" i="4"/>
  <c r="K14" i="4"/>
  <c r="K18" i="4"/>
  <c r="K17" i="4"/>
  <c r="K2" i="4"/>
  <c r="K16" i="4"/>
  <c r="K13" i="4"/>
  <c r="K12" i="4"/>
  <c r="N1" i="4"/>
  <c r="K8" i="4"/>
  <c r="K11" i="4"/>
  <c r="K9" i="4"/>
  <c r="K7" i="4"/>
  <c r="AB1" i="4"/>
  <c r="Y4" i="4"/>
  <c r="Y3" i="4"/>
  <c r="Y15" i="4"/>
  <c r="Y14" i="4"/>
  <c r="Y5" i="4"/>
  <c r="Y18" i="4"/>
  <c r="Y17" i="4"/>
  <c r="Y2" i="4"/>
  <c r="Y16" i="4"/>
  <c r="Y13" i="4"/>
  <c r="Y12" i="4"/>
  <c r="Y11" i="4"/>
  <c r="Y10" i="4"/>
  <c r="Y6" i="4"/>
  <c r="Y9" i="4"/>
  <c r="Y8" i="4"/>
  <c r="Y7" i="4"/>
  <c r="AE1" i="4" l="1"/>
  <c r="AB7" i="4"/>
  <c r="AB9" i="4"/>
  <c r="AB6" i="4"/>
  <c r="AB5" i="4"/>
  <c r="AB4" i="4"/>
  <c r="AB3" i="4"/>
  <c r="AB15" i="4"/>
  <c r="AB14" i="4"/>
  <c r="AB18" i="4"/>
  <c r="AB17" i="4"/>
  <c r="AB2" i="4"/>
  <c r="AB16" i="4"/>
  <c r="AB13" i="4"/>
  <c r="AB11" i="4"/>
  <c r="AB8" i="4"/>
  <c r="AB12" i="4"/>
  <c r="AB10" i="4"/>
  <c r="O10" i="4"/>
  <c r="O9" i="4"/>
  <c r="O8" i="4"/>
  <c r="O7" i="4"/>
  <c r="O2" i="4"/>
  <c r="O6" i="4"/>
  <c r="O12" i="4"/>
  <c r="O5" i="4"/>
  <c r="O4" i="4"/>
  <c r="O3" i="4"/>
  <c r="O15" i="4"/>
  <c r="O14" i="4"/>
  <c r="O18" i="4"/>
  <c r="O17" i="4"/>
  <c r="O16" i="4"/>
  <c r="O13" i="4"/>
  <c r="R1" i="4"/>
  <c r="O11" i="4"/>
  <c r="N9" i="4"/>
  <c r="N8" i="4"/>
  <c r="N7" i="4"/>
  <c r="N10" i="4"/>
  <c r="N6" i="4"/>
  <c r="N5" i="4"/>
  <c r="N4" i="4"/>
  <c r="N13" i="4"/>
  <c r="N3" i="4"/>
  <c r="N15" i="4"/>
  <c r="N14" i="4"/>
  <c r="N18" i="4"/>
  <c r="N2" i="4"/>
  <c r="N17" i="4"/>
  <c r="Q1" i="4"/>
  <c r="N11" i="4"/>
  <c r="N16" i="4"/>
  <c r="N12" i="4"/>
  <c r="Q12" i="4" l="1"/>
  <c r="T1" i="4"/>
  <c r="Q11" i="4"/>
  <c r="Q10" i="4"/>
  <c r="Q9" i="4"/>
  <c r="Q8" i="4"/>
  <c r="Q7" i="4"/>
  <c r="Q6" i="4"/>
  <c r="Q13" i="4"/>
  <c r="Q5" i="4"/>
  <c r="Q4" i="4"/>
  <c r="Q3" i="4"/>
  <c r="Q15" i="4"/>
  <c r="Q14" i="4"/>
  <c r="Q18" i="4"/>
  <c r="Q17" i="4"/>
  <c r="Q2" i="4"/>
  <c r="Q16" i="4"/>
  <c r="R13" i="4"/>
  <c r="R12" i="4"/>
  <c r="R11" i="4"/>
  <c r="U1" i="4"/>
  <c r="R10" i="4"/>
  <c r="R16" i="4"/>
  <c r="R9" i="4"/>
  <c r="R8" i="4"/>
  <c r="R7" i="4"/>
  <c r="R6" i="4"/>
  <c r="R5" i="4"/>
  <c r="R4" i="4"/>
  <c r="R3" i="4"/>
  <c r="R15" i="4"/>
  <c r="R2" i="4"/>
  <c r="R14" i="4"/>
  <c r="R18" i="4"/>
  <c r="R17" i="4"/>
  <c r="AE10" i="4"/>
  <c r="AE9" i="4"/>
  <c r="AE8" i="4"/>
  <c r="AE7" i="4"/>
  <c r="AE6" i="4"/>
  <c r="AE5" i="4"/>
  <c r="AE4" i="4"/>
  <c r="AE3" i="4"/>
  <c r="AE12" i="4"/>
  <c r="AE15" i="4"/>
  <c r="AE2" i="4"/>
  <c r="AE11" i="4"/>
  <c r="AE14" i="4"/>
  <c r="AE18" i="4"/>
  <c r="AE17" i="4"/>
  <c r="AE16" i="4"/>
  <c r="AE13" i="4"/>
  <c r="X1" i="4" l="1"/>
  <c r="U18" i="4"/>
  <c r="U15" i="4"/>
  <c r="U17" i="4"/>
  <c r="U2" i="4"/>
  <c r="U16" i="4"/>
  <c r="U14" i="4"/>
  <c r="U13" i="4"/>
  <c r="U12" i="4"/>
  <c r="U11" i="4"/>
  <c r="U10" i="4"/>
  <c r="U9" i="4"/>
  <c r="U8" i="4"/>
  <c r="U7" i="4"/>
  <c r="U6" i="4"/>
  <c r="U5" i="4"/>
  <c r="U4" i="4"/>
  <c r="U3" i="4"/>
  <c r="T17" i="4"/>
  <c r="T2" i="4"/>
  <c r="T16" i="4"/>
  <c r="T13" i="4"/>
  <c r="T12" i="4"/>
  <c r="T11" i="4"/>
  <c r="W1" i="4"/>
  <c r="T10" i="4"/>
  <c r="T9" i="4"/>
  <c r="T8" i="4"/>
  <c r="T7" i="4"/>
  <c r="T6" i="4"/>
  <c r="T5" i="4"/>
  <c r="T4" i="4"/>
  <c r="T18" i="4"/>
  <c r="T3" i="4"/>
  <c r="T15" i="4"/>
  <c r="T14" i="4"/>
  <c r="Z1" i="4" l="1"/>
  <c r="W15" i="4"/>
  <c r="W14" i="4"/>
  <c r="W18" i="4"/>
  <c r="W17" i="4"/>
  <c r="W2" i="4"/>
  <c r="W16" i="4"/>
  <c r="W13" i="4"/>
  <c r="W12" i="4"/>
  <c r="W3" i="4"/>
  <c r="W11" i="4"/>
  <c r="W10" i="4"/>
  <c r="W9" i="4"/>
  <c r="W8" i="4"/>
  <c r="W7" i="4"/>
  <c r="W4" i="4"/>
  <c r="W6" i="4"/>
  <c r="W5" i="4"/>
  <c r="AA1" i="4"/>
  <c r="X3" i="4"/>
  <c r="X15" i="4"/>
  <c r="X14" i="4"/>
  <c r="X18" i="4"/>
  <c r="X4" i="4"/>
  <c r="X17" i="4"/>
  <c r="X2" i="4"/>
  <c r="X5" i="4"/>
  <c r="X16" i="4"/>
  <c r="X13" i="4"/>
  <c r="X12" i="4"/>
  <c r="X11" i="4"/>
  <c r="X10" i="4"/>
  <c r="X9" i="4"/>
  <c r="X8" i="4"/>
  <c r="X7" i="4"/>
  <c r="X6" i="4"/>
  <c r="AD1" i="4" l="1"/>
  <c r="AA6" i="4"/>
  <c r="AA5" i="4"/>
  <c r="AA4" i="4"/>
  <c r="AA3" i="4"/>
  <c r="AA15" i="4"/>
  <c r="AA14" i="4"/>
  <c r="AA18" i="4"/>
  <c r="AA17" i="4"/>
  <c r="AA2" i="4"/>
  <c r="AA16" i="4"/>
  <c r="AA10" i="4"/>
  <c r="AA13" i="4"/>
  <c r="AA8" i="4"/>
  <c r="AA12" i="4"/>
  <c r="AA11" i="4"/>
  <c r="AA7" i="4"/>
  <c r="AA9" i="4"/>
  <c r="AC1" i="4"/>
  <c r="Z5" i="4"/>
  <c r="Z4" i="4"/>
  <c r="Z3" i="4"/>
  <c r="Z15" i="4"/>
  <c r="Z7" i="4"/>
  <c r="Z14" i="4"/>
  <c r="Z18" i="4"/>
  <c r="Z17" i="4"/>
  <c r="Z2" i="4"/>
  <c r="Z16" i="4"/>
  <c r="Z13" i="4"/>
  <c r="Z12" i="4"/>
  <c r="Z11" i="4"/>
  <c r="Z9" i="4"/>
  <c r="Z10" i="4"/>
  <c r="Z8" i="4"/>
  <c r="Z6" i="4"/>
  <c r="AC8" i="4" l="1"/>
  <c r="AC7" i="4"/>
  <c r="AF1" i="4"/>
  <c r="AC6" i="4"/>
  <c r="AC5" i="4"/>
  <c r="AC4" i="4"/>
  <c r="AC12" i="4"/>
  <c r="AC3" i="4"/>
  <c r="AC15" i="4"/>
  <c r="AC10" i="4"/>
  <c r="AC9" i="4"/>
  <c r="AC14" i="4"/>
  <c r="AC18" i="4"/>
  <c r="AC17" i="4"/>
  <c r="AC2" i="4"/>
  <c r="AC13" i="4"/>
  <c r="AC16" i="4"/>
  <c r="AC11" i="4"/>
  <c r="AD9" i="4"/>
  <c r="AD8" i="4"/>
  <c r="AD11" i="4"/>
  <c r="AD7" i="4"/>
  <c r="AD6" i="4"/>
  <c r="AD5" i="4"/>
  <c r="AD4" i="4"/>
  <c r="AD3" i="4"/>
  <c r="AD15" i="4"/>
  <c r="AD14" i="4"/>
  <c r="AD18" i="4"/>
  <c r="AD13" i="4"/>
  <c r="AD17" i="4"/>
  <c r="AD2" i="4"/>
  <c r="AD16" i="4"/>
  <c r="AD12" i="4"/>
  <c r="AD10" i="4"/>
  <c r="AF11" i="4" l="1"/>
  <c r="AF10" i="4"/>
  <c r="AF9" i="4"/>
  <c r="AF13" i="4"/>
  <c r="AF8" i="4"/>
  <c r="AF7" i="4"/>
  <c r="AF6" i="4"/>
  <c r="AF5" i="4"/>
  <c r="AF4" i="4"/>
  <c r="AF2" i="4"/>
  <c r="AF3" i="4"/>
  <c r="AF15" i="4"/>
  <c r="AF14" i="4"/>
  <c r="AF18" i="4"/>
  <c r="AF12" i="4"/>
  <c r="AF17" i="4"/>
  <c r="AF16" i="4"/>
</calcChain>
</file>

<file path=xl/sharedStrings.xml><?xml version="1.0" encoding="utf-8"?>
<sst xmlns="http://schemas.openxmlformats.org/spreadsheetml/2006/main" count="698" uniqueCount="307">
  <si>
    <t xml:space="preserve">   variables</t>
  </si>
  <si>
    <t xml:space="preserve"> default_vals</t>
  </si>
  <si>
    <t>initial_vals</t>
  </si>
  <si>
    <t>water_link</t>
  </si>
  <si>
    <t>diss_flux_link</t>
  </si>
  <si>
    <t>part_sed_link</t>
  </si>
  <si>
    <t>part_sed_scale</t>
  </si>
  <si>
    <t>initial_101</t>
  </si>
  <si>
    <t>initial_73</t>
  </si>
  <si>
    <t>initial_52</t>
  </si>
  <si>
    <t>initial_42</t>
  </si>
  <si>
    <t>initial_33</t>
  </si>
  <si>
    <t>initial_23</t>
  </si>
  <si>
    <t>initial_82</t>
  </si>
  <si>
    <t>initial_72</t>
  </si>
  <si>
    <t>initial_62</t>
  </si>
  <si>
    <t>initial_53</t>
  </si>
  <si>
    <t>initial_32</t>
  </si>
  <si>
    <t>initial_31</t>
  </si>
  <si>
    <t>initial_22</t>
  </si>
  <si>
    <t>initial_21</t>
  </si>
  <si>
    <t xml:space="preserve">      'salt'</t>
  </si>
  <si>
    <t>!      'mag'</t>
  </si>
  <si>
    <t xml:space="preserve">       'mpb'</t>
  </si>
  <si>
    <t xml:space="preserve">      'docl'</t>
  </si>
  <si>
    <t xml:space="preserve">      'docr'</t>
  </si>
  <si>
    <t xml:space="preserve">      'donl'</t>
  </si>
  <si>
    <t xml:space="preserve">      'donr'</t>
  </si>
  <si>
    <t xml:space="preserve">      'dopl'</t>
  </si>
  <si>
    <t xml:space="preserve">      'dopr'</t>
  </si>
  <si>
    <t xml:space="preserve">      'pocs'</t>
  </si>
  <si>
    <t xml:space="preserve">      'pons'</t>
  </si>
  <si>
    <t xml:space="preserve">      'pops'</t>
  </si>
  <si>
    <t xml:space="preserve">      'pocl'</t>
  </si>
  <si>
    <t xml:space="preserve">      'pocr'</t>
  </si>
  <si>
    <t xml:space="preserve">      'ponl'</t>
  </si>
  <si>
    <t xml:space="preserve">      'ponr'</t>
  </si>
  <si>
    <t xml:space="preserve">      'popl'</t>
  </si>
  <si>
    <t xml:space="preserve">      'popr'</t>
  </si>
  <si>
    <t xml:space="preserve">       'oxy'</t>
  </si>
  <si>
    <t xml:space="preserve">       'nit'</t>
  </si>
  <si>
    <t xml:space="preserve">       'amm'</t>
  </si>
  <si>
    <t xml:space="preserve">       'n2o'</t>
  </si>
  <si>
    <t xml:space="preserve">       'no2'</t>
  </si>
  <si>
    <t xml:space="preserve">        'n2'</t>
  </si>
  <si>
    <t xml:space="preserve">       'so4'</t>
  </si>
  <si>
    <t xml:space="preserve">       'h2s'</t>
  </si>
  <si>
    <t xml:space="preserve">       'frp'</t>
  </si>
  <si>
    <t xml:space="preserve">       'pip'</t>
  </si>
  <si>
    <t xml:space="preserve">       'ch4'</t>
  </si>
  <si>
    <t xml:space="preserve">       'dic'</t>
  </si>
  <si>
    <t xml:space="preserve">      'mnii'</t>
  </si>
  <si>
    <t xml:space="preserve">     'mno2a'</t>
  </si>
  <si>
    <t xml:space="preserve">     'mno2b'</t>
  </si>
  <si>
    <t>!    'mnco3'</t>
  </si>
  <si>
    <t xml:space="preserve">      'feii'</t>
  </si>
  <si>
    <t xml:space="preserve">    'feoh3a'</t>
  </si>
  <si>
    <t xml:space="preserve">    'feoh3b'</t>
  </si>
  <si>
    <t xml:space="preserve">       'fes'</t>
  </si>
  <si>
    <t xml:space="preserve">      'fes2'</t>
  </si>
  <si>
    <t>!    'feco3'</t>
  </si>
  <si>
    <t xml:space="preserve">       'ca'</t>
  </si>
  <si>
    <t xml:space="preserve">    'caco3'</t>
  </si>
  <si>
    <t xml:space="preserve">   'pipvr'</t>
  </si>
  <si>
    <t xml:space="preserve">    'pin'</t>
  </si>
  <si>
    <t>Constant sediment-water boundary</t>
  </si>
  <si>
    <t>Initial concentration</t>
  </si>
  <si>
    <t>Linked dissolved concentration</t>
  </si>
  <si>
    <t>Linked dissolved flux</t>
  </si>
  <si>
    <t>Linked particle flux</t>
  </si>
  <si>
    <t>Scaling for linked particles</t>
  </si>
  <si>
    <t>initial_104</t>
  </si>
  <si>
    <t>initial_103</t>
  </si>
  <si>
    <t>initial_102</t>
  </si>
  <si>
    <t>initial_93</t>
  </si>
  <si>
    <t>initial_92</t>
  </si>
  <si>
    <t>initial_91</t>
  </si>
  <si>
    <t>initial_83</t>
  </si>
  <si>
    <t>initial_81</t>
  </si>
  <si>
    <t>initial_71</t>
  </si>
  <si>
    <t>initial_63</t>
  </si>
  <si>
    <t>initial_61</t>
  </si>
  <si>
    <t>initial_51</t>
  </si>
  <si>
    <t>initial_43</t>
  </si>
  <si>
    <t>initial_41</t>
  </si>
  <si>
    <t>initial_13</t>
  </si>
  <si>
    <t>initial_12</t>
  </si>
  <si>
    <t>initial_11</t>
  </si>
  <si>
    <t>Model variable name</t>
  </si>
  <si>
    <t>Variable description</t>
  </si>
  <si>
    <t>Zone</t>
  </si>
  <si>
    <t>Solid flux</t>
  </si>
  <si>
    <t>Solid conc</t>
  </si>
  <si>
    <t>Dissolved conc</t>
  </si>
  <si>
    <t xml:space="preserve"> (mmol m^-2^ y^-1^)</t>
  </si>
  <si>
    <t>Refractory DOC</t>
  </si>
  <si>
    <t>Refractory DON</t>
  </si>
  <si>
    <t>Refractory DOP</t>
  </si>
  <si>
    <t>Labile POC</t>
  </si>
  <si>
    <t>Refractory POC</t>
  </si>
  <si>
    <t>Labile PON</t>
  </si>
  <si>
    <t>Refractory PON</t>
  </si>
  <si>
    <t>Labile POP</t>
  </si>
  <si>
    <t>Refractory POP</t>
  </si>
  <si>
    <t>O~2~</t>
  </si>
  <si>
    <t>NH~4~^+^</t>
  </si>
  <si>
    <t>SO~4~^2-^</t>
  </si>
  <si>
    <t>H~2~S</t>
  </si>
  <si>
    <t>Reactive dissolved PO~4~^3-^</t>
  </si>
  <si>
    <t>Amorphous MnO~2~</t>
  </si>
  <si>
    <t>Amorphous Fe(OH)~3~</t>
  </si>
  <si>
    <t>FeS</t>
  </si>
  <si>
    <t>FeS~2~</t>
  </si>
  <si>
    <t>Unreactive solid P</t>
  </si>
  <si>
    <t xml:space="preserve"> (mmol m^-3^ porewater)</t>
  </si>
  <si>
    <t xml:space="preserve"> (mmol m^-3^ solids)</t>
  </si>
  <si>
    <t>Boundary</t>
  </si>
  <si>
    <t>Init</t>
  </si>
  <si>
    <t>CaCO~3~</t>
  </si>
  <si>
    <t>Variables</t>
  </si>
  <si>
    <t>Macroalgae</t>
  </si>
  <si>
    <t>Microphytobenthos</t>
  </si>
  <si>
    <t>Labile DOC</t>
  </si>
  <si>
    <t>Labile DON</t>
  </si>
  <si>
    <t>Labile DOP</t>
  </si>
  <si>
    <t>Macroaglage C</t>
  </si>
  <si>
    <t>Macroaglage N</t>
  </si>
  <si>
    <t>Macroaglage P</t>
  </si>
  <si>
    <t>NO~3~^-^</t>
  </si>
  <si>
    <t>N~2~O</t>
  </si>
  <si>
    <t>NO~2~</t>
  </si>
  <si>
    <t>N~2~</t>
  </si>
  <si>
    <t>Adsorbed P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</si>
  <si>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CO~2~</t>
    </r>
  </si>
  <si>
    <t>Mn^2+^</t>
  </si>
  <si>
    <t>Crystalline MnO~2~</t>
  </si>
  <si>
    <t>Fe^2+^</t>
  </si>
  <si>
    <t>Crystalline Fe(OH)~3~</t>
  </si>
  <si>
    <t>Ca^2+^</t>
  </si>
  <si>
    <t>Adsorbed N</t>
  </si>
  <si>
    <t>Salinity</t>
  </si>
  <si>
    <t>Sal</t>
  </si>
  <si>
    <t xml:space="preserve"> (PSU)</t>
  </si>
  <si>
    <t>Description</t>
  </si>
  <si>
    <t>swibc_scale</t>
  </si>
  <si>
    <t>deep_vals</t>
  </si>
  <si>
    <t xml:space="preserve">        ''</t>
  </si>
  <si>
    <t xml:space="preserve"> 'PHY_phy_swi_c'</t>
  </si>
  <si>
    <t xml:space="preserve">        'OGM_doc'</t>
  </si>
  <si>
    <t xml:space="preserve">        'SDF_Fsed_doc'</t>
  </si>
  <si>
    <t>'OGM_doc'</t>
  </si>
  <si>
    <t xml:space="preserve"> 'SDF_Fsed_doc'</t>
  </si>
  <si>
    <t xml:space="preserve">        'OGM_don'</t>
  </si>
  <si>
    <t xml:space="preserve">        'SDF_Fsed_don'</t>
  </si>
  <si>
    <t>'OGM_don'</t>
  </si>
  <si>
    <t xml:space="preserve"> 'SDF_Fsed_don'</t>
  </si>
  <si>
    <t xml:space="preserve">        'OGM_dop'</t>
  </si>
  <si>
    <t xml:space="preserve">        'SDF_Fsed_dop'</t>
  </si>
  <si>
    <t>'OGM_dop'</t>
  </si>
  <si>
    <t>'SDF_Fsed_dop'</t>
  </si>
  <si>
    <t xml:space="preserve">      'docs'</t>
  </si>
  <si>
    <t xml:space="preserve"> ''</t>
  </si>
  <si>
    <t xml:space="preserve">      'dons'</t>
  </si>
  <si>
    <t xml:space="preserve">      'dops'</t>
  </si>
  <si>
    <t xml:space="preserve"> 'MAG_mag_swi_c'</t>
  </si>
  <si>
    <t xml:space="preserve"> 'MAG_mag_swi_n'</t>
  </si>
  <si>
    <t xml:space="preserve"> 'MAG_mag_swi_p'</t>
  </si>
  <si>
    <t xml:space="preserve"> 'OGM_poc_swi'</t>
  </si>
  <si>
    <t xml:space="preserve"> 'OGM_pon_swi'</t>
  </si>
  <si>
    <t xml:space="preserve"> 'OGM_pop_swi'</t>
  </si>
  <si>
    <t xml:space="preserve"> 'OXY_oxy'</t>
  </si>
  <si>
    <t xml:space="preserve"> 'SDF_Fsed_oxy'</t>
  </si>
  <si>
    <t xml:space="preserve">   ''</t>
  </si>
  <si>
    <t xml:space="preserve"> 'NIT_nit'</t>
  </si>
  <si>
    <t xml:space="preserve"> 'SDF_Fsed_nit'</t>
  </si>
  <si>
    <t xml:space="preserve">  'NIT_amm'</t>
  </si>
  <si>
    <t xml:space="preserve"> 'SDF_Fsed_amm'</t>
  </si>
  <si>
    <t xml:space="preserve">        'NIT_nit'</t>
  </si>
  <si>
    <t xml:space="preserve">        'SDF_Fsed_nit'</t>
  </si>
  <si>
    <t xml:space="preserve"> 'PHS_frp'</t>
  </si>
  <si>
    <t xml:space="preserve"> 'SDF_Fsed_frp'</t>
  </si>
  <si>
    <t xml:space="preserve">        'PHS_frp_ads_swi'</t>
  </si>
  <si>
    <t xml:space="preserve">       'pipvr'</t>
  </si>
  <si>
    <t xml:space="preserve">  ''</t>
  </si>
  <si>
    <t>'pe'</t>
  </si>
  <si>
    <t>'pH'</t>
  </si>
  <si>
    <t>'ubalchg'</t>
  </si>
  <si>
    <t xml:space="preserve">Compulsory </t>
  </si>
  <si>
    <t>No unit</t>
  </si>
  <si>
    <t>(-)</t>
  </si>
  <si>
    <t xml:space="preserve">Redox potential </t>
  </si>
  <si>
    <t xml:space="preserve">pH </t>
  </si>
  <si>
    <t xml:space="preserve">Charge balance </t>
  </si>
  <si>
    <t>Compulsory variables</t>
  </si>
  <si>
    <t>Compulsory variables not requested</t>
  </si>
  <si>
    <t>Non-compulsory variables</t>
  </si>
  <si>
    <t xml:space="preserve">    'feco3'</t>
  </si>
  <si>
    <t xml:space="preserve">    'mnco3'</t>
  </si>
  <si>
    <t>Group</t>
  </si>
  <si>
    <t>CH~4~</t>
  </si>
  <si>
    <t>PRES</t>
  </si>
  <si>
    <t>TEMP</t>
  </si>
  <si>
    <t>SALT</t>
  </si>
  <si>
    <t>LGHT</t>
  </si>
  <si>
    <t>TAUB</t>
  </si>
  <si>
    <t>MPBG</t>
  </si>
  <si>
    <t>MPBR</t>
  </si>
  <si>
    <t>ROOT</t>
  </si>
  <si>
    <t>RTDP</t>
  </si>
  <si>
    <t>RTO2</t>
  </si>
  <si>
    <t>Pressure</t>
  </si>
  <si>
    <t>Temperature</t>
  </si>
  <si>
    <t>Light</t>
  </si>
  <si>
    <t>CANDI variable</t>
  </si>
  <si>
    <t>Linked variable</t>
  </si>
  <si>
    <t>Conversion</t>
  </si>
  <si>
    <t xml:space="preserve">Diffusivity </t>
  </si>
  <si>
    <t>Microphytobenthos growth rate</t>
  </si>
  <si>
    <t>Microphytobenthos respiration rate</t>
  </si>
  <si>
    <t>Macrophyte root density</t>
  </si>
  <si>
    <t>Macrophyte root depth</t>
  </si>
  <si>
    <t>Macrophyte root oxygen excretion</t>
  </si>
  <si>
    <t>\(\displaystyle \times 1.025E-3 \)</t>
  </si>
  <si>
    <t>Environmental linked variable</t>
  </si>
  <si>
    <t>*RTO2*</t>
  </si>
  <si>
    <t>*RTDP*</t>
  </si>
  <si>
    <t>*ROOT*</t>
  </si>
  <si>
    <t>*MPBR*</t>
  </si>
  <si>
    <t>*MPBG*</t>
  </si>
  <si>
    <t>*TAUB*</t>
  </si>
  <si>
    <t>*LGHT*</t>
  </si>
  <si>
    <t>*SALT*</t>
  </si>
  <si>
    <t>*TEMP*</t>
  </si>
  <si>
    <t>*PRES*</t>
  </si>
  <si>
    <t>*id_depth*</t>
  </si>
  <si>
    <t>*id_rooto*</t>
  </si>
  <si>
    <t>*id_rootd*</t>
  </si>
  <si>
    <t>*id_rootb*</t>
  </si>
  <si>
    <t>*id_mpbr*</t>
  </si>
  <si>
    <t>*id_mpbg*</t>
  </si>
  <si>
    <t>*id_taub*</t>
  </si>
  <si>
    <t>*id_par*</t>
  </si>
  <si>
    <t>*id_salt*</t>
  </si>
  <si>
    <t>*id_temp*</t>
  </si>
  <si>
    <t>\(\displaystyle \times \frac {1000 \times 365.25}{100 \times 100} \)
\
\</t>
  </si>
  <si>
    <t xml:space="preserve">id_opd  </t>
  </si>
  <si>
    <t xml:space="preserve">id_arpd </t>
  </si>
  <si>
    <t xml:space="preserve">id_fom  </t>
  </si>
  <si>
    <t xml:space="preserve">id_bur  </t>
  </si>
  <si>
    <t xml:space="preserve">id_toc  </t>
  </si>
  <si>
    <t xml:space="preserve">id_tfe  </t>
  </si>
  <si>
    <t xml:space="preserve">id_tn   </t>
  </si>
  <si>
    <t xml:space="preserve">id_tp   </t>
  </si>
  <si>
    <t xml:space="preserve">id_ts   </t>
  </si>
  <si>
    <t xml:space="preserve">id_crs  </t>
  </si>
  <si>
    <t xml:space="preserve">id_mnrl </t>
  </si>
  <si>
    <t xml:space="preserve">id_aerb </t>
  </si>
  <si>
    <t xml:space="preserve">id_anrb </t>
  </si>
  <si>
    <t xml:space="preserve">id_dnit </t>
  </si>
  <si>
    <t xml:space="preserve">id_mred </t>
  </si>
  <si>
    <t xml:space="preserve">id_fred </t>
  </si>
  <si>
    <t xml:space="preserve">id_sred </t>
  </si>
  <si>
    <t xml:space="preserve">id_meth </t>
  </si>
  <si>
    <t xml:space="preserve">id_bpp  </t>
  </si>
  <si>
    <t xml:space="preserve">id_biod </t>
  </si>
  <si>
    <t xml:space="preserve">id_poro </t>
  </si>
  <si>
    <t xml:space="preserve">id_stdi </t>
  </si>
  <si>
    <t xml:space="preserve">id_eror </t>
  </si>
  <si>
    <t>id_c_swi</t>
  </si>
  <si>
    <t>id_n_swi</t>
  </si>
  <si>
    <t>id_p_swi</t>
  </si>
  <si>
    <t>id_tnchk</t>
  </si>
  <si>
    <t>Diag variable</t>
  </si>
  <si>
    <t>Unit</t>
  </si>
  <si>
    <t>diag_level &gt; 0</t>
  </si>
  <si>
    <t>diag_level &gt; 1</t>
  </si>
  <si>
    <t>diag_level &gt; 2</t>
  </si>
  <si>
    <t>diag_level &gt; 9</t>
  </si>
  <si>
    <t>Particulate organic matter flux at the bottom boundary</t>
  </si>
  <si>
    <t>Mean porosity</t>
  </si>
  <si>
    <t>Net carbon flux over the sediment-water interface</t>
  </si>
  <si>
    <t>Net nitrogen flux over the sediment-water interface</t>
  </si>
  <si>
    <t>Net phosphorus flux over the sediment-water interface</t>
  </si>
  <si>
    <t>Net nitrogen mass change</t>
  </si>
  <si>
    <t>cm</t>
  </si>
  <si>
    <t>mmol C m^-2^ d^-1^</t>
  </si>
  <si>
    <t>mmol C m^-2^</t>
  </si>
  <si>
    <t>mmol N m^-2^</t>
  </si>
  <si>
    <t>mmol P m^-2^</t>
  </si>
  <si>
    <t>mmol S m^-2^</t>
  </si>
  <si>
    <t>mmol Fe m^-2^</t>
  </si>
  <si>
    <t>mmol m^-2^ d ^-1^</t>
  </si>
  <si>
    <t>m^3^ water m^-3^ space</t>
  </si>
  <si>
    <t>mmol N m^-2^ d^-1^</t>
  </si>
  <si>
    <t>mmol P m^-2^ d^-1^</t>
  </si>
  <si>
    <t>Oxygen penetration depth, where *O~2~* &gt; 0.1 mmol L^-1^</t>
  </si>
  <si>
    <t>Apparent redox potential discontinuity, where *H~2~S* &gt; 0.001 mmol L^-1^</t>
  </si>
  <si>
    <t>Bioturbation penetration depth, where bioturbation &gt; 2E-5</t>
  </si>
  <si>
    <t>Particulate organic matter flux at the SWI. Sum of *POCL*, *POCR* and *POCS*</t>
  </si>
  <si>
    <t>Total organic carbon in the top 15 cm</t>
  </si>
  <si>
    <t>Total nitrogen in the top 15 cm</t>
  </si>
  <si>
    <t>Total phosphorus in the top 15 cm</t>
  </si>
  <si>
    <t>Total sulfur '*</t>
  </si>
  <si>
    <t>Total iron '*</t>
  </si>
  <si>
    <t>Chromium reducable sulfur '*</t>
  </si>
  <si>
    <t>Net *MPB* productivity, growth rate minus respiration rate</t>
  </si>
  <si>
    <t>\(\displaystyle \times \frac {1} {100} \)
\
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</si>
</sst>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88D6BE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rgb="FF0066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3" fillId="5" borderId="1" xfId="0" applyFont="1" applyFill="1" applyBorder="1"/>
    <xf numFmtId="0" fontId="3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2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2" fillId="13" borderId="0" xfId="0" applyFont="1" applyFill="1"/>
    <xf numFmtId="0" fontId="0" fillId="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/>
    <xf numFmtId="0" fontId="0" fillId="0" borderId="0" xfId="0" applyFill="1" applyBorder="1"/>
    <xf numFmtId="0" fontId="0" fillId="0" borderId="0" xfId="0" applyBorder="1"/>
    <xf numFmtId="0" fontId="4" fillId="0" borderId="0" xfId="0" applyFont="1" applyFill="1" applyBorder="1"/>
    <xf numFmtId="0" fontId="3" fillId="0" borderId="0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11" fontId="3" fillId="0" borderId="0" xfId="0" applyNumberFormat="1" applyFont="1" applyFill="1"/>
    <xf numFmtId="11" fontId="3" fillId="0" borderId="3" xfId="0" applyNumberFormat="1" applyFont="1" applyFill="1" applyBorder="1"/>
    <xf numFmtId="0" fontId="1" fillId="0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2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7390-DD6F-4931-8C7A-FE1F7773FA93}">
  <dimension ref="A1:AM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1" max="1" width="17.42578125" style="21" customWidth="1"/>
    <col min="2" max="2" width="12.28515625" style="21" bestFit="1" customWidth="1"/>
    <col min="3" max="3" width="10.5703125" style="21" bestFit="1" customWidth="1"/>
    <col min="4" max="4" width="11.140625" style="21" bestFit="1" customWidth="1"/>
    <col min="5" max="5" width="16.28515625" style="21" bestFit="1" customWidth="1"/>
    <col min="6" max="6" width="17.42578125" style="21" bestFit="1" customWidth="1"/>
    <col min="7" max="7" width="14.28515625" style="21" bestFit="1" customWidth="1"/>
    <col min="8" max="16384" width="9.140625" style="21"/>
  </cols>
  <sheetData>
    <row r="1" spans="1:39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144</v>
      </c>
      <c r="H1" s="23" t="s">
        <v>145</v>
      </c>
      <c r="I1" s="23" t="s">
        <v>87</v>
      </c>
      <c r="J1" s="23" t="s">
        <v>86</v>
      </c>
      <c r="K1" s="23" t="s">
        <v>85</v>
      </c>
      <c r="L1" s="23" t="s">
        <v>20</v>
      </c>
      <c r="M1" s="23" t="s">
        <v>19</v>
      </c>
      <c r="N1" s="23" t="s">
        <v>12</v>
      </c>
      <c r="O1" s="23" t="s">
        <v>18</v>
      </c>
      <c r="P1" s="23" t="s">
        <v>17</v>
      </c>
      <c r="Q1" s="23" t="s">
        <v>11</v>
      </c>
      <c r="R1" s="23" t="s">
        <v>84</v>
      </c>
      <c r="S1" s="23" t="s">
        <v>10</v>
      </c>
      <c r="T1" s="23" t="s">
        <v>83</v>
      </c>
      <c r="U1" s="23" t="s">
        <v>82</v>
      </c>
      <c r="V1" s="23" t="s">
        <v>9</v>
      </c>
      <c r="W1" s="23" t="s">
        <v>16</v>
      </c>
      <c r="X1" s="23" t="s">
        <v>81</v>
      </c>
      <c r="Y1" s="23" t="s">
        <v>15</v>
      </c>
      <c r="Z1" s="23" t="s">
        <v>80</v>
      </c>
      <c r="AA1" s="23" t="s">
        <v>79</v>
      </c>
      <c r="AB1" s="23" t="s">
        <v>14</v>
      </c>
      <c r="AC1" s="23" t="s">
        <v>8</v>
      </c>
      <c r="AD1" s="23" t="s">
        <v>78</v>
      </c>
      <c r="AE1" s="23" t="s">
        <v>13</v>
      </c>
      <c r="AF1" s="23" t="s">
        <v>77</v>
      </c>
      <c r="AG1" s="23" t="s">
        <v>76</v>
      </c>
      <c r="AH1" s="23" t="s">
        <v>75</v>
      </c>
      <c r="AI1" s="23" t="s">
        <v>74</v>
      </c>
      <c r="AJ1" s="23" t="s">
        <v>7</v>
      </c>
      <c r="AK1" s="23" t="s">
        <v>73</v>
      </c>
      <c r="AL1" s="23" t="s">
        <v>72</v>
      </c>
      <c r="AM1" s="23" t="s">
        <v>71</v>
      </c>
    </row>
    <row r="2" spans="1:39" x14ac:dyDescent="0.25">
      <c r="A2" s="23" t="s">
        <v>21</v>
      </c>
      <c r="B2" s="23">
        <v>35000</v>
      </c>
      <c r="C2" s="23">
        <v>1E-10</v>
      </c>
      <c r="D2" s="23" t="s">
        <v>146</v>
      </c>
      <c r="E2" s="23" t="s">
        <v>146</v>
      </c>
      <c r="F2" s="23" t="s">
        <v>146</v>
      </c>
      <c r="G2" s="23">
        <v>1</v>
      </c>
      <c r="H2" s="23">
        <v>-999</v>
      </c>
      <c r="I2" s="30">
        <v>85000</v>
      </c>
      <c r="J2" s="30">
        <v>85000</v>
      </c>
      <c r="K2" s="30">
        <v>85000</v>
      </c>
      <c r="L2" s="30">
        <v>85000</v>
      </c>
      <c r="M2" s="30">
        <v>85000</v>
      </c>
      <c r="N2" s="30">
        <v>85000</v>
      </c>
      <c r="O2" s="30">
        <v>75000</v>
      </c>
      <c r="P2" s="30">
        <v>75000</v>
      </c>
      <c r="Q2" s="30">
        <v>75000</v>
      </c>
      <c r="R2" s="30">
        <v>75000</v>
      </c>
      <c r="S2" s="30">
        <v>65000</v>
      </c>
      <c r="T2" s="30">
        <v>75000</v>
      </c>
      <c r="U2" s="30">
        <v>60000</v>
      </c>
      <c r="V2" s="30">
        <v>55000</v>
      </c>
      <c r="W2" s="30">
        <v>60000</v>
      </c>
      <c r="X2" s="30">
        <v>60000</v>
      </c>
      <c r="Y2" s="30">
        <v>50000</v>
      </c>
      <c r="Z2" s="30">
        <v>45000</v>
      </c>
      <c r="AA2" s="30">
        <v>45000</v>
      </c>
      <c r="AB2" s="30">
        <v>45000</v>
      </c>
      <c r="AC2" s="30">
        <v>45000</v>
      </c>
      <c r="AD2" s="30">
        <v>35000</v>
      </c>
      <c r="AE2" s="30">
        <v>40000</v>
      </c>
      <c r="AF2" s="30">
        <v>35000</v>
      </c>
      <c r="AG2" s="30">
        <v>35000</v>
      </c>
      <c r="AH2" s="30">
        <v>35000</v>
      </c>
      <c r="AI2" s="30">
        <v>35000</v>
      </c>
      <c r="AJ2" s="30">
        <v>35000</v>
      </c>
      <c r="AK2" s="30">
        <v>35000</v>
      </c>
      <c r="AL2" s="30">
        <v>35000</v>
      </c>
      <c r="AM2" s="30">
        <v>35000</v>
      </c>
    </row>
    <row r="3" spans="1:39" x14ac:dyDescent="0.25">
      <c r="A3" s="23" t="s">
        <v>23</v>
      </c>
      <c r="B3" s="23">
        <v>11.1</v>
      </c>
      <c r="C3" s="23">
        <v>1E-10</v>
      </c>
      <c r="D3" s="23" t="s">
        <v>146</v>
      </c>
      <c r="E3" s="23" t="s">
        <v>146</v>
      </c>
      <c r="F3" s="23" t="s">
        <v>147</v>
      </c>
      <c r="G3" s="23">
        <v>1</v>
      </c>
      <c r="H3" s="23">
        <v>-999</v>
      </c>
      <c r="I3" s="30">
        <v>1E-10</v>
      </c>
      <c r="J3" s="30">
        <v>1E-10</v>
      </c>
      <c r="K3" s="30">
        <v>1E-10</v>
      </c>
      <c r="L3" s="30">
        <v>1E-10</v>
      </c>
      <c r="M3" s="30">
        <v>1E-10</v>
      </c>
      <c r="N3" s="30">
        <v>1E-10</v>
      </c>
      <c r="O3" s="30">
        <v>1E-10</v>
      </c>
      <c r="P3" s="30">
        <v>1E-10</v>
      </c>
      <c r="Q3" s="30">
        <v>1E-10</v>
      </c>
      <c r="R3" s="30">
        <v>1E-10</v>
      </c>
      <c r="S3" s="30">
        <v>1E-10</v>
      </c>
      <c r="T3" s="30">
        <v>1E-10</v>
      </c>
      <c r="U3" s="30">
        <v>1E-10</v>
      </c>
      <c r="V3" s="30">
        <v>1E-10</v>
      </c>
      <c r="W3" s="30">
        <v>1E-10</v>
      </c>
      <c r="X3" s="30">
        <v>1E-10</v>
      </c>
      <c r="Y3" s="30">
        <v>1E-10</v>
      </c>
      <c r="Z3" s="30">
        <v>1E-10</v>
      </c>
      <c r="AA3" s="30">
        <v>1E-10</v>
      </c>
      <c r="AB3" s="30">
        <v>1E-10</v>
      </c>
      <c r="AC3" s="30">
        <v>1E-10</v>
      </c>
      <c r="AD3" s="30">
        <v>1E-10</v>
      </c>
      <c r="AE3" s="30">
        <v>1E-10</v>
      </c>
      <c r="AF3" s="30">
        <v>1E-10</v>
      </c>
      <c r="AG3" s="30">
        <v>1E-10</v>
      </c>
      <c r="AH3" s="30">
        <v>1E-10</v>
      </c>
      <c r="AI3" s="30">
        <v>1E-10</v>
      </c>
      <c r="AJ3" s="30">
        <v>1E-10</v>
      </c>
      <c r="AK3" s="30">
        <v>1E-10</v>
      </c>
      <c r="AL3" s="30">
        <v>1E-10</v>
      </c>
      <c r="AM3" s="30">
        <v>1E-10</v>
      </c>
    </row>
    <row r="4" spans="1:39" x14ac:dyDescent="0.25">
      <c r="A4" s="23" t="s">
        <v>24</v>
      </c>
      <c r="B4" s="23">
        <v>1E-10</v>
      </c>
      <c r="C4" s="23">
        <v>1E-10</v>
      </c>
      <c r="D4" s="23" t="s">
        <v>148</v>
      </c>
      <c r="E4" s="23" t="s">
        <v>149</v>
      </c>
      <c r="F4" s="23" t="s">
        <v>146</v>
      </c>
      <c r="G4" s="23">
        <v>1E-3</v>
      </c>
      <c r="H4" s="23">
        <v>-999</v>
      </c>
      <c r="I4" s="30">
        <v>1E-10</v>
      </c>
      <c r="J4" s="30">
        <v>1E-10</v>
      </c>
      <c r="K4" s="30">
        <v>1E-10</v>
      </c>
      <c r="L4" s="30">
        <v>1E-10</v>
      </c>
      <c r="M4" s="30">
        <v>1E-10</v>
      </c>
      <c r="N4" s="30">
        <v>1E-10</v>
      </c>
      <c r="O4" s="30">
        <v>1E-10</v>
      </c>
      <c r="P4" s="30">
        <v>1E-10</v>
      </c>
      <c r="Q4" s="30">
        <v>1</v>
      </c>
      <c r="R4" s="30">
        <v>1</v>
      </c>
      <c r="S4" s="30">
        <v>1</v>
      </c>
      <c r="T4" s="30">
        <v>1</v>
      </c>
      <c r="U4" s="30">
        <v>1E-10</v>
      </c>
      <c r="V4" s="30">
        <v>1</v>
      </c>
      <c r="W4" s="30">
        <v>1E-10</v>
      </c>
      <c r="X4" s="30">
        <v>1E-10</v>
      </c>
      <c r="Y4" s="30">
        <v>1E-10</v>
      </c>
      <c r="Z4" s="30">
        <v>1</v>
      </c>
      <c r="AA4" s="30">
        <v>1</v>
      </c>
      <c r="AB4" s="30">
        <v>1E-10</v>
      </c>
      <c r="AC4" s="30">
        <v>1</v>
      </c>
      <c r="AD4" s="30">
        <v>1</v>
      </c>
      <c r="AE4" s="30">
        <v>1E-10</v>
      </c>
      <c r="AF4" s="30">
        <v>1</v>
      </c>
      <c r="AG4" s="30">
        <v>1</v>
      </c>
      <c r="AH4" s="30">
        <v>1</v>
      </c>
      <c r="AI4" s="30">
        <v>1</v>
      </c>
      <c r="AJ4" s="30">
        <v>1</v>
      </c>
      <c r="AK4" s="30">
        <v>1</v>
      </c>
      <c r="AL4" s="30">
        <v>1</v>
      </c>
      <c r="AM4" s="30">
        <v>1</v>
      </c>
    </row>
    <row r="5" spans="1:39" x14ac:dyDescent="0.25">
      <c r="A5" s="23" t="s">
        <v>25</v>
      </c>
      <c r="B5" s="23">
        <v>1E-10</v>
      </c>
      <c r="C5" s="23">
        <v>1E-10</v>
      </c>
      <c r="D5" s="23" t="s">
        <v>150</v>
      </c>
      <c r="E5" s="23" t="s">
        <v>151</v>
      </c>
      <c r="F5" s="23" t="s">
        <v>146</v>
      </c>
      <c r="G5" s="23">
        <v>0.999</v>
      </c>
      <c r="H5" s="23">
        <v>-999</v>
      </c>
      <c r="I5" s="30">
        <v>1E-10</v>
      </c>
      <c r="J5" s="30">
        <v>1E-10</v>
      </c>
      <c r="K5" s="30">
        <v>1E-10</v>
      </c>
      <c r="L5" s="30">
        <v>1E-10</v>
      </c>
      <c r="M5" s="30">
        <v>1E-10</v>
      </c>
      <c r="N5" s="30">
        <v>1E-10</v>
      </c>
      <c r="O5" s="30">
        <v>1E-10</v>
      </c>
      <c r="P5" s="30">
        <v>1E-10</v>
      </c>
      <c r="Q5" s="30">
        <v>1E-10</v>
      </c>
      <c r="R5" s="30">
        <v>1E-10</v>
      </c>
      <c r="S5" s="30">
        <v>1E-10</v>
      </c>
      <c r="T5" s="30">
        <v>1E-10</v>
      </c>
      <c r="U5" s="30">
        <v>1E-10</v>
      </c>
      <c r="V5" s="30">
        <v>1E-10</v>
      </c>
      <c r="W5" s="30">
        <v>1E-10</v>
      </c>
      <c r="X5" s="30">
        <v>1E-10</v>
      </c>
      <c r="Y5" s="30">
        <v>1E-10</v>
      </c>
      <c r="Z5" s="30">
        <v>1E-10</v>
      </c>
      <c r="AA5" s="30">
        <v>1E-10</v>
      </c>
      <c r="AB5" s="30">
        <v>1E-10</v>
      </c>
      <c r="AC5" s="30">
        <v>1E-10</v>
      </c>
      <c r="AD5" s="30">
        <v>1E-10</v>
      </c>
      <c r="AE5" s="30">
        <v>1E-10</v>
      </c>
      <c r="AF5" s="30">
        <v>1E-10</v>
      </c>
      <c r="AG5" s="30">
        <v>1E-10</v>
      </c>
      <c r="AH5" s="30">
        <v>1E-10</v>
      </c>
      <c r="AI5" s="30">
        <v>1E-10</v>
      </c>
      <c r="AJ5" s="30">
        <v>1E-10</v>
      </c>
      <c r="AK5" s="30">
        <v>1E-10</v>
      </c>
      <c r="AL5" s="30">
        <v>1E-10</v>
      </c>
      <c r="AM5" s="30">
        <v>1E-10</v>
      </c>
    </row>
    <row r="6" spans="1:39" x14ac:dyDescent="0.25">
      <c r="A6" s="23" t="s">
        <v>26</v>
      </c>
      <c r="B6" s="23">
        <v>1E-10</v>
      </c>
      <c r="C6" s="23">
        <v>1E-10</v>
      </c>
      <c r="D6" s="23" t="s">
        <v>152</v>
      </c>
      <c r="E6" s="23" t="s">
        <v>153</v>
      </c>
      <c r="F6" s="23" t="s">
        <v>146</v>
      </c>
      <c r="G6" s="23">
        <v>0.01</v>
      </c>
      <c r="H6" s="23">
        <v>-999</v>
      </c>
      <c r="I6" s="30">
        <v>1E-10</v>
      </c>
      <c r="J6" s="30">
        <v>1E-10</v>
      </c>
      <c r="K6" s="30">
        <v>1E-10</v>
      </c>
      <c r="L6" s="30">
        <v>1E-10</v>
      </c>
      <c r="M6" s="30">
        <v>1E-10</v>
      </c>
      <c r="N6" s="30">
        <v>1E-10</v>
      </c>
      <c r="O6" s="30">
        <v>1E-10</v>
      </c>
      <c r="P6" s="30">
        <v>1E-10</v>
      </c>
      <c r="Q6" s="30">
        <v>1E-10</v>
      </c>
      <c r="R6" s="30">
        <v>1E-10</v>
      </c>
      <c r="S6" s="30">
        <v>1E-10</v>
      </c>
      <c r="T6" s="30">
        <v>1E-10</v>
      </c>
      <c r="U6" s="30">
        <v>1E-10</v>
      </c>
      <c r="V6" s="30">
        <v>1E-10</v>
      </c>
      <c r="W6" s="30">
        <v>1E-10</v>
      </c>
      <c r="X6" s="30">
        <v>1E-10</v>
      </c>
      <c r="Y6" s="30">
        <v>1E-10</v>
      </c>
      <c r="Z6" s="30">
        <v>1E-10</v>
      </c>
      <c r="AA6" s="30">
        <v>1E-10</v>
      </c>
      <c r="AB6" s="30">
        <v>1E-10</v>
      </c>
      <c r="AC6" s="30">
        <v>1E-10</v>
      </c>
      <c r="AD6" s="30">
        <v>1E-10</v>
      </c>
      <c r="AE6" s="30">
        <v>1E-10</v>
      </c>
      <c r="AF6" s="30">
        <v>1E-10</v>
      </c>
      <c r="AG6" s="30">
        <v>1E-10</v>
      </c>
      <c r="AH6" s="30">
        <v>1E-10</v>
      </c>
      <c r="AI6" s="30">
        <v>1E-10</v>
      </c>
      <c r="AJ6" s="30">
        <v>1E-10</v>
      </c>
      <c r="AK6" s="30">
        <v>1E-10</v>
      </c>
      <c r="AL6" s="30">
        <v>1E-10</v>
      </c>
      <c r="AM6" s="30">
        <v>1E-10</v>
      </c>
    </row>
    <row r="7" spans="1:39" x14ac:dyDescent="0.25">
      <c r="A7" s="23" t="s">
        <v>27</v>
      </c>
      <c r="B7" s="23">
        <v>1E-10</v>
      </c>
      <c r="C7" s="23">
        <v>1E-10</v>
      </c>
      <c r="D7" s="23" t="s">
        <v>154</v>
      </c>
      <c r="E7" s="23" t="s">
        <v>155</v>
      </c>
      <c r="F7" s="23" t="s">
        <v>146</v>
      </c>
      <c r="G7" s="23">
        <v>0.99</v>
      </c>
      <c r="H7" s="23">
        <v>-999</v>
      </c>
      <c r="I7" s="30">
        <v>1E-10</v>
      </c>
      <c r="J7" s="30">
        <v>1E-10</v>
      </c>
      <c r="K7" s="30">
        <v>1E-10</v>
      </c>
      <c r="L7" s="30">
        <v>1E-10</v>
      </c>
      <c r="M7" s="30">
        <v>1E-10</v>
      </c>
      <c r="N7" s="30">
        <v>1E-10</v>
      </c>
      <c r="O7" s="30">
        <v>1E-10</v>
      </c>
      <c r="P7" s="30">
        <v>1E-10</v>
      </c>
      <c r="Q7" s="30">
        <v>1E-10</v>
      </c>
      <c r="R7" s="30">
        <v>1E-10</v>
      </c>
      <c r="S7" s="30">
        <v>1E-10</v>
      </c>
      <c r="T7" s="30">
        <v>1E-10</v>
      </c>
      <c r="U7" s="30">
        <v>1E-10</v>
      </c>
      <c r="V7" s="30">
        <v>1E-10</v>
      </c>
      <c r="W7" s="30">
        <v>1E-10</v>
      </c>
      <c r="X7" s="30">
        <v>1E-10</v>
      </c>
      <c r="Y7" s="30">
        <v>1E-10</v>
      </c>
      <c r="Z7" s="30">
        <v>1E-10</v>
      </c>
      <c r="AA7" s="30">
        <v>1E-10</v>
      </c>
      <c r="AB7" s="30">
        <v>1E-10</v>
      </c>
      <c r="AC7" s="30">
        <v>1E-10</v>
      </c>
      <c r="AD7" s="30">
        <v>1E-10</v>
      </c>
      <c r="AE7" s="30">
        <v>1E-10</v>
      </c>
      <c r="AF7" s="30">
        <v>1E-10</v>
      </c>
      <c r="AG7" s="30">
        <v>1E-10</v>
      </c>
      <c r="AH7" s="30">
        <v>1E-10</v>
      </c>
      <c r="AI7" s="30">
        <v>1E-10</v>
      </c>
      <c r="AJ7" s="30">
        <v>1E-10</v>
      </c>
      <c r="AK7" s="30">
        <v>1E-10</v>
      </c>
      <c r="AL7" s="30">
        <v>1E-10</v>
      </c>
      <c r="AM7" s="30">
        <v>1E-10</v>
      </c>
    </row>
    <row r="8" spans="1:39" x14ac:dyDescent="0.25">
      <c r="A8" s="23" t="s">
        <v>28</v>
      </c>
      <c r="B8" s="23">
        <v>1E-10</v>
      </c>
      <c r="C8" s="23">
        <v>1E-10</v>
      </c>
      <c r="D8" s="23" t="s">
        <v>156</v>
      </c>
      <c r="E8" s="23" t="s">
        <v>157</v>
      </c>
      <c r="F8" s="23" t="s">
        <v>146</v>
      </c>
      <c r="G8" s="23">
        <v>1E-3</v>
      </c>
      <c r="H8" s="23">
        <v>-999</v>
      </c>
      <c r="I8" s="30">
        <v>1E-10</v>
      </c>
      <c r="J8" s="30">
        <v>1E-10</v>
      </c>
      <c r="K8" s="30">
        <v>1E-10</v>
      </c>
      <c r="L8" s="30">
        <v>1E-10</v>
      </c>
      <c r="M8" s="30">
        <v>1E-10</v>
      </c>
      <c r="N8" s="30">
        <v>1E-10</v>
      </c>
      <c r="O8" s="30">
        <v>1E-10</v>
      </c>
      <c r="P8" s="30">
        <v>1E-10</v>
      </c>
      <c r="Q8" s="30">
        <v>1E-10</v>
      </c>
      <c r="R8" s="30">
        <v>1E-10</v>
      </c>
      <c r="S8" s="30">
        <v>1E-10</v>
      </c>
      <c r="T8" s="30">
        <v>1E-10</v>
      </c>
      <c r="U8" s="30">
        <v>1E-10</v>
      </c>
      <c r="V8" s="30">
        <v>1E-10</v>
      </c>
      <c r="W8" s="30">
        <v>1E-10</v>
      </c>
      <c r="X8" s="30">
        <v>1E-10</v>
      </c>
      <c r="Y8" s="30">
        <v>1E-10</v>
      </c>
      <c r="Z8" s="30">
        <v>1E-10</v>
      </c>
      <c r="AA8" s="30">
        <v>1E-10</v>
      </c>
      <c r="AB8" s="30">
        <v>1E-10</v>
      </c>
      <c r="AC8" s="30">
        <v>1E-10</v>
      </c>
      <c r="AD8" s="30">
        <v>1E-10</v>
      </c>
      <c r="AE8" s="30">
        <v>1E-10</v>
      </c>
      <c r="AF8" s="30">
        <v>1E-10</v>
      </c>
      <c r="AG8" s="30">
        <v>1E-10</v>
      </c>
      <c r="AH8" s="30">
        <v>1E-10</v>
      </c>
      <c r="AI8" s="30">
        <v>1E-10</v>
      </c>
      <c r="AJ8" s="30">
        <v>1E-10</v>
      </c>
      <c r="AK8" s="30">
        <v>1E-10</v>
      </c>
      <c r="AL8" s="30">
        <v>1E-10</v>
      </c>
      <c r="AM8" s="30">
        <v>1E-10</v>
      </c>
    </row>
    <row r="9" spans="1:39" x14ac:dyDescent="0.25">
      <c r="A9" s="23" t="s">
        <v>29</v>
      </c>
      <c r="B9" s="23">
        <v>1E-10</v>
      </c>
      <c r="C9" s="23">
        <v>1E-10</v>
      </c>
      <c r="D9" s="23" t="s">
        <v>158</v>
      </c>
      <c r="E9" s="23" t="s">
        <v>159</v>
      </c>
      <c r="F9" s="23" t="s">
        <v>146</v>
      </c>
      <c r="G9" s="23">
        <v>1</v>
      </c>
      <c r="H9" s="23">
        <v>-999</v>
      </c>
      <c r="I9" s="30">
        <v>1E-10</v>
      </c>
      <c r="J9" s="30">
        <v>1E-10</v>
      </c>
      <c r="K9" s="30">
        <v>1E-10</v>
      </c>
      <c r="L9" s="30">
        <v>1E-10</v>
      </c>
      <c r="M9" s="30">
        <v>1E-10</v>
      </c>
      <c r="N9" s="30">
        <v>1E-10</v>
      </c>
      <c r="O9" s="30">
        <v>1E-10</v>
      </c>
      <c r="P9" s="30">
        <v>1E-10</v>
      </c>
      <c r="Q9" s="30">
        <v>1E-10</v>
      </c>
      <c r="R9" s="30">
        <v>1E-10</v>
      </c>
      <c r="S9" s="30">
        <v>1E-10</v>
      </c>
      <c r="T9" s="30">
        <v>1E-10</v>
      </c>
      <c r="U9" s="30">
        <v>1E-10</v>
      </c>
      <c r="V9" s="30">
        <v>1E-10</v>
      </c>
      <c r="W9" s="30">
        <v>1E-10</v>
      </c>
      <c r="X9" s="30">
        <v>1E-10</v>
      </c>
      <c r="Y9" s="30">
        <v>1E-10</v>
      </c>
      <c r="Z9" s="30">
        <v>1E-10</v>
      </c>
      <c r="AA9" s="30">
        <v>1E-10</v>
      </c>
      <c r="AB9" s="30">
        <v>1E-10</v>
      </c>
      <c r="AC9" s="30">
        <v>1E-10</v>
      </c>
      <c r="AD9" s="30">
        <v>1E-10</v>
      </c>
      <c r="AE9" s="30">
        <v>1E-10</v>
      </c>
      <c r="AF9" s="30">
        <v>1E-10</v>
      </c>
      <c r="AG9" s="30">
        <v>1E-10</v>
      </c>
      <c r="AH9" s="30">
        <v>1E-10</v>
      </c>
      <c r="AI9" s="30">
        <v>1E-10</v>
      </c>
      <c r="AJ9" s="30">
        <v>1E-10</v>
      </c>
      <c r="AK9" s="30">
        <v>1E-10</v>
      </c>
      <c r="AL9" s="30">
        <v>1E-10</v>
      </c>
      <c r="AM9" s="30">
        <v>1E-10</v>
      </c>
    </row>
    <row r="10" spans="1:39" x14ac:dyDescent="0.25">
      <c r="A10" s="23" t="s">
        <v>160</v>
      </c>
      <c r="B10" s="23">
        <v>1E-10</v>
      </c>
      <c r="C10" s="23">
        <v>1E-10</v>
      </c>
      <c r="D10" s="23" t="s">
        <v>146</v>
      </c>
      <c r="E10" s="23" t="s">
        <v>146</v>
      </c>
      <c r="F10" s="23" t="s">
        <v>161</v>
      </c>
      <c r="G10" s="23">
        <v>1</v>
      </c>
      <c r="H10" s="23">
        <v>-999</v>
      </c>
      <c r="I10" s="30">
        <v>1E-10</v>
      </c>
      <c r="J10" s="30">
        <v>1E-10</v>
      </c>
      <c r="K10" s="30">
        <v>1E-10</v>
      </c>
      <c r="L10" s="30">
        <v>1E-10</v>
      </c>
      <c r="M10" s="30">
        <v>1E-10</v>
      </c>
      <c r="N10" s="30">
        <v>1E-10</v>
      </c>
      <c r="O10" s="30">
        <v>1E-10</v>
      </c>
      <c r="P10" s="30">
        <v>1E-10</v>
      </c>
      <c r="Q10" s="30">
        <v>1E-10</v>
      </c>
      <c r="R10" s="30">
        <v>1E-10</v>
      </c>
      <c r="S10" s="30">
        <v>1E-10</v>
      </c>
      <c r="T10" s="30">
        <v>1E-10</v>
      </c>
      <c r="U10" s="30">
        <v>1E-10</v>
      </c>
      <c r="V10" s="30">
        <v>1E-10</v>
      </c>
      <c r="W10" s="30">
        <v>1E-10</v>
      </c>
      <c r="X10" s="30">
        <v>1E-10</v>
      </c>
      <c r="Y10" s="30">
        <v>1E-10</v>
      </c>
      <c r="Z10" s="30">
        <v>1E-10</v>
      </c>
      <c r="AA10" s="30">
        <v>1E-10</v>
      </c>
      <c r="AB10" s="30">
        <v>1E-10</v>
      </c>
      <c r="AC10" s="30">
        <v>1E-10</v>
      </c>
      <c r="AD10" s="30">
        <v>1E-10</v>
      </c>
      <c r="AE10" s="30">
        <v>1E-10</v>
      </c>
      <c r="AF10" s="30">
        <v>1E-10</v>
      </c>
      <c r="AG10" s="30">
        <v>1E-10</v>
      </c>
      <c r="AH10" s="30">
        <v>1E-10</v>
      </c>
      <c r="AI10" s="30">
        <v>1E-10</v>
      </c>
      <c r="AJ10" s="30">
        <v>1E-10</v>
      </c>
      <c r="AK10" s="30">
        <v>1E-10</v>
      </c>
      <c r="AL10" s="30">
        <v>1E-10</v>
      </c>
      <c r="AM10" s="30">
        <v>1E-10</v>
      </c>
    </row>
    <row r="11" spans="1:39" x14ac:dyDescent="0.25">
      <c r="A11" s="23" t="s">
        <v>162</v>
      </c>
      <c r="B11" s="23">
        <v>1E-10</v>
      </c>
      <c r="C11" s="23">
        <v>1E-10</v>
      </c>
      <c r="D11" s="23" t="s">
        <v>146</v>
      </c>
      <c r="E11" s="23" t="s">
        <v>146</v>
      </c>
      <c r="F11" s="23" t="s">
        <v>161</v>
      </c>
      <c r="G11" s="23">
        <v>1</v>
      </c>
      <c r="H11" s="23">
        <v>-999</v>
      </c>
      <c r="I11" s="30">
        <v>1E-10</v>
      </c>
      <c r="J11" s="30">
        <v>1E-10</v>
      </c>
      <c r="K11" s="30">
        <v>1E-10</v>
      </c>
      <c r="L11" s="30">
        <v>1E-10</v>
      </c>
      <c r="M11" s="30">
        <v>1E-10</v>
      </c>
      <c r="N11" s="30">
        <v>1E-10</v>
      </c>
      <c r="O11" s="30">
        <v>1E-10</v>
      </c>
      <c r="P11" s="30">
        <v>1E-10</v>
      </c>
      <c r="Q11" s="30">
        <v>1E-10</v>
      </c>
      <c r="R11" s="30">
        <v>1E-10</v>
      </c>
      <c r="S11" s="30">
        <v>1E-10</v>
      </c>
      <c r="T11" s="30">
        <v>1E-10</v>
      </c>
      <c r="U11" s="30">
        <v>1E-10</v>
      </c>
      <c r="V11" s="30">
        <v>1E-10</v>
      </c>
      <c r="W11" s="30">
        <v>1E-10</v>
      </c>
      <c r="X11" s="30">
        <v>1E-10</v>
      </c>
      <c r="Y11" s="30">
        <v>1E-10</v>
      </c>
      <c r="Z11" s="30">
        <v>1E-10</v>
      </c>
      <c r="AA11" s="30">
        <v>1E-10</v>
      </c>
      <c r="AB11" s="30">
        <v>1E-10</v>
      </c>
      <c r="AC11" s="30">
        <v>1E-10</v>
      </c>
      <c r="AD11" s="30">
        <v>1E-10</v>
      </c>
      <c r="AE11" s="30">
        <v>1E-10</v>
      </c>
      <c r="AF11" s="30">
        <v>1E-10</v>
      </c>
      <c r="AG11" s="30">
        <v>1E-10</v>
      </c>
      <c r="AH11" s="30">
        <v>1E-10</v>
      </c>
      <c r="AI11" s="30">
        <v>1E-10</v>
      </c>
      <c r="AJ11" s="30">
        <v>1E-10</v>
      </c>
      <c r="AK11" s="30">
        <v>1E-10</v>
      </c>
      <c r="AL11" s="30">
        <v>1E-10</v>
      </c>
      <c r="AM11" s="30">
        <v>1E-10</v>
      </c>
    </row>
    <row r="12" spans="1:39" x14ac:dyDescent="0.25">
      <c r="A12" s="23" t="s">
        <v>163</v>
      </c>
      <c r="B12" s="23">
        <v>1E-10</v>
      </c>
      <c r="C12" s="23">
        <v>1E-10</v>
      </c>
      <c r="D12" s="23" t="s">
        <v>146</v>
      </c>
      <c r="E12" s="23" t="s">
        <v>146</v>
      </c>
      <c r="F12" s="23" t="s">
        <v>161</v>
      </c>
      <c r="G12" s="23">
        <v>1</v>
      </c>
      <c r="H12" s="23">
        <v>-999</v>
      </c>
      <c r="I12" s="30">
        <v>1E-10</v>
      </c>
      <c r="J12" s="30">
        <v>1E-10</v>
      </c>
      <c r="K12" s="30">
        <v>1E-10</v>
      </c>
      <c r="L12" s="30">
        <v>1E-10</v>
      </c>
      <c r="M12" s="30">
        <v>1E-10</v>
      </c>
      <c r="N12" s="30">
        <v>1E-10</v>
      </c>
      <c r="O12" s="30">
        <v>1E-10</v>
      </c>
      <c r="P12" s="30">
        <v>1E-10</v>
      </c>
      <c r="Q12" s="30">
        <v>1E-10</v>
      </c>
      <c r="R12" s="30">
        <v>1E-10</v>
      </c>
      <c r="S12" s="30">
        <v>1E-10</v>
      </c>
      <c r="T12" s="30">
        <v>1E-10</v>
      </c>
      <c r="U12" s="30">
        <v>1E-10</v>
      </c>
      <c r="V12" s="30">
        <v>1E-10</v>
      </c>
      <c r="W12" s="30">
        <v>1E-10</v>
      </c>
      <c r="X12" s="30">
        <v>1E-10</v>
      </c>
      <c r="Y12" s="30">
        <v>1E-10</v>
      </c>
      <c r="Z12" s="30">
        <v>1E-10</v>
      </c>
      <c r="AA12" s="30">
        <v>1E-10</v>
      </c>
      <c r="AB12" s="30">
        <v>1E-10</v>
      </c>
      <c r="AC12" s="30">
        <v>1E-10</v>
      </c>
      <c r="AD12" s="30">
        <v>1E-10</v>
      </c>
      <c r="AE12" s="30">
        <v>1E-10</v>
      </c>
      <c r="AF12" s="30">
        <v>1E-10</v>
      </c>
      <c r="AG12" s="30">
        <v>1E-10</v>
      </c>
      <c r="AH12" s="30">
        <v>1E-10</v>
      </c>
      <c r="AI12" s="30">
        <v>1E-10</v>
      </c>
      <c r="AJ12" s="30">
        <v>1E-10</v>
      </c>
      <c r="AK12" s="30">
        <v>1E-10</v>
      </c>
      <c r="AL12" s="30">
        <v>1E-10</v>
      </c>
      <c r="AM12" s="30">
        <v>1E-10</v>
      </c>
    </row>
    <row r="13" spans="1:39" x14ac:dyDescent="0.25">
      <c r="A13" s="23" t="s">
        <v>30</v>
      </c>
      <c r="B13" s="23">
        <v>1E-10</v>
      </c>
      <c r="C13" s="23">
        <v>1E-10</v>
      </c>
      <c r="D13" s="23" t="s">
        <v>146</v>
      </c>
      <c r="E13" s="23" t="s">
        <v>146</v>
      </c>
      <c r="F13" s="23" t="s">
        <v>164</v>
      </c>
      <c r="G13" s="23">
        <v>1</v>
      </c>
      <c r="H13" s="23">
        <v>-999</v>
      </c>
      <c r="I13" s="30">
        <v>1E-10</v>
      </c>
      <c r="J13" s="30">
        <v>1E-10</v>
      </c>
      <c r="K13" s="30">
        <v>1E-10</v>
      </c>
      <c r="L13" s="30">
        <v>1E-10</v>
      </c>
      <c r="M13" s="30">
        <v>1E-10</v>
      </c>
      <c r="N13" s="30">
        <v>1E-10</v>
      </c>
      <c r="O13" s="30">
        <v>1E-10</v>
      </c>
      <c r="P13" s="30">
        <v>1E-10</v>
      </c>
      <c r="Q13" s="30">
        <v>1E-10</v>
      </c>
      <c r="R13" s="30">
        <v>1E-10</v>
      </c>
      <c r="S13" s="30">
        <v>1E-10</v>
      </c>
      <c r="T13" s="30">
        <v>1E-10</v>
      </c>
      <c r="U13" s="30">
        <v>1E-10</v>
      </c>
      <c r="V13" s="30">
        <v>1E-10</v>
      </c>
      <c r="W13" s="30">
        <v>1E-10</v>
      </c>
      <c r="X13" s="30">
        <v>1E-10</v>
      </c>
      <c r="Y13" s="30">
        <v>1E-10</v>
      </c>
      <c r="Z13" s="30">
        <v>1E-10</v>
      </c>
      <c r="AA13" s="30">
        <v>1E-10</v>
      </c>
      <c r="AB13" s="30">
        <v>1E-10</v>
      </c>
      <c r="AC13" s="30">
        <v>1E-10</v>
      </c>
      <c r="AD13" s="30">
        <v>1E-10</v>
      </c>
      <c r="AE13" s="30">
        <v>1E-10</v>
      </c>
      <c r="AF13" s="30">
        <v>1E-10</v>
      </c>
      <c r="AG13" s="30">
        <v>1E-10</v>
      </c>
      <c r="AH13" s="30">
        <v>1E-10</v>
      </c>
      <c r="AI13" s="30">
        <v>1E-10</v>
      </c>
      <c r="AJ13" s="30">
        <v>1E-10</v>
      </c>
      <c r="AK13" s="30">
        <v>1E-10</v>
      </c>
      <c r="AL13" s="30">
        <v>1E-10</v>
      </c>
      <c r="AM13" s="30">
        <v>1E-10</v>
      </c>
    </row>
    <row r="14" spans="1:39" x14ac:dyDescent="0.25">
      <c r="A14" s="23" t="s">
        <v>31</v>
      </c>
      <c r="B14" s="23">
        <v>1E-10</v>
      </c>
      <c r="C14" s="23">
        <v>1E-10</v>
      </c>
      <c r="D14" s="23" t="s">
        <v>146</v>
      </c>
      <c r="E14" s="23" t="s">
        <v>146</v>
      </c>
      <c r="F14" s="23" t="s">
        <v>165</v>
      </c>
      <c r="G14" s="23">
        <v>1</v>
      </c>
      <c r="H14" s="23">
        <v>-999</v>
      </c>
      <c r="I14" s="30">
        <v>1E-10</v>
      </c>
      <c r="J14" s="30">
        <v>1E-10</v>
      </c>
      <c r="K14" s="30">
        <v>1E-10</v>
      </c>
      <c r="L14" s="30">
        <v>1E-10</v>
      </c>
      <c r="M14" s="30">
        <v>1E-10</v>
      </c>
      <c r="N14" s="30">
        <v>1E-10</v>
      </c>
      <c r="O14" s="30">
        <v>1E-10</v>
      </c>
      <c r="P14" s="30">
        <v>1E-10</v>
      </c>
      <c r="Q14" s="30">
        <v>1E-10</v>
      </c>
      <c r="R14" s="30">
        <v>1E-10</v>
      </c>
      <c r="S14" s="30">
        <v>1E-10</v>
      </c>
      <c r="T14" s="30">
        <v>1E-10</v>
      </c>
      <c r="U14" s="30">
        <v>1E-10</v>
      </c>
      <c r="V14" s="30">
        <v>1E-10</v>
      </c>
      <c r="W14" s="30">
        <v>1E-10</v>
      </c>
      <c r="X14" s="30">
        <v>1E-10</v>
      </c>
      <c r="Y14" s="30">
        <v>1E-10</v>
      </c>
      <c r="Z14" s="30">
        <v>1E-10</v>
      </c>
      <c r="AA14" s="30">
        <v>1E-10</v>
      </c>
      <c r="AB14" s="30">
        <v>1E-10</v>
      </c>
      <c r="AC14" s="30">
        <v>1E-10</v>
      </c>
      <c r="AD14" s="30">
        <v>1E-10</v>
      </c>
      <c r="AE14" s="30">
        <v>1E-10</v>
      </c>
      <c r="AF14" s="30">
        <v>1E-10</v>
      </c>
      <c r="AG14" s="30">
        <v>1E-10</v>
      </c>
      <c r="AH14" s="30">
        <v>1E-10</v>
      </c>
      <c r="AI14" s="30">
        <v>1E-10</v>
      </c>
      <c r="AJ14" s="30">
        <v>1E-10</v>
      </c>
      <c r="AK14" s="30">
        <v>1E-10</v>
      </c>
      <c r="AL14" s="30">
        <v>1E-10</v>
      </c>
      <c r="AM14" s="30">
        <v>1E-10</v>
      </c>
    </row>
    <row r="15" spans="1:39" x14ac:dyDescent="0.25">
      <c r="A15" s="23" t="s">
        <v>32</v>
      </c>
      <c r="B15" s="23">
        <v>1E-10</v>
      </c>
      <c r="C15" s="23">
        <v>1E-10</v>
      </c>
      <c r="D15" s="23" t="s">
        <v>146</v>
      </c>
      <c r="E15" s="23" t="s">
        <v>146</v>
      </c>
      <c r="F15" s="23" t="s">
        <v>166</v>
      </c>
      <c r="G15" s="23">
        <v>1</v>
      </c>
      <c r="H15" s="23">
        <v>-999</v>
      </c>
      <c r="I15" s="30">
        <v>1E-10</v>
      </c>
      <c r="J15" s="30">
        <v>1E-10</v>
      </c>
      <c r="K15" s="30">
        <v>1E-10</v>
      </c>
      <c r="L15" s="30">
        <v>1E-10</v>
      </c>
      <c r="M15" s="30">
        <v>1E-10</v>
      </c>
      <c r="N15" s="30">
        <v>1E-10</v>
      </c>
      <c r="O15" s="30">
        <v>1E-10</v>
      </c>
      <c r="P15" s="30">
        <v>1E-10</v>
      </c>
      <c r="Q15" s="30">
        <v>1E-10</v>
      </c>
      <c r="R15" s="30">
        <v>1E-10</v>
      </c>
      <c r="S15" s="30">
        <v>1E-10</v>
      </c>
      <c r="T15" s="30">
        <v>1E-10</v>
      </c>
      <c r="U15" s="30">
        <v>1E-10</v>
      </c>
      <c r="V15" s="30">
        <v>1E-10</v>
      </c>
      <c r="W15" s="30">
        <v>1E-10</v>
      </c>
      <c r="X15" s="30">
        <v>1E-10</v>
      </c>
      <c r="Y15" s="30">
        <v>1E-10</v>
      </c>
      <c r="Z15" s="30">
        <v>1E-10</v>
      </c>
      <c r="AA15" s="30">
        <v>1E-10</v>
      </c>
      <c r="AB15" s="30">
        <v>1E-10</v>
      </c>
      <c r="AC15" s="30">
        <v>1E-10</v>
      </c>
      <c r="AD15" s="30">
        <v>1E-10</v>
      </c>
      <c r="AE15" s="30">
        <v>1E-10</v>
      </c>
      <c r="AF15" s="30">
        <v>1E-10</v>
      </c>
      <c r="AG15" s="30">
        <v>1E-10</v>
      </c>
      <c r="AH15" s="30">
        <v>1E-10</v>
      </c>
      <c r="AI15" s="30">
        <v>1E-10</v>
      </c>
      <c r="AJ15" s="30">
        <v>1E-10</v>
      </c>
      <c r="AK15" s="30">
        <v>1E-10</v>
      </c>
      <c r="AL15" s="30">
        <v>1E-10</v>
      </c>
      <c r="AM15" s="30">
        <v>1E-10</v>
      </c>
    </row>
    <row r="16" spans="1:39" x14ac:dyDescent="0.25">
      <c r="A16" s="23" t="s">
        <v>33</v>
      </c>
      <c r="B16" s="23">
        <v>1E-10</v>
      </c>
      <c r="C16" s="23">
        <v>1E-10</v>
      </c>
      <c r="D16" s="23" t="s">
        <v>146</v>
      </c>
      <c r="E16" s="23" t="s">
        <v>146</v>
      </c>
      <c r="F16" s="23" t="s">
        <v>167</v>
      </c>
      <c r="G16" s="23">
        <v>0.5</v>
      </c>
      <c r="H16" s="23">
        <v>-999</v>
      </c>
      <c r="I16" s="30">
        <v>1E-10</v>
      </c>
      <c r="J16" s="30">
        <v>1E-10</v>
      </c>
      <c r="K16" s="30">
        <v>1E-10</v>
      </c>
      <c r="L16" s="30">
        <v>1E-10</v>
      </c>
      <c r="M16" s="30">
        <v>1E-10</v>
      </c>
      <c r="N16" s="30">
        <v>1E-10</v>
      </c>
      <c r="O16" s="30">
        <v>1E-10</v>
      </c>
      <c r="P16" s="30">
        <v>1E-10</v>
      </c>
      <c r="Q16" s="30">
        <v>1E-10</v>
      </c>
      <c r="R16" s="30">
        <v>1E-10</v>
      </c>
      <c r="S16" s="30">
        <v>1E-10</v>
      </c>
      <c r="T16" s="30">
        <v>1E-10</v>
      </c>
      <c r="U16" s="30">
        <v>1E-10</v>
      </c>
      <c r="V16" s="30">
        <v>1E-10</v>
      </c>
      <c r="W16" s="30">
        <v>1E-10</v>
      </c>
      <c r="X16" s="30">
        <v>1E-10</v>
      </c>
      <c r="Y16" s="30">
        <v>1E-10</v>
      </c>
      <c r="Z16" s="30">
        <v>1E-10</v>
      </c>
      <c r="AA16" s="30">
        <v>1E-10</v>
      </c>
      <c r="AB16" s="30">
        <v>1E-10</v>
      </c>
      <c r="AC16" s="30">
        <v>1E-10</v>
      </c>
      <c r="AD16" s="30">
        <v>1E-10</v>
      </c>
      <c r="AE16" s="30">
        <v>1E-10</v>
      </c>
      <c r="AF16" s="30">
        <v>1E-10</v>
      </c>
      <c r="AG16" s="30">
        <v>1E-10</v>
      </c>
      <c r="AH16" s="30">
        <v>1E-10</v>
      </c>
      <c r="AI16" s="30">
        <v>1E-10</v>
      </c>
      <c r="AJ16" s="30">
        <v>1E-10</v>
      </c>
      <c r="AK16" s="30">
        <v>1E-10</v>
      </c>
      <c r="AL16" s="30">
        <v>1E-10</v>
      </c>
      <c r="AM16" s="30">
        <v>1E-10</v>
      </c>
    </row>
    <row r="17" spans="1:39" x14ac:dyDescent="0.25">
      <c r="A17" s="23" t="s">
        <v>34</v>
      </c>
      <c r="B17" s="23">
        <v>1E-10</v>
      </c>
      <c r="C17" s="23">
        <v>1E-10</v>
      </c>
      <c r="D17" s="23" t="s">
        <v>146</v>
      </c>
      <c r="E17" s="23" t="s">
        <v>146</v>
      </c>
      <c r="F17" s="23" t="s">
        <v>167</v>
      </c>
      <c r="G17" s="23">
        <v>0.5</v>
      </c>
      <c r="H17" s="23">
        <v>-999</v>
      </c>
      <c r="I17" s="30">
        <v>2700000</v>
      </c>
      <c r="J17" s="30">
        <v>18000000</v>
      </c>
      <c r="K17" s="30">
        <v>2700000</v>
      </c>
      <c r="L17" s="30">
        <v>4500000</v>
      </c>
      <c r="M17" s="30">
        <v>14400000</v>
      </c>
      <c r="N17" s="30">
        <v>2700000</v>
      </c>
      <c r="O17" s="30">
        <v>11700000</v>
      </c>
      <c r="P17" s="30">
        <v>14400000</v>
      </c>
      <c r="Q17" s="30">
        <v>2070000</v>
      </c>
      <c r="R17" s="30">
        <v>3600000</v>
      </c>
      <c r="S17" s="30">
        <v>17550000</v>
      </c>
      <c r="T17" s="30">
        <v>8235000</v>
      </c>
      <c r="U17" s="30">
        <v>2700000</v>
      </c>
      <c r="V17" s="30">
        <v>6210000</v>
      </c>
      <c r="W17" s="31">
        <v>4590000</v>
      </c>
      <c r="X17" s="30">
        <v>3600000</v>
      </c>
      <c r="Y17" s="30">
        <v>17550000</v>
      </c>
      <c r="Z17" s="30">
        <v>2700000</v>
      </c>
      <c r="AA17" s="30">
        <v>2700000</v>
      </c>
      <c r="AB17" s="30">
        <v>4410000</v>
      </c>
      <c r="AC17" s="31">
        <v>1350000</v>
      </c>
      <c r="AD17" s="30">
        <v>3690000</v>
      </c>
      <c r="AE17" s="30">
        <v>6165000</v>
      </c>
      <c r="AF17" s="30">
        <v>1305000</v>
      </c>
      <c r="AG17" s="30">
        <v>3690000</v>
      </c>
      <c r="AH17" s="30">
        <v>3690000</v>
      </c>
      <c r="AI17" s="30">
        <v>900000</v>
      </c>
      <c r="AJ17" s="30">
        <v>3690000</v>
      </c>
      <c r="AK17" s="30">
        <v>3330000</v>
      </c>
      <c r="AL17" s="30">
        <v>3330000</v>
      </c>
      <c r="AM17" s="30">
        <v>900000</v>
      </c>
    </row>
    <row r="18" spans="1:39" x14ac:dyDescent="0.25">
      <c r="A18" s="23" t="s">
        <v>35</v>
      </c>
      <c r="B18" s="23">
        <v>1E-10</v>
      </c>
      <c r="C18" s="23">
        <v>1E-10</v>
      </c>
      <c r="D18" s="23" t="s">
        <v>146</v>
      </c>
      <c r="E18" s="23" t="s">
        <v>146</v>
      </c>
      <c r="F18" s="23" t="s">
        <v>168</v>
      </c>
      <c r="G18" s="23">
        <v>0.2</v>
      </c>
      <c r="H18" s="23">
        <v>-999</v>
      </c>
      <c r="I18" s="30">
        <v>1E-10</v>
      </c>
      <c r="J18" s="30">
        <v>1E-10</v>
      </c>
      <c r="K18" s="30">
        <v>1E-10</v>
      </c>
      <c r="L18" s="30">
        <v>1E-10</v>
      </c>
      <c r="M18" s="30">
        <v>1E-10</v>
      </c>
      <c r="N18" s="30">
        <v>1E-10</v>
      </c>
      <c r="O18" s="30">
        <v>1E-10</v>
      </c>
      <c r="P18" s="30">
        <v>1E-10</v>
      </c>
      <c r="Q18" s="30">
        <v>1E-10</v>
      </c>
      <c r="R18" s="30">
        <v>1E-10</v>
      </c>
      <c r="S18" s="30">
        <v>1E-10</v>
      </c>
      <c r="T18" s="30">
        <v>1E-10</v>
      </c>
      <c r="U18" s="30">
        <v>1E-10</v>
      </c>
      <c r="V18" s="30">
        <v>1E-10</v>
      </c>
      <c r="W18" s="30">
        <v>1E-10</v>
      </c>
      <c r="X18" s="30">
        <v>1E-10</v>
      </c>
      <c r="Y18" s="30">
        <v>1E-10</v>
      </c>
      <c r="Z18" s="30">
        <v>1E-10</v>
      </c>
      <c r="AA18" s="30">
        <v>1E-10</v>
      </c>
      <c r="AB18" s="30">
        <v>1E-10</v>
      </c>
      <c r="AC18" s="30">
        <v>1E-10</v>
      </c>
      <c r="AD18" s="30">
        <v>1E-10</v>
      </c>
      <c r="AE18" s="30">
        <v>1E-10</v>
      </c>
      <c r="AF18" s="30">
        <v>1E-10</v>
      </c>
      <c r="AG18" s="30">
        <v>1E-10</v>
      </c>
      <c r="AH18" s="30">
        <v>1E-10</v>
      </c>
      <c r="AI18" s="30">
        <v>1E-10</v>
      </c>
      <c r="AJ18" s="30">
        <v>1E-10</v>
      </c>
      <c r="AK18" s="30">
        <v>1E-10</v>
      </c>
      <c r="AL18" s="30">
        <v>1E-10</v>
      </c>
      <c r="AM18" s="30">
        <v>1E-10</v>
      </c>
    </row>
    <row r="19" spans="1:39" x14ac:dyDescent="0.25">
      <c r="A19" s="23" t="s">
        <v>36</v>
      </c>
      <c r="B19" s="23">
        <v>1E-10</v>
      </c>
      <c r="C19" s="23">
        <v>1E-10</v>
      </c>
      <c r="D19" s="23" t="s">
        <v>146</v>
      </c>
      <c r="E19" s="23" t="s">
        <v>146</v>
      </c>
      <c r="F19" s="23" t="s">
        <v>168</v>
      </c>
      <c r="G19" s="23">
        <v>0.8</v>
      </c>
      <c r="H19" s="23">
        <v>-999</v>
      </c>
      <c r="I19" s="30">
        <v>300000</v>
      </c>
      <c r="J19" s="30">
        <v>2000000</v>
      </c>
      <c r="K19" s="30">
        <v>300000</v>
      </c>
      <c r="L19" s="30">
        <v>500000</v>
      </c>
      <c r="M19" s="30">
        <v>1600000</v>
      </c>
      <c r="N19" s="30">
        <v>300000</v>
      </c>
      <c r="O19" s="30">
        <v>1300000</v>
      </c>
      <c r="P19" s="30">
        <v>1600000</v>
      </c>
      <c r="Q19" s="30">
        <v>230000</v>
      </c>
      <c r="R19" s="30">
        <v>400000</v>
      </c>
      <c r="S19" s="30">
        <v>1950000</v>
      </c>
      <c r="T19" s="30">
        <v>915000</v>
      </c>
      <c r="U19" s="30">
        <v>300000</v>
      </c>
      <c r="V19" s="30">
        <v>690000</v>
      </c>
      <c r="W19" s="30">
        <v>510000</v>
      </c>
      <c r="X19" s="30">
        <v>400000</v>
      </c>
      <c r="Y19" s="30">
        <v>1950000</v>
      </c>
      <c r="Z19" s="30">
        <v>300000</v>
      </c>
      <c r="AA19" s="30">
        <v>300000</v>
      </c>
      <c r="AB19" s="30">
        <v>490000</v>
      </c>
      <c r="AC19" s="30">
        <v>150000</v>
      </c>
      <c r="AD19" s="30">
        <v>410000</v>
      </c>
      <c r="AE19" s="30">
        <v>685000</v>
      </c>
      <c r="AF19" s="30">
        <v>145000</v>
      </c>
      <c r="AG19" s="30">
        <v>410000</v>
      </c>
      <c r="AH19" s="30">
        <v>410000</v>
      </c>
      <c r="AI19" s="30">
        <v>100000</v>
      </c>
      <c r="AJ19" s="30">
        <v>410000</v>
      </c>
      <c r="AK19" s="30">
        <v>370000</v>
      </c>
      <c r="AL19" s="30">
        <v>370000</v>
      </c>
      <c r="AM19" s="30">
        <v>100000</v>
      </c>
    </row>
    <row r="20" spans="1:39" x14ac:dyDescent="0.25">
      <c r="A20" s="23" t="s">
        <v>37</v>
      </c>
      <c r="B20" s="23">
        <v>1E-10</v>
      </c>
      <c r="C20" s="23">
        <v>1E-10</v>
      </c>
      <c r="D20" s="23" t="s">
        <v>146</v>
      </c>
      <c r="E20" s="23" t="s">
        <v>146</v>
      </c>
      <c r="F20" s="23" t="s">
        <v>169</v>
      </c>
      <c r="G20" s="23">
        <v>0.5</v>
      </c>
      <c r="H20" s="23">
        <v>-999</v>
      </c>
      <c r="I20" s="30">
        <v>1E-10</v>
      </c>
      <c r="J20" s="30">
        <v>1E-10</v>
      </c>
      <c r="K20" s="30">
        <v>1E-10</v>
      </c>
      <c r="L20" s="30">
        <v>1E-10</v>
      </c>
      <c r="M20" s="30">
        <v>1E-10</v>
      </c>
      <c r="N20" s="30">
        <v>1E-10</v>
      </c>
      <c r="O20" s="30">
        <v>1E-10</v>
      </c>
      <c r="P20" s="30">
        <v>1E-10</v>
      </c>
      <c r="Q20" s="30">
        <v>1E-10</v>
      </c>
      <c r="R20" s="30">
        <v>1E-10</v>
      </c>
      <c r="S20" s="30">
        <v>1E-10</v>
      </c>
      <c r="T20" s="30">
        <v>1E-10</v>
      </c>
      <c r="U20" s="30">
        <v>1E-10</v>
      </c>
      <c r="V20" s="30">
        <v>1E-10</v>
      </c>
      <c r="W20" s="30">
        <v>1E-10</v>
      </c>
      <c r="X20" s="30">
        <v>1E-10</v>
      </c>
      <c r="Y20" s="30">
        <v>1E-10</v>
      </c>
      <c r="Z20" s="30">
        <v>1E-10</v>
      </c>
      <c r="AA20" s="30">
        <v>1E-10</v>
      </c>
      <c r="AB20" s="30">
        <v>1E-10</v>
      </c>
      <c r="AC20" s="30">
        <v>1E-10</v>
      </c>
      <c r="AD20" s="30">
        <v>1E-10</v>
      </c>
      <c r="AE20" s="30">
        <v>1E-10</v>
      </c>
      <c r="AF20" s="30">
        <v>1E-10</v>
      </c>
      <c r="AG20" s="30">
        <v>1E-10</v>
      </c>
      <c r="AH20" s="30">
        <v>1E-10</v>
      </c>
      <c r="AI20" s="30">
        <v>1E-10</v>
      </c>
      <c r="AJ20" s="30">
        <v>1E-10</v>
      </c>
      <c r="AK20" s="30">
        <v>1E-10</v>
      </c>
      <c r="AL20" s="30">
        <v>1E-10</v>
      </c>
      <c r="AM20" s="30">
        <v>1E-10</v>
      </c>
    </row>
    <row r="21" spans="1:39" x14ac:dyDescent="0.25">
      <c r="A21" s="23" t="s">
        <v>38</v>
      </c>
      <c r="B21" s="23">
        <v>1E-10</v>
      </c>
      <c r="C21" s="23">
        <v>1E-10</v>
      </c>
      <c r="D21" s="23" t="s">
        <v>146</v>
      </c>
      <c r="E21" s="23" t="s">
        <v>146</v>
      </c>
      <c r="F21" s="23" t="s">
        <v>169</v>
      </c>
      <c r="G21" s="23">
        <v>0.5</v>
      </c>
      <c r="H21" s="23">
        <v>-999</v>
      </c>
      <c r="I21" s="30">
        <v>3158</v>
      </c>
      <c r="J21" s="30">
        <v>21053</v>
      </c>
      <c r="K21" s="30">
        <v>3158</v>
      </c>
      <c r="L21" s="30">
        <v>5263</v>
      </c>
      <c r="M21" s="30">
        <v>16842</v>
      </c>
      <c r="N21" s="30">
        <v>3158</v>
      </c>
      <c r="O21" s="30">
        <v>13684</v>
      </c>
      <c r="P21" s="30">
        <v>16842</v>
      </c>
      <c r="Q21" s="30">
        <v>2421</v>
      </c>
      <c r="R21" s="30">
        <v>4211</v>
      </c>
      <c r="S21" s="30">
        <v>20526</v>
      </c>
      <c r="T21" s="30">
        <v>9632</v>
      </c>
      <c r="U21" s="30">
        <v>4158</v>
      </c>
      <c r="V21" s="30">
        <v>7263</v>
      </c>
      <c r="W21" s="30">
        <v>5368</v>
      </c>
      <c r="X21" s="30">
        <v>4211</v>
      </c>
      <c r="Y21" s="30">
        <v>20526</v>
      </c>
      <c r="Z21" s="30">
        <v>3158</v>
      </c>
      <c r="AA21" s="30">
        <v>3158</v>
      </c>
      <c r="AB21" s="30">
        <v>5158</v>
      </c>
      <c r="AC21" s="30">
        <v>1579</v>
      </c>
      <c r="AD21" s="30">
        <v>4316</v>
      </c>
      <c r="AE21" s="30">
        <v>7211</v>
      </c>
      <c r="AF21" s="30">
        <v>1526</v>
      </c>
      <c r="AG21" s="30">
        <v>4316</v>
      </c>
      <c r="AH21" s="30">
        <v>4316</v>
      </c>
      <c r="AI21" s="30">
        <v>1053</v>
      </c>
      <c r="AJ21" s="30">
        <v>4316</v>
      </c>
      <c r="AK21" s="30">
        <v>3895</v>
      </c>
      <c r="AL21" s="30">
        <v>3895</v>
      </c>
      <c r="AM21" s="30">
        <v>1053</v>
      </c>
    </row>
    <row r="22" spans="1:39" x14ac:dyDescent="0.25">
      <c r="A22" s="23" t="s">
        <v>39</v>
      </c>
      <c r="B22" s="23">
        <v>233</v>
      </c>
      <c r="C22" s="23">
        <v>1E-10</v>
      </c>
      <c r="D22" s="23" t="s">
        <v>170</v>
      </c>
      <c r="E22" s="23" t="s">
        <v>171</v>
      </c>
      <c r="F22" s="23" t="s">
        <v>172</v>
      </c>
      <c r="G22" s="23">
        <v>1</v>
      </c>
      <c r="H22" s="23">
        <v>-999</v>
      </c>
      <c r="I22" s="30">
        <v>1E-10</v>
      </c>
      <c r="J22" s="30">
        <v>1E-10</v>
      </c>
      <c r="K22" s="30">
        <v>1E-10</v>
      </c>
      <c r="L22" s="30">
        <v>1E-10</v>
      </c>
      <c r="M22" s="30">
        <v>1E-10</v>
      </c>
      <c r="N22" s="30">
        <v>1E-10</v>
      </c>
      <c r="O22" s="30">
        <v>1E-10</v>
      </c>
      <c r="P22" s="30">
        <v>1E-10</v>
      </c>
      <c r="Q22" s="30">
        <v>1E-10</v>
      </c>
      <c r="R22" s="30">
        <v>1E-10</v>
      </c>
      <c r="S22" s="30">
        <v>1E-10</v>
      </c>
      <c r="T22" s="30">
        <v>1E-10</v>
      </c>
      <c r="U22" s="30">
        <v>1E-10</v>
      </c>
      <c r="V22" s="30">
        <v>1E-10</v>
      </c>
      <c r="W22" s="30">
        <v>1E-10</v>
      </c>
      <c r="X22" s="30">
        <v>1E-10</v>
      </c>
      <c r="Y22" s="30">
        <v>1E-10</v>
      </c>
      <c r="Z22" s="30">
        <v>1E-10</v>
      </c>
      <c r="AA22" s="30">
        <v>1E-10</v>
      </c>
      <c r="AB22" s="30">
        <v>1E-10</v>
      </c>
      <c r="AC22" s="30">
        <v>1E-10</v>
      </c>
      <c r="AD22" s="30">
        <v>23.3</v>
      </c>
      <c r="AE22" s="30">
        <v>23.3</v>
      </c>
      <c r="AF22" s="30">
        <v>23.3</v>
      </c>
      <c r="AG22" s="30">
        <v>23.3</v>
      </c>
      <c r="AH22" s="30">
        <v>23.3</v>
      </c>
      <c r="AI22" s="30">
        <v>23.3</v>
      </c>
      <c r="AJ22" s="30">
        <v>23.3</v>
      </c>
      <c r="AK22" s="30">
        <v>23.3</v>
      </c>
      <c r="AL22" s="30">
        <v>23.3</v>
      </c>
      <c r="AM22" s="30">
        <v>23.3</v>
      </c>
    </row>
    <row r="23" spans="1:39" x14ac:dyDescent="0.25">
      <c r="A23" s="23" t="s">
        <v>40</v>
      </c>
      <c r="B23" s="23">
        <v>1E-10</v>
      </c>
      <c r="C23" s="23">
        <v>1E-10</v>
      </c>
      <c r="D23" s="23" t="s">
        <v>173</v>
      </c>
      <c r="E23" s="23" t="s">
        <v>174</v>
      </c>
      <c r="F23" s="23" t="s">
        <v>172</v>
      </c>
      <c r="G23" s="23">
        <v>0.99</v>
      </c>
      <c r="H23" s="23">
        <v>-999</v>
      </c>
      <c r="I23" s="30">
        <v>1E-10</v>
      </c>
      <c r="J23" s="30">
        <v>1E-10</v>
      </c>
      <c r="K23" s="30">
        <v>1E-10</v>
      </c>
      <c r="L23" s="30">
        <v>1E-10</v>
      </c>
      <c r="M23" s="30">
        <v>1E-10</v>
      </c>
      <c r="N23" s="30">
        <v>1E-10</v>
      </c>
      <c r="O23" s="30">
        <v>1E-10</v>
      </c>
      <c r="P23" s="30">
        <v>1E-10</v>
      </c>
      <c r="Q23" s="30">
        <v>1E-10</v>
      </c>
      <c r="R23" s="30">
        <v>1E-10</v>
      </c>
      <c r="S23" s="30">
        <v>1E-10</v>
      </c>
      <c r="T23" s="30">
        <v>1E-10</v>
      </c>
      <c r="U23" s="30">
        <v>1E-10</v>
      </c>
      <c r="V23" s="30">
        <v>1E-10</v>
      </c>
      <c r="W23" s="30">
        <v>1E-10</v>
      </c>
      <c r="X23" s="30">
        <v>1E-10</v>
      </c>
      <c r="Y23" s="30">
        <v>1E-10</v>
      </c>
      <c r="Z23" s="30">
        <v>1E-10</v>
      </c>
      <c r="AA23" s="30">
        <v>1E-10</v>
      </c>
      <c r="AB23" s="30">
        <v>1E-10</v>
      </c>
      <c r="AC23" s="30">
        <v>1E-10</v>
      </c>
      <c r="AD23" s="30">
        <v>1E-10</v>
      </c>
      <c r="AE23" s="30">
        <v>1E-10</v>
      </c>
      <c r="AF23" s="30">
        <v>1E-10</v>
      </c>
      <c r="AG23" s="30">
        <v>1E-10</v>
      </c>
      <c r="AH23" s="30">
        <v>1E-10</v>
      </c>
      <c r="AI23" s="30">
        <v>1E-10</v>
      </c>
      <c r="AJ23" s="30">
        <v>1E-10</v>
      </c>
      <c r="AK23" s="30">
        <v>1E-10</v>
      </c>
      <c r="AL23" s="30">
        <v>1E-10</v>
      </c>
      <c r="AM23" s="30">
        <v>1E-10</v>
      </c>
    </row>
    <row r="24" spans="1:39" x14ac:dyDescent="0.25">
      <c r="A24" s="23" t="s">
        <v>41</v>
      </c>
      <c r="B24" s="23">
        <v>1E-10</v>
      </c>
      <c r="C24" s="23">
        <v>1</v>
      </c>
      <c r="D24" s="23" t="s">
        <v>175</v>
      </c>
      <c r="E24" s="23" t="s">
        <v>176</v>
      </c>
      <c r="F24" s="23" t="s">
        <v>172</v>
      </c>
      <c r="G24" s="23">
        <v>1</v>
      </c>
      <c r="H24" s="23">
        <v>-999</v>
      </c>
      <c r="I24" s="30">
        <v>200</v>
      </c>
      <c r="J24" s="30">
        <v>200</v>
      </c>
      <c r="K24" s="30">
        <v>200</v>
      </c>
      <c r="L24" s="30">
        <v>200</v>
      </c>
      <c r="M24" s="30">
        <v>200</v>
      </c>
      <c r="N24" s="30">
        <v>200</v>
      </c>
      <c r="O24" s="30">
        <v>200</v>
      </c>
      <c r="P24" s="30">
        <v>200</v>
      </c>
      <c r="Q24" s="30">
        <v>200</v>
      </c>
      <c r="R24" s="30">
        <v>200</v>
      </c>
      <c r="S24" s="30">
        <v>100</v>
      </c>
      <c r="T24" s="30">
        <v>200</v>
      </c>
      <c r="U24" s="30">
        <v>100</v>
      </c>
      <c r="V24" s="30">
        <v>100</v>
      </c>
      <c r="W24" s="30">
        <v>100</v>
      </c>
      <c r="X24" s="30">
        <v>100</v>
      </c>
      <c r="Y24" s="30">
        <v>100</v>
      </c>
      <c r="Z24" s="30">
        <v>40</v>
      </c>
      <c r="AA24" s="30">
        <v>40</v>
      </c>
      <c r="AB24" s="30">
        <v>40</v>
      </c>
      <c r="AC24" s="30">
        <v>40</v>
      </c>
      <c r="AD24" s="30">
        <v>40</v>
      </c>
      <c r="AE24" s="30">
        <v>40</v>
      </c>
      <c r="AF24" s="30">
        <v>40</v>
      </c>
      <c r="AG24" s="30">
        <v>40</v>
      </c>
      <c r="AH24" s="30">
        <v>40</v>
      </c>
      <c r="AI24" s="30">
        <v>40</v>
      </c>
      <c r="AJ24" s="30">
        <v>40</v>
      </c>
      <c r="AK24" s="30">
        <v>40</v>
      </c>
      <c r="AL24" s="30">
        <v>40</v>
      </c>
      <c r="AM24" s="30">
        <v>40</v>
      </c>
    </row>
    <row r="25" spans="1:39" x14ac:dyDescent="0.25">
      <c r="A25" s="23" t="s">
        <v>42</v>
      </c>
      <c r="B25" s="23">
        <v>0.01</v>
      </c>
      <c r="C25" s="23">
        <v>1E-10</v>
      </c>
      <c r="D25" s="23" t="s">
        <v>146</v>
      </c>
      <c r="E25" s="23" t="s">
        <v>146</v>
      </c>
      <c r="F25" s="23" t="s">
        <v>146</v>
      </c>
      <c r="G25" s="23">
        <v>1</v>
      </c>
      <c r="H25" s="23">
        <v>-999</v>
      </c>
      <c r="I25" s="30">
        <v>0.01</v>
      </c>
      <c r="J25" s="30">
        <v>0.01</v>
      </c>
      <c r="K25" s="30">
        <v>0.01</v>
      </c>
      <c r="L25" s="30">
        <v>0.01</v>
      </c>
      <c r="M25" s="30">
        <v>0.01</v>
      </c>
      <c r="N25" s="30">
        <v>0.01</v>
      </c>
      <c r="O25" s="30">
        <v>0.01</v>
      </c>
      <c r="P25" s="30">
        <v>0.01</v>
      </c>
      <c r="Q25" s="30">
        <v>0.01</v>
      </c>
      <c r="R25" s="30">
        <v>0.01</v>
      </c>
      <c r="S25" s="30">
        <v>0.01</v>
      </c>
      <c r="T25" s="30">
        <v>0.01</v>
      </c>
      <c r="U25" s="30">
        <v>0.01</v>
      </c>
      <c r="V25" s="30">
        <v>0.01</v>
      </c>
      <c r="W25" s="30">
        <v>0.01</v>
      </c>
      <c r="X25" s="30">
        <v>0.01</v>
      </c>
      <c r="Y25" s="30">
        <v>0.01</v>
      </c>
      <c r="Z25" s="30">
        <v>0.01</v>
      </c>
      <c r="AA25" s="30">
        <v>0.01</v>
      </c>
      <c r="AB25" s="30">
        <v>0.01</v>
      </c>
      <c r="AC25" s="30">
        <v>0.01</v>
      </c>
      <c r="AD25" s="30">
        <v>0.01</v>
      </c>
      <c r="AE25" s="30">
        <v>0.01</v>
      </c>
      <c r="AF25" s="30">
        <v>0.01</v>
      </c>
      <c r="AG25" s="30">
        <v>0.01</v>
      </c>
      <c r="AH25" s="30">
        <v>0.01</v>
      </c>
      <c r="AI25" s="30">
        <v>0.01</v>
      </c>
      <c r="AJ25" s="30">
        <v>0.01</v>
      </c>
      <c r="AK25" s="30">
        <v>0.01</v>
      </c>
      <c r="AL25" s="30">
        <v>0.01</v>
      </c>
      <c r="AM25" s="30">
        <v>0.01</v>
      </c>
    </row>
    <row r="26" spans="1:39" x14ac:dyDescent="0.25">
      <c r="A26" s="23" t="s">
        <v>43</v>
      </c>
      <c r="B26" s="23">
        <v>1E-10</v>
      </c>
      <c r="C26" s="23">
        <v>1E-10</v>
      </c>
      <c r="D26" s="23" t="s">
        <v>177</v>
      </c>
      <c r="E26" s="23" t="s">
        <v>178</v>
      </c>
      <c r="F26" s="23" t="s">
        <v>146</v>
      </c>
      <c r="G26" s="23">
        <v>0.01</v>
      </c>
      <c r="H26" s="23">
        <v>-999</v>
      </c>
      <c r="I26" s="30">
        <v>1E-10</v>
      </c>
      <c r="J26" s="30">
        <v>1E-10</v>
      </c>
      <c r="K26" s="30">
        <v>1E-10</v>
      </c>
      <c r="L26" s="30">
        <v>1E-10</v>
      </c>
      <c r="M26" s="30">
        <v>1E-10</v>
      </c>
      <c r="N26" s="30">
        <v>1E-10</v>
      </c>
      <c r="O26" s="30">
        <v>1E-10</v>
      </c>
      <c r="P26" s="30">
        <v>1E-10</v>
      </c>
      <c r="Q26" s="30">
        <v>1E-10</v>
      </c>
      <c r="R26" s="30">
        <v>1E-10</v>
      </c>
      <c r="S26" s="30">
        <v>1E-10</v>
      </c>
      <c r="T26" s="30">
        <v>1E-10</v>
      </c>
      <c r="U26" s="30">
        <v>1E-10</v>
      </c>
      <c r="V26" s="30">
        <v>1E-10</v>
      </c>
      <c r="W26" s="30">
        <v>1E-10</v>
      </c>
      <c r="X26" s="30">
        <v>1E-10</v>
      </c>
      <c r="Y26" s="30">
        <v>1E-10</v>
      </c>
      <c r="Z26" s="30">
        <v>1E-10</v>
      </c>
      <c r="AA26" s="30">
        <v>1E-10</v>
      </c>
      <c r="AB26" s="30">
        <v>1E-10</v>
      </c>
      <c r="AC26" s="30">
        <v>1E-10</v>
      </c>
      <c r="AD26" s="30">
        <v>1E-10</v>
      </c>
      <c r="AE26" s="30">
        <v>1E-10</v>
      </c>
      <c r="AF26" s="30">
        <v>1E-10</v>
      </c>
      <c r="AG26" s="30">
        <v>1E-10</v>
      </c>
      <c r="AH26" s="30">
        <v>1E-10</v>
      </c>
      <c r="AI26" s="30">
        <v>1E-10</v>
      </c>
      <c r="AJ26" s="30">
        <v>1E-10</v>
      </c>
      <c r="AK26" s="30">
        <v>1E-10</v>
      </c>
      <c r="AL26" s="30">
        <v>1E-10</v>
      </c>
      <c r="AM26" s="30">
        <v>1E-10</v>
      </c>
    </row>
    <row r="27" spans="1:39" x14ac:dyDescent="0.25">
      <c r="A27" s="23" t="s">
        <v>44</v>
      </c>
      <c r="B27" s="23">
        <v>1E-10</v>
      </c>
      <c r="C27" s="23">
        <v>1E-10</v>
      </c>
      <c r="D27" s="23" t="s">
        <v>146</v>
      </c>
      <c r="E27" s="23" t="s">
        <v>146</v>
      </c>
      <c r="F27" s="23" t="s">
        <v>146</v>
      </c>
      <c r="G27" s="23">
        <v>1</v>
      </c>
      <c r="H27" s="23">
        <v>-999</v>
      </c>
      <c r="I27" s="30">
        <v>1E-10</v>
      </c>
      <c r="J27" s="30">
        <v>1E-10</v>
      </c>
      <c r="K27" s="30">
        <v>1E-10</v>
      </c>
      <c r="L27" s="30">
        <v>1E-10</v>
      </c>
      <c r="M27" s="30">
        <v>1E-10</v>
      </c>
      <c r="N27" s="30">
        <v>1E-10</v>
      </c>
      <c r="O27" s="30">
        <v>1E-10</v>
      </c>
      <c r="P27" s="30">
        <v>1E-10</v>
      </c>
      <c r="Q27" s="30">
        <v>1E-10</v>
      </c>
      <c r="R27" s="30">
        <v>1E-10</v>
      </c>
      <c r="S27" s="30">
        <v>1E-10</v>
      </c>
      <c r="T27" s="30">
        <v>1E-10</v>
      </c>
      <c r="U27" s="30">
        <v>1E-10</v>
      </c>
      <c r="V27" s="30">
        <v>1E-10</v>
      </c>
      <c r="W27" s="30">
        <v>1E-10</v>
      </c>
      <c r="X27" s="30">
        <v>1E-10</v>
      </c>
      <c r="Y27" s="30">
        <v>1E-10</v>
      </c>
      <c r="Z27" s="30">
        <v>1E-10</v>
      </c>
      <c r="AA27" s="30">
        <v>1E-10</v>
      </c>
      <c r="AB27" s="30">
        <v>1E-10</v>
      </c>
      <c r="AC27" s="30">
        <v>1E-10</v>
      </c>
      <c r="AD27" s="30">
        <v>1E-10</v>
      </c>
      <c r="AE27" s="30">
        <v>1E-10</v>
      </c>
      <c r="AF27" s="30">
        <v>1E-10</v>
      </c>
      <c r="AG27" s="30">
        <v>1E-10</v>
      </c>
      <c r="AH27" s="30">
        <v>1E-10</v>
      </c>
      <c r="AI27" s="30">
        <v>1E-10</v>
      </c>
      <c r="AJ27" s="30">
        <v>1E-10</v>
      </c>
      <c r="AK27" s="30">
        <v>1E-10</v>
      </c>
      <c r="AL27" s="30">
        <v>1E-10</v>
      </c>
      <c r="AM27" s="30">
        <v>1E-10</v>
      </c>
    </row>
    <row r="28" spans="1:39" x14ac:dyDescent="0.25">
      <c r="A28" s="23" t="s">
        <v>45</v>
      </c>
      <c r="B28" s="23">
        <v>31000</v>
      </c>
      <c r="C28" s="23">
        <v>35000</v>
      </c>
      <c r="D28" s="23" t="s">
        <v>146</v>
      </c>
      <c r="E28" s="23" t="s">
        <v>146</v>
      </c>
      <c r="F28" s="23" t="s">
        <v>146</v>
      </c>
      <c r="G28" s="23">
        <v>1</v>
      </c>
      <c r="H28" s="23">
        <v>-999</v>
      </c>
      <c r="I28" s="30">
        <v>35000</v>
      </c>
      <c r="J28" s="30">
        <v>35000</v>
      </c>
      <c r="K28" s="30">
        <v>35000</v>
      </c>
      <c r="L28" s="30">
        <v>35000</v>
      </c>
      <c r="M28" s="30">
        <v>35000</v>
      </c>
      <c r="N28" s="30">
        <v>35000</v>
      </c>
      <c r="O28" s="30">
        <v>35000</v>
      </c>
      <c r="P28" s="30">
        <v>35000</v>
      </c>
      <c r="Q28" s="30">
        <v>35000</v>
      </c>
      <c r="R28" s="30">
        <v>35000</v>
      </c>
      <c r="S28" s="30">
        <v>35000</v>
      </c>
      <c r="T28" s="30">
        <v>35000</v>
      </c>
      <c r="U28" s="30">
        <v>35000</v>
      </c>
      <c r="V28" s="30">
        <v>35000</v>
      </c>
      <c r="W28" s="30">
        <v>35000</v>
      </c>
      <c r="X28" s="30">
        <v>35000</v>
      </c>
      <c r="Y28" s="30">
        <v>35000</v>
      </c>
      <c r="Z28" s="30">
        <v>35000</v>
      </c>
      <c r="AA28" s="30">
        <v>35000</v>
      </c>
      <c r="AB28" s="30">
        <v>35000</v>
      </c>
      <c r="AC28" s="30">
        <v>35000</v>
      </c>
      <c r="AD28" s="30">
        <v>35000</v>
      </c>
      <c r="AE28" s="30">
        <v>35000</v>
      </c>
      <c r="AF28" s="30">
        <v>35000</v>
      </c>
      <c r="AG28" s="30">
        <v>35000</v>
      </c>
      <c r="AH28" s="30">
        <v>35000</v>
      </c>
      <c r="AI28" s="30">
        <v>35000</v>
      </c>
      <c r="AJ28" s="30">
        <v>35000</v>
      </c>
      <c r="AK28" s="30">
        <v>35000</v>
      </c>
      <c r="AL28" s="30">
        <v>35000</v>
      </c>
      <c r="AM28" s="30">
        <v>35000</v>
      </c>
    </row>
    <row r="29" spans="1:39" x14ac:dyDescent="0.25">
      <c r="A29" s="23" t="s">
        <v>46</v>
      </c>
      <c r="B29" s="23">
        <v>1E-10</v>
      </c>
      <c r="C29" s="23">
        <v>1E-10</v>
      </c>
      <c r="D29" s="23" t="s">
        <v>146</v>
      </c>
      <c r="E29" s="23" t="s">
        <v>146</v>
      </c>
      <c r="F29" s="23" t="s">
        <v>146</v>
      </c>
      <c r="G29" s="23">
        <v>1</v>
      </c>
      <c r="H29" s="23">
        <v>-999</v>
      </c>
      <c r="I29" s="30">
        <v>72</v>
      </c>
      <c r="J29" s="30">
        <v>72</v>
      </c>
      <c r="K29" s="30">
        <v>72</v>
      </c>
      <c r="L29" s="30">
        <v>72</v>
      </c>
      <c r="M29" s="30">
        <v>72</v>
      </c>
      <c r="N29" s="30">
        <v>72</v>
      </c>
      <c r="O29" s="30">
        <v>57</v>
      </c>
      <c r="P29" s="30">
        <v>57</v>
      </c>
      <c r="Q29" s="30">
        <v>57</v>
      </c>
      <c r="R29" s="30">
        <v>57</v>
      </c>
      <c r="S29" s="30">
        <v>57</v>
      </c>
      <c r="T29" s="30">
        <v>57</v>
      </c>
      <c r="U29" s="30">
        <v>36</v>
      </c>
      <c r="V29" s="30">
        <v>36</v>
      </c>
      <c r="W29" s="30">
        <v>36</v>
      </c>
      <c r="X29" s="30">
        <v>36</v>
      </c>
      <c r="Y29" s="30">
        <v>36</v>
      </c>
      <c r="Z29" s="30">
        <v>30</v>
      </c>
      <c r="AA29" s="30">
        <v>30</v>
      </c>
      <c r="AB29" s="30">
        <v>30</v>
      </c>
      <c r="AC29" s="30">
        <v>30</v>
      </c>
      <c r="AD29" s="30">
        <v>1E-10</v>
      </c>
      <c r="AE29" s="30">
        <v>1E-10</v>
      </c>
      <c r="AF29" s="30">
        <v>1E-10</v>
      </c>
      <c r="AG29" s="30">
        <v>1E-10</v>
      </c>
      <c r="AH29" s="30">
        <v>1E-10</v>
      </c>
      <c r="AI29" s="30">
        <v>1E-10</v>
      </c>
      <c r="AJ29" s="30">
        <v>1E-10</v>
      </c>
      <c r="AK29" s="30">
        <v>1E-10</v>
      </c>
      <c r="AL29" s="30">
        <v>1E-10</v>
      </c>
      <c r="AM29" s="30">
        <v>1E-10</v>
      </c>
    </row>
    <row r="30" spans="1:39" x14ac:dyDescent="0.25">
      <c r="A30" s="23" t="s">
        <v>47</v>
      </c>
      <c r="B30" s="23">
        <v>1E-10</v>
      </c>
      <c r="C30" s="23">
        <v>1E-10</v>
      </c>
      <c r="D30" s="23" t="s">
        <v>179</v>
      </c>
      <c r="E30" s="23" t="s">
        <v>180</v>
      </c>
      <c r="F30" s="23" t="s">
        <v>172</v>
      </c>
      <c r="G30" s="23">
        <v>1</v>
      </c>
      <c r="H30" s="23">
        <v>-999</v>
      </c>
      <c r="I30" s="30">
        <v>5</v>
      </c>
      <c r="J30" s="30">
        <v>5</v>
      </c>
      <c r="K30" s="30">
        <v>5</v>
      </c>
      <c r="L30" s="30">
        <v>5</v>
      </c>
      <c r="M30" s="30">
        <v>5</v>
      </c>
      <c r="N30" s="30">
        <v>5</v>
      </c>
      <c r="O30" s="30">
        <v>5</v>
      </c>
      <c r="P30" s="30">
        <v>5</v>
      </c>
      <c r="Q30" s="30">
        <v>5</v>
      </c>
      <c r="R30" s="30">
        <v>5</v>
      </c>
      <c r="S30" s="30">
        <v>5</v>
      </c>
      <c r="T30" s="30">
        <v>5</v>
      </c>
      <c r="U30" s="30">
        <v>5</v>
      </c>
      <c r="V30" s="30">
        <v>5</v>
      </c>
      <c r="W30" s="30">
        <v>5</v>
      </c>
      <c r="X30" s="30">
        <v>5</v>
      </c>
      <c r="Y30" s="30">
        <v>5</v>
      </c>
      <c r="Z30" s="30">
        <v>5</v>
      </c>
      <c r="AA30" s="30">
        <v>5</v>
      </c>
      <c r="AB30" s="30">
        <v>5</v>
      </c>
      <c r="AC30" s="30">
        <v>5</v>
      </c>
      <c r="AD30" s="30">
        <v>5</v>
      </c>
      <c r="AE30" s="30">
        <v>5</v>
      </c>
      <c r="AF30" s="30">
        <v>5</v>
      </c>
      <c r="AG30" s="30">
        <v>5</v>
      </c>
      <c r="AH30" s="30">
        <v>5</v>
      </c>
      <c r="AI30" s="30">
        <v>5</v>
      </c>
      <c r="AJ30" s="30">
        <v>5</v>
      </c>
      <c r="AK30" s="30">
        <v>5</v>
      </c>
      <c r="AL30" s="30">
        <v>5</v>
      </c>
      <c r="AM30" s="30">
        <v>5</v>
      </c>
    </row>
    <row r="31" spans="1:39" x14ac:dyDescent="0.25">
      <c r="A31" s="23" t="s">
        <v>48</v>
      </c>
      <c r="B31" s="23">
        <v>1.09E-2</v>
      </c>
      <c r="C31" s="23">
        <v>1E-10</v>
      </c>
      <c r="D31" s="23" t="s">
        <v>146</v>
      </c>
      <c r="E31" s="23" t="s">
        <v>146</v>
      </c>
      <c r="F31" s="23" t="s">
        <v>181</v>
      </c>
      <c r="G31" s="23">
        <v>0.2</v>
      </c>
      <c r="H31" s="23">
        <v>-999</v>
      </c>
      <c r="I31" s="30">
        <v>632</v>
      </c>
      <c r="J31" s="30">
        <v>4211</v>
      </c>
      <c r="K31" s="30">
        <v>632</v>
      </c>
      <c r="L31" s="30">
        <v>1053</v>
      </c>
      <c r="M31" s="30">
        <v>3368</v>
      </c>
      <c r="N31" s="30">
        <v>632</v>
      </c>
      <c r="O31" s="30">
        <v>2737</v>
      </c>
      <c r="P31" s="30">
        <v>3368</v>
      </c>
      <c r="Q31" s="30">
        <v>784</v>
      </c>
      <c r="R31" s="30">
        <v>842</v>
      </c>
      <c r="S31" s="30">
        <v>4105</v>
      </c>
      <c r="T31" s="30">
        <v>1926</v>
      </c>
      <c r="U31" s="30">
        <v>632</v>
      </c>
      <c r="V31" s="30">
        <v>1453</v>
      </c>
      <c r="W31" s="30">
        <v>1074</v>
      </c>
      <c r="X31" s="30">
        <v>842</v>
      </c>
      <c r="Y31" s="30">
        <v>4105</v>
      </c>
      <c r="Z31" s="30">
        <v>632</v>
      </c>
      <c r="AA31" s="30">
        <v>632</v>
      </c>
      <c r="AB31" s="30">
        <v>1032</v>
      </c>
      <c r="AC31" s="30">
        <v>316</v>
      </c>
      <c r="AD31" s="30">
        <v>863</v>
      </c>
      <c r="AE31" s="30">
        <v>1442</v>
      </c>
      <c r="AF31" s="30">
        <v>305</v>
      </c>
      <c r="AG31" s="30">
        <v>863</v>
      </c>
      <c r="AH31" s="30">
        <v>863</v>
      </c>
      <c r="AI31" s="30">
        <v>211</v>
      </c>
      <c r="AJ31" s="30">
        <v>863</v>
      </c>
      <c r="AK31" s="30">
        <v>779</v>
      </c>
      <c r="AL31" s="30">
        <v>779</v>
      </c>
      <c r="AM31" s="30">
        <v>211</v>
      </c>
    </row>
    <row r="32" spans="1:39" x14ac:dyDescent="0.25">
      <c r="A32" s="23" t="s">
        <v>182</v>
      </c>
      <c r="B32" s="23">
        <v>1</v>
      </c>
      <c r="C32" s="23">
        <v>100</v>
      </c>
      <c r="D32" s="23" t="s">
        <v>146</v>
      </c>
      <c r="E32" s="23" t="s">
        <v>146</v>
      </c>
      <c r="F32" s="23" t="s">
        <v>181</v>
      </c>
      <c r="G32" s="23">
        <v>0.8</v>
      </c>
      <c r="H32" s="23">
        <v>-999</v>
      </c>
      <c r="I32" s="30">
        <v>2526</v>
      </c>
      <c r="J32" s="30">
        <v>16842</v>
      </c>
      <c r="K32" s="30">
        <v>2526</v>
      </c>
      <c r="L32" s="30">
        <v>8211</v>
      </c>
      <c r="M32" s="30">
        <v>15474</v>
      </c>
      <c r="N32" s="30">
        <v>3526</v>
      </c>
      <c r="O32" s="30">
        <v>12947</v>
      </c>
      <c r="P32" s="30">
        <v>14474</v>
      </c>
      <c r="Q32" s="30">
        <v>2937</v>
      </c>
      <c r="R32" s="30">
        <v>3368</v>
      </c>
      <c r="S32" s="30">
        <v>16421</v>
      </c>
      <c r="T32" s="30">
        <v>8705</v>
      </c>
      <c r="U32" s="30">
        <v>4826</v>
      </c>
      <c r="V32" s="30">
        <v>5811</v>
      </c>
      <c r="W32" s="30">
        <v>4295</v>
      </c>
      <c r="X32" s="30">
        <v>4368</v>
      </c>
      <c r="Y32" s="30">
        <v>16421</v>
      </c>
      <c r="Z32" s="30">
        <v>2526</v>
      </c>
      <c r="AA32" s="30">
        <v>2526</v>
      </c>
      <c r="AB32" s="30">
        <v>4126</v>
      </c>
      <c r="AC32" s="30">
        <v>2263</v>
      </c>
      <c r="AD32" s="30">
        <v>3453</v>
      </c>
      <c r="AE32" s="30">
        <v>5768</v>
      </c>
      <c r="AF32" s="30">
        <v>2221</v>
      </c>
      <c r="AG32" s="30">
        <v>3453</v>
      </c>
      <c r="AH32" s="30">
        <v>3453</v>
      </c>
      <c r="AI32" s="30">
        <v>842</v>
      </c>
      <c r="AJ32" s="30">
        <v>3453</v>
      </c>
      <c r="AK32" s="30">
        <v>3116</v>
      </c>
      <c r="AL32" s="30">
        <v>3116</v>
      </c>
      <c r="AM32" s="30">
        <v>842</v>
      </c>
    </row>
    <row r="33" spans="1:39" x14ac:dyDescent="0.25">
      <c r="A33" s="23" t="s">
        <v>49</v>
      </c>
      <c r="B33" s="23">
        <v>1E-10</v>
      </c>
      <c r="C33" s="23">
        <v>1E-10</v>
      </c>
      <c r="D33" s="23" t="s">
        <v>146</v>
      </c>
      <c r="E33" s="23" t="s">
        <v>146</v>
      </c>
      <c r="F33" s="23" t="s">
        <v>146</v>
      </c>
      <c r="G33" s="23">
        <v>1</v>
      </c>
      <c r="H33" s="23">
        <v>-999</v>
      </c>
      <c r="I33" s="30">
        <v>0.01</v>
      </c>
      <c r="J33" s="30">
        <v>0.01</v>
      </c>
      <c r="K33" s="30">
        <v>0.01</v>
      </c>
      <c r="L33" s="30">
        <v>0.01</v>
      </c>
      <c r="M33" s="30">
        <v>0.01</v>
      </c>
      <c r="N33" s="30">
        <v>0.01</v>
      </c>
      <c r="O33" s="30">
        <v>0.01</v>
      </c>
      <c r="P33" s="30">
        <v>0.01</v>
      </c>
      <c r="Q33" s="30">
        <v>0.01</v>
      </c>
      <c r="R33" s="30">
        <v>0.01</v>
      </c>
      <c r="S33" s="30">
        <v>0.01</v>
      </c>
      <c r="T33" s="30">
        <v>0.01</v>
      </c>
      <c r="U33" s="30">
        <v>0.01</v>
      </c>
      <c r="V33" s="30">
        <v>0.01</v>
      </c>
      <c r="W33" s="30">
        <v>0.01</v>
      </c>
      <c r="X33" s="30">
        <v>0.01</v>
      </c>
      <c r="Y33" s="30">
        <v>0.01</v>
      </c>
      <c r="Z33" s="30">
        <v>0.01</v>
      </c>
      <c r="AA33" s="30">
        <v>0.01</v>
      </c>
      <c r="AB33" s="30">
        <v>0.01</v>
      </c>
      <c r="AC33" s="30">
        <v>0.01</v>
      </c>
      <c r="AD33" s="30">
        <v>0.01</v>
      </c>
      <c r="AE33" s="30">
        <v>0.01</v>
      </c>
      <c r="AF33" s="30">
        <v>0.01</v>
      </c>
      <c r="AG33" s="30">
        <v>0.01</v>
      </c>
      <c r="AH33" s="30">
        <v>0.01</v>
      </c>
      <c r="AI33" s="30">
        <v>0.01</v>
      </c>
      <c r="AJ33" s="30">
        <v>0.01</v>
      </c>
      <c r="AK33" s="30">
        <v>0.01</v>
      </c>
      <c r="AL33" s="30">
        <v>0.01</v>
      </c>
      <c r="AM33" s="30">
        <v>0.01</v>
      </c>
    </row>
    <row r="34" spans="1:39" x14ac:dyDescent="0.25">
      <c r="A34" s="23" t="s">
        <v>50</v>
      </c>
      <c r="B34" s="23">
        <v>2000</v>
      </c>
      <c r="C34" s="23">
        <v>1</v>
      </c>
      <c r="D34" s="23" t="s">
        <v>146</v>
      </c>
      <c r="E34" s="23" t="s">
        <v>146</v>
      </c>
      <c r="F34" s="23" t="s">
        <v>146</v>
      </c>
      <c r="G34" s="23">
        <v>1</v>
      </c>
      <c r="H34" s="23">
        <v>-999</v>
      </c>
      <c r="I34" s="30">
        <v>20</v>
      </c>
      <c r="J34" s="30">
        <v>20</v>
      </c>
      <c r="K34" s="30">
        <v>20</v>
      </c>
      <c r="L34" s="30">
        <v>20</v>
      </c>
      <c r="M34" s="30">
        <v>20</v>
      </c>
      <c r="N34" s="30">
        <v>20</v>
      </c>
      <c r="O34" s="30">
        <v>20</v>
      </c>
      <c r="P34" s="30">
        <v>20</v>
      </c>
      <c r="Q34" s="30">
        <v>20</v>
      </c>
      <c r="R34" s="30">
        <v>20</v>
      </c>
      <c r="S34" s="30">
        <v>20</v>
      </c>
      <c r="T34" s="30">
        <v>20</v>
      </c>
      <c r="U34" s="30">
        <v>20</v>
      </c>
      <c r="V34" s="30">
        <v>20</v>
      </c>
      <c r="W34" s="30">
        <v>20</v>
      </c>
      <c r="X34" s="30">
        <v>20</v>
      </c>
      <c r="Y34" s="30">
        <v>20</v>
      </c>
      <c r="Z34" s="30">
        <v>20</v>
      </c>
      <c r="AA34" s="30">
        <v>20</v>
      </c>
      <c r="AB34" s="30">
        <v>20</v>
      </c>
      <c r="AC34" s="30">
        <v>20</v>
      </c>
      <c r="AD34" s="30">
        <v>20</v>
      </c>
      <c r="AE34" s="30">
        <v>20</v>
      </c>
      <c r="AF34" s="30">
        <v>20</v>
      </c>
      <c r="AG34" s="30">
        <v>20</v>
      </c>
      <c r="AH34" s="30">
        <v>20</v>
      </c>
      <c r="AI34" s="30">
        <v>20</v>
      </c>
      <c r="AJ34" s="30">
        <v>20</v>
      </c>
      <c r="AK34" s="30">
        <v>20</v>
      </c>
      <c r="AL34" s="30">
        <v>20</v>
      </c>
      <c r="AM34" s="30">
        <v>20</v>
      </c>
    </row>
    <row r="35" spans="1:39" x14ac:dyDescent="0.25">
      <c r="A35" s="23" t="s">
        <v>51</v>
      </c>
      <c r="B35" s="23">
        <v>1E-10</v>
      </c>
      <c r="C35" s="23">
        <v>1E-10</v>
      </c>
      <c r="D35" s="23" t="s">
        <v>146</v>
      </c>
      <c r="E35" s="23" t="s">
        <v>146</v>
      </c>
      <c r="F35" s="23" t="s">
        <v>146</v>
      </c>
      <c r="G35" s="23">
        <v>1</v>
      </c>
      <c r="H35" s="23">
        <v>-999</v>
      </c>
      <c r="I35" s="30">
        <v>1E-10</v>
      </c>
      <c r="J35" s="30">
        <v>1E-10</v>
      </c>
      <c r="K35" s="30">
        <v>1E-10</v>
      </c>
      <c r="L35" s="30">
        <v>1E-10</v>
      </c>
      <c r="M35" s="30">
        <v>1E-10</v>
      </c>
      <c r="N35" s="30">
        <v>1E-10</v>
      </c>
      <c r="O35" s="30">
        <v>1E-10</v>
      </c>
      <c r="P35" s="30">
        <v>1E-10</v>
      </c>
      <c r="Q35" s="30">
        <v>1E-10</v>
      </c>
      <c r="R35" s="30">
        <v>1E-10</v>
      </c>
      <c r="S35" s="30">
        <v>1E-10</v>
      </c>
      <c r="T35" s="30">
        <v>1E-10</v>
      </c>
      <c r="U35" s="30">
        <v>1E-10</v>
      </c>
      <c r="V35" s="30">
        <v>1E-10</v>
      </c>
      <c r="W35" s="30">
        <v>1E-10</v>
      </c>
      <c r="X35" s="30">
        <v>1E-10</v>
      </c>
      <c r="Y35" s="30">
        <v>1E-10</v>
      </c>
      <c r="Z35" s="30">
        <v>1E-10</v>
      </c>
      <c r="AA35" s="30">
        <v>1E-10</v>
      </c>
      <c r="AB35" s="30">
        <v>1E-10</v>
      </c>
      <c r="AC35" s="30">
        <v>1E-10</v>
      </c>
      <c r="AD35" s="30">
        <v>1E-10</v>
      </c>
      <c r="AE35" s="30">
        <v>1E-10</v>
      </c>
      <c r="AF35" s="30">
        <v>1E-10</v>
      </c>
      <c r="AG35" s="30">
        <v>1E-10</v>
      </c>
      <c r="AH35" s="30">
        <v>1E-10</v>
      </c>
      <c r="AI35" s="30">
        <v>1E-10</v>
      </c>
      <c r="AJ35" s="30">
        <v>1E-10</v>
      </c>
      <c r="AK35" s="30">
        <v>1E-10</v>
      </c>
      <c r="AL35" s="30">
        <v>1E-10</v>
      </c>
      <c r="AM35" s="30">
        <v>1E-10</v>
      </c>
    </row>
    <row r="36" spans="1:39" x14ac:dyDescent="0.25">
      <c r="A36" s="23" t="s">
        <v>52</v>
      </c>
      <c r="B36" s="23">
        <v>1</v>
      </c>
      <c r="C36" s="23">
        <v>141</v>
      </c>
      <c r="D36" s="23" t="s">
        <v>146</v>
      </c>
      <c r="E36" s="23" t="s">
        <v>146</v>
      </c>
      <c r="F36" s="23" t="s">
        <v>146</v>
      </c>
      <c r="G36" s="23">
        <v>1</v>
      </c>
      <c r="H36" s="23">
        <v>-999</v>
      </c>
      <c r="I36" s="30">
        <v>10</v>
      </c>
      <c r="J36" s="30">
        <v>10</v>
      </c>
      <c r="K36" s="30">
        <v>10</v>
      </c>
      <c r="L36" s="30">
        <v>10</v>
      </c>
      <c r="M36" s="30">
        <v>10</v>
      </c>
      <c r="N36" s="30">
        <v>10</v>
      </c>
      <c r="O36" s="30">
        <v>10</v>
      </c>
      <c r="P36" s="30">
        <v>10</v>
      </c>
      <c r="Q36" s="30">
        <v>10</v>
      </c>
      <c r="R36" s="30">
        <v>10</v>
      </c>
      <c r="S36" s="30">
        <v>10</v>
      </c>
      <c r="T36" s="30">
        <v>10</v>
      </c>
      <c r="U36" s="30">
        <v>10</v>
      </c>
      <c r="V36" s="30">
        <v>10</v>
      </c>
      <c r="W36" s="30">
        <v>10</v>
      </c>
      <c r="X36" s="30">
        <v>10</v>
      </c>
      <c r="Y36" s="30">
        <v>10</v>
      </c>
      <c r="Z36" s="30">
        <v>10</v>
      </c>
      <c r="AA36" s="30">
        <v>10</v>
      </c>
      <c r="AB36" s="30">
        <v>10</v>
      </c>
      <c r="AC36" s="30">
        <v>10</v>
      </c>
      <c r="AD36" s="30">
        <v>10</v>
      </c>
      <c r="AE36" s="30">
        <v>10</v>
      </c>
      <c r="AF36" s="30">
        <v>10</v>
      </c>
      <c r="AG36" s="30">
        <v>10</v>
      </c>
      <c r="AH36" s="30">
        <v>10</v>
      </c>
      <c r="AI36" s="30">
        <v>10</v>
      </c>
      <c r="AJ36" s="30">
        <v>10</v>
      </c>
      <c r="AK36" s="30">
        <v>10</v>
      </c>
      <c r="AL36" s="30">
        <v>10</v>
      </c>
      <c r="AM36" s="30">
        <v>10</v>
      </c>
    </row>
    <row r="37" spans="1:39" x14ac:dyDescent="0.25">
      <c r="A37" s="23" t="s">
        <v>53</v>
      </c>
      <c r="B37" s="30">
        <v>1E-10</v>
      </c>
      <c r="C37" s="23">
        <v>0.1</v>
      </c>
      <c r="D37" s="23" t="s">
        <v>146</v>
      </c>
      <c r="E37" s="23" t="s">
        <v>146</v>
      </c>
      <c r="F37" s="23" t="s">
        <v>146</v>
      </c>
      <c r="G37" s="23">
        <v>1</v>
      </c>
      <c r="H37" s="23">
        <v>-999</v>
      </c>
      <c r="I37" s="30">
        <v>10</v>
      </c>
      <c r="J37" s="30">
        <v>10</v>
      </c>
      <c r="K37" s="30">
        <v>10</v>
      </c>
      <c r="L37" s="30">
        <v>10</v>
      </c>
      <c r="M37" s="30">
        <v>10</v>
      </c>
      <c r="N37" s="30">
        <v>10</v>
      </c>
      <c r="O37" s="30">
        <v>10</v>
      </c>
      <c r="P37" s="30">
        <v>10</v>
      </c>
      <c r="Q37" s="30">
        <v>10</v>
      </c>
      <c r="R37" s="30">
        <v>10</v>
      </c>
      <c r="S37" s="30">
        <v>10</v>
      </c>
      <c r="T37" s="30">
        <v>10</v>
      </c>
      <c r="U37" s="30">
        <v>10</v>
      </c>
      <c r="V37" s="30">
        <v>10</v>
      </c>
      <c r="W37" s="30">
        <v>10</v>
      </c>
      <c r="X37" s="30">
        <v>10</v>
      </c>
      <c r="Y37" s="30">
        <v>10</v>
      </c>
      <c r="Z37" s="30">
        <v>10</v>
      </c>
      <c r="AA37" s="30">
        <v>10</v>
      </c>
      <c r="AB37" s="30">
        <v>10</v>
      </c>
      <c r="AC37" s="30">
        <v>10</v>
      </c>
      <c r="AD37" s="30">
        <v>10</v>
      </c>
      <c r="AE37" s="30">
        <v>10</v>
      </c>
      <c r="AF37" s="30">
        <v>10</v>
      </c>
      <c r="AG37" s="30">
        <v>10</v>
      </c>
      <c r="AH37" s="30">
        <v>10</v>
      </c>
      <c r="AI37" s="30">
        <v>10</v>
      </c>
      <c r="AJ37" s="30">
        <v>10</v>
      </c>
      <c r="AK37" s="30">
        <v>10</v>
      </c>
      <c r="AL37" s="30">
        <v>10</v>
      </c>
      <c r="AM37" s="30">
        <v>10</v>
      </c>
    </row>
    <row r="38" spans="1:39" x14ac:dyDescent="0.25">
      <c r="A38" s="23" t="s">
        <v>54</v>
      </c>
      <c r="B38" s="23">
        <v>1E-10</v>
      </c>
      <c r="C38" s="23">
        <v>1E-10</v>
      </c>
      <c r="D38" s="23" t="s">
        <v>146</v>
      </c>
      <c r="E38" s="23" t="s">
        <v>146</v>
      </c>
      <c r="F38" s="23" t="s">
        <v>146</v>
      </c>
      <c r="G38" s="23">
        <v>1</v>
      </c>
      <c r="H38" s="23">
        <v>-999</v>
      </c>
      <c r="I38" s="30">
        <v>1E-10</v>
      </c>
      <c r="J38" s="30">
        <v>1E-10</v>
      </c>
      <c r="K38" s="30">
        <v>1E-10</v>
      </c>
      <c r="L38" s="30">
        <v>1E-10</v>
      </c>
      <c r="M38" s="30">
        <v>1E-10</v>
      </c>
      <c r="N38" s="30">
        <v>1E-10</v>
      </c>
      <c r="O38" s="30">
        <v>1E-10</v>
      </c>
      <c r="P38" s="30">
        <v>1E-10</v>
      </c>
      <c r="Q38" s="30">
        <v>1E-10</v>
      </c>
      <c r="R38" s="30">
        <v>1E-10</v>
      </c>
      <c r="S38" s="30">
        <v>1E-10</v>
      </c>
      <c r="T38" s="30">
        <v>1E-10</v>
      </c>
      <c r="U38" s="30">
        <v>1E-10</v>
      </c>
      <c r="V38" s="30">
        <v>1E-10</v>
      </c>
      <c r="W38" s="30">
        <v>1E-10</v>
      </c>
      <c r="X38" s="30">
        <v>1E-10</v>
      </c>
      <c r="Y38" s="30">
        <v>1E-10</v>
      </c>
      <c r="Z38" s="30">
        <v>1E-10</v>
      </c>
      <c r="AA38" s="30">
        <v>1E-10</v>
      </c>
      <c r="AB38" s="30">
        <v>1E-10</v>
      </c>
      <c r="AC38" s="30">
        <v>1E-10</v>
      </c>
      <c r="AD38" s="30">
        <v>1E-10</v>
      </c>
      <c r="AE38" s="30">
        <v>1E-10</v>
      </c>
      <c r="AF38" s="30">
        <v>1E-10</v>
      </c>
      <c r="AG38" s="30">
        <v>1E-10</v>
      </c>
      <c r="AH38" s="30">
        <v>1E-10</v>
      </c>
      <c r="AI38" s="30">
        <v>1E-10</v>
      </c>
      <c r="AJ38" s="30">
        <v>1E-10</v>
      </c>
      <c r="AK38" s="30">
        <v>1E-10</v>
      </c>
      <c r="AL38" s="30">
        <v>1E-10</v>
      </c>
      <c r="AM38" s="30">
        <v>1E-10</v>
      </c>
    </row>
    <row r="39" spans="1:39" x14ac:dyDescent="0.25">
      <c r="A39" s="23" t="s">
        <v>55</v>
      </c>
      <c r="B39" s="23">
        <v>0.46400000000000002</v>
      </c>
      <c r="C39" s="23">
        <v>0.4</v>
      </c>
      <c r="D39" s="23" t="s">
        <v>146</v>
      </c>
      <c r="E39" s="23" t="s">
        <v>146</v>
      </c>
      <c r="F39" s="23" t="s">
        <v>146</v>
      </c>
      <c r="G39" s="23">
        <v>1</v>
      </c>
      <c r="H39" s="23">
        <v>-999</v>
      </c>
      <c r="I39" s="30">
        <v>6.1499999999999999E-4</v>
      </c>
      <c r="J39" s="30">
        <v>6.1499999999999999E-4</v>
      </c>
      <c r="K39" s="30">
        <v>150</v>
      </c>
      <c r="L39" s="30">
        <v>6.1499999999999999E-4</v>
      </c>
      <c r="M39" s="30">
        <v>6.1499999999999999E-4</v>
      </c>
      <c r="N39" s="30">
        <v>150</v>
      </c>
      <c r="O39" s="30">
        <v>6.1499999999999999E-4</v>
      </c>
      <c r="P39" s="30">
        <v>6.1499999999999999E-4</v>
      </c>
      <c r="Q39" s="30">
        <v>150</v>
      </c>
      <c r="R39" s="30">
        <v>150</v>
      </c>
      <c r="S39" s="30">
        <v>5</v>
      </c>
      <c r="T39" s="30">
        <v>150</v>
      </c>
      <c r="U39" s="30">
        <v>4.0999999999999999E-4</v>
      </c>
      <c r="V39" s="30">
        <v>100</v>
      </c>
      <c r="W39" s="30">
        <v>4.0999999999999999E-4</v>
      </c>
      <c r="X39" s="30">
        <v>4.0999999999999999E-4</v>
      </c>
      <c r="Y39" s="30">
        <v>0.38</v>
      </c>
      <c r="Z39" s="30">
        <v>1</v>
      </c>
      <c r="AA39" s="30">
        <v>1</v>
      </c>
      <c r="AB39" s="30">
        <v>0.28999999999999998</v>
      </c>
      <c r="AC39" s="30">
        <v>1</v>
      </c>
      <c r="AD39" s="30">
        <v>0.4</v>
      </c>
      <c r="AE39" s="30">
        <v>0.28999999999999998</v>
      </c>
      <c r="AF39" s="30">
        <v>0.4</v>
      </c>
      <c r="AG39" s="30">
        <v>0.4</v>
      </c>
      <c r="AH39" s="30">
        <v>0.4</v>
      </c>
      <c r="AI39" s="30">
        <v>0.4</v>
      </c>
      <c r="AJ39" s="30">
        <v>0.4</v>
      </c>
      <c r="AK39" s="30">
        <v>0.4</v>
      </c>
      <c r="AL39" s="30">
        <v>0.4</v>
      </c>
      <c r="AM39" s="30">
        <v>0.4</v>
      </c>
    </row>
    <row r="40" spans="1:39" x14ac:dyDescent="0.25">
      <c r="A40" s="23" t="s">
        <v>56</v>
      </c>
      <c r="B40" s="23">
        <v>1.09E-2</v>
      </c>
      <c r="C40" s="23">
        <v>11000</v>
      </c>
      <c r="D40" s="23" t="s">
        <v>146</v>
      </c>
      <c r="E40" s="23" t="s">
        <v>146</v>
      </c>
      <c r="F40" s="23" t="s">
        <v>146</v>
      </c>
      <c r="G40" s="23">
        <v>1</v>
      </c>
      <c r="H40" s="23">
        <v>-999</v>
      </c>
      <c r="I40" s="30">
        <v>1</v>
      </c>
      <c r="J40" s="30">
        <v>1</v>
      </c>
      <c r="K40" s="30">
        <v>1</v>
      </c>
      <c r="L40" s="30">
        <v>1</v>
      </c>
      <c r="M40" s="30">
        <v>1</v>
      </c>
      <c r="N40" s="30">
        <v>1</v>
      </c>
      <c r="O40" s="30">
        <v>1</v>
      </c>
      <c r="P40" s="30">
        <v>1</v>
      </c>
      <c r="Q40" s="30">
        <v>1</v>
      </c>
      <c r="R40" s="30">
        <v>1</v>
      </c>
      <c r="S40" s="30">
        <v>1</v>
      </c>
      <c r="T40" s="30">
        <v>1</v>
      </c>
      <c r="U40" s="30">
        <v>1</v>
      </c>
      <c r="V40" s="30">
        <v>1</v>
      </c>
      <c r="W40" s="30">
        <v>1</v>
      </c>
      <c r="X40" s="30">
        <v>1</v>
      </c>
      <c r="Y40" s="30">
        <v>1</v>
      </c>
      <c r="Z40" s="30">
        <v>1</v>
      </c>
      <c r="AA40" s="30">
        <v>1</v>
      </c>
      <c r="AB40" s="30">
        <v>1</v>
      </c>
      <c r="AC40" s="30">
        <v>1</v>
      </c>
      <c r="AD40" s="30">
        <v>1</v>
      </c>
      <c r="AE40" s="30">
        <v>1</v>
      </c>
      <c r="AF40" s="30">
        <v>1</v>
      </c>
      <c r="AG40" s="30">
        <v>1</v>
      </c>
      <c r="AH40" s="30">
        <v>1</v>
      </c>
      <c r="AI40" s="30">
        <v>1</v>
      </c>
      <c r="AJ40" s="30">
        <v>1</v>
      </c>
      <c r="AK40" s="30">
        <v>1</v>
      </c>
      <c r="AL40" s="30">
        <v>1</v>
      </c>
      <c r="AM40" s="30">
        <v>1</v>
      </c>
    </row>
    <row r="41" spans="1:39" x14ac:dyDescent="0.25">
      <c r="A41" s="23" t="s">
        <v>57</v>
      </c>
      <c r="B41" s="23">
        <v>1E-10</v>
      </c>
      <c r="C41" s="23">
        <v>1E-10</v>
      </c>
      <c r="D41" s="23" t="s">
        <v>146</v>
      </c>
      <c r="E41" s="23" t="s">
        <v>146</v>
      </c>
      <c r="F41" s="23" t="s">
        <v>146</v>
      </c>
      <c r="G41" s="23">
        <v>1</v>
      </c>
      <c r="H41" s="23">
        <v>-999</v>
      </c>
      <c r="I41" s="30">
        <v>1E-10</v>
      </c>
      <c r="J41" s="30">
        <v>1E-10</v>
      </c>
      <c r="K41" s="30">
        <v>1E-10</v>
      </c>
      <c r="L41" s="30">
        <v>1E-10</v>
      </c>
      <c r="M41" s="30">
        <v>1E-10</v>
      </c>
      <c r="N41" s="30">
        <v>1E-10</v>
      </c>
      <c r="O41" s="30">
        <v>1E-10</v>
      </c>
      <c r="P41" s="30">
        <v>1E-10</v>
      </c>
      <c r="Q41" s="30">
        <v>1E-10</v>
      </c>
      <c r="R41" s="30">
        <v>1E-10</v>
      </c>
      <c r="S41" s="30">
        <v>1E-10</v>
      </c>
      <c r="T41" s="30">
        <v>1E-10</v>
      </c>
      <c r="U41" s="30">
        <v>1E-10</v>
      </c>
      <c r="V41" s="30">
        <v>1E-10</v>
      </c>
      <c r="W41" s="30">
        <v>1E-10</v>
      </c>
      <c r="X41" s="30">
        <v>1E-10</v>
      </c>
      <c r="Y41" s="30">
        <v>1E-10</v>
      </c>
      <c r="Z41" s="30">
        <v>1E-10</v>
      </c>
      <c r="AA41" s="30">
        <v>1E-10</v>
      </c>
      <c r="AB41" s="30">
        <v>1E-10</v>
      </c>
      <c r="AC41" s="30">
        <v>1E-10</v>
      </c>
      <c r="AD41" s="30">
        <v>1E-10</v>
      </c>
      <c r="AE41" s="30">
        <v>1E-10</v>
      </c>
      <c r="AF41" s="30">
        <v>1E-10</v>
      </c>
      <c r="AG41" s="30">
        <v>1E-10</v>
      </c>
      <c r="AH41" s="30">
        <v>1E-10</v>
      </c>
      <c r="AI41" s="30">
        <v>1E-10</v>
      </c>
      <c r="AJ41" s="30">
        <v>1E-10</v>
      </c>
      <c r="AK41" s="30">
        <v>1E-10</v>
      </c>
      <c r="AL41" s="30">
        <v>1E-10</v>
      </c>
      <c r="AM41" s="30">
        <v>1E-10</v>
      </c>
    </row>
    <row r="42" spans="1:39" x14ac:dyDescent="0.25">
      <c r="A42" s="23" t="s">
        <v>58</v>
      </c>
      <c r="B42" s="23">
        <v>1E-10</v>
      </c>
      <c r="C42" s="23">
        <v>3700</v>
      </c>
      <c r="D42" s="23" t="s">
        <v>146</v>
      </c>
      <c r="E42" s="23" t="s">
        <v>146</v>
      </c>
      <c r="F42" s="23" t="s">
        <v>146</v>
      </c>
      <c r="G42" s="23">
        <v>1</v>
      </c>
      <c r="H42" s="23">
        <v>-999</v>
      </c>
      <c r="I42" s="30">
        <v>1300</v>
      </c>
      <c r="J42" s="30">
        <v>43000</v>
      </c>
      <c r="K42" s="30">
        <v>1300</v>
      </c>
      <c r="L42" s="30">
        <v>1300</v>
      </c>
      <c r="M42" s="30">
        <v>43000</v>
      </c>
      <c r="N42" s="30">
        <v>1300</v>
      </c>
      <c r="O42" s="30">
        <v>21000</v>
      </c>
      <c r="P42" s="30">
        <v>6000</v>
      </c>
      <c r="Q42" s="30">
        <v>11000</v>
      </c>
      <c r="R42" s="30">
        <v>11000</v>
      </c>
      <c r="S42" s="30">
        <v>10000</v>
      </c>
      <c r="T42" s="30">
        <v>11000</v>
      </c>
      <c r="U42" s="30">
        <v>8000</v>
      </c>
      <c r="V42" s="30">
        <v>15400</v>
      </c>
      <c r="W42" s="30">
        <v>8000</v>
      </c>
      <c r="X42" s="30">
        <v>8000</v>
      </c>
      <c r="Y42" s="30">
        <v>8000</v>
      </c>
      <c r="Z42" s="30">
        <v>5600</v>
      </c>
      <c r="AA42" s="30">
        <v>5600</v>
      </c>
      <c r="AB42" s="30">
        <v>14000</v>
      </c>
      <c r="AC42" s="30">
        <v>5600</v>
      </c>
      <c r="AD42" s="30">
        <v>8200</v>
      </c>
      <c r="AE42" s="30">
        <v>25000</v>
      </c>
      <c r="AF42" s="30">
        <v>8200</v>
      </c>
      <c r="AG42" s="30">
        <v>8200</v>
      </c>
      <c r="AH42" s="30">
        <v>8200</v>
      </c>
      <c r="AI42" s="30">
        <v>8200</v>
      </c>
      <c r="AJ42" s="30">
        <v>8200</v>
      </c>
      <c r="AK42" s="30">
        <v>8200</v>
      </c>
      <c r="AL42" s="30">
        <v>8200</v>
      </c>
      <c r="AM42" s="30">
        <v>8200</v>
      </c>
    </row>
    <row r="43" spans="1:39" x14ac:dyDescent="0.25">
      <c r="A43" s="23" t="s">
        <v>59</v>
      </c>
      <c r="B43" s="23">
        <v>1E-10</v>
      </c>
      <c r="C43" s="23">
        <v>37</v>
      </c>
      <c r="D43" s="23" t="s">
        <v>146</v>
      </c>
      <c r="E43" s="23" t="s">
        <v>146</v>
      </c>
      <c r="F43" s="23" t="s">
        <v>146</v>
      </c>
      <c r="G43" s="23">
        <v>1</v>
      </c>
      <c r="H43" s="23">
        <v>-999</v>
      </c>
      <c r="I43" s="30">
        <v>92000</v>
      </c>
      <c r="J43" s="30">
        <v>692000</v>
      </c>
      <c r="K43" s="30">
        <v>92000</v>
      </c>
      <c r="L43" s="30">
        <v>92000</v>
      </c>
      <c r="M43" s="30">
        <v>692000</v>
      </c>
      <c r="N43" s="30">
        <v>92000</v>
      </c>
      <c r="O43" s="30">
        <v>268000</v>
      </c>
      <c r="P43" s="30">
        <v>75000</v>
      </c>
      <c r="Q43" s="30">
        <v>42000</v>
      </c>
      <c r="R43" s="30">
        <v>42000</v>
      </c>
      <c r="S43" s="30">
        <v>123000</v>
      </c>
      <c r="T43" s="30">
        <v>42000</v>
      </c>
      <c r="U43" s="30">
        <v>18000</v>
      </c>
      <c r="V43" s="30">
        <v>126000</v>
      </c>
      <c r="W43" s="30">
        <v>18000</v>
      </c>
      <c r="X43" s="30">
        <v>18000</v>
      </c>
      <c r="Y43" s="30">
        <v>749</v>
      </c>
      <c r="Z43" s="30">
        <v>39000</v>
      </c>
      <c r="AA43" s="30">
        <v>39000</v>
      </c>
      <c r="AB43" s="30">
        <v>107000</v>
      </c>
      <c r="AC43" s="30">
        <v>39000</v>
      </c>
      <c r="AD43" s="30">
        <v>71000</v>
      </c>
      <c r="AE43" s="30">
        <v>925000</v>
      </c>
      <c r="AF43" s="30">
        <v>71000</v>
      </c>
      <c r="AG43" s="30">
        <v>71000</v>
      </c>
      <c r="AH43" s="30">
        <v>71000</v>
      </c>
      <c r="AI43" s="30">
        <v>71000</v>
      </c>
      <c r="AJ43" s="30">
        <v>71000</v>
      </c>
      <c r="AK43" s="30">
        <v>71000</v>
      </c>
      <c r="AL43" s="30">
        <v>71000</v>
      </c>
      <c r="AM43" s="30">
        <v>71000</v>
      </c>
    </row>
    <row r="44" spans="1:39" x14ac:dyDescent="0.25">
      <c r="A44" s="23" t="s">
        <v>60</v>
      </c>
      <c r="B44" s="23">
        <v>2.2000000000000002</v>
      </c>
      <c r="C44" s="23">
        <v>1E-10</v>
      </c>
      <c r="D44" s="23" t="s">
        <v>146</v>
      </c>
      <c r="E44" s="23" t="s">
        <v>146</v>
      </c>
      <c r="F44" s="23" t="s">
        <v>146</v>
      </c>
      <c r="G44" s="23">
        <v>1</v>
      </c>
      <c r="H44" s="23">
        <v>-999</v>
      </c>
      <c r="I44" s="30">
        <v>1E-10</v>
      </c>
      <c r="J44" s="30">
        <v>1E-10</v>
      </c>
      <c r="K44" s="30">
        <v>1E-10</v>
      </c>
      <c r="L44" s="30">
        <v>1E-10</v>
      </c>
      <c r="M44" s="30">
        <v>1E-10</v>
      </c>
      <c r="N44" s="30">
        <v>1E-10</v>
      </c>
      <c r="O44" s="30">
        <v>1E-10</v>
      </c>
      <c r="P44" s="30">
        <v>1E-10</v>
      </c>
      <c r="Q44" s="30">
        <v>1E-10</v>
      </c>
      <c r="R44" s="30">
        <v>1E-10</v>
      </c>
      <c r="S44" s="30">
        <v>1E-10</v>
      </c>
      <c r="T44" s="30">
        <v>1E-10</v>
      </c>
      <c r="U44" s="30">
        <v>1E-10</v>
      </c>
      <c r="V44" s="30">
        <v>1E-10</v>
      </c>
      <c r="W44" s="30">
        <v>1E-10</v>
      </c>
      <c r="X44" s="30">
        <v>1E-10</v>
      </c>
      <c r="Y44" s="30">
        <v>1E-10</v>
      </c>
      <c r="Z44" s="30">
        <v>1E-10</v>
      </c>
      <c r="AA44" s="30">
        <v>1E-10</v>
      </c>
      <c r="AB44" s="30">
        <v>1E-10</v>
      </c>
      <c r="AC44" s="30">
        <v>1E-10</v>
      </c>
      <c r="AD44" s="30">
        <v>1E-10</v>
      </c>
      <c r="AE44" s="30">
        <v>1E-10</v>
      </c>
      <c r="AF44" s="30">
        <v>1E-10</v>
      </c>
      <c r="AG44" s="30">
        <v>1E-10</v>
      </c>
      <c r="AH44" s="30">
        <v>1E-10</v>
      </c>
      <c r="AI44" s="30">
        <v>1E-10</v>
      </c>
      <c r="AJ44" s="30">
        <v>1E-10</v>
      </c>
      <c r="AK44" s="30">
        <v>1E-10</v>
      </c>
      <c r="AL44" s="30">
        <v>1E-10</v>
      </c>
      <c r="AM44" s="30">
        <v>1E-10</v>
      </c>
    </row>
    <row r="45" spans="1:39" x14ac:dyDescent="0.25">
      <c r="A45" s="23" t="s">
        <v>61</v>
      </c>
      <c r="B45" s="23">
        <v>1000</v>
      </c>
      <c r="C45" s="23">
        <v>1E-10</v>
      </c>
      <c r="D45" s="23" t="s">
        <v>146</v>
      </c>
      <c r="E45" s="23" t="s">
        <v>146</v>
      </c>
      <c r="F45" s="23" t="s">
        <v>146</v>
      </c>
      <c r="G45" s="23">
        <v>1</v>
      </c>
      <c r="H45" s="23">
        <v>-999</v>
      </c>
      <c r="I45" s="30">
        <v>150000</v>
      </c>
      <c r="J45" s="30">
        <v>470000</v>
      </c>
      <c r="K45" s="30">
        <v>190000</v>
      </c>
      <c r="L45" s="30">
        <v>150000</v>
      </c>
      <c r="M45" s="30">
        <v>470000</v>
      </c>
      <c r="N45" s="30">
        <v>190000</v>
      </c>
      <c r="O45" s="30">
        <v>420000</v>
      </c>
      <c r="P45" s="30">
        <v>190000</v>
      </c>
      <c r="Q45" s="30">
        <v>36000</v>
      </c>
      <c r="R45" s="30">
        <v>36000</v>
      </c>
      <c r="S45" s="30">
        <v>360000</v>
      </c>
      <c r="T45" s="30">
        <v>36000</v>
      </c>
      <c r="U45" s="30">
        <v>45000</v>
      </c>
      <c r="V45" s="30">
        <v>74000</v>
      </c>
      <c r="W45" s="30">
        <v>45000</v>
      </c>
      <c r="X45" s="30">
        <v>45000</v>
      </c>
      <c r="Y45" s="30">
        <v>52000</v>
      </c>
      <c r="Z45" s="30">
        <v>3900</v>
      </c>
      <c r="AA45" s="30">
        <v>3900</v>
      </c>
      <c r="AB45" s="30">
        <v>7700</v>
      </c>
      <c r="AC45" s="30">
        <v>3900</v>
      </c>
      <c r="AD45" s="30">
        <v>16000</v>
      </c>
      <c r="AE45" s="30">
        <v>86000</v>
      </c>
      <c r="AF45" s="30">
        <v>16000</v>
      </c>
      <c r="AG45" s="30">
        <v>16000</v>
      </c>
      <c r="AH45" s="30">
        <v>16000</v>
      </c>
      <c r="AI45" s="30">
        <v>16000</v>
      </c>
      <c r="AJ45" s="30">
        <v>16000</v>
      </c>
      <c r="AK45" s="30">
        <v>16000</v>
      </c>
      <c r="AL45" s="30">
        <v>16000</v>
      </c>
      <c r="AM45" s="30">
        <v>16000</v>
      </c>
    </row>
    <row r="46" spans="1:39" x14ac:dyDescent="0.25">
      <c r="A46" s="21" t="s">
        <v>62</v>
      </c>
      <c r="B46" s="21">
        <v>1000</v>
      </c>
      <c r="C46" s="21">
        <v>1E-10</v>
      </c>
      <c r="D46" s="21" t="s">
        <v>146</v>
      </c>
      <c r="E46" s="21" t="s">
        <v>146</v>
      </c>
      <c r="F46" s="21" t="s">
        <v>146</v>
      </c>
      <c r="G46" s="21">
        <v>1</v>
      </c>
      <c r="H46" s="32">
        <v>-999</v>
      </c>
      <c r="I46" s="32">
        <v>15000000</v>
      </c>
      <c r="J46" s="32">
        <v>47000000</v>
      </c>
      <c r="K46" s="32">
        <v>19000000</v>
      </c>
      <c r="L46" s="32">
        <v>15000000</v>
      </c>
      <c r="M46" s="32">
        <v>47000000</v>
      </c>
      <c r="N46" s="21">
        <v>19000000</v>
      </c>
      <c r="O46" s="28">
        <v>42000000</v>
      </c>
      <c r="P46" s="21">
        <v>19000000</v>
      </c>
      <c r="Q46" s="21">
        <v>3600000</v>
      </c>
      <c r="R46" s="21">
        <v>3600000</v>
      </c>
      <c r="S46" s="21">
        <v>36000000</v>
      </c>
      <c r="T46" s="21">
        <v>3600000</v>
      </c>
      <c r="U46" s="21">
        <v>4500000</v>
      </c>
      <c r="V46" s="21">
        <v>7400000</v>
      </c>
      <c r="W46" s="21">
        <v>4500000</v>
      </c>
      <c r="X46" s="21">
        <v>4500000</v>
      </c>
      <c r="Y46" s="21">
        <v>5200000</v>
      </c>
      <c r="Z46" s="21">
        <v>390000</v>
      </c>
      <c r="AA46" s="21">
        <v>390000</v>
      </c>
      <c r="AB46" s="21">
        <v>770000</v>
      </c>
      <c r="AC46" s="21">
        <v>390000</v>
      </c>
      <c r="AD46" s="21">
        <v>1600000</v>
      </c>
      <c r="AE46" s="21">
        <v>8600000</v>
      </c>
      <c r="AF46" s="21">
        <v>1600000</v>
      </c>
      <c r="AG46" s="21">
        <v>1600000</v>
      </c>
      <c r="AH46" s="21">
        <v>1600000</v>
      </c>
      <c r="AI46" s="21">
        <v>1600000</v>
      </c>
      <c r="AJ46" s="21">
        <v>1600000</v>
      </c>
      <c r="AK46" s="21">
        <v>1600000</v>
      </c>
      <c r="AL46" s="21">
        <v>1600000</v>
      </c>
      <c r="AM46" s="21">
        <v>1600000</v>
      </c>
    </row>
    <row r="47" spans="1:39" x14ac:dyDescent="0.25">
      <c r="A47" s="21" t="s">
        <v>64</v>
      </c>
      <c r="B47" s="21">
        <v>1E-10</v>
      </c>
      <c r="C47" s="21">
        <v>1</v>
      </c>
      <c r="D47" s="21" t="s">
        <v>183</v>
      </c>
      <c r="E47" s="21" t="s">
        <v>161</v>
      </c>
      <c r="F47" s="21" t="s">
        <v>172</v>
      </c>
      <c r="G47" s="21">
        <v>1</v>
      </c>
      <c r="H47" s="21">
        <v>-999</v>
      </c>
      <c r="I47" s="21">
        <v>200</v>
      </c>
      <c r="J47" s="21">
        <v>200</v>
      </c>
      <c r="K47" s="21">
        <v>200</v>
      </c>
      <c r="L47" s="21">
        <v>200</v>
      </c>
      <c r="M47" s="21">
        <v>200</v>
      </c>
      <c r="N47" s="21">
        <v>200</v>
      </c>
      <c r="O47" s="21">
        <v>200</v>
      </c>
      <c r="P47" s="21">
        <v>200</v>
      </c>
      <c r="Q47" s="21">
        <v>200</v>
      </c>
      <c r="R47" s="21">
        <v>200</v>
      </c>
      <c r="S47" s="21">
        <v>100</v>
      </c>
      <c r="T47" s="21">
        <v>200</v>
      </c>
      <c r="U47" s="21">
        <v>100</v>
      </c>
      <c r="V47" s="21">
        <v>100</v>
      </c>
      <c r="W47" s="21">
        <v>100</v>
      </c>
      <c r="X47" s="21">
        <v>100</v>
      </c>
      <c r="Y47" s="21">
        <v>100</v>
      </c>
      <c r="Z47" s="21">
        <v>40</v>
      </c>
      <c r="AA47" s="21">
        <v>40</v>
      </c>
      <c r="AB47" s="21">
        <v>40</v>
      </c>
      <c r="AC47" s="21">
        <v>40</v>
      </c>
      <c r="AD47" s="21">
        <v>40</v>
      </c>
      <c r="AE47" s="21">
        <v>40</v>
      </c>
      <c r="AF47" s="21">
        <v>40</v>
      </c>
      <c r="AG47" s="21">
        <v>40</v>
      </c>
      <c r="AH47" s="21">
        <v>40</v>
      </c>
      <c r="AI47" s="21">
        <v>40</v>
      </c>
      <c r="AJ47" s="21">
        <v>40</v>
      </c>
      <c r="AK47" s="21">
        <v>40</v>
      </c>
      <c r="AL47" s="21">
        <v>40</v>
      </c>
      <c r="AM47" s="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28CD-D255-4E03-B426-28421FBF7C92}">
  <dimension ref="A2:B46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19.140625" style="21" customWidth="1"/>
    <col min="2" max="2" width="27.7109375" bestFit="1" customWidth="1"/>
  </cols>
  <sheetData>
    <row r="2" spans="1:2" x14ac:dyDescent="0.25">
      <c r="A2" s="23" t="s">
        <v>119</v>
      </c>
      <c r="B2" t="s">
        <v>143</v>
      </c>
    </row>
    <row r="3" spans="1:2" x14ac:dyDescent="0.25">
      <c r="A3" s="23" t="str">
        <f>Import!A2</f>
        <v xml:space="preserve">      'salt'</v>
      </c>
      <c r="B3" t="str">
        <f>VLOOKUP($A3,lookup!$B$3:$E$86,2,FALSE)</f>
        <v>Salinity</v>
      </c>
    </row>
    <row r="4" spans="1:2" x14ac:dyDescent="0.25">
      <c r="A4" s="23" t="str">
        <f>Import!A4</f>
        <v xml:space="preserve">      'docl'</v>
      </c>
      <c r="B4" t="str">
        <f>VLOOKUP($A4,lookup!$B$3:$E$86,2,FALSE)</f>
        <v>Labile DOC</v>
      </c>
    </row>
    <row r="5" spans="1:2" x14ac:dyDescent="0.25">
      <c r="A5" s="23" t="str">
        <f>Import!A5</f>
        <v xml:space="preserve">      'docr'</v>
      </c>
      <c r="B5" t="str">
        <f>VLOOKUP($A5,lookup!$B$3:$E$86,2,FALSE)</f>
        <v>Refractory DOC</v>
      </c>
    </row>
    <row r="6" spans="1:2" x14ac:dyDescent="0.25">
      <c r="A6" s="23" t="str">
        <f>Import!A6</f>
        <v xml:space="preserve">      'donl'</v>
      </c>
      <c r="B6" t="str">
        <f>VLOOKUP($A6,lookup!$B$3:$E$86,2,FALSE)</f>
        <v>Labile DON</v>
      </c>
    </row>
    <row r="7" spans="1:2" x14ac:dyDescent="0.25">
      <c r="A7" s="23" t="str">
        <f>Import!A7</f>
        <v xml:space="preserve">      'donr'</v>
      </c>
      <c r="B7" t="str">
        <f>VLOOKUP($A7,lookup!$B$3:$E$86,2,FALSE)</f>
        <v>Refractory DON</v>
      </c>
    </row>
    <row r="8" spans="1:2" x14ac:dyDescent="0.25">
      <c r="A8" s="23" t="str">
        <f>Import!A8</f>
        <v xml:space="preserve">      'dopl'</v>
      </c>
      <c r="B8" t="str">
        <f>VLOOKUP($A8,lookup!$B$3:$E$86,2,FALSE)</f>
        <v>Labile DOP</v>
      </c>
    </row>
    <row r="9" spans="1:2" x14ac:dyDescent="0.25">
      <c r="A9" s="23" t="str">
        <f>Import!A9</f>
        <v xml:space="preserve">      'dopr'</v>
      </c>
      <c r="B9" t="str">
        <f>VLOOKUP($A9,lookup!$B$3:$E$86,2,FALSE)</f>
        <v>Refractory DOP</v>
      </c>
    </row>
    <row r="10" spans="1:2" x14ac:dyDescent="0.25">
      <c r="A10" s="23" t="str">
        <f>Import!A10</f>
        <v xml:space="preserve">      'docs'</v>
      </c>
      <c r="B10" t="e">
        <f>VLOOKUP($A10,lookup!$B$3:$E$86,2,FALSE)</f>
        <v>#N/A</v>
      </c>
    </row>
    <row r="11" spans="1:2" x14ac:dyDescent="0.25">
      <c r="A11" s="23" t="str">
        <f>Import!A11</f>
        <v xml:space="preserve">      'dons'</v>
      </c>
      <c r="B11" t="e">
        <f>VLOOKUP($A11,lookup!$B$3:$E$86,2,FALSE)</f>
        <v>#N/A</v>
      </c>
    </row>
    <row r="12" spans="1:2" x14ac:dyDescent="0.25">
      <c r="A12" s="23" t="str">
        <f>Import!A12</f>
        <v xml:space="preserve">      'dops'</v>
      </c>
      <c r="B12" t="e">
        <f>VLOOKUP($A12,lookup!$B$3:$E$86,2,FALSE)</f>
        <v>#N/A</v>
      </c>
    </row>
    <row r="13" spans="1:2" x14ac:dyDescent="0.25">
      <c r="A13" s="23" t="str">
        <f>Import!A13</f>
        <v xml:space="preserve">      'pocs'</v>
      </c>
      <c r="B13" t="str">
        <f>VLOOKUP($A13,lookup!$B$3:$E$86,2,FALSE)</f>
        <v>Macroaglage C</v>
      </c>
    </row>
    <row r="14" spans="1:2" x14ac:dyDescent="0.25">
      <c r="A14" s="23" t="str">
        <f>Import!A14</f>
        <v xml:space="preserve">      'pons'</v>
      </c>
      <c r="B14" t="str">
        <f>VLOOKUP($A14,lookup!$B$3:$E$86,2,FALSE)</f>
        <v>Macroaglage N</v>
      </c>
    </row>
    <row r="15" spans="1:2" x14ac:dyDescent="0.25">
      <c r="A15" s="23" t="str">
        <f>Import!A15</f>
        <v xml:space="preserve">      'pops'</v>
      </c>
      <c r="B15" t="str">
        <f>VLOOKUP($A15,lookup!$B$3:$E$86,2,FALSE)</f>
        <v>Macroaglage P</v>
      </c>
    </row>
    <row r="16" spans="1:2" x14ac:dyDescent="0.25">
      <c r="A16" s="23" t="str">
        <f>Import!A16</f>
        <v xml:space="preserve">      'pocl'</v>
      </c>
      <c r="B16" t="str">
        <f>VLOOKUP($A16,lookup!$B$3:$E$86,2,FALSE)</f>
        <v>Labile POC</v>
      </c>
    </row>
    <row r="17" spans="1:2" x14ac:dyDescent="0.25">
      <c r="A17" s="23" t="str">
        <f>Import!A17</f>
        <v xml:space="preserve">      'pocr'</v>
      </c>
      <c r="B17" t="str">
        <f>VLOOKUP($A17,lookup!$B$3:$E$86,2,FALSE)</f>
        <v>Refractory POC</v>
      </c>
    </row>
    <row r="18" spans="1:2" x14ac:dyDescent="0.25">
      <c r="A18" s="23" t="str">
        <f>Import!A18</f>
        <v xml:space="preserve">      'ponl'</v>
      </c>
      <c r="B18" t="str">
        <f>VLOOKUP($A18,lookup!$B$3:$E$86,2,FALSE)</f>
        <v>Labile PON</v>
      </c>
    </row>
    <row r="19" spans="1:2" x14ac:dyDescent="0.25">
      <c r="A19" s="23" t="str">
        <f>Import!A19</f>
        <v xml:space="preserve">      'ponr'</v>
      </c>
      <c r="B19" t="str">
        <f>VLOOKUP($A19,lookup!$B$3:$E$86,2,FALSE)</f>
        <v>Refractory PON</v>
      </c>
    </row>
    <row r="20" spans="1:2" x14ac:dyDescent="0.25">
      <c r="A20" s="23" t="str">
        <f>Import!A20</f>
        <v xml:space="preserve">      'popl'</v>
      </c>
      <c r="B20" t="str">
        <f>VLOOKUP($A20,lookup!$B$3:$E$86,2,FALSE)</f>
        <v>Labile POP</v>
      </c>
    </row>
    <row r="21" spans="1:2" x14ac:dyDescent="0.25">
      <c r="A21" s="23" t="str">
        <f>Import!A21</f>
        <v xml:space="preserve">      'popr'</v>
      </c>
      <c r="B21" t="str">
        <f>VLOOKUP($A21,lookup!$B$3:$E$86,2,FALSE)</f>
        <v>Refractory POP</v>
      </c>
    </row>
    <row r="22" spans="1:2" x14ac:dyDescent="0.25">
      <c r="A22" s="23" t="str">
        <f>Import!A22</f>
        <v xml:space="preserve">       'oxy'</v>
      </c>
      <c r="B22" t="str">
        <f>VLOOKUP($A22,lookup!$B$3:$E$86,2,FALSE)</f>
        <v>O~2~</v>
      </c>
    </row>
    <row r="23" spans="1:2" x14ac:dyDescent="0.25">
      <c r="A23" s="23" t="str">
        <f>Import!A23</f>
        <v xml:space="preserve">       'nit'</v>
      </c>
      <c r="B23" t="str">
        <f>VLOOKUP($A23,lookup!$B$3:$E$86,2,FALSE)</f>
        <v>NO~3~^-^</v>
      </c>
    </row>
    <row r="24" spans="1:2" x14ac:dyDescent="0.25">
      <c r="A24" s="23" t="str">
        <f>Import!A24</f>
        <v xml:space="preserve">       'amm'</v>
      </c>
      <c r="B24" t="str">
        <f>VLOOKUP($A24,lookup!$B$3:$E$86,2,FALSE)</f>
        <v>NH~4~^+^</v>
      </c>
    </row>
    <row r="25" spans="1:2" x14ac:dyDescent="0.25">
      <c r="A25" s="23" t="str">
        <f>Import!A25</f>
        <v xml:space="preserve">       'n2o'</v>
      </c>
      <c r="B25" t="str">
        <f>VLOOKUP($A25,lookup!$B$3:$E$86,2,FALSE)</f>
        <v>N~2~O</v>
      </c>
    </row>
    <row r="26" spans="1:2" x14ac:dyDescent="0.25">
      <c r="A26" s="23" t="str">
        <f>Import!A26</f>
        <v xml:space="preserve">       'no2'</v>
      </c>
      <c r="B26" t="str">
        <f>VLOOKUP($A26,lookup!$B$3:$E$86,2,FALSE)</f>
        <v>NO~2~</v>
      </c>
    </row>
    <row r="27" spans="1:2" x14ac:dyDescent="0.25">
      <c r="A27" s="23" t="str">
        <f>Import!A27</f>
        <v xml:space="preserve">        'n2'</v>
      </c>
      <c r="B27" t="str">
        <f>VLOOKUP($A27,lookup!$B$3:$E$86,2,FALSE)</f>
        <v>N~2~</v>
      </c>
    </row>
    <row r="28" spans="1:2" x14ac:dyDescent="0.25">
      <c r="A28" s="23" t="str">
        <f>Import!A28</f>
        <v xml:space="preserve">       'so4'</v>
      </c>
      <c r="B28" t="str">
        <f>VLOOKUP($A28,lookup!$B$3:$E$86,2,FALSE)</f>
        <v>SO~4~^2-^</v>
      </c>
    </row>
    <row r="29" spans="1:2" x14ac:dyDescent="0.25">
      <c r="A29" s="23" t="str">
        <f>Import!A29</f>
        <v xml:space="preserve">       'h2s'</v>
      </c>
      <c r="B29" t="str">
        <f>VLOOKUP($A29,lookup!$B$3:$E$86,2,FALSE)</f>
        <v>H~2~S</v>
      </c>
    </row>
    <row r="30" spans="1:2" x14ac:dyDescent="0.25">
      <c r="A30" s="23" t="str">
        <f>Import!A30</f>
        <v xml:space="preserve">       'frp'</v>
      </c>
      <c r="B30" t="str">
        <f>VLOOKUP($A30,lookup!$B$3:$E$86,2,FALSE)</f>
        <v>Reactive dissolved PO~4~^3-^</v>
      </c>
    </row>
    <row r="31" spans="1:2" x14ac:dyDescent="0.25">
      <c r="A31" s="23" t="str">
        <f>Import!A31</f>
        <v xml:space="preserve">       'pip'</v>
      </c>
      <c r="B31" t="str">
        <f>VLOOKUP($A31,lookup!$B$3:$E$86,2,FALSE)</f>
        <v>Adsorbed P</v>
      </c>
    </row>
    <row r="32" spans="1:2" x14ac:dyDescent="0.25">
      <c r="A32" s="23" t="str">
        <f>Import!A32</f>
        <v xml:space="preserve">       'pipvr'</v>
      </c>
      <c r="B32" t="e">
        <f>VLOOKUP($A32,lookup!$B$3:$E$86,2,FALSE)</f>
        <v>#N/A</v>
      </c>
    </row>
    <row r="33" spans="1:2" x14ac:dyDescent="0.25">
      <c r="A33" s="23" t="str">
        <f>Import!A33</f>
        <v xml:space="preserve">       'ch4'</v>
      </c>
      <c r="B33" t="str">
        <f>VLOOKUP($A33,lookup!$B$3:$E$86,2,FALSE)</f>
        <v>CH~4~</v>
      </c>
    </row>
    <row r="34" spans="1:2" x14ac:dyDescent="0.25">
      <c r="A34" s="23" t="str">
        <f>Import!A34</f>
        <v xml:space="preserve">       'dic'</v>
      </c>
      <c r="B34" t="str">
        <f>VLOOKUP($A34,lookup!$B$3:$E$86,2,FALSE)</f>
        <v>∑CO~2~</v>
      </c>
    </row>
    <row r="35" spans="1:2" x14ac:dyDescent="0.25">
      <c r="A35" s="23" t="str">
        <f>Import!A36</f>
        <v xml:space="preserve">     'mno2a'</v>
      </c>
      <c r="B35" t="str">
        <f>VLOOKUP($A35,lookup!$B$3:$E$86,2,FALSE)</f>
        <v>Amorphous MnO~2~</v>
      </c>
    </row>
    <row r="36" spans="1:2" x14ac:dyDescent="0.25">
      <c r="A36" s="23" t="str">
        <f>Import!A37</f>
        <v xml:space="preserve">     'mno2b'</v>
      </c>
      <c r="B36" t="str">
        <f>VLOOKUP($A36,lookup!$B$3:$E$86,2,FALSE)</f>
        <v>Crystalline MnO~2~</v>
      </c>
    </row>
    <row r="37" spans="1:2" x14ac:dyDescent="0.25">
      <c r="A37" s="23" t="str">
        <f>Import!A38</f>
        <v>!    'mnco3'</v>
      </c>
      <c r="B37">
        <f>VLOOKUP($A37,lookup!$B$3:$E$86,2,FALSE)</f>
        <v>0</v>
      </c>
    </row>
    <row r="38" spans="1:2" x14ac:dyDescent="0.25">
      <c r="A38" s="23" t="str">
        <f>Import!A39</f>
        <v xml:space="preserve">      'feii'</v>
      </c>
      <c r="B38" t="str">
        <f>VLOOKUP($A38,lookup!$B$3:$E$86,2,FALSE)</f>
        <v>Fe^2+^</v>
      </c>
    </row>
    <row r="39" spans="1:2" x14ac:dyDescent="0.25">
      <c r="A39" s="23" t="str">
        <f>Import!A40</f>
        <v xml:space="preserve">    'feoh3a'</v>
      </c>
      <c r="B39" t="str">
        <f>VLOOKUP($A39,lookup!$B$3:$E$86,2,FALSE)</f>
        <v>Amorphous Fe(OH)~3~</v>
      </c>
    </row>
    <row r="40" spans="1:2" x14ac:dyDescent="0.25">
      <c r="A40" s="23" t="str">
        <f>Import!A42</f>
        <v xml:space="preserve">       'fes'</v>
      </c>
      <c r="B40" t="str">
        <f>VLOOKUP($A40,lookup!$B$3:$E$86,2,FALSE)</f>
        <v>FeS</v>
      </c>
    </row>
    <row r="41" spans="1:2" x14ac:dyDescent="0.25">
      <c r="A41" s="23" t="str">
        <f>Import!A43</f>
        <v xml:space="preserve">      'fes2'</v>
      </c>
      <c r="B41" t="str">
        <f>VLOOKUP($A41,lookup!$B$3:$E$86,2,FALSE)</f>
        <v>FeS~2~</v>
      </c>
    </row>
    <row r="42" spans="1:2" x14ac:dyDescent="0.25">
      <c r="A42" s="23" t="str">
        <f>Import!A44</f>
        <v>!    'feco3'</v>
      </c>
      <c r="B42">
        <f>VLOOKUP($A42,lookup!$B$3:$E$86,2,FALSE)</f>
        <v>0</v>
      </c>
    </row>
    <row r="43" spans="1:2" x14ac:dyDescent="0.25">
      <c r="A43" s="23" t="str">
        <f>Import!A45</f>
        <v xml:space="preserve">       'ca'</v>
      </c>
      <c r="B43" t="str">
        <f>VLOOKUP($A43,lookup!$B$3:$E$86,2,FALSE)</f>
        <v>Ca^2+^</v>
      </c>
    </row>
    <row r="44" spans="1:2" x14ac:dyDescent="0.25">
      <c r="A44" s="23"/>
    </row>
    <row r="45" spans="1:2" x14ac:dyDescent="0.25">
      <c r="A45" s="23"/>
    </row>
    <row r="46" spans="1:2" x14ac:dyDescent="0.25">
      <c r="A4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CFCB-06AD-48B4-84F0-6D37681F1DCA}">
  <dimension ref="A2:C57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48.140625" style="21" customWidth="1"/>
    <col min="2" max="2" width="45.7109375" customWidth="1"/>
    <col min="3" max="3" width="33.85546875" bestFit="1" customWidth="1"/>
  </cols>
  <sheetData>
    <row r="2" spans="1:3" x14ac:dyDescent="0.25">
      <c r="A2" s="37" t="s">
        <v>119</v>
      </c>
      <c r="B2" s="37" t="s">
        <v>143</v>
      </c>
      <c r="C2" s="37" t="s">
        <v>198</v>
      </c>
    </row>
    <row r="3" spans="1:3" x14ac:dyDescent="0.25">
      <c r="A3" s="23" t="str">
        <f>Import!A22</f>
        <v xml:space="preserve">       'oxy'</v>
      </c>
      <c r="B3" t="str">
        <f>VLOOKUP($A3,lookup!$B$3:$E$86,2,FALSE)</f>
        <v>O~2~</v>
      </c>
      <c r="C3" s="34" t="s">
        <v>193</v>
      </c>
    </row>
    <row r="4" spans="1:3" x14ac:dyDescent="0.25">
      <c r="A4" s="23" t="str">
        <f>Import!A23</f>
        <v xml:space="preserve">       'nit'</v>
      </c>
      <c r="B4" t="str">
        <f>VLOOKUP($A4,lookup!$B$3:$E$86,2,FALSE)</f>
        <v>NO~3~^-^</v>
      </c>
      <c r="C4" s="34" t="s">
        <v>193</v>
      </c>
    </row>
    <row r="5" spans="1:3" x14ac:dyDescent="0.25">
      <c r="A5" s="23" t="str">
        <f>Import!A24</f>
        <v xml:space="preserve">       'amm'</v>
      </c>
      <c r="B5" t="str">
        <f>VLOOKUP($A5,lookup!$B$3:$E$86,2,FALSE)</f>
        <v>NH~4~^+^</v>
      </c>
      <c r="C5" s="34" t="s">
        <v>193</v>
      </c>
    </row>
    <row r="6" spans="1:3" x14ac:dyDescent="0.25">
      <c r="A6" s="23" t="str">
        <f>Import!A28</f>
        <v xml:space="preserve">       'so4'</v>
      </c>
      <c r="B6" t="str">
        <f>VLOOKUP($A6,lookup!$B$3:$E$86,2,FALSE)</f>
        <v>SO~4~^2-^</v>
      </c>
      <c r="C6" s="34" t="s">
        <v>193</v>
      </c>
    </row>
    <row r="7" spans="1:3" x14ac:dyDescent="0.25">
      <c r="A7" s="23" t="str">
        <f>Import!A29</f>
        <v xml:space="preserve">       'h2s'</v>
      </c>
      <c r="B7" t="str">
        <f>VLOOKUP($A7,lookup!$B$3:$E$86,2,FALSE)</f>
        <v>H~2~S</v>
      </c>
      <c r="C7" s="34" t="s">
        <v>193</v>
      </c>
    </row>
    <row r="8" spans="1:3" x14ac:dyDescent="0.25">
      <c r="A8" s="23" t="str">
        <f>Import!A30</f>
        <v xml:space="preserve">       'frp'</v>
      </c>
      <c r="B8" t="str">
        <f>VLOOKUP($A8,lookup!$B$3:$E$86,2,FALSE)</f>
        <v>Reactive dissolved PO~4~^3-^</v>
      </c>
      <c r="C8" s="34" t="s">
        <v>193</v>
      </c>
    </row>
    <row r="9" spans="1:3" x14ac:dyDescent="0.25">
      <c r="A9" s="23" t="str">
        <f>Import!A33</f>
        <v xml:space="preserve">       'ch4'</v>
      </c>
      <c r="B9" t="str">
        <f>VLOOKUP($A9,lookup!$B$3:$E$86,2,FALSE)</f>
        <v>CH~4~</v>
      </c>
      <c r="C9" s="34" t="s">
        <v>193</v>
      </c>
    </row>
    <row r="10" spans="1:3" x14ac:dyDescent="0.25">
      <c r="A10" s="23" t="str">
        <f>Import!A34</f>
        <v xml:space="preserve">       'dic'</v>
      </c>
      <c r="B10" t="str">
        <f>VLOOKUP($A10,lookup!$B$3:$E$86,2,FALSE)</f>
        <v>∑CO~2~</v>
      </c>
      <c r="C10" s="34" t="s">
        <v>193</v>
      </c>
    </row>
    <row r="11" spans="1:3" x14ac:dyDescent="0.25">
      <c r="A11" s="33" t="s">
        <v>184</v>
      </c>
      <c r="B11" t="str">
        <f>VLOOKUP($A11,lookup!$B$3:$E$86,2,FALSE)</f>
        <v xml:space="preserve">Redox potential </v>
      </c>
      <c r="C11" s="34" t="s">
        <v>194</v>
      </c>
    </row>
    <row r="12" spans="1:3" x14ac:dyDescent="0.25">
      <c r="A12" s="33" t="s">
        <v>185</v>
      </c>
      <c r="B12" t="str">
        <f>VLOOKUP($A12,lookup!$B$3:$E$86,2,FALSE)</f>
        <v xml:space="preserve">pH </v>
      </c>
      <c r="C12" s="34" t="s">
        <v>194</v>
      </c>
    </row>
    <row r="13" spans="1:3" x14ac:dyDescent="0.25">
      <c r="A13" s="33" t="s">
        <v>186</v>
      </c>
      <c r="B13" t="str">
        <f>VLOOKUP($A13,lookup!$B$3:$E$86,2,FALSE)</f>
        <v xml:space="preserve">Charge balance </v>
      </c>
      <c r="C13" s="34" t="s">
        <v>194</v>
      </c>
    </row>
    <row r="14" spans="1:3" x14ac:dyDescent="0.25">
      <c r="A14" s="23" t="s">
        <v>21</v>
      </c>
      <c r="B14" t="str">
        <f>VLOOKUP($A14,lookup!$B$3:$E$86,2,FALSE)</f>
        <v>Salinity</v>
      </c>
      <c r="C14" s="34" t="s">
        <v>195</v>
      </c>
    </row>
    <row r="15" spans="1:3" x14ac:dyDescent="0.25">
      <c r="A15" s="23" t="s">
        <v>24</v>
      </c>
      <c r="B15" t="str">
        <f>VLOOKUP($A15,lookup!$B$3:$E$86,2,FALSE)</f>
        <v>Labile DOC</v>
      </c>
      <c r="C15" s="34" t="s">
        <v>195</v>
      </c>
    </row>
    <row r="16" spans="1:3" x14ac:dyDescent="0.25">
      <c r="A16" s="23" t="s">
        <v>25</v>
      </c>
      <c r="B16" t="str">
        <f>VLOOKUP($A16,lookup!$B$3:$E$86,2,FALSE)</f>
        <v>Refractory DOC</v>
      </c>
      <c r="C16" s="34" t="s">
        <v>195</v>
      </c>
    </row>
    <row r="17" spans="1:3" x14ac:dyDescent="0.25">
      <c r="A17" s="23" t="s">
        <v>26</v>
      </c>
      <c r="B17" t="str">
        <f>VLOOKUP($A17,lookup!$B$3:$E$86,2,FALSE)</f>
        <v>Labile DON</v>
      </c>
      <c r="C17" s="34" t="s">
        <v>195</v>
      </c>
    </row>
    <row r="18" spans="1:3" x14ac:dyDescent="0.25">
      <c r="A18" s="23" t="s">
        <v>27</v>
      </c>
      <c r="B18" t="str">
        <f>VLOOKUP($A18,lookup!$B$3:$E$86,2,FALSE)</f>
        <v>Refractory DON</v>
      </c>
      <c r="C18" s="34" t="s">
        <v>195</v>
      </c>
    </row>
    <row r="19" spans="1:3" x14ac:dyDescent="0.25">
      <c r="A19" s="21" t="s">
        <v>28</v>
      </c>
      <c r="B19" t="str">
        <f>VLOOKUP($A19,lookup!$B$3:$E$86,2,FALSE)</f>
        <v>Labile DOP</v>
      </c>
      <c r="C19" s="34" t="s">
        <v>195</v>
      </c>
    </row>
    <row r="20" spans="1:3" x14ac:dyDescent="0.25">
      <c r="A20" s="21" t="s">
        <v>29</v>
      </c>
      <c r="B20" t="str">
        <f>VLOOKUP($A20,lookup!$B$3:$E$86,2,FALSE)</f>
        <v>Refractory DOP</v>
      </c>
      <c r="C20" s="34" t="s">
        <v>195</v>
      </c>
    </row>
    <row r="21" spans="1:3" x14ac:dyDescent="0.25">
      <c r="A21" s="21" t="s">
        <v>160</v>
      </c>
      <c r="B21" t="e">
        <f>VLOOKUP($A21,lookup!$B$3:$E$86,2,FALSE)</f>
        <v>#N/A</v>
      </c>
      <c r="C21" s="34" t="s">
        <v>195</v>
      </c>
    </row>
    <row r="22" spans="1:3" x14ac:dyDescent="0.25">
      <c r="A22" s="21" t="s">
        <v>162</v>
      </c>
      <c r="B22" t="e">
        <f>VLOOKUP($A22,lookup!$B$3:$E$86,2,FALSE)</f>
        <v>#N/A</v>
      </c>
      <c r="C22" s="34" t="s">
        <v>195</v>
      </c>
    </row>
    <row r="23" spans="1:3" x14ac:dyDescent="0.25">
      <c r="A23" s="21" t="s">
        <v>163</v>
      </c>
      <c r="B23" t="e">
        <f>VLOOKUP($A23,lookup!$B$3:$E$86,2,FALSE)</f>
        <v>#N/A</v>
      </c>
      <c r="C23" s="34" t="s">
        <v>195</v>
      </c>
    </row>
    <row r="24" spans="1:3" x14ac:dyDescent="0.25">
      <c r="A24" s="21" t="s">
        <v>30</v>
      </c>
      <c r="B24" t="str">
        <f>VLOOKUP($A24,lookup!$B$3:$E$86,2,FALSE)</f>
        <v>Macroaglage C</v>
      </c>
      <c r="C24" s="34" t="s">
        <v>195</v>
      </c>
    </row>
    <row r="25" spans="1:3" x14ac:dyDescent="0.25">
      <c r="A25" s="21" t="s">
        <v>31</v>
      </c>
      <c r="B25" t="str">
        <f>VLOOKUP($A25,lookup!$B$3:$E$86,2,FALSE)</f>
        <v>Macroaglage N</v>
      </c>
      <c r="C25" s="34" t="s">
        <v>195</v>
      </c>
    </row>
    <row r="26" spans="1:3" x14ac:dyDescent="0.25">
      <c r="A26" s="21" t="s">
        <v>32</v>
      </c>
      <c r="B26" t="str">
        <f>VLOOKUP($A26,lookup!$B$3:$E$86,2,FALSE)</f>
        <v>Macroaglage P</v>
      </c>
      <c r="C26" s="34" t="s">
        <v>195</v>
      </c>
    </row>
    <row r="27" spans="1:3" x14ac:dyDescent="0.25">
      <c r="A27" s="21" t="s">
        <v>33</v>
      </c>
      <c r="B27" t="str">
        <f>VLOOKUP($A27,lookup!$B$3:$E$86,2,FALSE)</f>
        <v>Labile POC</v>
      </c>
      <c r="C27" s="34" t="s">
        <v>195</v>
      </c>
    </row>
    <row r="28" spans="1:3" x14ac:dyDescent="0.25">
      <c r="A28" s="21" t="s">
        <v>34</v>
      </c>
      <c r="B28" t="str">
        <f>VLOOKUP($A28,lookup!$B$3:$E$86,2,FALSE)</f>
        <v>Refractory POC</v>
      </c>
      <c r="C28" s="34" t="s">
        <v>195</v>
      </c>
    </row>
    <row r="29" spans="1:3" x14ac:dyDescent="0.25">
      <c r="A29" s="21" t="s">
        <v>35</v>
      </c>
      <c r="B29" t="str">
        <f>VLOOKUP($A29,lookup!$B$3:$E$86,2,FALSE)</f>
        <v>Labile PON</v>
      </c>
      <c r="C29" s="34" t="s">
        <v>195</v>
      </c>
    </row>
    <row r="30" spans="1:3" x14ac:dyDescent="0.25">
      <c r="A30" s="21" t="s">
        <v>36</v>
      </c>
      <c r="B30" t="str">
        <f>VLOOKUP($A30,lookup!$B$3:$E$86,2,FALSE)</f>
        <v>Refractory PON</v>
      </c>
      <c r="C30" s="34" t="s">
        <v>195</v>
      </c>
    </row>
    <row r="31" spans="1:3" x14ac:dyDescent="0.25">
      <c r="A31" s="21" t="s">
        <v>37</v>
      </c>
      <c r="B31" t="str">
        <f>VLOOKUP($A31,lookup!$B$3:$E$86,2,FALSE)</f>
        <v>Labile POP</v>
      </c>
      <c r="C31" s="34" t="s">
        <v>195</v>
      </c>
    </row>
    <row r="32" spans="1:3" x14ac:dyDescent="0.25">
      <c r="A32" s="23" t="s">
        <v>38</v>
      </c>
      <c r="B32" t="str">
        <f>VLOOKUP($A32,lookup!$B$3:$E$86,2,FALSE)</f>
        <v>Refractory POP</v>
      </c>
      <c r="C32" s="34" t="s">
        <v>195</v>
      </c>
    </row>
    <row r="33" spans="1:3" x14ac:dyDescent="0.25">
      <c r="A33" s="23" t="s">
        <v>42</v>
      </c>
      <c r="B33" t="str">
        <f>VLOOKUP($A33,lookup!$B$3:$E$86,2,FALSE)</f>
        <v>N~2~O</v>
      </c>
      <c r="C33" s="34" t="s">
        <v>195</v>
      </c>
    </row>
    <row r="34" spans="1:3" x14ac:dyDescent="0.25">
      <c r="A34" s="23" t="s">
        <v>43</v>
      </c>
      <c r="B34" t="str">
        <f>VLOOKUP($A34,lookup!$B$3:$E$86,2,FALSE)</f>
        <v>NO~2~</v>
      </c>
      <c r="C34" s="34" t="s">
        <v>195</v>
      </c>
    </row>
    <row r="35" spans="1:3" x14ac:dyDescent="0.25">
      <c r="A35" s="23" t="s">
        <v>44</v>
      </c>
      <c r="B35" t="str">
        <f>VLOOKUP($A35,lookup!$B$3:$E$86,2,FALSE)</f>
        <v>N~2~</v>
      </c>
      <c r="C35" s="34" t="s">
        <v>195</v>
      </c>
    </row>
    <row r="36" spans="1:3" x14ac:dyDescent="0.25">
      <c r="A36" s="23" t="s">
        <v>48</v>
      </c>
      <c r="B36" t="str">
        <f>VLOOKUP($A36,lookup!$B$3:$E$86,2,FALSE)</f>
        <v>Adsorbed P</v>
      </c>
      <c r="C36" s="34" t="s">
        <v>195</v>
      </c>
    </row>
    <row r="37" spans="1:3" x14ac:dyDescent="0.25">
      <c r="A37" s="23" t="s">
        <v>182</v>
      </c>
      <c r="B37" t="e">
        <f>VLOOKUP($A37,lookup!$B$3:$E$86,2,FALSE)</f>
        <v>#N/A</v>
      </c>
      <c r="C37" s="34" t="s">
        <v>195</v>
      </c>
    </row>
    <row r="38" spans="1:3" x14ac:dyDescent="0.25">
      <c r="A38" s="21" t="s">
        <v>52</v>
      </c>
      <c r="B38" t="str">
        <f>VLOOKUP($A38,lookup!$B$3:$E$86,2,FALSE)</f>
        <v>Amorphous MnO~2~</v>
      </c>
      <c r="C38" s="34" t="s">
        <v>195</v>
      </c>
    </row>
    <row r="39" spans="1:3" x14ac:dyDescent="0.25">
      <c r="A39" s="21" t="s">
        <v>53</v>
      </c>
      <c r="B39" t="str">
        <f>VLOOKUP($A39,lookup!$B$3:$E$86,2,FALSE)</f>
        <v>Crystalline MnO~2~</v>
      </c>
      <c r="C39" s="34" t="s">
        <v>195</v>
      </c>
    </row>
    <row r="40" spans="1:3" x14ac:dyDescent="0.25">
      <c r="A40" s="21" t="s">
        <v>197</v>
      </c>
      <c r="B40" t="e">
        <f>VLOOKUP($A40,lookup!$B$3:$E$86,2,FALSE)</f>
        <v>#N/A</v>
      </c>
      <c r="C40" s="34" t="s">
        <v>195</v>
      </c>
    </row>
    <row r="41" spans="1:3" x14ac:dyDescent="0.25">
      <c r="A41" s="21" t="s">
        <v>55</v>
      </c>
      <c r="B41" t="str">
        <f>VLOOKUP($A41,lookup!$B$3:$E$86,2,FALSE)</f>
        <v>Fe^2+^</v>
      </c>
      <c r="C41" s="34" t="s">
        <v>195</v>
      </c>
    </row>
    <row r="42" spans="1:3" x14ac:dyDescent="0.25">
      <c r="A42" s="21" t="s">
        <v>56</v>
      </c>
      <c r="B42" t="str">
        <f>VLOOKUP($A42,lookup!$B$3:$E$86,2,FALSE)</f>
        <v>Amorphous Fe(OH)~3~</v>
      </c>
      <c r="C42" s="34" t="s">
        <v>195</v>
      </c>
    </row>
    <row r="43" spans="1:3" x14ac:dyDescent="0.25">
      <c r="A43" s="21" t="s">
        <v>58</v>
      </c>
      <c r="B43" t="str">
        <f>VLOOKUP($A43,lookup!$B$3:$E$86,2,FALSE)</f>
        <v>FeS</v>
      </c>
      <c r="C43" s="34" t="s">
        <v>195</v>
      </c>
    </row>
    <row r="44" spans="1:3" x14ac:dyDescent="0.25">
      <c r="A44" s="21" t="s">
        <v>59</v>
      </c>
      <c r="B44" t="str">
        <f>VLOOKUP($A44,lookup!$B$3:$E$86,2,FALSE)</f>
        <v>FeS~2~</v>
      </c>
      <c r="C44" s="34" t="s">
        <v>195</v>
      </c>
    </row>
    <row r="45" spans="1:3" x14ac:dyDescent="0.25">
      <c r="A45" s="21" t="s">
        <v>196</v>
      </c>
      <c r="B45" t="e">
        <f>VLOOKUP($A45,lookup!$B$3:$E$86,2,FALSE)</f>
        <v>#N/A</v>
      </c>
      <c r="C45" s="34" t="s">
        <v>195</v>
      </c>
    </row>
    <row r="46" spans="1:3" x14ac:dyDescent="0.25">
      <c r="A46" s="21" t="s">
        <v>61</v>
      </c>
      <c r="B46" t="str">
        <f>VLOOKUP($A46,lookup!$B$3:$E$86,2,FALSE)</f>
        <v>Ca^2+^</v>
      </c>
      <c r="C46" s="34" t="s">
        <v>195</v>
      </c>
    </row>
    <row r="47" spans="1:3" x14ac:dyDescent="0.25">
      <c r="A47" t="s">
        <v>200</v>
      </c>
      <c r="B47" t="str">
        <f>VLOOKUP($A47,lookup!$B$3:$E$86,2,FALSE)</f>
        <v>Pressure</v>
      </c>
      <c r="C47" s="34" t="s">
        <v>223</v>
      </c>
    </row>
    <row r="48" spans="1:3" x14ac:dyDescent="0.25">
      <c r="A48" t="s">
        <v>201</v>
      </c>
      <c r="B48" t="str">
        <f>VLOOKUP($A48,lookup!$B$3:$E$86,2,FALSE)</f>
        <v>Temperature</v>
      </c>
      <c r="C48" s="34" t="s">
        <v>223</v>
      </c>
    </row>
    <row r="49" spans="1:3" x14ac:dyDescent="0.25">
      <c r="A49" t="s">
        <v>202</v>
      </c>
      <c r="B49" t="str">
        <f>VLOOKUP($A49,lookup!$B$3:$E$86,2,FALSE)</f>
        <v>Salinity</v>
      </c>
      <c r="C49" s="34" t="s">
        <v>223</v>
      </c>
    </row>
    <row r="50" spans="1:3" x14ac:dyDescent="0.25">
      <c r="A50" t="s">
        <v>203</v>
      </c>
      <c r="B50" t="str">
        <f>VLOOKUP($A50,lookup!$B$3:$E$86,2,FALSE)</f>
        <v>Light</v>
      </c>
      <c r="C50" s="34" t="s">
        <v>223</v>
      </c>
    </row>
    <row r="51" spans="1:3" x14ac:dyDescent="0.25">
      <c r="A51" t="s">
        <v>204</v>
      </c>
      <c r="B51" t="str">
        <f>VLOOKUP($A51,lookup!$B$3:$E$86,2,FALSE)</f>
        <v xml:space="preserve">Diffusivity </v>
      </c>
      <c r="C51" s="34" t="s">
        <v>223</v>
      </c>
    </row>
    <row r="52" spans="1:3" x14ac:dyDescent="0.25">
      <c r="A52" t="s">
        <v>205</v>
      </c>
      <c r="B52" t="str">
        <f>VLOOKUP($A52,lookup!$B$3:$E$86,2,FALSE)</f>
        <v>Microphytobenthos growth rate</v>
      </c>
      <c r="C52" s="34" t="s">
        <v>223</v>
      </c>
    </row>
    <row r="53" spans="1:3" x14ac:dyDescent="0.25">
      <c r="A53" t="s">
        <v>206</v>
      </c>
      <c r="B53" t="str">
        <f>VLOOKUP($A53,lookup!$B$3:$E$86,2,FALSE)</f>
        <v>Microphytobenthos respiration rate</v>
      </c>
      <c r="C53" s="34" t="s">
        <v>223</v>
      </c>
    </row>
    <row r="54" spans="1:3" x14ac:dyDescent="0.25">
      <c r="A54" t="s">
        <v>207</v>
      </c>
      <c r="B54" t="str">
        <f>VLOOKUP($A54,lookup!$B$3:$E$86,2,FALSE)</f>
        <v>Macrophyte root density</v>
      </c>
      <c r="C54" s="34" t="s">
        <v>223</v>
      </c>
    </row>
    <row r="55" spans="1:3" x14ac:dyDescent="0.25">
      <c r="A55" t="s">
        <v>208</v>
      </c>
      <c r="B55" t="str">
        <f>VLOOKUP($A55,lookup!$B$3:$E$86,2,FALSE)</f>
        <v>Macrophyte root depth</v>
      </c>
      <c r="C55" s="34" t="s">
        <v>223</v>
      </c>
    </row>
    <row r="56" spans="1:3" x14ac:dyDescent="0.25">
      <c r="A56" t="s">
        <v>209</v>
      </c>
      <c r="B56" t="str">
        <f>VLOOKUP($A56,lookup!$B$3:$E$86,2,FALSE)</f>
        <v>Macrophyte root oxygen excretion</v>
      </c>
      <c r="C56" s="34" t="s">
        <v>223</v>
      </c>
    </row>
    <row r="57" spans="1:3" x14ac:dyDescent="0.25">
      <c r="C57" s="3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5C45-AC6E-41C6-BE12-C5C80A89F186}">
  <dimension ref="A1:F21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2" max="2" width="46.28515625" bestFit="1" customWidth="1"/>
    <col min="3" max="3" width="29" bestFit="1" customWidth="1"/>
    <col min="4" max="4" width="19.85546875" bestFit="1" customWidth="1"/>
    <col min="5" max="5" width="18.140625" bestFit="1" customWidth="1"/>
    <col min="6" max="6" width="24.5703125" bestFit="1" customWidth="1"/>
  </cols>
  <sheetData>
    <row r="1" spans="1:6" x14ac:dyDescent="0.25">
      <c r="A1" t="str">
        <f>VLOOKUP(A2,lookup!$B$3:$M$9,2,FALSE)</f>
        <v>Model variable name</v>
      </c>
      <c r="C1" t="str">
        <f>VLOOKUP(C2,lookup!$B$3:$M$9,2,FALSE)</f>
        <v>Linked dissolved concentration</v>
      </c>
      <c r="D1" t="str">
        <f>VLOOKUP(D2,lookup!$B$3:$M$9,2,FALSE)</f>
        <v>Linked dissolved flux</v>
      </c>
      <c r="E1" t="str">
        <f>VLOOKUP(E2,lookup!$B$3:$M$9,2,FALSE)</f>
        <v>Linked particle flux</v>
      </c>
      <c r="F1" t="e">
        <f>VLOOKUP(F2,lookup!$B$3:$M$9,2,FALSE)</f>
        <v>#N/A</v>
      </c>
    </row>
    <row r="2" spans="1:6" x14ac:dyDescent="0.25">
      <c r="A2" t="str">
        <f>Import!A1</f>
        <v xml:space="preserve">   variables</v>
      </c>
      <c r="B2" t="s">
        <v>89</v>
      </c>
      <c r="C2" t="str">
        <f>Import!D1</f>
        <v>water_link</v>
      </c>
      <c r="D2" t="str">
        <f>Import!E1</f>
        <v>diss_flux_link</v>
      </c>
      <c r="E2" t="str">
        <f>Import!F1</f>
        <v>part_sed_link</v>
      </c>
      <c r="F2" t="str">
        <f>Import!G1</f>
        <v>swibc_scale</v>
      </c>
    </row>
    <row r="3" spans="1:6" x14ac:dyDescent="0.25">
      <c r="A3" s="24" t="s">
        <v>21</v>
      </c>
      <c r="B3" s="24" t="str">
        <f>VLOOKUP(A3,lookup!$B$3:$Q$54,3,FALSE)</f>
        <v>Salinity (PSU)</v>
      </c>
      <c r="C3" s="25" t="str">
        <f>VLOOKUP($A3,Import!$A$1:$V$45,4,FALSE)</f>
        <v xml:space="preserve">        ''</v>
      </c>
      <c r="D3" s="25" t="str">
        <f>VLOOKUP($A3,Import!$A$1:$V$45,5,FALSE)</f>
        <v xml:space="preserve">        ''</v>
      </c>
      <c r="E3" s="25" t="str">
        <f>VLOOKUP($A3,Import!$A$1:$V$45,6,FALSE)</f>
        <v xml:space="preserve">        ''</v>
      </c>
      <c r="F3" s="25">
        <f>VLOOKUP($A3,Import!$A$1:$V$45,7,FALSE)</f>
        <v>1</v>
      </c>
    </row>
    <row r="4" spans="1:6" x14ac:dyDescent="0.25">
      <c r="A4" s="24" t="s">
        <v>39</v>
      </c>
      <c r="B4" s="24" t="str">
        <f>VLOOKUP(A4,lookup!$B$3:$Q$54,3,FALSE)</f>
        <v>O~2~ (mmol m^-3^ porewater)</v>
      </c>
      <c r="C4" s="25"/>
      <c r="D4" s="25"/>
      <c r="E4" s="25"/>
      <c r="F4" s="25"/>
    </row>
    <row r="5" spans="1:6" x14ac:dyDescent="0.25">
      <c r="A5" s="22" t="s">
        <v>33</v>
      </c>
      <c r="B5" s="24" t="str">
        <f>VLOOKUP(A5,lookup!$B$3:$Q$54,3,FALSE)</f>
        <v>Labile POC (mmol m^-2^ y^-1^)</v>
      </c>
      <c r="C5" s="25" t="str">
        <f>VLOOKUP($A5,Import!$A$1:$V$45,4,FALSE)</f>
        <v xml:space="preserve">        ''</v>
      </c>
      <c r="D5" s="25" t="str">
        <f>VLOOKUP($A5,Import!$A$1:$V$45,5,FALSE)</f>
        <v xml:space="preserve">        ''</v>
      </c>
      <c r="E5" s="25" t="str">
        <f>VLOOKUP($A5,Import!$A$1:$V$45,6,FALSE)</f>
        <v xml:space="preserve"> 'OGM_poc_swi'</v>
      </c>
      <c r="F5" s="25">
        <f>VLOOKUP($A5,Import!$A$1:$V$45,7,FALSE)</f>
        <v>0.5</v>
      </c>
    </row>
    <row r="6" spans="1:6" x14ac:dyDescent="0.25">
      <c r="A6" s="26" t="s">
        <v>34</v>
      </c>
      <c r="B6" s="24" t="str">
        <f>VLOOKUP(A6,lookup!$B$3:$Q$54,3,FALSE)</f>
        <v>Refractory POC (mmol m^-2^ y^-1^)</v>
      </c>
      <c r="C6" s="25" t="str">
        <f>VLOOKUP($A6,Import!$A$1:$V$45,4,FALSE)</f>
        <v xml:space="preserve">        ''</v>
      </c>
      <c r="D6" s="25" t="str">
        <f>VLOOKUP($A6,Import!$A$1:$V$45,5,FALSE)</f>
        <v xml:space="preserve">        ''</v>
      </c>
      <c r="E6" s="25" t="str">
        <f>VLOOKUP($A6,Import!$A$1:$V$45,6,FALSE)</f>
        <v xml:space="preserve"> 'OGM_poc_swi'</v>
      </c>
      <c r="F6" s="25">
        <f>VLOOKUP($A6,Import!$A$1:$V$45,7,FALSE)</f>
        <v>0.5</v>
      </c>
    </row>
    <row r="7" spans="1:6" x14ac:dyDescent="0.25">
      <c r="A7" s="22" t="s">
        <v>35</v>
      </c>
      <c r="B7" s="24" t="str">
        <f>VLOOKUP(A7,lookup!$B$3:$Q$54,3,FALSE)</f>
        <v>Labile PON (mmol m^-2^ y^-1^)</v>
      </c>
      <c r="C7" s="25" t="str">
        <f>VLOOKUP($A7,Import!$A$1:$V$45,4,FALSE)</f>
        <v xml:space="preserve">        ''</v>
      </c>
      <c r="D7" s="25" t="str">
        <f>VLOOKUP($A7,Import!$A$1:$V$45,5,FALSE)</f>
        <v xml:space="preserve">        ''</v>
      </c>
      <c r="E7" s="25" t="str">
        <f>VLOOKUP($A7,Import!$A$1:$V$45,6,FALSE)</f>
        <v xml:space="preserve"> 'OGM_pon_swi'</v>
      </c>
      <c r="F7" s="25">
        <f>VLOOKUP($A7,Import!$A$1:$V$45,7,FALSE)</f>
        <v>0.2</v>
      </c>
    </row>
    <row r="8" spans="1:6" x14ac:dyDescent="0.25">
      <c r="A8" s="26" t="s">
        <v>36</v>
      </c>
      <c r="B8" s="24" t="str">
        <f>VLOOKUP(A8,lookup!$B$3:$Q$54,3,FALSE)</f>
        <v>Refractory PON (mmol m^-2^ y^-1^)</v>
      </c>
      <c r="C8" s="25" t="str">
        <f>VLOOKUP($A8,Import!$A$1:$V$45,4,FALSE)</f>
        <v xml:space="preserve">        ''</v>
      </c>
      <c r="D8" s="25" t="str">
        <f>VLOOKUP($A8,Import!$A$1:$V$45,5,FALSE)</f>
        <v xml:space="preserve">        ''</v>
      </c>
      <c r="E8" s="25" t="str">
        <f>VLOOKUP($A8,Import!$A$1:$V$45,6,FALSE)</f>
        <v xml:space="preserve"> 'OGM_pon_swi'</v>
      </c>
      <c r="F8" s="25">
        <f>VLOOKUP($A8,Import!$A$1:$V$45,7,FALSE)</f>
        <v>0.8</v>
      </c>
    </row>
    <row r="9" spans="1:6" x14ac:dyDescent="0.25">
      <c r="A9" s="22" t="s">
        <v>37</v>
      </c>
      <c r="B9" s="24" t="str">
        <f>VLOOKUP(A9,lookup!$B$3:$Q$54,3,FALSE)</f>
        <v>Labile POP (mmol m^-2^ y^-1^)</v>
      </c>
      <c r="C9" s="25" t="str">
        <f>VLOOKUP($A9,Import!$A$1:$V$45,4,FALSE)</f>
        <v xml:space="preserve">        ''</v>
      </c>
      <c r="D9" s="25" t="str">
        <f>VLOOKUP($A9,Import!$A$1:$V$45,5,FALSE)</f>
        <v xml:space="preserve">        ''</v>
      </c>
      <c r="E9" s="25" t="str">
        <f>VLOOKUP($A9,Import!$A$1:$V$45,6,FALSE)</f>
        <v xml:space="preserve"> 'OGM_pop_swi'</v>
      </c>
      <c r="F9" s="25">
        <f>VLOOKUP($A9,Import!$A$1:$V$45,7,FALSE)</f>
        <v>0.5</v>
      </c>
    </row>
    <row r="10" spans="1:6" x14ac:dyDescent="0.25">
      <c r="A10" s="26" t="s">
        <v>38</v>
      </c>
      <c r="B10" s="24" t="str">
        <f>VLOOKUP(A10,lookup!$B$3:$Q$54,3,FALSE)</f>
        <v>Refractory POP (mmol m^-2^ y^-1^)</v>
      </c>
      <c r="C10" s="25" t="str">
        <f>VLOOKUP($A10,Import!$A$1:$V$45,4,FALSE)</f>
        <v xml:space="preserve">        ''</v>
      </c>
      <c r="D10" s="25" t="str">
        <f>VLOOKUP($A10,Import!$A$1:$V$45,5,FALSE)</f>
        <v xml:space="preserve">        ''</v>
      </c>
      <c r="E10" s="25" t="str">
        <f>VLOOKUP($A10,Import!$A$1:$V$45,6,FALSE)</f>
        <v xml:space="preserve"> 'OGM_pop_swi'</v>
      </c>
      <c r="F10" s="25">
        <f>VLOOKUP($A10,Import!$A$1:$V$45,7,FALSE)</f>
        <v>0.5</v>
      </c>
    </row>
    <row r="11" spans="1:6" x14ac:dyDescent="0.25">
      <c r="A11" s="28" t="s">
        <v>25</v>
      </c>
      <c r="B11" s="24" t="str">
        <f>VLOOKUP(A11,lookup!$B$3:$Q$54,3,FALSE)</f>
        <v>Refractory DOC (mmol m^-3^ porewater)</v>
      </c>
      <c r="C11" s="25" t="str">
        <f>VLOOKUP($A11,Import!$A$1:$V$45,4,FALSE)</f>
        <v>'OGM_doc'</v>
      </c>
      <c r="D11" s="25" t="str">
        <f>VLOOKUP($A11,Import!$A$1:$V$45,5,FALSE)</f>
        <v xml:space="preserve"> 'SDF_Fsed_doc'</v>
      </c>
      <c r="E11" s="25" t="str">
        <f>VLOOKUP($A11,Import!$A$1:$V$45,6,FALSE)</f>
        <v xml:space="preserve">        ''</v>
      </c>
      <c r="F11" s="25">
        <f>VLOOKUP($A11,Import!$A$1:$V$45,7,FALSE)</f>
        <v>0.999</v>
      </c>
    </row>
    <row r="12" spans="1:6" x14ac:dyDescent="0.25">
      <c r="A12" s="28" t="s">
        <v>27</v>
      </c>
      <c r="B12" s="24" t="str">
        <f>VLOOKUP(A12,lookup!$B$3:$Q$54,3,FALSE)</f>
        <v>Refractory DON (mmol m^-3^ porewater)</v>
      </c>
      <c r="C12" s="25" t="str">
        <f>VLOOKUP($A12,Import!$A$1:$V$45,4,FALSE)</f>
        <v>'OGM_don'</v>
      </c>
      <c r="D12" s="25" t="str">
        <f>VLOOKUP($A12,Import!$A$1:$V$45,5,FALSE)</f>
        <v xml:space="preserve"> 'SDF_Fsed_don'</v>
      </c>
      <c r="E12" s="25" t="str">
        <f>VLOOKUP($A12,Import!$A$1:$V$45,6,FALSE)</f>
        <v xml:space="preserve">        ''</v>
      </c>
      <c r="F12" s="25">
        <f>VLOOKUP($A12,Import!$A$1:$V$45,7,FALSE)</f>
        <v>0.99</v>
      </c>
    </row>
    <row r="13" spans="1:6" x14ac:dyDescent="0.25">
      <c r="A13" s="29" t="s">
        <v>29</v>
      </c>
      <c r="B13" s="24" t="str">
        <f>VLOOKUP(A13,lookup!$B$3:$Q$54,3,FALSE)</f>
        <v>Refractory DOP (mmol m^-3^ porewater)</v>
      </c>
      <c r="C13" s="25" t="str">
        <f>VLOOKUP($A13,Import!$A$1:$V$45,4,FALSE)</f>
        <v>'OGM_dop'</v>
      </c>
      <c r="D13" s="25" t="str">
        <f>VLOOKUP($A13,Import!$A$1:$V$45,5,FALSE)</f>
        <v>'SDF_Fsed_dop'</v>
      </c>
      <c r="E13" s="25" t="str">
        <f>VLOOKUP($A13,Import!$A$1:$V$45,6,FALSE)</f>
        <v xml:space="preserve">        ''</v>
      </c>
      <c r="F13" s="25">
        <f>VLOOKUP($A13,Import!$A$1:$V$45,7,FALSE)</f>
        <v>1</v>
      </c>
    </row>
    <row r="14" spans="1:6" x14ac:dyDescent="0.25">
      <c r="A14" t="s">
        <v>47</v>
      </c>
      <c r="B14" s="24" t="str">
        <f>VLOOKUP(A14,lookup!$B$3:$Q$54,3,FALSE)</f>
        <v>Reactive dissolved PO~4~^3-^ (mmol m^-3^ porewater)</v>
      </c>
      <c r="C14" s="25" t="str">
        <f>VLOOKUP($A14,Import!$A$1:$V$45,4,FALSE)</f>
        <v xml:space="preserve"> 'PHS_frp'</v>
      </c>
      <c r="D14" s="25" t="str">
        <f>VLOOKUP($A14,Import!$A$1:$V$45,5,FALSE)</f>
        <v xml:space="preserve"> 'SDF_Fsed_frp'</v>
      </c>
      <c r="E14" s="25" t="str">
        <f>VLOOKUP($A14,Import!$A$1:$V$45,6,FALSE)</f>
        <v xml:space="preserve">   ''</v>
      </c>
      <c r="F14" s="25">
        <f>VLOOKUP($A14,Import!$A$1:$V$45,7,FALSE)</f>
        <v>1</v>
      </c>
    </row>
    <row r="15" spans="1:6" x14ac:dyDescent="0.25">
      <c r="A15" s="27" t="s">
        <v>45</v>
      </c>
      <c r="B15" s="24" t="str">
        <f>VLOOKUP(A15,lookup!$B$3:$Q$54,3,FALSE)</f>
        <v>SO~4~^2-^ (mmol m^-3^ porewater)</v>
      </c>
      <c r="C15" s="25" t="str">
        <f>VLOOKUP($A15,Import!$A$1:$V$45,4,FALSE)</f>
        <v xml:space="preserve">        ''</v>
      </c>
      <c r="D15" s="25" t="str">
        <f>VLOOKUP($A15,Import!$A$1:$V$45,5,FALSE)</f>
        <v xml:space="preserve">        ''</v>
      </c>
      <c r="E15" s="25" t="str">
        <f>VLOOKUP($A15,Import!$A$1:$V$45,6,FALSE)</f>
        <v xml:space="preserve">        ''</v>
      </c>
      <c r="F15" s="25">
        <f>VLOOKUP($A15,Import!$A$1:$V$45,7,FALSE)</f>
        <v>1</v>
      </c>
    </row>
    <row r="16" spans="1:6" x14ac:dyDescent="0.25">
      <c r="A16" s="27" t="s">
        <v>46</v>
      </c>
      <c r="B16" s="24" t="str">
        <f>VLOOKUP(A16,lookup!$B$3:$Q$54,3,FALSE)</f>
        <v>H~2~S (mmol m^-3^ porewater)</v>
      </c>
      <c r="C16" s="25" t="str">
        <f>VLOOKUP($A16,Import!$A$1:$V$45,4,FALSE)</f>
        <v xml:space="preserve">        ''</v>
      </c>
      <c r="D16" s="25" t="str">
        <f>VLOOKUP($A16,Import!$A$1:$V$45,5,FALSE)</f>
        <v xml:space="preserve">        ''</v>
      </c>
      <c r="E16" s="25" t="str">
        <f>VLOOKUP($A16,Import!$A$1:$V$45,6,FALSE)</f>
        <v xml:space="preserve">        ''</v>
      </c>
      <c r="F16" s="25">
        <f>VLOOKUP($A16,Import!$A$1:$V$45,7,FALSE)</f>
        <v>1</v>
      </c>
    </row>
    <row r="17" spans="1:6" x14ac:dyDescent="0.25">
      <c r="A17" s="24" t="s">
        <v>52</v>
      </c>
      <c r="B17" s="24" t="str">
        <f>VLOOKUP(A17,lookup!$B$3:$Q$54,3,FALSE)</f>
        <v>Amorphous MnO~2~ (mmol m^-2^ y^-1^)</v>
      </c>
      <c r="C17" s="25" t="str">
        <f>VLOOKUP($A17,Import!$A$1:$V$45,4,FALSE)</f>
        <v xml:space="preserve">        ''</v>
      </c>
      <c r="D17" s="25" t="str">
        <f>VLOOKUP($A17,Import!$A$1:$V$45,5,FALSE)</f>
        <v xml:space="preserve">        ''</v>
      </c>
      <c r="E17" s="25" t="str">
        <f>VLOOKUP($A17,Import!$A$1:$V$45,6,FALSE)</f>
        <v xml:space="preserve">        ''</v>
      </c>
      <c r="F17" s="25">
        <f>VLOOKUP($A17,Import!$A$1:$V$45,7,FALSE)</f>
        <v>1</v>
      </c>
    </row>
    <row r="18" spans="1:6" x14ac:dyDescent="0.25">
      <c r="A18" s="24" t="s">
        <v>58</v>
      </c>
      <c r="B18" s="24" t="str">
        <f>VLOOKUP(A18,lookup!$B$3:$Q$54,3,FALSE)</f>
        <v>FeS (mmol m^-2^ y^-1^)</v>
      </c>
      <c r="C18" s="25" t="str">
        <f>VLOOKUP($A18,Import!$A$1:$V$45,4,FALSE)</f>
        <v xml:space="preserve">        ''</v>
      </c>
      <c r="D18" s="25" t="str">
        <f>VLOOKUP($A18,Import!$A$1:$V$45,5,FALSE)</f>
        <v xml:space="preserve">        ''</v>
      </c>
      <c r="E18" s="25" t="str">
        <f>VLOOKUP($A18,Import!$A$1:$V$45,6,FALSE)</f>
        <v xml:space="preserve">        ''</v>
      </c>
      <c r="F18" s="25">
        <f>VLOOKUP($A18,Import!$A$1:$V$45,7,FALSE)</f>
        <v>1</v>
      </c>
    </row>
    <row r="19" spans="1:6" x14ac:dyDescent="0.25">
      <c r="A19" s="24" t="s">
        <v>59</v>
      </c>
      <c r="B19" s="24" t="str">
        <f>VLOOKUP(A19,lookup!$B$3:$Q$54,3,FALSE)</f>
        <v>FeS~2~ (mmol m^-2^ y^-1^)</v>
      </c>
      <c r="C19" s="25" t="str">
        <f>VLOOKUP($A19,Import!$A$1:$V$45,4,FALSE)</f>
        <v xml:space="preserve">        ''</v>
      </c>
      <c r="D19" s="25" t="str">
        <f>VLOOKUP($A19,Import!$A$1:$V$45,5,FALSE)</f>
        <v xml:space="preserve">        ''</v>
      </c>
      <c r="E19" s="25" t="str">
        <f>VLOOKUP($A19,Import!$A$1:$V$45,6,FALSE)</f>
        <v xml:space="preserve">        ''</v>
      </c>
      <c r="F19" s="25">
        <f>VLOOKUP($A19,Import!$A$1:$V$45,7,FALSE)</f>
        <v>1</v>
      </c>
    </row>
    <row r="20" spans="1:6" x14ac:dyDescent="0.25">
      <c r="A20" s="24" t="s">
        <v>63</v>
      </c>
      <c r="B20" s="24" t="str">
        <f>VLOOKUP(A20,lookup!$B$3:$Q$54,3,FALSE)</f>
        <v>Unreactive solid P (mmol m^-2^ y^-1^)</v>
      </c>
      <c r="C20" s="25" t="e">
        <f>VLOOKUP($A20,Import!$A$1:$V$45,4,FALSE)</f>
        <v>#N/A</v>
      </c>
      <c r="D20" s="25" t="e">
        <f>VLOOKUP($A20,Import!$A$1:$V$45,5,FALSE)</f>
        <v>#N/A</v>
      </c>
      <c r="E20" s="25" t="e">
        <f>VLOOKUP($A20,Import!$A$1:$V$45,6,FALSE)</f>
        <v>#N/A</v>
      </c>
      <c r="F20" s="25" t="e">
        <f>VLOOKUP($A20,Import!$A$1:$V$45,7,FALSE)</f>
        <v>#N/A</v>
      </c>
    </row>
    <row r="21" spans="1:6" x14ac:dyDescent="0.25">
      <c r="A21" t="s">
        <v>62</v>
      </c>
      <c r="B21" s="24" t="str">
        <f>VLOOKUP(A21,lookup!$B$3:$Q$54,3,FALSE)</f>
        <v>CaCO~3~ (mmol m^-2^ y^-1^)</v>
      </c>
      <c r="C21" s="25" t="e">
        <f>VLOOKUP($A21,Import!$A$1:$V$45,4,FALSE)</f>
        <v>#N/A</v>
      </c>
      <c r="D21" s="25" t="e">
        <f>VLOOKUP($A21,Import!$A$1:$V$45,5,FALSE)</f>
        <v>#N/A</v>
      </c>
      <c r="E21" s="25" t="e">
        <f>VLOOKUP($A21,Import!$A$1:$V$45,6,FALSE)</f>
        <v>#N/A</v>
      </c>
      <c r="F21" s="25" t="e">
        <f>VLOOKUP($A21,Import!$A$1:$V$45,7,FALSE)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A8E9-C2BA-4EC3-B608-5D6D828F1139}">
  <dimension ref="A1:AG19"/>
  <sheetViews>
    <sheetView workbookViewId="0">
      <selection activeCell="C1" sqref="C1:AG1"/>
    </sheetView>
  </sheetViews>
  <sheetFormatPr defaultRowHeight="15" x14ac:dyDescent="0.25"/>
  <cols>
    <col min="1" max="1" width="20" bestFit="1" customWidth="1"/>
    <col min="2" max="2" width="47.42578125" bestFit="1" customWidth="1"/>
  </cols>
  <sheetData>
    <row r="1" spans="1:33" x14ac:dyDescent="0.25">
      <c r="A1" t="s">
        <v>88</v>
      </c>
      <c r="B1" t="s">
        <v>90</v>
      </c>
      <c r="C1" s="23">
        <v>11</v>
      </c>
      <c r="D1" s="23">
        <f>C1+1</f>
        <v>12</v>
      </c>
      <c r="E1" s="23">
        <f>D1+1</f>
        <v>13</v>
      </c>
      <c r="F1" s="23">
        <f>C1+10</f>
        <v>21</v>
      </c>
      <c r="G1" s="23">
        <f t="shared" ref="G1:T1" si="0">D1+10</f>
        <v>22</v>
      </c>
      <c r="H1" s="23">
        <f t="shared" si="0"/>
        <v>23</v>
      </c>
      <c r="I1" s="23">
        <f t="shared" si="0"/>
        <v>31</v>
      </c>
      <c r="J1" s="23">
        <f t="shared" si="0"/>
        <v>32</v>
      </c>
      <c r="K1" s="23">
        <f t="shared" si="0"/>
        <v>33</v>
      </c>
      <c r="L1" s="23">
        <f t="shared" si="0"/>
        <v>41</v>
      </c>
      <c r="M1" s="23">
        <f t="shared" si="0"/>
        <v>42</v>
      </c>
      <c r="N1" s="23">
        <f t="shared" si="0"/>
        <v>43</v>
      </c>
      <c r="O1" s="23">
        <f t="shared" si="0"/>
        <v>51</v>
      </c>
      <c r="P1" s="23">
        <f t="shared" si="0"/>
        <v>52</v>
      </c>
      <c r="Q1" s="23">
        <f t="shared" si="0"/>
        <v>53</v>
      </c>
      <c r="R1" s="23">
        <f t="shared" si="0"/>
        <v>61</v>
      </c>
      <c r="S1" s="23">
        <f t="shared" si="0"/>
        <v>62</v>
      </c>
      <c r="T1" s="23">
        <f t="shared" si="0"/>
        <v>63</v>
      </c>
      <c r="U1" s="23">
        <f>R1+10</f>
        <v>71</v>
      </c>
      <c r="V1" s="23">
        <f t="shared" ref="V1" si="1">S1+10</f>
        <v>72</v>
      </c>
      <c r="W1" s="23">
        <f t="shared" ref="W1" si="2">T1+10</f>
        <v>73</v>
      </c>
      <c r="X1" s="23">
        <f t="shared" ref="X1" si="3">U1+10</f>
        <v>81</v>
      </c>
      <c r="Y1" s="23">
        <f t="shared" ref="Y1" si="4">V1+10</f>
        <v>82</v>
      </c>
      <c r="Z1" s="23">
        <f t="shared" ref="Z1" si="5">W1+10</f>
        <v>83</v>
      </c>
      <c r="AA1" s="23">
        <f t="shared" ref="AA1" si="6">X1+10</f>
        <v>91</v>
      </c>
      <c r="AB1" s="23">
        <f t="shared" ref="AB1" si="7">Y1+10</f>
        <v>92</v>
      </c>
      <c r="AC1" s="23">
        <f t="shared" ref="AC1" si="8">Z1+10</f>
        <v>93</v>
      </c>
      <c r="AD1" s="23">
        <f t="shared" ref="AD1" si="9">AA1+10</f>
        <v>101</v>
      </c>
      <c r="AE1" s="23">
        <f t="shared" ref="AE1" si="10">AB1+10</f>
        <v>102</v>
      </c>
      <c r="AF1" s="23">
        <f>AC1+10</f>
        <v>103</v>
      </c>
      <c r="AG1" s="23">
        <v>104</v>
      </c>
    </row>
    <row r="2" spans="1:33" x14ac:dyDescent="0.25">
      <c r="A2" s="24" t="s">
        <v>21</v>
      </c>
      <c r="B2" s="24" t="str">
        <f>VLOOKUP(A2,lookup!$B$3:$Q$54,4,FALSE)</f>
        <v>Salinity (PSU)</v>
      </c>
      <c r="C2">
        <f>VLOOKUP(  $A2, Import!$A$1:$AM$45, VLOOKUP(C$1,lookup!$B$109:$D$139,3,FALSE), FALSE)</f>
        <v>35000</v>
      </c>
      <c r="D2">
        <f>VLOOKUP(  $A2, Import!$A$1:$AM$45, VLOOKUP(D$1,lookup!$B$109:$D$139,3,FALSE), FALSE)</f>
        <v>35000</v>
      </c>
      <c r="E2">
        <f>VLOOKUP(  $A2, Import!$A$1:$AM$45, VLOOKUP(E$1,lookup!$B$109:$D$139,3,FALSE), FALSE)</f>
        <v>35000</v>
      </c>
      <c r="F2">
        <f>VLOOKUP(  $A2, Import!$A$1:$AM$45, VLOOKUP(F$1,lookup!$B$109:$D$139,3,FALSE), FALSE)</f>
        <v>35000</v>
      </c>
      <c r="G2">
        <f>VLOOKUP(  $A2, Import!$A$1:$AM$45, VLOOKUP(G$1,lookup!$B$109:$D$139,3,FALSE), FALSE)</f>
        <v>35000</v>
      </c>
      <c r="H2">
        <f>VLOOKUP(  $A2, Import!$A$1:$AM$45, VLOOKUP(H$1,lookup!$B$109:$D$139,3,FALSE), FALSE)</f>
        <v>35000</v>
      </c>
      <c r="I2">
        <f>VLOOKUP(  $A2, Import!$A$1:$AM$45, VLOOKUP(I$1,lookup!$B$109:$D$139,3,FALSE), FALSE)</f>
        <v>35000</v>
      </c>
      <c r="J2">
        <f>VLOOKUP(  $A2, Import!$A$1:$AM$45, VLOOKUP(J$1,lookup!$B$109:$D$139,3,FALSE), FALSE)</f>
        <v>35000</v>
      </c>
      <c r="K2">
        <f>VLOOKUP(  $A2, Import!$A$1:$AM$45, VLOOKUP(K$1,lookup!$B$109:$D$139,3,FALSE), FALSE)</f>
        <v>40000</v>
      </c>
      <c r="L2">
        <f>VLOOKUP(  $A2, Import!$A$1:$AM$45, VLOOKUP(L$1,lookup!$B$109:$D$139,3,FALSE), FALSE)</f>
        <v>35000</v>
      </c>
      <c r="M2">
        <f>VLOOKUP(  $A2, Import!$A$1:$AM$45, VLOOKUP(M$1,lookup!$B$109:$D$139,3,FALSE), FALSE)</f>
        <v>45000</v>
      </c>
      <c r="N2">
        <f>VLOOKUP(  $A2, Import!$A$1:$AM$45, VLOOKUP(N$1,lookup!$B$109:$D$139,3,FALSE), FALSE)</f>
        <v>45000</v>
      </c>
      <c r="O2">
        <f>VLOOKUP(  $A2, Import!$A$1:$AM$45, VLOOKUP(O$1,lookup!$B$109:$D$139,3,FALSE), FALSE)</f>
        <v>45000</v>
      </c>
      <c r="P2">
        <f>VLOOKUP(  $A2, Import!$A$1:$AM$45, VLOOKUP(P$1,lookup!$B$109:$D$139,3,FALSE), FALSE)</f>
        <v>45000</v>
      </c>
      <c r="Q2">
        <f>VLOOKUP(  $A2, Import!$A$1:$AM$45, VLOOKUP(Q$1,lookup!$B$109:$D$139,3,FALSE), FALSE)</f>
        <v>50000</v>
      </c>
      <c r="R2">
        <f>VLOOKUP(  $A2, Import!$A$1:$AM$45, VLOOKUP(R$1,lookup!$B$109:$D$139,3,FALSE), FALSE)</f>
        <v>60000</v>
      </c>
      <c r="S2">
        <f>VLOOKUP(  $A2, Import!$A$1:$AM$45, VLOOKUP(S$1,lookup!$B$109:$D$139,3,FALSE), FALSE)</f>
        <v>60000</v>
      </c>
      <c r="T2">
        <f>VLOOKUP(  $A2, Import!$A$1:$AM$45, VLOOKUP(T$1,lookup!$B$109:$D$139,3,FALSE), FALSE)</f>
        <v>55000</v>
      </c>
      <c r="U2">
        <f>VLOOKUP(  $A2, Import!$A$1:$AM$45, VLOOKUP(U$1,lookup!$B$109:$D$139,3,FALSE), FALSE)</f>
        <v>60000</v>
      </c>
      <c r="V2">
        <f>VLOOKUP(  $A2, Import!$A$1:$AM$45, VLOOKUP(V$1,lookup!$B$109:$D$139,3,FALSE), FALSE)</f>
        <v>75000</v>
      </c>
      <c r="W2">
        <f>VLOOKUP(  $A2, Import!$A$1:$AM$45, VLOOKUP(W$1,lookup!$B$109:$D$139,3,FALSE), FALSE)</f>
        <v>65000</v>
      </c>
      <c r="X2">
        <f>VLOOKUP(  $A2, Import!$A$1:$AM$45, VLOOKUP(X$1,lookup!$B$109:$D$139,3,FALSE), FALSE)</f>
        <v>75000</v>
      </c>
      <c r="Y2">
        <f>VLOOKUP(  $A2, Import!$A$1:$AM$45, VLOOKUP(Y$1,lookup!$B$109:$D$139,3,FALSE), FALSE)</f>
        <v>75000</v>
      </c>
      <c r="Z2">
        <f>VLOOKUP(  $A2, Import!$A$1:$AM$45, VLOOKUP(Z$1,lookup!$B$109:$D$139,3,FALSE), FALSE)</f>
        <v>75000</v>
      </c>
      <c r="AA2">
        <f>VLOOKUP(  $A2, Import!$A$1:$AM$45, VLOOKUP(AA$1,lookup!$B$109:$D$139,3,FALSE), FALSE)</f>
        <v>75000</v>
      </c>
      <c r="AB2">
        <f>VLOOKUP(  $A2, Import!$A$1:$AM$45, VLOOKUP(AB$1,lookup!$B$109:$D$139,3,FALSE), FALSE)</f>
        <v>85000</v>
      </c>
      <c r="AC2">
        <f>VLOOKUP(  $A2, Import!$A$1:$AM$45, VLOOKUP(AC$1,lookup!$B$109:$D$139,3,FALSE), FALSE)</f>
        <v>85000</v>
      </c>
      <c r="AD2">
        <f>VLOOKUP(  $A2, Import!$A$1:$AM$45, VLOOKUP(AD$1,lookup!$B$109:$D$139,3,FALSE), FALSE)</f>
        <v>85000</v>
      </c>
      <c r="AE2">
        <f>VLOOKUP(  $A2, Import!$A$1:$AM$45, VLOOKUP(AE$1,lookup!$B$109:$D$139,3,FALSE), FALSE)</f>
        <v>85000</v>
      </c>
      <c r="AF2">
        <f>VLOOKUP(  $A2, Import!$A$1:$AM$45, VLOOKUP(AF$1,lookup!$B$109:$D$139,3,FALSE), FALSE)</f>
        <v>85000</v>
      </c>
      <c r="AG2">
        <f>VLOOKUP(  $A2, Import!$A$1:$AM$45, VLOOKUP(AG$1,lookup!$B$109:$D$139,3,FALSE), FALSE)</f>
        <v>85000</v>
      </c>
    </row>
    <row r="3" spans="1:33" x14ac:dyDescent="0.25">
      <c r="A3" s="22" t="s">
        <v>33</v>
      </c>
      <c r="B3" s="24" t="str">
        <f>VLOOKUP(A3,lookup!$B$3:$Q$54,4,FALSE)</f>
        <v>Labile POC (mmol m^-3^ solids)</v>
      </c>
      <c r="C3">
        <f>VLOOKUP(  $A3, Import!$A$1:$AM$45, VLOOKUP(C$1,lookup!$B$109:$D$139,3,FALSE), FALSE)</f>
        <v>1E-10</v>
      </c>
      <c r="D3">
        <f>VLOOKUP(  $A3, Import!$A$1:$AM$45, VLOOKUP(D$1,lookup!$B$109:$D$139,3,FALSE), FALSE)</f>
        <v>1E-10</v>
      </c>
      <c r="E3">
        <f>VLOOKUP(  $A3, Import!$A$1:$AM$45, VLOOKUP(E$1,lookup!$B$109:$D$139,3,FALSE), FALSE)</f>
        <v>1E-10</v>
      </c>
      <c r="F3">
        <f>VLOOKUP(  $A3, Import!$A$1:$AM$45, VLOOKUP(F$1,lookup!$B$109:$D$139,3,FALSE), FALSE)</f>
        <v>1E-10</v>
      </c>
      <c r="G3">
        <f>VLOOKUP(  $A3, Import!$A$1:$AM$45, VLOOKUP(G$1,lookup!$B$109:$D$139,3,FALSE), FALSE)</f>
        <v>1E-10</v>
      </c>
      <c r="H3">
        <f>VLOOKUP(  $A3, Import!$A$1:$AM$45, VLOOKUP(H$1,lookup!$B$109:$D$139,3,FALSE), FALSE)</f>
        <v>1E-10</v>
      </c>
      <c r="I3">
        <f>VLOOKUP(  $A3, Import!$A$1:$AM$45, VLOOKUP(I$1,lookup!$B$109:$D$139,3,FALSE), FALSE)</f>
        <v>1E-10</v>
      </c>
      <c r="J3">
        <f>VLOOKUP(  $A3, Import!$A$1:$AM$45, VLOOKUP(J$1,lookup!$B$109:$D$139,3,FALSE), FALSE)</f>
        <v>1E-10</v>
      </c>
      <c r="K3">
        <f>VLOOKUP(  $A3, Import!$A$1:$AM$45, VLOOKUP(K$1,lookup!$B$109:$D$139,3,FALSE), FALSE)</f>
        <v>1E-10</v>
      </c>
      <c r="L3">
        <f>VLOOKUP(  $A3, Import!$A$1:$AM$45, VLOOKUP(L$1,lookup!$B$109:$D$139,3,FALSE), FALSE)</f>
        <v>1E-10</v>
      </c>
      <c r="M3">
        <f>VLOOKUP(  $A3, Import!$A$1:$AM$45, VLOOKUP(M$1,lookup!$B$109:$D$139,3,FALSE), FALSE)</f>
        <v>1E-10</v>
      </c>
      <c r="N3">
        <f>VLOOKUP(  $A3, Import!$A$1:$AM$45, VLOOKUP(N$1,lookup!$B$109:$D$139,3,FALSE), FALSE)</f>
        <v>1E-10</v>
      </c>
      <c r="O3">
        <f>VLOOKUP(  $A3, Import!$A$1:$AM$45, VLOOKUP(O$1,lookup!$B$109:$D$139,3,FALSE), FALSE)</f>
        <v>1E-10</v>
      </c>
      <c r="P3">
        <f>VLOOKUP(  $A3, Import!$A$1:$AM$45, VLOOKUP(P$1,lookup!$B$109:$D$139,3,FALSE), FALSE)</f>
        <v>1E-10</v>
      </c>
      <c r="Q3">
        <f>VLOOKUP(  $A3, Import!$A$1:$AM$45, VLOOKUP(Q$1,lookup!$B$109:$D$139,3,FALSE), FALSE)</f>
        <v>1E-10</v>
      </c>
      <c r="R3">
        <f>VLOOKUP(  $A3, Import!$A$1:$AM$45, VLOOKUP(R$1,lookup!$B$109:$D$139,3,FALSE), FALSE)</f>
        <v>1E-10</v>
      </c>
      <c r="S3">
        <f>VLOOKUP(  $A3, Import!$A$1:$AM$45, VLOOKUP(S$1,lookup!$B$109:$D$139,3,FALSE), FALSE)</f>
        <v>1E-10</v>
      </c>
      <c r="T3">
        <f>VLOOKUP(  $A3, Import!$A$1:$AM$45, VLOOKUP(T$1,lookup!$B$109:$D$139,3,FALSE), FALSE)</f>
        <v>1E-10</v>
      </c>
      <c r="U3">
        <f>VLOOKUP(  $A3, Import!$A$1:$AM$45, VLOOKUP(U$1,lookup!$B$109:$D$139,3,FALSE), FALSE)</f>
        <v>1E-10</v>
      </c>
      <c r="V3">
        <f>VLOOKUP(  $A3, Import!$A$1:$AM$45, VLOOKUP(V$1,lookup!$B$109:$D$139,3,FALSE), FALSE)</f>
        <v>1E-10</v>
      </c>
      <c r="W3">
        <f>VLOOKUP(  $A3, Import!$A$1:$AM$45, VLOOKUP(W$1,lookup!$B$109:$D$139,3,FALSE), FALSE)</f>
        <v>1E-10</v>
      </c>
      <c r="X3">
        <f>VLOOKUP(  $A3, Import!$A$1:$AM$45, VLOOKUP(X$1,lookup!$B$109:$D$139,3,FALSE), FALSE)</f>
        <v>1E-10</v>
      </c>
      <c r="Y3">
        <f>VLOOKUP(  $A3, Import!$A$1:$AM$45, VLOOKUP(Y$1,lookup!$B$109:$D$139,3,FALSE), FALSE)</f>
        <v>1E-10</v>
      </c>
      <c r="Z3">
        <f>VLOOKUP(  $A3, Import!$A$1:$AM$45, VLOOKUP(Z$1,lookup!$B$109:$D$139,3,FALSE), FALSE)</f>
        <v>1E-10</v>
      </c>
      <c r="AA3">
        <f>VLOOKUP(  $A3, Import!$A$1:$AM$45, VLOOKUP(AA$1,lookup!$B$109:$D$139,3,FALSE), FALSE)</f>
        <v>1E-10</v>
      </c>
      <c r="AB3">
        <f>VLOOKUP(  $A3, Import!$A$1:$AM$45, VLOOKUP(AB$1,lookup!$B$109:$D$139,3,FALSE), FALSE)</f>
        <v>1E-10</v>
      </c>
      <c r="AC3">
        <f>VLOOKUP(  $A3, Import!$A$1:$AM$45, VLOOKUP(AC$1,lookup!$B$109:$D$139,3,FALSE), FALSE)</f>
        <v>1E-10</v>
      </c>
      <c r="AD3">
        <f>VLOOKUP(  $A3, Import!$A$1:$AM$45, VLOOKUP(AD$1,lookup!$B$109:$D$139,3,FALSE), FALSE)</f>
        <v>1E-10</v>
      </c>
      <c r="AE3">
        <f>VLOOKUP(  $A3, Import!$A$1:$AM$45, VLOOKUP(AE$1,lookup!$B$109:$D$139,3,FALSE), FALSE)</f>
        <v>1E-10</v>
      </c>
      <c r="AF3">
        <f>VLOOKUP(  $A3, Import!$A$1:$AM$45, VLOOKUP(AF$1,lookup!$B$109:$D$139,3,FALSE), FALSE)</f>
        <v>1E-10</v>
      </c>
      <c r="AG3">
        <f>VLOOKUP(  $A3, Import!$A$1:$AM$45, VLOOKUP(AG$1,lookup!$B$109:$D$139,3,FALSE), FALSE)</f>
        <v>1E-10</v>
      </c>
    </row>
    <row r="4" spans="1:33" x14ac:dyDescent="0.25">
      <c r="A4" s="26" t="s">
        <v>34</v>
      </c>
      <c r="B4" s="24" t="str">
        <f>VLOOKUP(A4,lookup!$B$3:$Q$54,4,FALSE)</f>
        <v>Refractory POC (mmol m^-3^ solids)</v>
      </c>
      <c r="C4">
        <f>VLOOKUP(  $A4, Import!$A$1:$AM$45, VLOOKUP(C$1,lookup!$B$109:$D$139,3,FALSE), FALSE)</f>
        <v>900000</v>
      </c>
      <c r="D4">
        <f>VLOOKUP(  $A4, Import!$A$1:$AM$45, VLOOKUP(D$1,lookup!$B$109:$D$139,3,FALSE), FALSE)</f>
        <v>3330000</v>
      </c>
      <c r="E4">
        <f>VLOOKUP(  $A4, Import!$A$1:$AM$45, VLOOKUP(E$1,lookup!$B$109:$D$139,3,FALSE), FALSE)</f>
        <v>3330000</v>
      </c>
      <c r="F4">
        <f>VLOOKUP(  $A4, Import!$A$1:$AM$45, VLOOKUP(F$1,lookup!$B$109:$D$139,3,FALSE), FALSE)</f>
        <v>3690000</v>
      </c>
      <c r="G4">
        <f>VLOOKUP(  $A4, Import!$A$1:$AM$45, VLOOKUP(G$1,lookup!$B$109:$D$139,3,FALSE), FALSE)</f>
        <v>900000</v>
      </c>
      <c r="H4">
        <f>VLOOKUP(  $A4, Import!$A$1:$AM$45, VLOOKUP(H$1,lookup!$B$109:$D$139,3,FALSE), FALSE)</f>
        <v>3690000</v>
      </c>
      <c r="I4">
        <f>VLOOKUP(  $A4, Import!$A$1:$AM$45, VLOOKUP(I$1,lookup!$B$109:$D$139,3,FALSE), FALSE)</f>
        <v>3690000</v>
      </c>
      <c r="J4">
        <f>VLOOKUP(  $A4, Import!$A$1:$AM$45, VLOOKUP(J$1,lookup!$B$109:$D$139,3,FALSE), FALSE)</f>
        <v>1305000</v>
      </c>
      <c r="K4">
        <f>VLOOKUP(  $A4, Import!$A$1:$AM$45, VLOOKUP(K$1,lookup!$B$109:$D$139,3,FALSE), FALSE)</f>
        <v>6165000</v>
      </c>
      <c r="L4">
        <f>VLOOKUP(  $A4, Import!$A$1:$AM$45, VLOOKUP(L$1,lookup!$B$109:$D$139,3,FALSE), FALSE)</f>
        <v>3690000</v>
      </c>
      <c r="M4">
        <f>VLOOKUP(  $A4, Import!$A$1:$AM$45, VLOOKUP(M$1,lookup!$B$109:$D$139,3,FALSE), FALSE)</f>
        <v>1350000</v>
      </c>
      <c r="N4">
        <f>VLOOKUP(  $A4, Import!$A$1:$AM$45, VLOOKUP(N$1,lookup!$B$109:$D$139,3,FALSE), FALSE)</f>
        <v>4410000</v>
      </c>
      <c r="O4">
        <f>VLOOKUP(  $A4, Import!$A$1:$AM$45, VLOOKUP(O$1,lookup!$B$109:$D$139,3,FALSE), FALSE)</f>
        <v>2700000</v>
      </c>
      <c r="P4">
        <f>VLOOKUP(  $A4, Import!$A$1:$AM$45, VLOOKUP(P$1,lookup!$B$109:$D$139,3,FALSE), FALSE)</f>
        <v>2700000</v>
      </c>
      <c r="Q4">
        <f>VLOOKUP(  $A4, Import!$A$1:$AM$45, VLOOKUP(Q$1,lookup!$B$109:$D$139,3,FALSE), FALSE)</f>
        <v>17550000</v>
      </c>
      <c r="R4">
        <f>VLOOKUP(  $A4, Import!$A$1:$AM$45, VLOOKUP(R$1,lookup!$B$109:$D$139,3,FALSE), FALSE)</f>
        <v>3600000</v>
      </c>
      <c r="S4">
        <f>VLOOKUP(  $A4, Import!$A$1:$AM$45, VLOOKUP(S$1,lookup!$B$109:$D$139,3,FALSE), FALSE)</f>
        <v>4590000</v>
      </c>
      <c r="T4">
        <f>VLOOKUP(  $A4, Import!$A$1:$AM$45, VLOOKUP(T$1,lookup!$B$109:$D$139,3,FALSE), FALSE)</f>
        <v>6210000</v>
      </c>
      <c r="U4">
        <f>VLOOKUP(  $A4, Import!$A$1:$AM$45, VLOOKUP(U$1,lookup!$B$109:$D$139,3,FALSE), FALSE)</f>
        <v>2700000</v>
      </c>
      <c r="V4">
        <f>VLOOKUP(  $A4, Import!$A$1:$AM$45, VLOOKUP(V$1,lookup!$B$109:$D$139,3,FALSE), FALSE)</f>
        <v>8235000</v>
      </c>
      <c r="W4">
        <f>VLOOKUP(  $A4, Import!$A$1:$AM$45, VLOOKUP(W$1,lookup!$B$109:$D$139,3,FALSE), FALSE)</f>
        <v>17550000</v>
      </c>
      <c r="X4">
        <f>VLOOKUP(  $A4, Import!$A$1:$AM$45, VLOOKUP(X$1,lookup!$B$109:$D$139,3,FALSE), FALSE)</f>
        <v>3600000</v>
      </c>
      <c r="Y4">
        <f>VLOOKUP(  $A4, Import!$A$1:$AM$45, VLOOKUP(Y$1,lookup!$B$109:$D$139,3,FALSE), FALSE)</f>
        <v>2070000</v>
      </c>
      <c r="Z4">
        <f>VLOOKUP(  $A4, Import!$A$1:$AM$45, VLOOKUP(Z$1,lookup!$B$109:$D$139,3,FALSE), FALSE)</f>
        <v>14400000</v>
      </c>
      <c r="AA4">
        <f>VLOOKUP(  $A4, Import!$A$1:$AM$45, VLOOKUP(AA$1,lookup!$B$109:$D$139,3,FALSE), FALSE)</f>
        <v>11700000</v>
      </c>
      <c r="AB4">
        <f>VLOOKUP(  $A4, Import!$A$1:$AM$45, VLOOKUP(AB$1,lookup!$B$109:$D$139,3,FALSE), FALSE)</f>
        <v>2700000</v>
      </c>
      <c r="AC4">
        <f>VLOOKUP(  $A4, Import!$A$1:$AM$45, VLOOKUP(AC$1,lookup!$B$109:$D$139,3,FALSE), FALSE)</f>
        <v>14400000</v>
      </c>
      <c r="AD4">
        <f>VLOOKUP(  $A4, Import!$A$1:$AM$45, VLOOKUP(AD$1,lookup!$B$109:$D$139,3,FALSE), FALSE)</f>
        <v>4500000</v>
      </c>
      <c r="AE4">
        <f>VLOOKUP(  $A4, Import!$A$1:$AM$45, VLOOKUP(AE$1,lookup!$B$109:$D$139,3,FALSE), FALSE)</f>
        <v>2700000</v>
      </c>
      <c r="AF4">
        <f>VLOOKUP(  $A4, Import!$A$1:$AM$45, VLOOKUP(AF$1,lookup!$B$109:$D$139,3,FALSE), FALSE)</f>
        <v>18000000</v>
      </c>
      <c r="AG4">
        <f>VLOOKUP(  $A4, Import!$A$1:$AM$45, VLOOKUP(AG$1,lookup!$B$109:$D$139,3,FALSE), FALSE)</f>
        <v>2700000</v>
      </c>
    </row>
    <row r="5" spans="1:33" x14ac:dyDescent="0.25">
      <c r="A5" s="22" t="s">
        <v>35</v>
      </c>
      <c r="B5" s="24" t="str">
        <f>VLOOKUP(A5,lookup!$B$3:$Q$54,4,FALSE)</f>
        <v>Labile PON (mmol m^-3^ solids)</v>
      </c>
      <c r="C5">
        <f>VLOOKUP(  $A5, Import!$A$1:$AM$45, VLOOKUP(C$1,lookup!$B$109:$D$139,3,FALSE), FALSE)</f>
        <v>1E-10</v>
      </c>
      <c r="D5">
        <f>VLOOKUP(  $A5, Import!$A$1:$AM$45, VLOOKUP(D$1,lookup!$B$109:$D$139,3,FALSE), FALSE)</f>
        <v>1E-10</v>
      </c>
      <c r="E5">
        <f>VLOOKUP(  $A5, Import!$A$1:$AM$45, VLOOKUP(E$1,lookup!$B$109:$D$139,3,FALSE), FALSE)</f>
        <v>1E-10</v>
      </c>
      <c r="F5">
        <f>VLOOKUP(  $A5, Import!$A$1:$AM$45, VLOOKUP(F$1,lookup!$B$109:$D$139,3,FALSE), FALSE)</f>
        <v>1E-10</v>
      </c>
      <c r="G5">
        <f>VLOOKUP(  $A5, Import!$A$1:$AM$45, VLOOKUP(G$1,lookup!$B$109:$D$139,3,FALSE), FALSE)</f>
        <v>1E-10</v>
      </c>
      <c r="H5">
        <f>VLOOKUP(  $A5, Import!$A$1:$AM$45, VLOOKUP(H$1,lookup!$B$109:$D$139,3,FALSE), FALSE)</f>
        <v>1E-10</v>
      </c>
      <c r="I5">
        <f>VLOOKUP(  $A5, Import!$A$1:$AM$45, VLOOKUP(I$1,lookup!$B$109:$D$139,3,FALSE), FALSE)</f>
        <v>1E-10</v>
      </c>
      <c r="J5">
        <f>VLOOKUP(  $A5, Import!$A$1:$AM$45, VLOOKUP(J$1,lookup!$B$109:$D$139,3,FALSE), FALSE)</f>
        <v>1E-10</v>
      </c>
      <c r="K5">
        <f>VLOOKUP(  $A5, Import!$A$1:$AM$45, VLOOKUP(K$1,lookup!$B$109:$D$139,3,FALSE), FALSE)</f>
        <v>1E-10</v>
      </c>
      <c r="L5">
        <f>VLOOKUP(  $A5, Import!$A$1:$AM$45, VLOOKUP(L$1,lookup!$B$109:$D$139,3,FALSE), FALSE)</f>
        <v>1E-10</v>
      </c>
      <c r="M5">
        <f>VLOOKUP(  $A5, Import!$A$1:$AM$45, VLOOKUP(M$1,lookup!$B$109:$D$139,3,FALSE), FALSE)</f>
        <v>1E-10</v>
      </c>
      <c r="N5">
        <f>VLOOKUP(  $A5, Import!$A$1:$AM$45, VLOOKUP(N$1,lookup!$B$109:$D$139,3,FALSE), FALSE)</f>
        <v>1E-10</v>
      </c>
      <c r="O5">
        <f>VLOOKUP(  $A5, Import!$A$1:$AM$45, VLOOKUP(O$1,lookup!$B$109:$D$139,3,FALSE), FALSE)</f>
        <v>1E-10</v>
      </c>
      <c r="P5">
        <f>VLOOKUP(  $A5, Import!$A$1:$AM$45, VLOOKUP(P$1,lookup!$B$109:$D$139,3,FALSE), FALSE)</f>
        <v>1E-10</v>
      </c>
      <c r="Q5">
        <f>VLOOKUP(  $A5, Import!$A$1:$AM$45, VLOOKUP(Q$1,lookup!$B$109:$D$139,3,FALSE), FALSE)</f>
        <v>1E-10</v>
      </c>
      <c r="R5">
        <f>VLOOKUP(  $A5, Import!$A$1:$AM$45, VLOOKUP(R$1,lookup!$B$109:$D$139,3,FALSE), FALSE)</f>
        <v>1E-10</v>
      </c>
      <c r="S5">
        <f>VLOOKUP(  $A5, Import!$A$1:$AM$45, VLOOKUP(S$1,lookup!$B$109:$D$139,3,FALSE), FALSE)</f>
        <v>1E-10</v>
      </c>
      <c r="T5">
        <f>VLOOKUP(  $A5, Import!$A$1:$AM$45, VLOOKUP(T$1,lookup!$B$109:$D$139,3,FALSE), FALSE)</f>
        <v>1E-10</v>
      </c>
      <c r="U5">
        <f>VLOOKUP(  $A5, Import!$A$1:$AM$45, VLOOKUP(U$1,lookup!$B$109:$D$139,3,FALSE), FALSE)</f>
        <v>1E-10</v>
      </c>
      <c r="V5">
        <f>VLOOKUP(  $A5, Import!$A$1:$AM$45, VLOOKUP(V$1,lookup!$B$109:$D$139,3,FALSE), FALSE)</f>
        <v>1E-10</v>
      </c>
      <c r="W5">
        <f>VLOOKUP(  $A5, Import!$A$1:$AM$45, VLOOKUP(W$1,lookup!$B$109:$D$139,3,FALSE), FALSE)</f>
        <v>1E-10</v>
      </c>
      <c r="X5">
        <f>VLOOKUP(  $A5, Import!$A$1:$AM$45, VLOOKUP(X$1,lookup!$B$109:$D$139,3,FALSE), FALSE)</f>
        <v>1E-10</v>
      </c>
      <c r="Y5">
        <f>VLOOKUP(  $A5, Import!$A$1:$AM$45, VLOOKUP(Y$1,lookup!$B$109:$D$139,3,FALSE), FALSE)</f>
        <v>1E-10</v>
      </c>
      <c r="Z5">
        <f>VLOOKUP(  $A5, Import!$A$1:$AM$45, VLOOKUP(Z$1,lookup!$B$109:$D$139,3,FALSE), FALSE)</f>
        <v>1E-10</v>
      </c>
      <c r="AA5">
        <f>VLOOKUP(  $A5, Import!$A$1:$AM$45, VLOOKUP(AA$1,lookup!$B$109:$D$139,3,FALSE), FALSE)</f>
        <v>1E-10</v>
      </c>
      <c r="AB5">
        <f>VLOOKUP(  $A5, Import!$A$1:$AM$45, VLOOKUP(AB$1,lookup!$B$109:$D$139,3,FALSE), FALSE)</f>
        <v>1E-10</v>
      </c>
      <c r="AC5">
        <f>VLOOKUP(  $A5, Import!$A$1:$AM$45, VLOOKUP(AC$1,lookup!$B$109:$D$139,3,FALSE), FALSE)</f>
        <v>1E-10</v>
      </c>
      <c r="AD5">
        <f>VLOOKUP(  $A5, Import!$A$1:$AM$45, VLOOKUP(AD$1,lookup!$B$109:$D$139,3,FALSE), FALSE)</f>
        <v>1E-10</v>
      </c>
      <c r="AE5">
        <f>VLOOKUP(  $A5, Import!$A$1:$AM$45, VLOOKUP(AE$1,lookup!$B$109:$D$139,3,FALSE), FALSE)</f>
        <v>1E-10</v>
      </c>
      <c r="AF5">
        <f>VLOOKUP(  $A5, Import!$A$1:$AM$45, VLOOKUP(AF$1,lookup!$B$109:$D$139,3,FALSE), FALSE)</f>
        <v>1E-10</v>
      </c>
      <c r="AG5">
        <f>VLOOKUP(  $A5, Import!$A$1:$AM$45, VLOOKUP(AG$1,lookup!$B$109:$D$139,3,FALSE), FALSE)</f>
        <v>1E-10</v>
      </c>
    </row>
    <row r="6" spans="1:33" x14ac:dyDescent="0.25">
      <c r="A6" s="26" t="s">
        <v>36</v>
      </c>
      <c r="B6" s="24" t="str">
        <f>VLOOKUP(A6,lookup!$B$3:$Q$54,4,FALSE)</f>
        <v>Refractory PON (mmol m^-3^ solids)</v>
      </c>
      <c r="C6">
        <f>VLOOKUP(  $A6, Import!$A$1:$AM$45, VLOOKUP(C$1,lookup!$B$109:$D$139,3,FALSE), FALSE)</f>
        <v>100000</v>
      </c>
      <c r="D6">
        <f>VLOOKUP(  $A6, Import!$A$1:$AM$45, VLOOKUP(D$1,lookup!$B$109:$D$139,3,FALSE), FALSE)</f>
        <v>370000</v>
      </c>
      <c r="E6">
        <f>VLOOKUP(  $A6, Import!$A$1:$AM$45, VLOOKUP(E$1,lookup!$B$109:$D$139,3,FALSE), FALSE)</f>
        <v>370000</v>
      </c>
      <c r="F6">
        <f>VLOOKUP(  $A6, Import!$A$1:$AM$45, VLOOKUP(F$1,lookup!$B$109:$D$139,3,FALSE), FALSE)</f>
        <v>410000</v>
      </c>
      <c r="G6">
        <f>VLOOKUP(  $A6, Import!$A$1:$AM$45, VLOOKUP(G$1,lookup!$B$109:$D$139,3,FALSE), FALSE)</f>
        <v>100000</v>
      </c>
      <c r="H6">
        <f>VLOOKUP(  $A6, Import!$A$1:$AM$45, VLOOKUP(H$1,lookup!$B$109:$D$139,3,FALSE), FALSE)</f>
        <v>410000</v>
      </c>
      <c r="I6">
        <f>VLOOKUP(  $A6, Import!$A$1:$AM$45, VLOOKUP(I$1,lookup!$B$109:$D$139,3,FALSE), FALSE)</f>
        <v>410000</v>
      </c>
      <c r="J6">
        <f>VLOOKUP(  $A6, Import!$A$1:$AM$45, VLOOKUP(J$1,lookup!$B$109:$D$139,3,FALSE), FALSE)</f>
        <v>145000</v>
      </c>
      <c r="K6">
        <f>VLOOKUP(  $A6, Import!$A$1:$AM$45, VLOOKUP(K$1,lookup!$B$109:$D$139,3,FALSE), FALSE)</f>
        <v>685000</v>
      </c>
      <c r="L6">
        <f>VLOOKUP(  $A6, Import!$A$1:$AM$45, VLOOKUP(L$1,lookup!$B$109:$D$139,3,FALSE), FALSE)</f>
        <v>410000</v>
      </c>
      <c r="M6">
        <f>VLOOKUP(  $A6, Import!$A$1:$AM$45, VLOOKUP(M$1,lookup!$B$109:$D$139,3,FALSE), FALSE)</f>
        <v>150000</v>
      </c>
      <c r="N6">
        <f>VLOOKUP(  $A6, Import!$A$1:$AM$45, VLOOKUP(N$1,lookup!$B$109:$D$139,3,FALSE), FALSE)</f>
        <v>490000</v>
      </c>
      <c r="O6">
        <f>VLOOKUP(  $A6, Import!$A$1:$AM$45, VLOOKUP(O$1,lookup!$B$109:$D$139,3,FALSE), FALSE)</f>
        <v>300000</v>
      </c>
      <c r="P6">
        <f>VLOOKUP(  $A6, Import!$A$1:$AM$45, VLOOKUP(P$1,lookup!$B$109:$D$139,3,FALSE), FALSE)</f>
        <v>300000</v>
      </c>
      <c r="Q6">
        <f>VLOOKUP(  $A6, Import!$A$1:$AM$45, VLOOKUP(Q$1,lookup!$B$109:$D$139,3,FALSE), FALSE)</f>
        <v>1950000</v>
      </c>
      <c r="R6">
        <f>VLOOKUP(  $A6, Import!$A$1:$AM$45, VLOOKUP(R$1,lookup!$B$109:$D$139,3,FALSE), FALSE)</f>
        <v>400000</v>
      </c>
      <c r="S6">
        <f>VLOOKUP(  $A6, Import!$A$1:$AM$45, VLOOKUP(S$1,lookup!$B$109:$D$139,3,FALSE), FALSE)</f>
        <v>510000</v>
      </c>
      <c r="T6">
        <f>VLOOKUP(  $A6, Import!$A$1:$AM$45, VLOOKUP(T$1,lookup!$B$109:$D$139,3,FALSE), FALSE)</f>
        <v>690000</v>
      </c>
      <c r="U6">
        <f>VLOOKUP(  $A6, Import!$A$1:$AM$45, VLOOKUP(U$1,lookup!$B$109:$D$139,3,FALSE), FALSE)</f>
        <v>300000</v>
      </c>
      <c r="V6">
        <f>VLOOKUP(  $A6, Import!$A$1:$AM$45, VLOOKUP(V$1,lookup!$B$109:$D$139,3,FALSE), FALSE)</f>
        <v>915000</v>
      </c>
      <c r="W6">
        <f>VLOOKUP(  $A6, Import!$A$1:$AM$45, VLOOKUP(W$1,lookup!$B$109:$D$139,3,FALSE), FALSE)</f>
        <v>1950000</v>
      </c>
      <c r="X6">
        <f>VLOOKUP(  $A6, Import!$A$1:$AM$45, VLOOKUP(X$1,lookup!$B$109:$D$139,3,FALSE), FALSE)</f>
        <v>400000</v>
      </c>
      <c r="Y6">
        <f>VLOOKUP(  $A6, Import!$A$1:$AM$45, VLOOKUP(Y$1,lookup!$B$109:$D$139,3,FALSE), FALSE)</f>
        <v>230000</v>
      </c>
      <c r="Z6">
        <f>VLOOKUP(  $A6, Import!$A$1:$AM$45, VLOOKUP(Z$1,lookup!$B$109:$D$139,3,FALSE), FALSE)</f>
        <v>1600000</v>
      </c>
      <c r="AA6">
        <f>VLOOKUP(  $A6, Import!$A$1:$AM$45, VLOOKUP(AA$1,lookup!$B$109:$D$139,3,FALSE), FALSE)</f>
        <v>1300000</v>
      </c>
      <c r="AB6">
        <f>VLOOKUP(  $A6, Import!$A$1:$AM$45, VLOOKUP(AB$1,lookup!$B$109:$D$139,3,FALSE), FALSE)</f>
        <v>300000</v>
      </c>
      <c r="AC6">
        <f>VLOOKUP(  $A6, Import!$A$1:$AM$45, VLOOKUP(AC$1,lookup!$B$109:$D$139,3,FALSE), FALSE)</f>
        <v>1600000</v>
      </c>
      <c r="AD6">
        <f>VLOOKUP(  $A6, Import!$A$1:$AM$45, VLOOKUP(AD$1,lookup!$B$109:$D$139,3,FALSE), FALSE)</f>
        <v>500000</v>
      </c>
      <c r="AE6">
        <f>VLOOKUP(  $A6, Import!$A$1:$AM$45, VLOOKUP(AE$1,lookup!$B$109:$D$139,3,FALSE), FALSE)</f>
        <v>300000</v>
      </c>
      <c r="AF6">
        <f>VLOOKUP(  $A6, Import!$A$1:$AM$45, VLOOKUP(AF$1,lookup!$B$109:$D$139,3,FALSE), FALSE)</f>
        <v>2000000</v>
      </c>
      <c r="AG6">
        <f>VLOOKUP(  $A6, Import!$A$1:$AM$45, VLOOKUP(AG$1,lookup!$B$109:$D$139,3,FALSE), FALSE)</f>
        <v>300000</v>
      </c>
    </row>
    <row r="7" spans="1:33" x14ac:dyDescent="0.25">
      <c r="A7" s="22" t="s">
        <v>37</v>
      </c>
      <c r="B7" s="24" t="str">
        <f>VLOOKUP(A7,lookup!$B$3:$Q$54,4,FALSE)</f>
        <v>Labile POP (mmol m^-3^ solids)</v>
      </c>
      <c r="C7">
        <f>VLOOKUP(  $A7, Import!$A$1:$AM$45, VLOOKUP(C$1,lookup!$B$109:$D$139,3,FALSE), FALSE)</f>
        <v>1E-10</v>
      </c>
      <c r="D7">
        <f>VLOOKUP(  $A7, Import!$A$1:$AM$45, VLOOKUP(D$1,lookup!$B$109:$D$139,3,FALSE), FALSE)</f>
        <v>1E-10</v>
      </c>
      <c r="E7">
        <f>VLOOKUP(  $A7, Import!$A$1:$AM$45, VLOOKUP(E$1,lookup!$B$109:$D$139,3,FALSE), FALSE)</f>
        <v>1E-10</v>
      </c>
      <c r="F7">
        <f>VLOOKUP(  $A7, Import!$A$1:$AM$45, VLOOKUP(F$1,lookup!$B$109:$D$139,3,FALSE), FALSE)</f>
        <v>1E-10</v>
      </c>
      <c r="G7">
        <f>VLOOKUP(  $A7, Import!$A$1:$AM$45, VLOOKUP(G$1,lookup!$B$109:$D$139,3,FALSE), FALSE)</f>
        <v>1E-10</v>
      </c>
      <c r="H7">
        <f>VLOOKUP(  $A7, Import!$A$1:$AM$45, VLOOKUP(H$1,lookup!$B$109:$D$139,3,FALSE), FALSE)</f>
        <v>1E-10</v>
      </c>
      <c r="I7">
        <f>VLOOKUP(  $A7, Import!$A$1:$AM$45, VLOOKUP(I$1,lookup!$B$109:$D$139,3,FALSE), FALSE)</f>
        <v>1E-10</v>
      </c>
      <c r="J7">
        <f>VLOOKUP(  $A7, Import!$A$1:$AM$45, VLOOKUP(J$1,lookup!$B$109:$D$139,3,FALSE), FALSE)</f>
        <v>1E-10</v>
      </c>
      <c r="K7">
        <f>VLOOKUP(  $A7, Import!$A$1:$AM$45, VLOOKUP(K$1,lookup!$B$109:$D$139,3,FALSE), FALSE)</f>
        <v>1E-10</v>
      </c>
      <c r="L7">
        <f>VLOOKUP(  $A7, Import!$A$1:$AM$45, VLOOKUP(L$1,lookup!$B$109:$D$139,3,FALSE), FALSE)</f>
        <v>1E-10</v>
      </c>
      <c r="M7">
        <f>VLOOKUP(  $A7, Import!$A$1:$AM$45, VLOOKUP(M$1,lookup!$B$109:$D$139,3,FALSE), FALSE)</f>
        <v>1E-10</v>
      </c>
      <c r="N7">
        <f>VLOOKUP(  $A7, Import!$A$1:$AM$45, VLOOKUP(N$1,lookup!$B$109:$D$139,3,FALSE), FALSE)</f>
        <v>1E-10</v>
      </c>
      <c r="O7">
        <f>VLOOKUP(  $A7, Import!$A$1:$AM$45, VLOOKUP(O$1,lookup!$B$109:$D$139,3,FALSE), FALSE)</f>
        <v>1E-10</v>
      </c>
      <c r="P7">
        <f>VLOOKUP(  $A7, Import!$A$1:$AM$45, VLOOKUP(P$1,lookup!$B$109:$D$139,3,FALSE), FALSE)</f>
        <v>1E-10</v>
      </c>
      <c r="Q7">
        <f>VLOOKUP(  $A7, Import!$A$1:$AM$45, VLOOKUP(Q$1,lookup!$B$109:$D$139,3,FALSE), FALSE)</f>
        <v>1E-10</v>
      </c>
      <c r="R7">
        <f>VLOOKUP(  $A7, Import!$A$1:$AM$45, VLOOKUP(R$1,lookup!$B$109:$D$139,3,FALSE), FALSE)</f>
        <v>1E-10</v>
      </c>
      <c r="S7">
        <f>VLOOKUP(  $A7, Import!$A$1:$AM$45, VLOOKUP(S$1,lookup!$B$109:$D$139,3,FALSE), FALSE)</f>
        <v>1E-10</v>
      </c>
      <c r="T7">
        <f>VLOOKUP(  $A7, Import!$A$1:$AM$45, VLOOKUP(T$1,lookup!$B$109:$D$139,3,FALSE), FALSE)</f>
        <v>1E-10</v>
      </c>
      <c r="U7">
        <f>VLOOKUP(  $A7, Import!$A$1:$AM$45, VLOOKUP(U$1,lookup!$B$109:$D$139,3,FALSE), FALSE)</f>
        <v>1E-10</v>
      </c>
      <c r="V7">
        <f>VLOOKUP(  $A7, Import!$A$1:$AM$45, VLOOKUP(V$1,lookup!$B$109:$D$139,3,FALSE), FALSE)</f>
        <v>1E-10</v>
      </c>
      <c r="W7">
        <f>VLOOKUP(  $A7, Import!$A$1:$AM$45, VLOOKUP(W$1,lookup!$B$109:$D$139,3,FALSE), FALSE)</f>
        <v>1E-10</v>
      </c>
      <c r="X7">
        <f>VLOOKUP(  $A7, Import!$A$1:$AM$45, VLOOKUP(X$1,lookup!$B$109:$D$139,3,FALSE), FALSE)</f>
        <v>1E-10</v>
      </c>
      <c r="Y7">
        <f>VLOOKUP(  $A7, Import!$A$1:$AM$45, VLOOKUP(Y$1,lookup!$B$109:$D$139,3,FALSE), FALSE)</f>
        <v>1E-10</v>
      </c>
      <c r="Z7">
        <f>VLOOKUP(  $A7, Import!$A$1:$AM$45, VLOOKUP(Z$1,lookup!$B$109:$D$139,3,FALSE), FALSE)</f>
        <v>1E-10</v>
      </c>
      <c r="AA7">
        <f>VLOOKUP(  $A7, Import!$A$1:$AM$45, VLOOKUP(AA$1,lookup!$B$109:$D$139,3,FALSE), FALSE)</f>
        <v>1E-10</v>
      </c>
      <c r="AB7">
        <f>VLOOKUP(  $A7, Import!$A$1:$AM$45, VLOOKUP(AB$1,lookup!$B$109:$D$139,3,FALSE), FALSE)</f>
        <v>1E-10</v>
      </c>
      <c r="AC7">
        <f>VLOOKUP(  $A7, Import!$A$1:$AM$45, VLOOKUP(AC$1,lookup!$B$109:$D$139,3,FALSE), FALSE)</f>
        <v>1E-10</v>
      </c>
      <c r="AD7">
        <f>VLOOKUP(  $A7, Import!$A$1:$AM$45, VLOOKUP(AD$1,lookup!$B$109:$D$139,3,FALSE), FALSE)</f>
        <v>1E-10</v>
      </c>
      <c r="AE7">
        <f>VLOOKUP(  $A7, Import!$A$1:$AM$45, VLOOKUP(AE$1,lookup!$B$109:$D$139,3,FALSE), FALSE)</f>
        <v>1E-10</v>
      </c>
      <c r="AF7">
        <f>VLOOKUP(  $A7, Import!$A$1:$AM$45, VLOOKUP(AF$1,lookup!$B$109:$D$139,3,FALSE), FALSE)</f>
        <v>1E-10</v>
      </c>
      <c r="AG7">
        <f>VLOOKUP(  $A7, Import!$A$1:$AM$45, VLOOKUP(AG$1,lookup!$B$109:$D$139,3,FALSE), FALSE)</f>
        <v>1E-10</v>
      </c>
    </row>
    <row r="8" spans="1:33" x14ac:dyDescent="0.25">
      <c r="A8" s="26" t="s">
        <v>38</v>
      </c>
      <c r="B8" s="24" t="str">
        <f>VLOOKUP(A8,lookup!$B$3:$Q$54,4,FALSE)</f>
        <v>Refractory POP (mmol m^-3^ solids)</v>
      </c>
      <c r="C8">
        <f>VLOOKUP(  $A8, Import!$A$1:$AM$45, VLOOKUP(C$1,lookup!$B$109:$D$139,3,FALSE), FALSE)</f>
        <v>1053</v>
      </c>
      <c r="D8">
        <f>VLOOKUP(  $A8, Import!$A$1:$AM$45, VLOOKUP(D$1,lookup!$B$109:$D$139,3,FALSE), FALSE)</f>
        <v>3895</v>
      </c>
      <c r="E8">
        <f>VLOOKUP(  $A8, Import!$A$1:$AM$45, VLOOKUP(E$1,lookup!$B$109:$D$139,3,FALSE), FALSE)</f>
        <v>3895</v>
      </c>
      <c r="F8">
        <f>VLOOKUP(  $A8, Import!$A$1:$AM$45, VLOOKUP(F$1,lookup!$B$109:$D$139,3,FALSE), FALSE)</f>
        <v>4316</v>
      </c>
      <c r="G8">
        <f>VLOOKUP(  $A8, Import!$A$1:$AM$45, VLOOKUP(G$1,lookup!$B$109:$D$139,3,FALSE), FALSE)</f>
        <v>1053</v>
      </c>
      <c r="H8">
        <f>VLOOKUP(  $A8, Import!$A$1:$AM$45, VLOOKUP(H$1,lookup!$B$109:$D$139,3,FALSE), FALSE)</f>
        <v>4316</v>
      </c>
      <c r="I8">
        <f>VLOOKUP(  $A8, Import!$A$1:$AM$45, VLOOKUP(I$1,lookup!$B$109:$D$139,3,FALSE), FALSE)</f>
        <v>4316</v>
      </c>
      <c r="J8">
        <f>VLOOKUP(  $A8, Import!$A$1:$AM$45, VLOOKUP(J$1,lookup!$B$109:$D$139,3,FALSE), FALSE)</f>
        <v>1526</v>
      </c>
      <c r="K8">
        <f>VLOOKUP(  $A8, Import!$A$1:$AM$45, VLOOKUP(K$1,lookup!$B$109:$D$139,3,FALSE), FALSE)</f>
        <v>7211</v>
      </c>
      <c r="L8">
        <f>VLOOKUP(  $A8, Import!$A$1:$AM$45, VLOOKUP(L$1,lookup!$B$109:$D$139,3,FALSE), FALSE)</f>
        <v>4316</v>
      </c>
      <c r="M8">
        <f>VLOOKUP(  $A8, Import!$A$1:$AM$45, VLOOKUP(M$1,lookup!$B$109:$D$139,3,FALSE), FALSE)</f>
        <v>1579</v>
      </c>
      <c r="N8">
        <f>VLOOKUP(  $A8, Import!$A$1:$AM$45, VLOOKUP(N$1,lookup!$B$109:$D$139,3,FALSE), FALSE)</f>
        <v>5158</v>
      </c>
      <c r="O8">
        <f>VLOOKUP(  $A8, Import!$A$1:$AM$45, VLOOKUP(O$1,lookup!$B$109:$D$139,3,FALSE), FALSE)</f>
        <v>3158</v>
      </c>
      <c r="P8">
        <f>VLOOKUP(  $A8, Import!$A$1:$AM$45, VLOOKUP(P$1,lookup!$B$109:$D$139,3,FALSE), FALSE)</f>
        <v>3158</v>
      </c>
      <c r="Q8">
        <f>VLOOKUP(  $A8, Import!$A$1:$AM$45, VLOOKUP(Q$1,lookup!$B$109:$D$139,3,FALSE), FALSE)</f>
        <v>20526</v>
      </c>
      <c r="R8">
        <f>VLOOKUP(  $A8, Import!$A$1:$AM$45, VLOOKUP(R$1,lookup!$B$109:$D$139,3,FALSE), FALSE)</f>
        <v>4211</v>
      </c>
      <c r="S8">
        <f>VLOOKUP(  $A8, Import!$A$1:$AM$45, VLOOKUP(S$1,lookup!$B$109:$D$139,3,FALSE), FALSE)</f>
        <v>5368</v>
      </c>
      <c r="T8">
        <f>VLOOKUP(  $A8, Import!$A$1:$AM$45, VLOOKUP(T$1,lookup!$B$109:$D$139,3,FALSE), FALSE)</f>
        <v>7263</v>
      </c>
      <c r="U8">
        <f>VLOOKUP(  $A8, Import!$A$1:$AM$45, VLOOKUP(U$1,lookup!$B$109:$D$139,3,FALSE), FALSE)</f>
        <v>4158</v>
      </c>
      <c r="V8">
        <f>VLOOKUP(  $A8, Import!$A$1:$AM$45, VLOOKUP(V$1,lookup!$B$109:$D$139,3,FALSE), FALSE)</f>
        <v>9632</v>
      </c>
      <c r="W8">
        <f>VLOOKUP(  $A8, Import!$A$1:$AM$45, VLOOKUP(W$1,lookup!$B$109:$D$139,3,FALSE), FALSE)</f>
        <v>20526</v>
      </c>
      <c r="X8">
        <f>VLOOKUP(  $A8, Import!$A$1:$AM$45, VLOOKUP(X$1,lookup!$B$109:$D$139,3,FALSE), FALSE)</f>
        <v>4211</v>
      </c>
      <c r="Y8">
        <f>VLOOKUP(  $A8, Import!$A$1:$AM$45, VLOOKUP(Y$1,lookup!$B$109:$D$139,3,FALSE), FALSE)</f>
        <v>2421</v>
      </c>
      <c r="Z8">
        <f>VLOOKUP(  $A8, Import!$A$1:$AM$45, VLOOKUP(Z$1,lookup!$B$109:$D$139,3,FALSE), FALSE)</f>
        <v>16842</v>
      </c>
      <c r="AA8">
        <f>VLOOKUP(  $A8, Import!$A$1:$AM$45, VLOOKUP(AA$1,lookup!$B$109:$D$139,3,FALSE), FALSE)</f>
        <v>13684</v>
      </c>
      <c r="AB8">
        <f>VLOOKUP(  $A8, Import!$A$1:$AM$45, VLOOKUP(AB$1,lookup!$B$109:$D$139,3,FALSE), FALSE)</f>
        <v>3158</v>
      </c>
      <c r="AC8">
        <f>VLOOKUP(  $A8, Import!$A$1:$AM$45, VLOOKUP(AC$1,lookup!$B$109:$D$139,3,FALSE), FALSE)</f>
        <v>16842</v>
      </c>
      <c r="AD8">
        <f>VLOOKUP(  $A8, Import!$A$1:$AM$45, VLOOKUP(AD$1,lookup!$B$109:$D$139,3,FALSE), FALSE)</f>
        <v>5263</v>
      </c>
      <c r="AE8">
        <f>VLOOKUP(  $A8, Import!$A$1:$AM$45, VLOOKUP(AE$1,lookup!$B$109:$D$139,3,FALSE), FALSE)</f>
        <v>3158</v>
      </c>
      <c r="AF8">
        <f>VLOOKUP(  $A8, Import!$A$1:$AM$45, VLOOKUP(AF$1,lookup!$B$109:$D$139,3,FALSE), FALSE)</f>
        <v>21053</v>
      </c>
      <c r="AG8">
        <f>VLOOKUP(  $A8, Import!$A$1:$AM$45, VLOOKUP(AG$1,lookup!$B$109:$D$139,3,FALSE), FALSE)</f>
        <v>3158</v>
      </c>
    </row>
    <row r="9" spans="1:33" x14ac:dyDescent="0.25">
      <c r="A9" s="28" t="s">
        <v>25</v>
      </c>
      <c r="B9" s="24" t="str">
        <f>VLOOKUP(A9,lookup!$B$3:$Q$54,4,FALSE)</f>
        <v>Refractory DOC (mmol m^-3^ porewater)</v>
      </c>
      <c r="C9">
        <f>VLOOKUP(  $A9, Import!$A$1:$AM$45, VLOOKUP(C$1,lookup!$B$109:$D$139,3,FALSE), FALSE)</f>
        <v>1E-10</v>
      </c>
      <c r="D9">
        <f>VLOOKUP(  $A9, Import!$A$1:$AM$45, VLOOKUP(D$1,lookup!$B$109:$D$139,3,FALSE), FALSE)</f>
        <v>1E-10</v>
      </c>
      <c r="E9">
        <f>VLOOKUP(  $A9, Import!$A$1:$AM$45, VLOOKUP(E$1,lookup!$B$109:$D$139,3,FALSE), FALSE)</f>
        <v>1E-10</v>
      </c>
      <c r="F9">
        <f>VLOOKUP(  $A9, Import!$A$1:$AM$45, VLOOKUP(F$1,lookup!$B$109:$D$139,3,FALSE), FALSE)</f>
        <v>1E-10</v>
      </c>
      <c r="G9">
        <f>VLOOKUP(  $A9, Import!$A$1:$AM$45, VLOOKUP(G$1,lookup!$B$109:$D$139,3,FALSE), FALSE)</f>
        <v>1E-10</v>
      </c>
      <c r="H9">
        <f>VLOOKUP(  $A9, Import!$A$1:$AM$45, VLOOKUP(H$1,lookup!$B$109:$D$139,3,FALSE), FALSE)</f>
        <v>1E-10</v>
      </c>
      <c r="I9">
        <f>VLOOKUP(  $A9, Import!$A$1:$AM$45, VLOOKUP(I$1,lookup!$B$109:$D$139,3,FALSE), FALSE)</f>
        <v>1E-10</v>
      </c>
      <c r="J9">
        <f>VLOOKUP(  $A9, Import!$A$1:$AM$45, VLOOKUP(J$1,lookup!$B$109:$D$139,3,FALSE), FALSE)</f>
        <v>1E-10</v>
      </c>
      <c r="K9">
        <f>VLOOKUP(  $A9, Import!$A$1:$AM$45, VLOOKUP(K$1,lookup!$B$109:$D$139,3,FALSE), FALSE)</f>
        <v>1E-10</v>
      </c>
      <c r="L9">
        <f>VLOOKUP(  $A9, Import!$A$1:$AM$45, VLOOKUP(L$1,lookup!$B$109:$D$139,3,FALSE), FALSE)</f>
        <v>1E-10</v>
      </c>
      <c r="M9">
        <f>VLOOKUP(  $A9, Import!$A$1:$AM$45, VLOOKUP(M$1,lookup!$B$109:$D$139,3,FALSE), FALSE)</f>
        <v>1E-10</v>
      </c>
      <c r="N9">
        <f>VLOOKUP(  $A9, Import!$A$1:$AM$45, VLOOKUP(N$1,lookup!$B$109:$D$139,3,FALSE), FALSE)</f>
        <v>1E-10</v>
      </c>
      <c r="O9">
        <f>VLOOKUP(  $A9, Import!$A$1:$AM$45, VLOOKUP(O$1,lookup!$B$109:$D$139,3,FALSE), FALSE)</f>
        <v>1E-10</v>
      </c>
      <c r="P9">
        <f>VLOOKUP(  $A9, Import!$A$1:$AM$45, VLOOKUP(P$1,lookup!$B$109:$D$139,3,FALSE), FALSE)</f>
        <v>1E-10</v>
      </c>
      <c r="Q9">
        <f>VLOOKUP(  $A9, Import!$A$1:$AM$45, VLOOKUP(Q$1,lookup!$B$109:$D$139,3,FALSE), FALSE)</f>
        <v>1E-10</v>
      </c>
      <c r="R9">
        <f>VLOOKUP(  $A9, Import!$A$1:$AM$45, VLOOKUP(R$1,lookup!$B$109:$D$139,3,FALSE), FALSE)</f>
        <v>1E-10</v>
      </c>
      <c r="S9">
        <f>VLOOKUP(  $A9, Import!$A$1:$AM$45, VLOOKUP(S$1,lookup!$B$109:$D$139,3,FALSE), FALSE)</f>
        <v>1E-10</v>
      </c>
      <c r="T9">
        <f>VLOOKUP(  $A9, Import!$A$1:$AM$45, VLOOKUP(T$1,lookup!$B$109:$D$139,3,FALSE), FALSE)</f>
        <v>1E-10</v>
      </c>
      <c r="U9">
        <f>VLOOKUP(  $A9, Import!$A$1:$AM$45, VLOOKUP(U$1,lookup!$B$109:$D$139,3,FALSE), FALSE)</f>
        <v>1E-10</v>
      </c>
      <c r="V9">
        <f>VLOOKUP(  $A9, Import!$A$1:$AM$45, VLOOKUP(V$1,lookup!$B$109:$D$139,3,FALSE), FALSE)</f>
        <v>1E-10</v>
      </c>
      <c r="W9">
        <f>VLOOKUP(  $A9, Import!$A$1:$AM$45, VLOOKUP(W$1,lookup!$B$109:$D$139,3,FALSE), FALSE)</f>
        <v>1E-10</v>
      </c>
      <c r="X9">
        <f>VLOOKUP(  $A9, Import!$A$1:$AM$45, VLOOKUP(X$1,lookup!$B$109:$D$139,3,FALSE), FALSE)</f>
        <v>1E-10</v>
      </c>
      <c r="Y9">
        <f>VLOOKUP(  $A9, Import!$A$1:$AM$45, VLOOKUP(Y$1,lookup!$B$109:$D$139,3,FALSE), FALSE)</f>
        <v>1E-10</v>
      </c>
      <c r="Z9">
        <f>VLOOKUP(  $A9, Import!$A$1:$AM$45, VLOOKUP(Z$1,lookup!$B$109:$D$139,3,FALSE), FALSE)</f>
        <v>1E-10</v>
      </c>
      <c r="AA9">
        <f>VLOOKUP(  $A9, Import!$A$1:$AM$45, VLOOKUP(AA$1,lookup!$B$109:$D$139,3,FALSE), FALSE)</f>
        <v>1E-10</v>
      </c>
      <c r="AB9">
        <f>VLOOKUP(  $A9, Import!$A$1:$AM$45, VLOOKUP(AB$1,lookup!$B$109:$D$139,3,FALSE), FALSE)</f>
        <v>1E-10</v>
      </c>
      <c r="AC9">
        <f>VLOOKUP(  $A9, Import!$A$1:$AM$45, VLOOKUP(AC$1,lookup!$B$109:$D$139,3,FALSE), FALSE)</f>
        <v>1E-10</v>
      </c>
      <c r="AD9">
        <f>VLOOKUP(  $A9, Import!$A$1:$AM$45, VLOOKUP(AD$1,lookup!$B$109:$D$139,3,FALSE), FALSE)</f>
        <v>1E-10</v>
      </c>
      <c r="AE9">
        <f>VLOOKUP(  $A9, Import!$A$1:$AM$45, VLOOKUP(AE$1,lookup!$B$109:$D$139,3,FALSE), FALSE)</f>
        <v>1E-10</v>
      </c>
      <c r="AF9">
        <f>VLOOKUP(  $A9, Import!$A$1:$AM$45, VLOOKUP(AF$1,lookup!$B$109:$D$139,3,FALSE), FALSE)</f>
        <v>1E-10</v>
      </c>
      <c r="AG9">
        <f>VLOOKUP(  $A9, Import!$A$1:$AM$45, VLOOKUP(AG$1,lookup!$B$109:$D$139,3,FALSE), FALSE)</f>
        <v>1E-10</v>
      </c>
    </row>
    <row r="10" spans="1:33" x14ac:dyDescent="0.25">
      <c r="A10" s="28" t="s">
        <v>27</v>
      </c>
      <c r="B10" s="24" t="str">
        <f>VLOOKUP(A10,lookup!$B$3:$Q$54,4,FALSE)</f>
        <v>Refractory DON (mmol m^-3^ porewater)</v>
      </c>
      <c r="C10">
        <f>VLOOKUP(  $A10, Import!$A$1:$AM$45, VLOOKUP(C$1,lookup!$B$109:$D$139,3,FALSE), FALSE)</f>
        <v>1E-10</v>
      </c>
      <c r="D10">
        <f>VLOOKUP(  $A10, Import!$A$1:$AM$45, VLOOKUP(D$1,lookup!$B$109:$D$139,3,FALSE), FALSE)</f>
        <v>1E-10</v>
      </c>
      <c r="E10">
        <f>VLOOKUP(  $A10, Import!$A$1:$AM$45, VLOOKUP(E$1,lookup!$B$109:$D$139,3,FALSE), FALSE)</f>
        <v>1E-10</v>
      </c>
      <c r="F10">
        <f>VLOOKUP(  $A10, Import!$A$1:$AM$45, VLOOKUP(F$1,lookup!$B$109:$D$139,3,FALSE), FALSE)</f>
        <v>1E-10</v>
      </c>
      <c r="G10">
        <f>VLOOKUP(  $A10, Import!$A$1:$AM$45, VLOOKUP(G$1,lookup!$B$109:$D$139,3,FALSE), FALSE)</f>
        <v>1E-10</v>
      </c>
      <c r="H10">
        <f>VLOOKUP(  $A10, Import!$A$1:$AM$45, VLOOKUP(H$1,lookup!$B$109:$D$139,3,FALSE), FALSE)</f>
        <v>1E-10</v>
      </c>
      <c r="I10">
        <f>VLOOKUP(  $A10, Import!$A$1:$AM$45, VLOOKUP(I$1,lookup!$B$109:$D$139,3,FALSE), FALSE)</f>
        <v>1E-10</v>
      </c>
      <c r="J10">
        <f>VLOOKUP(  $A10, Import!$A$1:$AM$45, VLOOKUP(J$1,lookup!$B$109:$D$139,3,FALSE), FALSE)</f>
        <v>1E-10</v>
      </c>
      <c r="K10">
        <f>VLOOKUP(  $A10, Import!$A$1:$AM$45, VLOOKUP(K$1,lookup!$B$109:$D$139,3,FALSE), FALSE)</f>
        <v>1E-10</v>
      </c>
      <c r="L10">
        <f>VLOOKUP(  $A10, Import!$A$1:$AM$45, VLOOKUP(L$1,lookup!$B$109:$D$139,3,FALSE), FALSE)</f>
        <v>1E-10</v>
      </c>
      <c r="M10">
        <f>VLOOKUP(  $A10, Import!$A$1:$AM$45, VLOOKUP(M$1,lookup!$B$109:$D$139,3,FALSE), FALSE)</f>
        <v>1E-10</v>
      </c>
      <c r="N10">
        <f>VLOOKUP(  $A10, Import!$A$1:$AM$45, VLOOKUP(N$1,lookup!$B$109:$D$139,3,FALSE), FALSE)</f>
        <v>1E-10</v>
      </c>
      <c r="O10">
        <f>VLOOKUP(  $A10, Import!$A$1:$AM$45, VLOOKUP(O$1,lookup!$B$109:$D$139,3,FALSE), FALSE)</f>
        <v>1E-10</v>
      </c>
      <c r="P10">
        <f>VLOOKUP(  $A10, Import!$A$1:$AM$45, VLOOKUP(P$1,lookup!$B$109:$D$139,3,FALSE), FALSE)</f>
        <v>1E-10</v>
      </c>
      <c r="Q10">
        <f>VLOOKUP(  $A10, Import!$A$1:$AM$45, VLOOKUP(Q$1,lookup!$B$109:$D$139,3,FALSE), FALSE)</f>
        <v>1E-10</v>
      </c>
      <c r="R10">
        <f>VLOOKUP(  $A10, Import!$A$1:$AM$45, VLOOKUP(R$1,lookup!$B$109:$D$139,3,FALSE), FALSE)</f>
        <v>1E-10</v>
      </c>
      <c r="S10">
        <f>VLOOKUP(  $A10, Import!$A$1:$AM$45, VLOOKUP(S$1,lookup!$B$109:$D$139,3,FALSE), FALSE)</f>
        <v>1E-10</v>
      </c>
      <c r="T10">
        <f>VLOOKUP(  $A10, Import!$A$1:$AM$45, VLOOKUP(T$1,lookup!$B$109:$D$139,3,FALSE), FALSE)</f>
        <v>1E-10</v>
      </c>
      <c r="U10">
        <f>VLOOKUP(  $A10, Import!$A$1:$AM$45, VLOOKUP(U$1,lookup!$B$109:$D$139,3,FALSE), FALSE)</f>
        <v>1E-10</v>
      </c>
      <c r="V10">
        <f>VLOOKUP(  $A10, Import!$A$1:$AM$45, VLOOKUP(V$1,lookup!$B$109:$D$139,3,FALSE), FALSE)</f>
        <v>1E-10</v>
      </c>
      <c r="W10">
        <f>VLOOKUP(  $A10, Import!$A$1:$AM$45, VLOOKUP(W$1,lookup!$B$109:$D$139,3,FALSE), FALSE)</f>
        <v>1E-10</v>
      </c>
      <c r="X10">
        <f>VLOOKUP(  $A10, Import!$A$1:$AM$45, VLOOKUP(X$1,lookup!$B$109:$D$139,3,FALSE), FALSE)</f>
        <v>1E-10</v>
      </c>
      <c r="Y10">
        <f>VLOOKUP(  $A10, Import!$A$1:$AM$45, VLOOKUP(Y$1,lookup!$B$109:$D$139,3,FALSE), FALSE)</f>
        <v>1E-10</v>
      </c>
      <c r="Z10">
        <f>VLOOKUP(  $A10, Import!$A$1:$AM$45, VLOOKUP(Z$1,lookup!$B$109:$D$139,3,FALSE), FALSE)</f>
        <v>1E-10</v>
      </c>
      <c r="AA10">
        <f>VLOOKUP(  $A10, Import!$A$1:$AM$45, VLOOKUP(AA$1,lookup!$B$109:$D$139,3,FALSE), FALSE)</f>
        <v>1E-10</v>
      </c>
      <c r="AB10">
        <f>VLOOKUP(  $A10, Import!$A$1:$AM$45, VLOOKUP(AB$1,lookup!$B$109:$D$139,3,FALSE), FALSE)</f>
        <v>1E-10</v>
      </c>
      <c r="AC10">
        <f>VLOOKUP(  $A10, Import!$A$1:$AM$45, VLOOKUP(AC$1,lookup!$B$109:$D$139,3,FALSE), FALSE)</f>
        <v>1E-10</v>
      </c>
      <c r="AD10">
        <f>VLOOKUP(  $A10, Import!$A$1:$AM$45, VLOOKUP(AD$1,lookup!$B$109:$D$139,3,FALSE), FALSE)</f>
        <v>1E-10</v>
      </c>
      <c r="AE10">
        <f>VLOOKUP(  $A10, Import!$A$1:$AM$45, VLOOKUP(AE$1,lookup!$B$109:$D$139,3,FALSE), FALSE)</f>
        <v>1E-10</v>
      </c>
      <c r="AF10">
        <f>VLOOKUP(  $A10, Import!$A$1:$AM$45, VLOOKUP(AF$1,lookup!$B$109:$D$139,3,FALSE), FALSE)</f>
        <v>1E-10</v>
      </c>
      <c r="AG10">
        <f>VLOOKUP(  $A10, Import!$A$1:$AM$45, VLOOKUP(AG$1,lookup!$B$109:$D$139,3,FALSE), FALSE)</f>
        <v>1E-10</v>
      </c>
    </row>
    <row r="11" spans="1:33" x14ac:dyDescent="0.25">
      <c r="A11" s="29" t="s">
        <v>29</v>
      </c>
      <c r="B11" s="24" t="str">
        <f>VLOOKUP(A11,lookup!$B$3:$Q$54,4,FALSE)</f>
        <v>Refractory DOP (mmol m^-3^ porewater)</v>
      </c>
      <c r="C11">
        <f>VLOOKUP(  $A11, Import!$A$1:$AM$45, VLOOKUP(C$1,lookup!$B$109:$D$139,3,FALSE), FALSE)</f>
        <v>1E-10</v>
      </c>
      <c r="D11">
        <f>VLOOKUP(  $A11, Import!$A$1:$AM$45, VLOOKUP(D$1,lookup!$B$109:$D$139,3,FALSE), FALSE)</f>
        <v>1E-10</v>
      </c>
      <c r="E11">
        <f>VLOOKUP(  $A11, Import!$A$1:$AM$45, VLOOKUP(E$1,lookup!$B$109:$D$139,3,FALSE), FALSE)</f>
        <v>1E-10</v>
      </c>
      <c r="F11">
        <f>VLOOKUP(  $A11, Import!$A$1:$AM$45, VLOOKUP(F$1,lookup!$B$109:$D$139,3,FALSE), FALSE)</f>
        <v>1E-10</v>
      </c>
      <c r="G11">
        <f>VLOOKUP(  $A11, Import!$A$1:$AM$45, VLOOKUP(G$1,lookup!$B$109:$D$139,3,FALSE), FALSE)</f>
        <v>1E-10</v>
      </c>
      <c r="H11">
        <f>VLOOKUP(  $A11, Import!$A$1:$AM$45, VLOOKUP(H$1,lookup!$B$109:$D$139,3,FALSE), FALSE)</f>
        <v>1E-10</v>
      </c>
      <c r="I11">
        <f>VLOOKUP(  $A11, Import!$A$1:$AM$45, VLOOKUP(I$1,lookup!$B$109:$D$139,3,FALSE), FALSE)</f>
        <v>1E-10</v>
      </c>
      <c r="J11">
        <f>VLOOKUP(  $A11, Import!$A$1:$AM$45, VLOOKUP(J$1,lookup!$B$109:$D$139,3,FALSE), FALSE)</f>
        <v>1E-10</v>
      </c>
      <c r="K11">
        <f>VLOOKUP(  $A11, Import!$A$1:$AM$45, VLOOKUP(K$1,lookup!$B$109:$D$139,3,FALSE), FALSE)</f>
        <v>1E-10</v>
      </c>
      <c r="L11">
        <f>VLOOKUP(  $A11, Import!$A$1:$AM$45, VLOOKUP(L$1,lookup!$B$109:$D$139,3,FALSE), FALSE)</f>
        <v>1E-10</v>
      </c>
      <c r="M11">
        <f>VLOOKUP(  $A11, Import!$A$1:$AM$45, VLOOKUP(M$1,lookup!$B$109:$D$139,3,FALSE), FALSE)</f>
        <v>1E-10</v>
      </c>
      <c r="N11">
        <f>VLOOKUP(  $A11, Import!$A$1:$AM$45, VLOOKUP(N$1,lookup!$B$109:$D$139,3,FALSE), FALSE)</f>
        <v>1E-10</v>
      </c>
      <c r="O11">
        <f>VLOOKUP(  $A11, Import!$A$1:$AM$45, VLOOKUP(O$1,lookup!$B$109:$D$139,3,FALSE), FALSE)</f>
        <v>1E-10</v>
      </c>
      <c r="P11">
        <f>VLOOKUP(  $A11, Import!$A$1:$AM$45, VLOOKUP(P$1,lookup!$B$109:$D$139,3,FALSE), FALSE)</f>
        <v>1E-10</v>
      </c>
      <c r="Q11">
        <f>VLOOKUP(  $A11, Import!$A$1:$AM$45, VLOOKUP(Q$1,lookup!$B$109:$D$139,3,FALSE), FALSE)</f>
        <v>1E-10</v>
      </c>
      <c r="R11">
        <f>VLOOKUP(  $A11, Import!$A$1:$AM$45, VLOOKUP(R$1,lookup!$B$109:$D$139,3,FALSE), FALSE)</f>
        <v>1E-10</v>
      </c>
      <c r="S11">
        <f>VLOOKUP(  $A11, Import!$A$1:$AM$45, VLOOKUP(S$1,lookup!$B$109:$D$139,3,FALSE), FALSE)</f>
        <v>1E-10</v>
      </c>
      <c r="T11">
        <f>VLOOKUP(  $A11, Import!$A$1:$AM$45, VLOOKUP(T$1,lookup!$B$109:$D$139,3,FALSE), FALSE)</f>
        <v>1E-10</v>
      </c>
      <c r="U11">
        <f>VLOOKUP(  $A11, Import!$A$1:$AM$45, VLOOKUP(U$1,lookup!$B$109:$D$139,3,FALSE), FALSE)</f>
        <v>1E-10</v>
      </c>
      <c r="V11">
        <f>VLOOKUP(  $A11, Import!$A$1:$AM$45, VLOOKUP(V$1,lookup!$B$109:$D$139,3,FALSE), FALSE)</f>
        <v>1E-10</v>
      </c>
      <c r="W11">
        <f>VLOOKUP(  $A11, Import!$A$1:$AM$45, VLOOKUP(W$1,lookup!$B$109:$D$139,3,FALSE), FALSE)</f>
        <v>1E-10</v>
      </c>
      <c r="X11">
        <f>VLOOKUP(  $A11, Import!$A$1:$AM$45, VLOOKUP(X$1,lookup!$B$109:$D$139,3,FALSE), FALSE)</f>
        <v>1E-10</v>
      </c>
      <c r="Y11">
        <f>VLOOKUP(  $A11, Import!$A$1:$AM$45, VLOOKUP(Y$1,lookup!$B$109:$D$139,3,FALSE), FALSE)</f>
        <v>1E-10</v>
      </c>
      <c r="Z11">
        <f>VLOOKUP(  $A11, Import!$A$1:$AM$45, VLOOKUP(Z$1,lookup!$B$109:$D$139,3,FALSE), FALSE)</f>
        <v>1E-10</v>
      </c>
      <c r="AA11">
        <f>VLOOKUP(  $A11, Import!$A$1:$AM$45, VLOOKUP(AA$1,lookup!$B$109:$D$139,3,FALSE), FALSE)</f>
        <v>1E-10</v>
      </c>
      <c r="AB11">
        <f>VLOOKUP(  $A11, Import!$A$1:$AM$45, VLOOKUP(AB$1,lookup!$B$109:$D$139,3,FALSE), FALSE)</f>
        <v>1E-10</v>
      </c>
      <c r="AC11">
        <f>VLOOKUP(  $A11, Import!$A$1:$AM$45, VLOOKUP(AC$1,lookup!$B$109:$D$139,3,FALSE), FALSE)</f>
        <v>1E-10</v>
      </c>
      <c r="AD11">
        <f>VLOOKUP(  $A11, Import!$A$1:$AM$45, VLOOKUP(AD$1,lookup!$B$109:$D$139,3,FALSE), FALSE)</f>
        <v>1E-10</v>
      </c>
      <c r="AE11">
        <f>VLOOKUP(  $A11, Import!$A$1:$AM$45, VLOOKUP(AE$1,lookup!$B$109:$D$139,3,FALSE), FALSE)</f>
        <v>1E-10</v>
      </c>
      <c r="AF11">
        <f>VLOOKUP(  $A11, Import!$A$1:$AM$45, VLOOKUP(AF$1,lookup!$B$109:$D$139,3,FALSE), FALSE)</f>
        <v>1E-10</v>
      </c>
      <c r="AG11">
        <f>VLOOKUP(  $A11, Import!$A$1:$AM$45, VLOOKUP(AG$1,lookup!$B$109:$D$139,3,FALSE), FALSE)</f>
        <v>1E-10</v>
      </c>
    </row>
    <row r="12" spans="1:33" x14ac:dyDescent="0.25">
      <c r="A12" t="s">
        <v>47</v>
      </c>
      <c r="B12" s="24" t="str">
        <f>VLOOKUP(A12,lookup!$B$3:$Q$54,4,FALSE)</f>
        <v>Reactive dissolved PO~4~^3-^ (mmol m^-3^ porewater)</v>
      </c>
      <c r="C12">
        <f>VLOOKUP(  $A12, Import!$A$1:$AM$45, VLOOKUP(C$1,lookup!$B$109:$D$139,3,FALSE), FALSE)</f>
        <v>5</v>
      </c>
      <c r="D12">
        <f>VLOOKUP(  $A12, Import!$A$1:$AM$45, VLOOKUP(D$1,lookup!$B$109:$D$139,3,FALSE), FALSE)</f>
        <v>5</v>
      </c>
      <c r="E12">
        <f>VLOOKUP(  $A12, Import!$A$1:$AM$45, VLOOKUP(E$1,lookup!$B$109:$D$139,3,FALSE), FALSE)</f>
        <v>5</v>
      </c>
      <c r="F12">
        <f>VLOOKUP(  $A12, Import!$A$1:$AM$45, VLOOKUP(F$1,lookup!$B$109:$D$139,3,FALSE), FALSE)</f>
        <v>5</v>
      </c>
      <c r="G12">
        <f>VLOOKUP(  $A12, Import!$A$1:$AM$45, VLOOKUP(G$1,lookup!$B$109:$D$139,3,FALSE), FALSE)</f>
        <v>5</v>
      </c>
      <c r="H12">
        <f>VLOOKUP(  $A12, Import!$A$1:$AM$45, VLOOKUP(H$1,lookup!$B$109:$D$139,3,FALSE), FALSE)</f>
        <v>5</v>
      </c>
      <c r="I12">
        <f>VLOOKUP(  $A12, Import!$A$1:$AM$45, VLOOKUP(I$1,lookup!$B$109:$D$139,3,FALSE), FALSE)</f>
        <v>5</v>
      </c>
      <c r="J12">
        <f>VLOOKUP(  $A12, Import!$A$1:$AM$45, VLOOKUP(J$1,lookup!$B$109:$D$139,3,FALSE), FALSE)</f>
        <v>5</v>
      </c>
      <c r="K12">
        <f>VLOOKUP(  $A12, Import!$A$1:$AM$45, VLOOKUP(K$1,lookup!$B$109:$D$139,3,FALSE), FALSE)</f>
        <v>5</v>
      </c>
      <c r="L12">
        <f>VLOOKUP(  $A12, Import!$A$1:$AM$45, VLOOKUP(L$1,lookup!$B$109:$D$139,3,FALSE), FALSE)</f>
        <v>5</v>
      </c>
      <c r="M12">
        <f>VLOOKUP(  $A12, Import!$A$1:$AM$45, VLOOKUP(M$1,lookup!$B$109:$D$139,3,FALSE), FALSE)</f>
        <v>5</v>
      </c>
      <c r="N12">
        <f>VLOOKUP(  $A12, Import!$A$1:$AM$45, VLOOKUP(N$1,lookup!$B$109:$D$139,3,FALSE), FALSE)</f>
        <v>5</v>
      </c>
      <c r="O12">
        <f>VLOOKUP(  $A12, Import!$A$1:$AM$45, VLOOKUP(O$1,lookup!$B$109:$D$139,3,FALSE), FALSE)</f>
        <v>5</v>
      </c>
      <c r="P12">
        <f>VLOOKUP(  $A12, Import!$A$1:$AM$45, VLOOKUP(P$1,lookup!$B$109:$D$139,3,FALSE), FALSE)</f>
        <v>5</v>
      </c>
      <c r="Q12">
        <f>VLOOKUP(  $A12, Import!$A$1:$AM$45, VLOOKUP(Q$1,lookup!$B$109:$D$139,3,FALSE), FALSE)</f>
        <v>5</v>
      </c>
      <c r="R12">
        <f>VLOOKUP(  $A12, Import!$A$1:$AM$45, VLOOKUP(R$1,lookup!$B$109:$D$139,3,FALSE), FALSE)</f>
        <v>5</v>
      </c>
      <c r="S12">
        <f>VLOOKUP(  $A12, Import!$A$1:$AM$45, VLOOKUP(S$1,lookup!$B$109:$D$139,3,FALSE), FALSE)</f>
        <v>5</v>
      </c>
      <c r="T12">
        <f>VLOOKUP(  $A12, Import!$A$1:$AM$45, VLOOKUP(T$1,lookup!$B$109:$D$139,3,FALSE), FALSE)</f>
        <v>5</v>
      </c>
      <c r="U12">
        <f>VLOOKUP(  $A12, Import!$A$1:$AM$45, VLOOKUP(U$1,lookup!$B$109:$D$139,3,FALSE), FALSE)</f>
        <v>5</v>
      </c>
      <c r="V12">
        <f>VLOOKUP(  $A12, Import!$A$1:$AM$45, VLOOKUP(V$1,lookup!$B$109:$D$139,3,FALSE), FALSE)</f>
        <v>5</v>
      </c>
      <c r="W12">
        <f>VLOOKUP(  $A12, Import!$A$1:$AM$45, VLOOKUP(W$1,lookup!$B$109:$D$139,3,FALSE), FALSE)</f>
        <v>5</v>
      </c>
      <c r="X12">
        <f>VLOOKUP(  $A12, Import!$A$1:$AM$45, VLOOKUP(X$1,lookup!$B$109:$D$139,3,FALSE), FALSE)</f>
        <v>5</v>
      </c>
      <c r="Y12">
        <f>VLOOKUP(  $A12, Import!$A$1:$AM$45, VLOOKUP(Y$1,lookup!$B$109:$D$139,3,FALSE), FALSE)</f>
        <v>5</v>
      </c>
      <c r="Z12">
        <f>VLOOKUP(  $A12, Import!$A$1:$AM$45, VLOOKUP(Z$1,lookup!$B$109:$D$139,3,FALSE), FALSE)</f>
        <v>5</v>
      </c>
      <c r="AA12">
        <f>VLOOKUP(  $A12, Import!$A$1:$AM$45, VLOOKUP(AA$1,lookup!$B$109:$D$139,3,FALSE), FALSE)</f>
        <v>5</v>
      </c>
      <c r="AB12">
        <f>VLOOKUP(  $A12, Import!$A$1:$AM$45, VLOOKUP(AB$1,lookup!$B$109:$D$139,3,FALSE), FALSE)</f>
        <v>5</v>
      </c>
      <c r="AC12">
        <f>VLOOKUP(  $A12, Import!$A$1:$AM$45, VLOOKUP(AC$1,lookup!$B$109:$D$139,3,FALSE), FALSE)</f>
        <v>5</v>
      </c>
      <c r="AD12">
        <f>VLOOKUP(  $A12, Import!$A$1:$AM$45, VLOOKUP(AD$1,lookup!$B$109:$D$139,3,FALSE), FALSE)</f>
        <v>5</v>
      </c>
      <c r="AE12">
        <f>VLOOKUP(  $A12, Import!$A$1:$AM$45, VLOOKUP(AE$1,lookup!$B$109:$D$139,3,FALSE), FALSE)</f>
        <v>5</v>
      </c>
      <c r="AF12">
        <f>VLOOKUP(  $A12, Import!$A$1:$AM$45, VLOOKUP(AF$1,lookup!$B$109:$D$139,3,FALSE), FALSE)</f>
        <v>5</v>
      </c>
      <c r="AG12">
        <f>VLOOKUP(  $A12, Import!$A$1:$AM$45, VLOOKUP(AG$1,lookup!$B$109:$D$139,3,FALSE), FALSE)</f>
        <v>5</v>
      </c>
    </row>
    <row r="13" spans="1:33" x14ac:dyDescent="0.25">
      <c r="A13" s="27" t="s">
        <v>45</v>
      </c>
      <c r="B13" s="24" t="str">
        <f>VLOOKUP(A13,lookup!$B$3:$Q$54,4,FALSE)</f>
        <v>SO~4~^2-^ (mmol m^-3^ porewater)</v>
      </c>
      <c r="C13">
        <f>VLOOKUP(  $A13, Import!$A$1:$AM$45, VLOOKUP(C$1,lookup!$B$109:$D$139,3,FALSE), FALSE)</f>
        <v>35000</v>
      </c>
      <c r="D13">
        <f>VLOOKUP(  $A13, Import!$A$1:$AM$45, VLOOKUP(D$1,lookup!$B$109:$D$139,3,FALSE), FALSE)</f>
        <v>35000</v>
      </c>
      <c r="E13">
        <f>VLOOKUP(  $A13, Import!$A$1:$AM$45, VLOOKUP(E$1,lookup!$B$109:$D$139,3,FALSE), FALSE)</f>
        <v>35000</v>
      </c>
      <c r="F13">
        <f>VLOOKUP(  $A13, Import!$A$1:$AM$45, VLOOKUP(F$1,lookup!$B$109:$D$139,3,FALSE), FALSE)</f>
        <v>35000</v>
      </c>
      <c r="G13">
        <f>VLOOKUP(  $A13, Import!$A$1:$AM$45, VLOOKUP(G$1,lookup!$B$109:$D$139,3,FALSE), FALSE)</f>
        <v>35000</v>
      </c>
      <c r="H13">
        <f>VLOOKUP(  $A13, Import!$A$1:$AM$45, VLOOKUP(H$1,lookup!$B$109:$D$139,3,FALSE), FALSE)</f>
        <v>35000</v>
      </c>
      <c r="I13">
        <f>VLOOKUP(  $A13, Import!$A$1:$AM$45, VLOOKUP(I$1,lookup!$B$109:$D$139,3,FALSE), FALSE)</f>
        <v>35000</v>
      </c>
      <c r="J13">
        <f>VLOOKUP(  $A13, Import!$A$1:$AM$45, VLOOKUP(J$1,lookup!$B$109:$D$139,3,FALSE), FALSE)</f>
        <v>35000</v>
      </c>
      <c r="K13">
        <f>VLOOKUP(  $A13, Import!$A$1:$AM$45, VLOOKUP(K$1,lookup!$B$109:$D$139,3,FALSE), FALSE)</f>
        <v>35000</v>
      </c>
      <c r="L13">
        <f>VLOOKUP(  $A13, Import!$A$1:$AM$45, VLOOKUP(L$1,lookup!$B$109:$D$139,3,FALSE), FALSE)</f>
        <v>35000</v>
      </c>
      <c r="M13">
        <f>VLOOKUP(  $A13, Import!$A$1:$AM$45, VLOOKUP(M$1,lookup!$B$109:$D$139,3,FALSE), FALSE)</f>
        <v>35000</v>
      </c>
      <c r="N13">
        <f>VLOOKUP(  $A13, Import!$A$1:$AM$45, VLOOKUP(N$1,lookup!$B$109:$D$139,3,FALSE), FALSE)</f>
        <v>35000</v>
      </c>
      <c r="O13">
        <f>VLOOKUP(  $A13, Import!$A$1:$AM$45, VLOOKUP(O$1,lookup!$B$109:$D$139,3,FALSE), FALSE)</f>
        <v>35000</v>
      </c>
      <c r="P13">
        <f>VLOOKUP(  $A13, Import!$A$1:$AM$45, VLOOKUP(P$1,lookup!$B$109:$D$139,3,FALSE), FALSE)</f>
        <v>35000</v>
      </c>
      <c r="Q13">
        <f>VLOOKUP(  $A13, Import!$A$1:$AM$45, VLOOKUP(Q$1,lookup!$B$109:$D$139,3,FALSE), FALSE)</f>
        <v>35000</v>
      </c>
      <c r="R13">
        <f>VLOOKUP(  $A13, Import!$A$1:$AM$45, VLOOKUP(R$1,lookup!$B$109:$D$139,3,FALSE), FALSE)</f>
        <v>35000</v>
      </c>
      <c r="S13">
        <f>VLOOKUP(  $A13, Import!$A$1:$AM$45, VLOOKUP(S$1,lookup!$B$109:$D$139,3,FALSE), FALSE)</f>
        <v>35000</v>
      </c>
      <c r="T13">
        <f>VLOOKUP(  $A13, Import!$A$1:$AM$45, VLOOKUP(T$1,lookup!$B$109:$D$139,3,FALSE), FALSE)</f>
        <v>35000</v>
      </c>
      <c r="U13">
        <f>VLOOKUP(  $A13, Import!$A$1:$AM$45, VLOOKUP(U$1,lookup!$B$109:$D$139,3,FALSE), FALSE)</f>
        <v>35000</v>
      </c>
      <c r="V13">
        <f>VLOOKUP(  $A13, Import!$A$1:$AM$45, VLOOKUP(V$1,lookup!$B$109:$D$139,3,FALSE), FALSE)</f>
        <v>35000</v>
      </c>
      <c r="W13">
        <f>VLOOKUP(  $A13, Import!$A$1:$AM$45, VLOOKUP(W$1,lookup!$B$109:$D$139,3,FALSE), FALSE)</f>
        <v>35000</v>
      </c>
      <c r="X13">
        <f>VLOOKUP(  $A13, Import!$A$1:$AM$45, VLOOKUP(X$1,lookup!$B$109:$D$139,3,FALSE), FALSE)</f>
        <v>35000</v>
      </c>
      <c r="Y13">
        <f>VLOOKUP(  $A13, Import!$A$1:$AM$45, VLOOKUP(Y$1,lookup!$B$109:$D$139,3,FALSE), FALSE)</f>
        <v>35000</v>
      </c>
      <c r="Z13">
        <f>VLOOKUP(  $A13, Import!$A$1:$AM$45, VLOOKUP(Z$1,lookup!$B$109:$D$139,3,FALSE), FALSE)</f>
        <v>35000</v>
      </c>
      <c r="AA13">
        <f>VLOOKUP(  $A13, Import!$A$1:$AM$45, VLOOKUP(AA$1,lookup!$B$109:$D$139,3,FALSE), FALSE)</f>
        <v>35000</v>
      </c>
      <c r="AB13">
        <f>VLOOKUP(  $A13, Import!$A$1:$AM$45, VLOOKUP(AB$1,lookup!$B$109:$D$139,3,FALSE), FALSE)</f>
        <v>35000</v>
      </c>
      <c r="AC13">
        <f>VLOOKUP(  $A13, Import!$A$1:$AM$45, VLOOKUP(AC$1,lookup!$B$109:$D$139,3,FALSE), FALSE)</f>
        <v>35000</v>
      </c>
      <c r="AD13">
        <f>VLOOKUP(  $A13, Import!$A$1:$AM$45, VLOOKUP(AD$1,lookup!$B$109:$D$139,3,FALSE), FALSE)</f>
        <v>35000</v>
      </c>
      <c r="AE13">
        <f>VLOOKUP(  $A13, Import!$A$1:$AM$45, VLOOKUP(AE$1,lookup!$B$109:$D$139,3,FALSE), FALSE)</f>
        <v>35000</v>
      </c>
      <c r="AF13">
        <f>VLOOKUP(  $A13, Import!$A$1:$AM$45, VLOOKUP(AF$1,lookup!$B$109:$D$139,3,FALSE), FALSE)</f>
        <v>35000</v>
      </c>
      <c r="AG13">
        <f>VLOOKUP(  $A13, Import!$A$1:$AM$45, VLOOKUP(AG$1,lookup!$B$109:$D$139,3,FALSE), FALSE)</f>
        <v>35000</v>
      </c>
    </row>
    <row r="14" spans="1:33" x14ac:dyDescent="0.25">
      <c r="A14" s="27" t="s">
        <v>46</v>
      </c>
      <c r="B14" s="24" t="str">
        <f>VLOOKUP(A14,lookup!$B$3:$Q$54,4,FALSE)</f>
        <v>H~2~S (mmol m^-3^ porewater)</v>
      </c>
      <c r="C14">
        <f>VLOOKUP(  $A14, Import!$A$1:$AM$45, VLOOKUP(C$1,lookup!$B$109:$D$139,3,FALSE), FALSE)</f>
        <v>1E-10</v>
      </c>
      <c r="D14">
        <f>VLOOKUP(  $A14, Import!$A$1:$AM$45, VLOOKUP(D$1,lookup!$B$109:$D$139,3,FALSE), FALSE)</f>
        <v>1E-10</v>
      </c>
      <c r="E14">
        <f>VLOOKUP(  $A14, Import!$A$1:$AM$45, VLOOKUP(E$1,lookup!$B$109:$D$139,3,FALSE), FALSE)</f>
        <v>1E-10</v>
      </c>
      <c r="F14">
        <f>VLOOKUP(  $A14, Import!$A$1:$AM$45, VLOOKUP(F$1,lookup!$B$109:$D$139,3,FALSE), FALSE)</f>
        <v>1E-10</v>
      </c>
      <c r="G14">
        <f>VLOOKUP(  $A14, Import!$A$1:$AM$45, VLOOKUP(G$1,lookup!$B$109:$D$139,3,FALSE), FALSE)</f>
        <v>1E-10</v>
      </c>
      <c r="H14">
        <f>VLOOKUP(  $A14, Import!$A$1:$AM$45, VLOOKUP(H$1,lookup!$B$109:$D$139,3,FALSE), FALSE)</f>
        <v>1E-10</v>
      </c>
      <c r="I14">
        <f>VLOOKUP(  $A14, Import!$A$1:$AM$45, VLOOKUP(I$1,lookup!$B$109:$D$139,3,FALSE), FALSE)</f>
        <v>1E-10</v>
      </c>
      <c r="J14">
        <f>VLOOKUP(  $A14, Import!$A$1:$AM$45, VLOOKUP(J$1,lookup!$B$109:$D$139,3,FALSE), FALSE)</f>
        <v>1E-10</v>
      </c>
      <c r="K14">
        <f>VLOOKUP(  $A14, Import!$A$1:$AM$45, VLOOKUP(K$1,lookup!$B$109:$D$139,3,FALSE), FALSE)</f>
        <v>1E-10</v>
      </c>
      <c r="L14">
        <f>VLOOKUP(  $A14, Import!$A$1:$AM$45, VLOOKUP(L$1,lookup!$B$109:$D$139,3,FALSE), FALSE)</f>
        <v>1E-10</v>
      </c>
      <c r="M14">
        <f>VLOOKUP(  $A14, Import!$A$1:$AM$45, VLOOKUP(M$1,lookup!$B$109:$D$139,3,FALSE), FALSE)</f>
        <v>30</v>
      </c>
      <c r="N14">
        <f>VLOOKUP(  $A14, Import!$A$1:$AM$45, VLOOKUP(N$1,lookup!$B$109:$D$139,3,FALSE), FALSE)</f>
        <v>30</v>
      </c>
      <c r="O14">
        <f>VLOOKUP(  $A14, Import!$A$1:$AM$45, VLOOKUP(O$1,lookup!$B$109:$D$139,3,FALSE), FALSE)</f>
        <v>30</v>
      </c>
      <c r="P14">
        <f>VLOOKUP(  $A14, Import!$A$1:$AM$45, VLOOKUP(P$1,lookup!$B$109:$D$139,3,FALSE), FALSE)</f>
        <v>30</v>
      </c>
      <c r="Q14">
        <f>VLOOKUP(  $A14, Import!$A$1:$AM$45, VLOOKUP(Q$1,lookup!$B$109:$D$139,3,FALSE), FALSE)</f>
        <v>36</v>
      </c>
      <c r="R14">
        <f>VLOOKUP(  $A14, Import!$A$1:$AM$45, VLOOKUP(R$1,lookup!$B$109:$D$139,3,FALSE), FALSE)</f>
        <v>36</v>
      </c>
      <c r="S14">
        <f>VLOOKUP(  $A14, Import!$A$1:$AM$45, VLOOKUP(S$1,lookup!$B$109:$D$139,3,FALSE), FALSE)</f>
        <v>36</v>
      </c>
      <c r="T14">
        <f>VLOOKUP(  $A14, Import!$A$1:$AM$45, VLOOKUP(T$1,lookup!$B$109:$D$139,3,FALSE), FALSE)</f>
        <v>36</v>
      </c>
      <c r="U14">
        <f>VLOOKUP(  $A14, Import!$A$1:$AM$45, VLOOKUP(U$1,lookup!$B$109:$D$139,3,FALSE), FALSE)</f>
        <v>36</v>
      </c>
      <c r="V14">
        <f>VLOOKUP(  $A14, Import!$A$1:$AM$45, VLOOKUP(V$1,lookup!$B$109:$D$139,3,FALSE), FALSE)</f>
        <v>57</v>
      </c>
      <c r="W14">
        <f>VLOOKUP(  $A14, Import!$A$1:$AM$45, VLOOKUP(W$1,lookup!$B$109:$D$139,3,FALSE), FALSE)</f>
        <v>57</v>
      </c>
      <c r="X14">
        <f>VLOOKUP(  $A14, Import!$A$1:$AM$45, VLOOKUP(X$1,lookup!$B$109:$D$139,3,FALSE), FALSE)</f>
        <v>57</v>
      </c>
      <c r="Y14">
        <f>VLOOKUP(  $A14, Import!$A$1:$AM$45, VLOOKUP(Y$1,lookup!$B$109:$D$139,3,FALSE), FALSE)</f>
        <v>57</v>
      </c>
      <c r="Z14">
        <f>VLOOKUP(  $A14, Import!$A$1:$AM$45, VLOOKUP(Z$1,lookup!$B$109:$D$139,3,FALSE), FALSE)</f>
        <v>57</v>
      </c>
      <c r="AA14">
        <f>VLOOKUP(  $A14, Import!$A$1:$AM$45, VLOOKUP(AA$1,lookup!$B$109:$D$139,3,FALSE), FALSE)</f>
        <v>57</v>
      </c>
      <c r="AB14">
        <f>VLOOKUP(  $A14, Import!$A$1:$AM$45, VLOOKUP(AB$1,lookup!$B$109:$D$139,3,FALSE), FALSE)</f>
        <v>72</v>
      </c>
      <c r="AC14">
        <f>VLOOKUP(  $A14, Import!$A$1:$AM$45, VLOOKUP(AC$1,lookup!$B$109:$D$139,3,FALSE), FALSE)</f>
        <v>72</v>
      </c>
      <c r="AD14">
        <f>VLOOKUP(  $A14, Import!$A$1:$AM$45, VLOOKUP(AD$1,lookup!$B$109:$D$139,3,FALSE), FALSE)</f>
        <v>72</v>
      </c>
      <c r="AE14">
        <f>VLOOKUP(  $A14, Import!$A$1:$AM$45, VLOOKUP(AE$1,lookup!$B$109:$D$139,3,FALSE), FALSE)</f>
        <v>72</v>
      </c>
      <c r="AF14">
        <f>VLOOKUP(  $A14, Import!$A$1:$AM$45, VLOOKUP(AF$1,lookup!$B$109:$D$139,3,FALSE), FALSE)</f>
        <v>72</v>
      </c>
      <c r="AG14">
        <f>VLOOKUP(  $A14, Import!$A$1:$AM$45, VLOOKUP(AG$1,lookup!$B$109:$D$139,3,FALSE), FALSE)</f>
        <v>72</v>
      </c>
    </row>
    <row r="15" spans="1:33" x14ac:dyDescent="0.25">
      <c r="A15" s="24" t="s">
        <v>52</v>
      </c>
      <c r="B15" s="24" t="str">
        <f>VLOOKUP(A15,lookup!$B$3:$Q$54,4,FALSE)</f>
        <v>Amorphous MnO~2~ (mmol m^-3^ solids)</v>
      </c>
      <c r="C15">
        <f>VLOOKUP(  $A15, Import!$A$1:$AM$45, VLOOKUP(C$1,lookup!$B$109:$D$139,3,FALSE), FALSE)</f>
        <v>10</v>
      </c>
      <c r="D15">
        <f>VLOOKUP(  $A15, Import!$A$1:$AM$45, VLOOKUP(D$1,lookup!$B$109:$D$139,3,FALSE), FALSE)</f>
        <v>10</v>
      </c>
      <c r="E15">
        <f>VLOOKUP(  $A15, Import!$A$1:$AM$45, VLOOKUP(E$1,lookup!$B$109:$D$139,3,FALSE), FALSE)</f>
        <v>10</v>
      </c>
      <c r="F15">
        <f>VLOOKUP(  $A15, Import!$A$1:$AM$45, VLOOKUP(F$1,lookup!$B$109:$D$139,3,FALSE), FALSE)</f>
        <v>10</v>
      </c>
      <c r="G15">
        <f>VLOOKUP(  $A15, Import!$A$1:$AM$45, VLOOKUP(G$1,lookup!$B$109:$D$139,3,FALSE), FALSE)</f>
        <v>10</v>
      </c>
      <c r="H15">
        <f>VLOOKUP(  $A15, Import!$A$1:$AM$45, VLOOKUP(H$1,lookup!$B$109:$D$139,3,FALSE), FALSE)</f>
        <v>10</v>
      </c>
      <c r="I15">
        <f>VLOOKUP(  $A15, Import!$A$1:$AM$45, VLOOKUP(I$1,lookup!$B$109:$D$139,3,FALSE), FALSE)</f>
        <v>10</v>
      </c>
      <c r="J15">
        <f>VLOOKUP(  $A15, Import!$A$1:$AM$45, VLOOKUP(J$1,lookup!$B$109:$D$139,3,FALSE), FALSE)</f>
        <v>10</v>
      </c>
      <c r="K15">
        <f>VLOOKUP(  $A15, Import!$A$1:$AM$45, VLOOKUP(K$1,lookup!$B$109:$D$139,3,FALSE), FALSE)</f>
        <v>10</v>
      </c>
      <c r="L15">
        <f>VLOOKUP(  $A15, Import!$A$1:$AM$45, VLOOKUP(L$1,lookup!$B$109:$D$139,3,FALSE), FALSE)</f>
        <v>10</v>
      </c>
      <c r="M15">
        <f>VLOOKUP(  $A15, Import!$A$1:$AM$45, VLOOKUP(M$1,lookup!$B$109:$D$139,3,FALSE), FALSE)</f>
        <v>10</v>
      </c>
      <c r="N15">
        <f>VLOOKUP(  $A15, Import!$A$1:$AM$45, VLOOKUP(N$1,lookup!$B$109:$D$139,3,FALSE), FALSE)</f>
        <v>10</v>
      </c>
      <c r="O15">
        <f>VLOOKUP(  $A15, Import!$A$1:$AM$45, VLOOKUP(O$1,lookup!$B$109:$D$139,3,FALSE), FALSE)</f>
        <v>10</v>
      </c>
      <c r="P15">
        <f>VLOOKUP(  $A15, Import!$A$1:$AM$45, VLOOKUP(P$1,lookup!$B$109:$D$139,3,FALSE), FALSE)</f>
        <v>10</v>
      </c>
      <c r="Q15">
        <f>VLOOKUP(  $A15, Import!$A$1:$AM$45, VLOOKUP(Q$1,lookup!$B$109:$D$139,3,FALSE), FALSE)</f>
        <v>10</v>
      </c>
      <c r="R15">
        <f>VLOOKUP(  $A15, Import!$A$1:$AM$45, VLOOKUP(R$1,lookup!$B$109:$D$139,3,FALSE), FALSE)</f>
        <v>10</v>
      </c>
      <c r="S15">
        <f>VLOOKUP(  $A15, Import!$A$1:$AM$45, VLOOKUP(S$1,lookup!$B$109:$D$139,3,FALSE), FALSE)</f>
        <v>10</v>
      </c>
      <c r="T15">
        <f>VLOOKUP(  $A15, Import!$A$1:$AM$45, VLOOKUP(T$1,lookup!$B$109:$D$139,3,FALSE), FALSE)</f>
        <v>10</v>
      </c>
      <c r="U15">
        <f>VLOOKUP(  $A15, Import!$A$1:$AM$45, VLOOKUP(U$1,lookup!$B$109:$D$139,3,FALSE), FALSE)</f>
        <v>10</v>
      </c>
      <c r="V15">
        <f>VLOOKUP(  $A15, Import!$A$1:$AM$45, VLOOKUP(V$1,lookup!$B$109:$D$139,3,FALSE), FALSE)</f>
        <v>10</v>
      </c>
      <c r="W15">
        <f>VLOOKUP(  $A15, Import!$A$1:$AM$45, VLOOKUP(W$1,lookup!$B$109:$D$139,3,FALSE), FALSE)</f>
        <v>10</v>
      </c>
      <c r="X15">
        <f>VLOOKUP(  $A15, Import!$A$1:$AM$45, VLOOKUP(X$1,lookup!$B$109:$D$139,3,FALSE), FALSE)</f>
        <v>10</v>
      </c>
      <c r="Y15">
        <f>VLOOKUP(  $A15, Import!$A$1:$AM$45, VLOOKUP(Y$1,lookup!$B$109:$D$139,3,FALSE), FALSE)</f>
        <v>10</v>
      </c>
      <c r="Z15">
        <f>VLOOKUP(  $A15, Import!$A$1:$AM$45, VLOOKUP(Z$1,lookup!$B$109:$D$139,3,FALSE), FALSE)</f>
        <v>10</v>
      </c>
      <c r="AA15">
        <f>VLOOKUP(  $A15, Import!$A$1:$AM$45, VLOOKUP(AA$1,lookup!$B$109:$D$139,3,FALSE), FALSE)</f>
        <v>10</v>
      </c>
      <c r="AB15">
        <f>VLOOKUP(  $A15, Import!$A$1:$AM$45, VLOOKUP(AB$1,lookup!$B$109:$D$139,3,FALSE), FALSE)</f>
        <v>10</v>
      </c>
      <c r="AC15">
        <f>VLOOKUP(  $A15, Import!$A$1:$AM$45, VLOOKUP(AC$1,lookup!$B$109:$D$139,3,FALSE), FALSE)</f>
        <v>10</v>
      </c>
      <c r="AD15">
        <f>VLOOKUP(  $A15, Import!$A$1:$AM$45, VLOOKUP(AD$1,lookup!$B$109:$D$139,3,FALSE), FALSE)</f>
        <v>10</v>
      </c>
      <c r="AE15">
        <f>VLOOKUP(  $A15, Import!$A$1:$AM$45, VLOOKUP(AE$1,lookup!$B$109:$D$139,3,FALSE), FALSE)</f>
        <v>10</v>
      </c>
      <c r="AF15">
        <f>VLOOKUP(  $A15, Import!$A$1:$AM$45, VLOOKUP(AF$1,lookup!$B$109:$D$139,3,FALSE), FALSE)</f>
        <v>10</v>
      </c>
      <c r="AG15">
        <f>VLOOKUP(  $A15, Import!$A$1:$AM$45, VLOOKUP(AG$1,lookup!$B$109:$D$139,3,FALSE), FALSE)</f>
        <v>10</v>
      </c>
    </row>
    <row r="16" spans="1:33" x14ac:dyDescent="0.25">
      <c r="A16" s="24" t="s">
        <v>58</v>
      </c>
      <c r="B16" s="24" t="str">
        <f>VLOOKUP(A16,lookup!$B$3:$Q$54,4,FALSE)</f>
        <v>FeS (mmol m^-3^ solids)</v>
      </c>
      <c r="C16">
        <f>VLOOKUP(  $A16, Import!$A$1:$AM$45, VLOOKUP(C$1,lookup!$B$109:$D$139,3,FALSE), FALSE)</f>
        <v>8200</v>
      </c>
      <c r="D16">
        <f>VLOOKUP(  $A16, Import!$A$1:$AM$45, VLOOKUP(D$1,lookup!$B$109:$D$139,3,FALSE), FALSE)</f>
        <v>8200</v>
      </c>
      <c r="E16">
        <f>VLOOKUP(  $A16, Import!$A$1:$AM$45, VLOOKUP(E$1,lookup!$B$109:$D$139,3,FALSE), FALSE)</f>
        <v>8200</v>
      </c>
      <c r="F16">
        <f>VLOOKUP(  $A16, Import!$A$1:$AM$45, VLOOKUP(F$1,lookup!$B$109:$D$139,3,FALSE), FALSE)</f>
        <v>8200</v>
      </c>
      <c r="G16">
        <f>VLOOKUP(  $A16, Import!$A$1:$AM$45, VLOOKUP(G$1,lookup!$B$109:$D$139,3,FALSE), FALSE)</f>
        <v>8200</v>
      </c>
      <c r="H16">
        <f>VLOOKUP(  $A16, Import!$A$1:$AM$45, VLOOKUP(H$1,lookup!$B$109:$D$139,3,FALSE), FALSE)</f>
        <v>8200</v>
      </c>
      <c r="I16">
        <f>VLOOKUP(  $A16, Import!$A$1:$AM$45, VLOOKUP(I$1,lookup!$B$109:$D$139,3,FALSE), FALSE)</f>
        <v>8200</v>
      </c>
      <c r="J16">
        <f>VLOOKUP(  $A16, Import!$A$1:$AM$45, VLOOKUP(J$1,lookup!$B$109:$D$139,3,FALSE), FALSE)</f>
        <v>8200</v>
      </c>
      <c r="K16">
        <f>VLOOKUP(  $A16, Import!$A$1:$AM$45, VLOOKUP(K$1,lookup!$B$109:$D$139,3,FALSE), FALSE)</f>
        <v>25000</v>
      </c>
      <c r="L16">
        <f>VLOOKUP(  $A16, Import!$A$1:$AM$45, VLOOKUP(L$1,lookup!$B$109:$D$139,3,FALSE), FALSE)</f>
        <v>8200</v>
      </c>
      <c r="M16">
        <f>VLOOKUP(  $A16, Import!$A$1:$AM$45, VLOOKUP(M$1,lookup!$B$109:$D$139,3,FALSE), FALSE)</f>
        <v>5600</v>
      </c>
      <c r="N16">
        <f>VLOOKUP(  $A16, Import!$A$1:$AM$45, VLOOKUP(N$1,lookup!$B$109:$D$139,3,FALSE), FALSE)</f>
        <v>14000</v>
      </c>
      <c r="O16">
        <f>VLOOKUP(  $A16, Import!$A$1:$AM$45, VLOOKUP(O$1,lookup!$B$109:$D$139,3,FALSE), FALSE)</f>
        <v>5600</v>
      </c>
      <c r="P16">
        <f>VLOOKUP(  $A16, Import!$A$1:$AM$45, VLOOKUP(P$1,lookup!$B$109:$D$139,3,FALSE), FALSE)</f>
        <v>5600</v>
      </c>
      <c r="Q16">
        <f>VLOOKUP(  $A16, Import!$A$1:$AM$45, VLOOKUP(Q$1,lookup!$B$109:$D$139,3,FALSE), FALSE)</f>
        <v>8000</v>
      </c>
      <c r="R16">
        <f>VLOOKUP(  $A16, Import!$A$1:$AM$45, VLOOKUP(R$1,lookup!$B$109:$D$139,3,FALSE), FALSE)</f>
        <v>8000</v>
      </c>
      <c r="S16">
        <f>VLOOKUP(  $A16, Import!$A$1:$AM$45, VLOOKUP(S$1,lookup!$B$109:$D$139,3,FALSE), FALSE)</f>
        <v>8000</v>
      </c>
      <c r="T16">
        <f>VLOOKUP(  $A16, Import!$A$1:$AM$45, VLOOKUP(T$1,lookup!$B$109:$D$139,3,FALSE), FALSE)</f>
        <v>15400</v>
      </c>
      <c r="U16">
        <f>VLOOKUP(  $A16, Import!$A$1:$AM$45, VLOOKUP(U$1,lookup!$B$109:$D$139,3,FALSE), FALSE)</f>
        <v>8000</v>
      </c>
      <c r="V16">
        <f>VLOOKUP(  $A16, Import!$A$1:$AM$45, VLOOKUP(V$1,lookup!$B$109:$D$139,3,FALSE), FALSE)</f>
        <v>11000</v>
      </c>
      <c r="W16">
        <f>VLOOKUP(  $A16, Import!$A$1:$AM$45, VLOOKUP(W$1,lookup!$B$109:$D$139,3,FALSE), FALSE)</f>
        <v>10000</v>
      </c>
      <c r="X16">
        <f>VLOOKUP(  $A16, Import!$A$1:$AM$45, VLOOKUP(X$1,lookup!$B$109:$D$139,3,FALSE), FALSE)</f>
        <v>11000</v>
      </c>
      <c r="Y16">
        <f>VLOOKUP(  $A16, Import!$A$1:$AM$45, VLOOKUP(Y$1,lookup!$B$109:$D$139,3,FALSE), FALSE)</f>
        <v>11000</v>
      </c>
      <c r="Z16">
        <f>VLOOKUP(  $A16, Import!$A$1:$AM$45, VLOOKUP(Z$1,lookup!$B$109:$D$139,3,FALSE), FALSE)</f>
        <v>6000</v>
      </c>
      <c r="AA16">
        <f>VLOOKUP(  $A16, Import!$A$1:$AM$45, VLOOKUP(AA$1,lookup!$B$109:$D$139,3,FALSE), FALSE)</f>
        <v>21000</v>
      </c>
      <c r="AB16">
        <f>VLOOKUP(  $A16, Import!$A$1:$AM$45, VLOOKUP(AB$1,lookup!$B$109:$D$139,3,FALSE), FALSE)</f>
        <v>1300</v>
      </c>
      <c r="AC16">
        <f>VLOOKUP(  $A16, Import!$A$1:$AM$45, VLOOKUP(AC$1,lookup!$B$109:$D$139,3,FALSE), FALSE)</f>
        <v>43000</v>
      </c>
      <c r="AD16">
        <f>VLOOKUP(  $A16, Import!$A$1:$AM$45, VLOOKUP(AD$1,lookup!$B$109:$D$139,3,FALSE), FALSE)</f>
        <v>1300</v>
      </c>
      <c r="AE16">
        <f>VLOOKUP(  $A16, Import!$A$1:$AM$45, VLOOKUP(AE$1,lookup!$B$109:$D$139,3,FALSE), FALSE)</f>
        <v>1300</v>
      </c>
      <c r="AF16">
        <f>VLOOKUP(  $A16, Import!$A$1:$AM$45, VLOOKUP(AF$1,lookup!$B$109:$D$139,3,FALSE), FALSE)</f>
        <v>43000</v>
      </c>
      <c r="AG16">
        <f>VLOOKUP(  $A16, Import!$A$1:$AM$45, VLOOKUP(AG$1,lookup!$B$109:$D$139,3,FALSE), FALSE)</f>
        <v>1300</v>
      </c>
    </row>
    <row r="17" spans="1:33" x14ac:dyDescent="0.25">
      <c r="A17" s="24" t="s">
        <v>59</v>
      </c>
      <c r="B17" s="24" t="str">
        <f>VLOOKUP(A17,lookup!$B$3:$Q$54,4,FALSE)</f>
        <v>FeS~2~ (mmol m^-3^ solids)</v>
      </c>
      <c r="C17">
        <f>VLOOKUP(  $A17, Import!$A$1:$AM$45, VLOOKUP(C$1,lookup!$B$109:$D$139,3,FALSE), FALSE)</f>
        <v>71000</v>
      </c>
      <c r="D17">
        <f>VLOOKUP(  $A17, Import!$A$1:$AM$45, VLOOKUP(D$1,lookup!$B$109:$D$139,3,FALSE), FALSE)</f>
        <v>71000</v>
      </c>
      <c r="E17">
        <f>VLOOKUP(  $A17, Import!$A$1:$AM$45, VLOOKUP(E$1,lookup!$B$109:$D$139,3,FALSE), FALSE)</f>
        <v>71000</v>
      </c>
      <c r="F17">
        <f>VLOOKUP(  $A17, Import!$A$1:$AM$45, VLOOKUP(F$1,lookup!$B$109:$D$139,3,FALSE), FALSE)</f>
        <v>71000</v>
      </c>
      <c r="G17">
        <f>VLOOKUP(  $A17, Import!$A$1:$AM$45, VLOOKUP(G$1,lookup!$B$109:$D$139,3,FALSE), FALSE)</f>
        <v>71000</v>
      </c>
      <c r="H17">
        <f>VLOOKUP(  $A17, Import!$A$1:$AM$45, VLOOKUP(H$1,lookup!$B$109:$D$139,3,FALSE), FALSE)</f>
        <v>71000</v>
      </c>
      <c r="I17">
        <f>VLOOKUP(  $A17, Import!$A$1:$AM$45, VLOOKUP(I$1,lookup!$B$109:$D$139,3,FALSE), FALSE)</f>
        <v>71000</v>
      </c>
      <c r="J17">
        <f>VLOOKUP(  $A17, Import!$A$1:$AM$45, VLOOKUP(J$1,lookup!$B$109:$D$139,3,FALSE), FALSE)</f>
        <v>71000</v>
      </c>
      <c r="K17">
        <f>VLOOKUP(  $A17, Import!$A$1:$AM$45, VLOOKUP(K$1,lookup!$B$109:$D$139,3,FALSE), FALSE)</f>
        <v>925000</v>
      </c>
      <c r="L17">
        <f>VLOOKUP(  $A17, Import!$A$1:$AM$45, VLOOKUP(L$1,lookup!$B$109:$D$139,3,FALSE), FALSE)</f>
        <v>71000</v>
      </c>
      <c r="M17">
        <f>VLOOKUP(  $A17, Import!$A$1:$AM$45, VLOOKUP(M$1,lookup!$B$109:$D$139,3,FALSE), FALSE)</f>
        <v>39000</v>
      </c>
      <c r="N17">
        <f>VLOOKUP(  $A17, Import!$A$1:$AM$45, VLOOKUP(N$1,lookup!$B$109:$D$139,3,FALSE), FALSE)</f>
        <v>107000</v>
      </c>
      <c r="O17">
        <f>VLOOKUP(  $A17, Import!$A$1:$AM$45, VLOOKUP(O$1,lookup!$B$109:$D$139,3,FALSE), FALSE)</f>
        <v>39000</v>
      </c>
      <c r="P17">
        <f>VLOOKUP(  $A17, Import!$A$1:$AM$45, VLOOKUP(P$1,lookup!$B$109:$D$139,3,FALSE), FALSE)</f>
        <v>39000</v>
      </c>
      <c r="Q17">
        <f>VLOOKUP(  $A17, Import!$A$1:$AM$45, VLOOKUP(Q$1,lookup!$B$109:$D$139,3,FALSE), FALSE)</f>
        <v>749</v>
      </c>
      <c r="R17">
        <f>VLOOKUP(  $A17, Import!$A$1:$AM$45, VLOOKUP(R$1,lookup!$B$109:$D$139,3,FALSE), FALSE)</f>
        <v>18000</v>
      </c>
      <c r="S17">
        <f>VLOOKUP(  $A17, Import!$A$1:$AM$45, VLOOKUP(S$1,lookup!$B$109:$D$139,3,FALSE), FALSE)</f>
        <v>18000</v>
      </c>
      <c r="T17">
        <f>VLOOKUP(  $A17, Import!$A$1:$AM$45, VLOOKUP(T$1,lookup!$B$109:$D$139,3,FALSE), FALSE)</f>
        <v>126000</v>
      </c>
      <c r="U17">
        <f>VLOOKUP(  $A17, Import!$A$1:$AM$45, VLOOKUP(U$1,lookup!$B$109:$D$139,3,FALSE), FALSE)</f>
        <v>18000</v>
      </c>
      <c r="V17">
        <f>VLOOKUP(  $A17, Import!$A$1:$AM$45, VLOOKUP(V$1,lookup!$B$109:$D$139,3,FALSE), FALSE)</f>
        <v>42000</v>
      </c>
      <c r="W17">
        <f>VLOOKUP(  $A17, Import!$A$1:$AM$45, VLOOKUP(W$1,lookup!$B$109:$D$139,3,FALSE), FALSE)</f>
        <v>123000</v>
      </c>
      <c r="X17">
        <f>VLOOKUP(  $A17, Import!$A$1:$AM$45, VLOOKUP(X$1,lookup!$B$109:$D$139,3,FALSE), FALSE)</f>
        <v>42000</v>
      </c>
      <c r="Y17">
        <f>VLOOKUP(  $A17, Import!$A$1:$AM$45, VLOOKUP(Y$1,lookup!$B$109:$D$139,3,FALSE), FALSE)</f>
        <v>42000</v>
      </c>
      <c r="Z17">
        <f>VLOOKUP(  $A17, Import!$A$1:$AM$45, VLOOKUP(Z$1,lookup!$B$109:$D$139,3,FALSE), FALSE)</f>
        <v>75000</v>
      </c>
      <c r="AA17">
        <f>VLOOKUP(  $A17, Import!$A$1:$AM$45, VLOOKUP(AA$1,lookup!$B$109:$D$139,3,FALSE), FALSE)</f>
        <v>268000</v>
      </c>
      <c r="AB17">
        <f>VLOOKUP(  $A17, Import!$A$1:$AM$45, VLOOKUP(AB$1,lookup!$B$109:$D$139,3,FALSE), FALSE)</f>
        <v>92000</v>
      </c>
      <c r="AC17">
        <f>VLOOKUP(  $A17, Import!$A$1:$AM$45, VLOOKUP(AC$1,lookup!$B$109:$D$139,3,FALSE), FALSE)</f>
        <v>692000</v>
      </c>
      <c r="AD17">
        <f>VLOOKUP(  $A17, Import!$A$1:$AM$45, VLOOKUP(AD$1,lookup!$B$109:$D$139,3,FALSE), FALSE)</f>
        <v>92000</v>
      </c>
      <c r="AE17">
        <f>VLOOKUP(  $A17, Import!$A$1:$AM$45, VLOOKUP(AE$1,lookup!$B$109:$D$139,3,FALSE), FALSE)</f>
        <v>92000</v>
      </c>
      <c r="AF17">
        <f>VLOOKUP(  $A17, Import!$A$1:$AM$45, VLOOKUP(AF$1,lookup!$B$109:$D$139,3,FALSE), FALSE)</f>
        <v>692000</v>
      </c>
      <c r="AG17">
        <f>VLOOKUP(  $A17, Import!$A$1:$AM$45, VLOOKUP(AG$1,lookup!$B$109:$D$139,3,FALSE), FALSE)</f>
        <v>92000</v>
      </c>
    </row>
    <row r="18" spans="1:33" x14ac:dyDescent="0.25">
      <c r="A18" s="24" t="s">
        <v>63</v>
      </c>
      <c r="B18" s="24" t="str">
        <f>VLOOKUP(A18,lookup!$B$3:$Q$54,4,FALSE)</f>
        <v>Unreactive solid P (mmol m^-3^ solids)</v>
      </c>
      <c r="C18" t="e">
        <f>VLOOKUP(  $A18, Import!$A$1:$AM$45, VLOOKUP(C$1,lookup!$B$109:$D$139,3,FALSE), FALSE)</f>
        <v>#N/A</v>
      </c>
      <c r="D18" t="e">
        <f>VLOOKUP(  $A18, Import!$A$1:$AM$45, VLOOKUP(D$1,lookup!$B$109:$D$139,3,FALSE), FALSE)</f>
        <v>#N/A</v>
      </c>
      <c r="E18" t="e">
        <f>VLOOKUP(  $A18, Import!$A$1:$AM$45, VLOOKUP(E$1,lookup!$B$109:$D$139,3,FALSE), FALSE)</f>
        <v>#N/A</v>
      </c>
      <c r="F18" t="e">
        <f>VLOOKUP(  $A18, Import!$A$1:$AM$45, VLOOKUP(F$1,lookup!$B$109:$D$139,3,FALSE), FALSE)</f>
        <v>#N/A</v>
      </c>
      <c r="G18" t="e">
        <f>VLOOKUP(  $A18, Import!$A$1:$AM$45, VLOOKUP(G$1,lookup!$B$109:$D$139,3,FALSE), FALSE)</f>
        <v>#N/A</v>
      </c>
      <c r="H18" t="e">
        <f>VLOOKUP(  $A18, Import!$A$1:$AM$45, VLOOKUP(H$1,lookup!$B$109:$D$139,3,FALSE), FALSE)</f>
        <v>#N/A</v>
      </c>
      <c r="I18" t="e">
        <f>VLOOKUP(  $A18, Import!$A$1:$AM$45, VLOOKUP(I$1,lookup!$B$109:$D$139,3,FALSE), FALSE)</f>
        <v>#N/A</v>
      </c>
      <c r="J18" t="e">
        <f>VLOOKUP(  $A18, Import!$A$1:$AM$45, VLOOKUP(J$1,lookup!$B$109:$D$139,3,FALSE), FALSE)</f>
        <v>#N/A</v>
      </c>
      <c r="K18" t="e">
        <f>VLOOKUP(  $A18, Import!$A$1:$AM$45, VLOOKUP(K$1,lookup!$B$109:$D$139,3,FALSE), FALSE)</f>
        <v>#N/A</v>
      </c>
      <c r="L18" t="e">
        <f>VLOOKUP(  $A18, Import!$A$1:$AM$45, VLOOKUP(L$1,lookup!$B$109:$D$139,3,FALSE), FALSE)</f>
        <v>#N/A</v>
      </c>
      <c r="M18" t="e">
        <f>VLOOKUP(  $A18, Import!$A$1:$AM$45, VLOOKUP(M$1,lookup!$B$109:$D$139,3,FALSE), FALSE)</f>
        <v>#N/A</v>
      </c>
      <c r="N18" t="e">
        <f>VLOOKUP(  $A18, Import!$A$1:$AM$45, VLOOKUP(N$1,lookup!$B$109:$D$139,3,FALSE), FALSE)</f>
        <v>#N/A</v>
      </c>
      <c r="O18" t="e">
        <f>VLOOKUP(  $A18, Import!$A$1:$AM$45, VLOOKUP(O$1,lookup!$B$109:$D$139,3,FALSE), FALSE)</f>
        <v>#N/A</v>
      </c>
      <c r="P18" t="e">
        <f>VLOOKUP(  $A18, Import!$A$1:$AM$45, VLOOKUP(P$1,lookup!$B$109:$D$139,3,FALSE), FALSE)</f>
        <v>#N/A</v>
      </c>
      <c r="Q18" t="e">
        <f>VLOOKUP(  $A18, Import!$A$1:$AM$45, VLOOKUP(Q$1,lookup!$B$109:$D$139,3,FALSE), FALSE)</f>
        <v>#N/A</v>
      </c>
      <c r="R18" t="e">
        <f>VLOOKUP(  $A18, Import!$A$1:$AM$45, VLOOKUP(R$1,lookup!$B$109:$D$139,3,FALSE), FALSE)</f>
        <v>#N/A</v>
      </c>
      <c r="S18" t="e">
        <f>VLOOKUP(  $A18, Import!$A$1:$AM$45, VLOOKUP(S$1,lookup!$B$109:$D$139,3,FALSE), FALSE)</f>
        <v>#N/A</v>
      </c>
      <c r="T18" t="e">
        <f>VLOOKUP(  $A18, Import!$A$1:$AM$45, VLOOKUP(T$1,lookup!$B$109:$D$139,3,FALSE), FALSE)</f>
        <v>#N/A</v>
      </c>
      <c r="U18" t="e">
        <f>VLOOKUP(  $A18, Import!$A$1:$AM$45, VLOOKUP(U$1,lookup!$B$109:$D$139,3,FALSE), FALSE)</f>
        <v>#N/A</v>
      </c>
      <c r="V18" t="e">
        <f>VLOOKUP(  $A18, Import!$A$1:$AM$45, VLOOKUP(V$1,lookup!$B$109:$D$139,3,FALSE), FALSE)</f>
        <v>#N/A</v>
      </c>
      <c r="W18" t="e">
        <f>VLOOKUP(  $A18, Import!$A$1:$AM$45, VLOOKUP(W$1,lookup!$B$109:$D$139,3,FALSE), FALSE)</f>
        <v>#N/A</v>
      </c>
      <c r="X18" t="e">
        <f>VLOOKUP(  $A18, Import!$A$1:$AM$45, VLOOKUP(X$1,lookup!$B$109:$D$139,3,FALSE), FALSE)</f>
        <v>#N/A</v>
      </c>
      <c r="Y18" t="e">
        <f>VLOOKUP(  $A18, Import!$A$1:$AM$45, VLOOKUP(Y$1,lookup!$B$109:$D$139,3,FALSE), FALSE)</f>
        <v>#N/A</v>
      </c>
      <c r="Z18" t="e">
        <f>VLOOKUP(  $A18, Import!$A$1:$AM$45, VLOOKUP(Z$1,lookup!$B$109:$D$139,3,FALSE), FALSE)</f>
        <v>#N/A</v>
      </c>
      <c r="AA18" t="e">
        <f>VLOOKUP(  $A18, Import!$A$1:$AM$45, VLOOKUP(AA$1,lookup!$B$109:$D$139,3,FALSE), FALSE)</f>
        <v>#N/A</v>
      </c>
      <c r="AB18" t="e">
        <f>VLOOKUP(  $A18, Import!$A$1:$AM$45, VLOOKUP(AB$1,lookup!$B$109:$D$139,3,FALSE), FALSE)</f>
        <v>#N/A</v>
      </c>
      <c r="AC18" t="e">
        <f>VLOOKUP(  $A18, Import!$A$1:$AM$45, VLOOKUP(AC$1,lookup!$B$109:$D$139,3,FALSE), FALSE)</f>
        <v>#N/A</v>
      </c>
      <c r="AD18" t="e">
        <f>VLOOKUP(  $A18, Import!$A$1:$AM$45, VLOOKUP(AD$1,lookup!$B$109:$D$139,3,FALSE), FALSE)</f>
        <v>#N/A</v>
      </c>
      <c r="AE18" t="e">
        <f>VLOOKUP(  $A18, Import!$A$1:$AM$45, VLOOKUP(AE$1,lookup!$B$109:$D$139,3,FALSE), FALSE)</f>
        <v>#N/A</v>
      </c>
      <c r="AF18" t="e">
        <f>VLOOKUP(  $A18, Import!$A$1:$AM$45, VLOOKUP(AF$1,lookup!$B$109:$D$139,3,FALSE), FALSE)</f>
        <v>#N/A</v>
      </c>
      <c r="AG18" t="e">
        <f>VLOOKUP(  $A18, Import!$A$1:$AM$45, VLOOKUP(AG$1,lookup!$B$109:$D$139,3,FALSE), FALSE)</f>
        <v>#N/A</v>
      </c>
    </row>
    <row r="19" spans="1:33" x14ac:dyDescent="0.25">
      <c r="A19" s="24" t="s">
        <v>62</v>
      </c>
      <c r="B19" s="24" t="str">
        <f>VLOOKUP(A19,lookup!$B$3:$Q$54,4,FALSE)</f>
        <v>CaCO~3~ (mmol m^-3^ solids)</v>
      </c>
      <c r="C19" t="e">
        <f>VLOOKUP(  $A19, Import!$A$1:$AM$45, VLOOKUP(C$1,lookup!$B$109:$D$139,3,FALSE), FALSE)</f>
        <v>#N/A</v>
      </c>
      <c r="D19" t="e">
        <f>VLOOKUP(  $A19, Import!$A$1:$AM$45, VLOOKUP(D$1,lookup!$B$109:$D$139,3,FALSE), FALSE)</f>
        <v>#N/A</v>
      </c>
      <c r="E19" t="e">
        <f>VLOOKUP(  $A19, Import!$A$1:$AM$45, VLOOKUP(E$1,lookup!$B$109:$D$139,3,FALSE), FALSE)</f>
        <v>#N/A</v>
      </c>
      <c r="F19" t="e">
        <f>VLOOKUP(  $A19, Import!$A$1:$AM$45, VLOOKUP(F$1,lookup!$B$109:$D$139,3,FALSE), FALSE)</f>
        <v>#N/A</v>
      </c>
      <c r="G19" t="e">
        <f>VLOOKUP(  $A19, Import!$A$1:$AM$45, VLOOKUP(G$1,lookup!$B$109:$D$139,3,FALSE), FALSE)</f>
        <v>#N/A</v>
      </c>
      <c r="H19" t="e">
        <f>VLOOKUP(  $A19, Import!$A$1:$AM$45, VLOOKUP(H$1,lookup!$B$109:$D$139,3,FALSE), FALSE)</f>
        <v>#N/A</v>
      </c>
      <c r="I19" t="e">
        <f>VLOOKUP(  $A19, Import!$A$1:$AM$45, VLOOKUP(I$1,lookup!$B$109:$D$139,3,FALSE), FALSE)</f>
        <v>#N/A</v>
      </c>
      <c r="J19" t="e">
        <f>VLOOKUP(  $A19, Import!$A$1:$AM$45, VLOOKUP(J$1,lookup!$B$109:$D$139,3,FALSE), FALSE)</f>
        <v>#N/A</v>
      </c>
      <c r="K19" t="e">
        <f>VLOOKUP(  $A19, Import!$A$1:$AM$45, VLOOKUP(K$1,lookup!$B$109:$D$139,3,FALSE), FALSE)</f>
        <v>#N/A</v>
      </c>
      <c r="L19" t="e">
        <f>VLOOKUP(  $A19, Import!$A$1:$AM$45, VLOOKUP(L$1,lookup!$B$109:$D$139,3,FALSE), FALSE)</f>
        <v>#N/A</v>
      </c>
      <c r="M19" t="e">
        <f>VLOOKUP(  $A19, Import!$A$1:$AM$45, VLOOKUP(M$1,lookup!$B$109:$D$139,3,FALSE), FALSE)</f>
        <v>#N/A</v>
      </c>
      <c r="N19" t="e">
        <f>VLOOKUP(  $A19, Import!$A$1:$AM$45, VLOOKUP(N$1,lookup!$B$109:$D$139,3,FALSE), FALSE)</f>
        <v>#N/A</v>
      </c>
      <c r="O19" t="e">
        <f>VLOOKUP(  $A19, Import!$A$1:$AM$45, VLOOKUP(O$1,lookup!$B$109:$D$139,3,FALSE), FALSE)</f>
        <v>#N/A</v>
      </c>
      <c r="P19" t="e">
        <f>VLOOKUP(  $A19, Import!$A$1:$AM$45, VLOOKUP(P$1,lookup!$B$109:$D$139,3,FALSE), FALSE)</f>
        <v>#N/A</v>
      </c>
      <c r="Q19" t="e">
        <f>VLOOKUP(  $A19, Import!$A$1:$AM$45, VLOOKUP(Q$1,lookup!$B$109:$D$139,3,FALSE), FALSE)</f>
        <v>#N/A</v>
      </c>
      <c r="R19" t="e">
        <f>VLOOKUP(  $A19, Import!$A$1:$AM$45, VLOOKUP(R$1,lookup!$B$109:$D$139,3,FALSE), FALSE)</f>
        <v>#N/A</v>
      </c>
      <c r="S19" t="e">
        <f>VLOOKUP(  $A19, Import!$A$1:$AM$45, VLOOKUP(S$1,lookup!$B$109:$D$139,3,FALSE), FALSE)</f>
        <v>#N/A</v>
      </c>
      <c r="T19" t="e">
        <f>VLOOKUP(  $A19, Import!$A$1:$AM$45, VLOOKUP(T$1,lookup!$B$109:$D$139,3,FALSE), FALSE)</f>
        <v>#N/A</v>
      </c>
      <c r="U19" t="e">
        <f>VLOOKUP(  $A19, Import!$A$1:$AM$45, VLOOKUP(U$1,lookup!$B$109:$D$139,3,FALSE), FALSE)</f>
        <v>#N/A</v>
      </c>
      <c r="V19" t="e">
        <f>VLOOKUP(  $A19, Import!$A$1:$AM$45, VLOOKUP(V$1,lookup!$B$109:$D$139,3,FALSE), FALSE)</f>
        <v>#N/A</v>
      </c>
      <c r="W19" t="e">
        <f>VLOOKUP(  $A19, Import!$A$1:$AM$45, VLOOKUP(W$1,lookup!$B$109:$D$139,3,FALSE), FALSE)</f>
        <v>#N/A</v>
      </c>
      <c r="X19" t="e">
        <f>VLOOKUP(  $A19, Import!$A$1:$AM$45, VLOOKUP(X$1,lookup!$B$109:$D$139,3,FALSE), FALSE)</f>
        <v>#N/A</v>
      </c>
      <c r="Y19" t="e">
        <f>VLOOKUP(  $A19, Import!$A$1:$AM$45, VLOOKUP(Y$1,lookup!$B$109:$D$139,3,FALSE), FALSE)</f>
        <v>#N/A</v>
      </c>
      <c r="Z19" t="e">
        <f>VLOOKUP(  $A19, Import!$A$1:$AM$45, VLOOKUP(Z$1,lookup!$B$109:$D$139,3,FALSE), FALSE)</f>
        <v>#N/A</v>
      </c>
      <c r="AA19" t="e">
        <f>VLOOKUP(  $A19, Import!$A$1:$AM$45, VLOOKUP(AA$1,lookup!$B$109:$D$139,3,FALSE), FALSE)</f>
        <v>#N/A</v>
      </c>
      <c r="AB19" t="e">
        <f>VLOOKUP(  $A19, Import!$A$1:$AM$45, VLOOKUP(AB$1,lookup!$B$109:$D$139,3,FALSE), FALSE)</f>
        <v>#N/A</v>
      </c>
      <c r="AC19" t="e">
        <f>VLOOKUP(  $A19, Import!$A$1:$AM$45, VLOOKUP(AC$1,lookup!$B$109:$D$139,3,FALSE), FALSE)</f>
        <v>#N/A</v>
      </c>
      <c r="AD19" t="e">
        <f>VLOOKUP(  $A19, Import!$A$1:$AM$45, VLOOKUP(AD$1,lookup!$B$109:$D$139,3,FALSE), FALSE)</f>
        <v>#N/A</v>
      </c>
      <c r="AE19" t="e">
        <f>VLOOKUP(  $A19, Import!$A$1:$AM$45, VLOOKUP(AE$1,lookup!$B$109:$D$139,3,FALSE), FALSE)</f>
        <v>#N/A</v>
      </c>
      <c r="AF19" t="e">
        <f>VLOOKUP(  $A19, Import!$A$1:$AM$45, VLOOKUP(AF$1,lookup!$B$109:$D$139,3,FALSE), FALSE)</f>
        <v>#N/A</v>
      </c>
      <c r="AG19" t="e">
        <f>VLOOKUP(  $A19, Import!$A$1:$AM$45, VLOOKUP(AG$1,lookup!$B$109:$D$139,3,FALSE), 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8338-C94F-4EFC-90BF-D479AB30C821}">
  <dimension ref="B2:E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RowHeight="15" x14ac:dyDescent="0.25"/>
  <cols>
    <col min="2" max="2" width="18.140625" customWidth="1"/>
    <col min="3" max="3" width="14.5703125" bestFit="1" customWidth="1"/>
    <col min="4" max="4" width="66" customWidth="1"/>
    <col min="5" max="5" width="40.85546875" customWidth="1"/>
  </cols>
  <sheetData>
    <row r="2" spans="2:5" x14ac:dyDescent="0.25">
      <c r="B2" s="37" t="s">
        <v>213</v>
      </c>
      <c r="C2" s="37" t="s">
        <v>214</v>
      </c>
      <c r="D2" s="37" t="s">
        <v>215</v>
      </c>
      <c r="E2" s="37" t="s">
        <v>143</v>
      </c>
    </row>
    <row r="3" spans="2:5" x14ac:dyDescent="0.25">
      <c r="B3" t="s">
        <v>233</v>
      </c>
      <c r="C3" t="s">
        <v>234</v>
      </c>
      <c r="D3" t="s">
        <v>222</v>
      </c>
      <c r="E3" t="s">
        <v>210</v>
      </c>
    </row>
    <row r="4" spans="2:5" x14ac:dyDescent="0.25">
      <c r="B4" t="s">
        <v>232</v>
      </c>
      <c r="C4" t="s">
        <v>243</v>
      </c>
      <c r="D4" s="33"/>
      <c r="E4" t="s">
        <v>211</v>
      </c>
    </row>
    <row r="5" spans="2:5" x14ac:dyDescent="0.25">
      <c r="B5" t="s">
        <v>231</v>
      </c>
      <c r="C5" t="s">
        <v>242</v>
      </c>
      <c r="D5" s="33"/>
      <c r="E5" t="s">
        <v>140</v>
      </c>
    </row>
    <row r="6" spans="2:5" x14ac:dyDescent="0.25">
      <c r="B6" t="s">
        <v>230</v>
      </c>
      <c r="C6" t="s">
        <v>241</v>
      </c>
      <c r="D6" s="33"/>
      <c r="E6" t="s">
        <v>212</v>
      </c>
    </row>
    <row r="7" spans="2:5" x14ac:dyDescent="0.25">
      <c r="B7" t="s">
        <v>229</v>
      </c>
      <c r="C7" t="s">
        <v>240</v>
      </c>
      <c r="D7" s="33"/>
      <c r="E7" t="s">
        <v>216</v>
      </c>
    </row>
    <row r="8" spans="2:5" ht="45" x14ac:dyDescent="0.25">
      <c r="B8" t="s">
        <v>228</v>
      </c>
      <c r="C8" t="s">
        <v>239</v>
      </c>
      <c r="D8" s="35" t="s">
        <v>244</v>
      </c>
      <c r="E8" t="s">
        <v>217</v>
      </c>
    </row>
    <row r="9" spans="2:5" ht="45" x14ac:dyDescent="0.25">
      <c r="B9" t="s">
        <v>227</v>
      </c>
      <c r="C9" t="s">
        <v>238</v>
      </c>
      <c r="D9" s="35" t="str">
        <f>D8</f>
        <v>\(\displaystyle \times \frac {1000 \times 365.25}{100 \times 100} \)
\
\</v>
      </c>
      <c r="E9" t="s">
        <v>218</v>
      </c>
    </row>
    <row r="10" spans="2:5" x14ac:dyDescent="0.25">
      <c r="B10" t="s">
        <v>226</v>
      </c>
      <c r="C10" t="s">
        <v>237</v>
      </c>
      <c r="D10" s="36"/>
      <c r="E10" t="s">
        <v>219</v>
      </c>
    </row>
    <row r="11" spans="2:5" ht="45" x14ac:dyDescent="0.25">
      <c r="B11" t="s">
        <v>225</v>
      </c>
      <c r="C11" t="s">
        <v>236</v>
      </c>
      <c r="D11" s="35" t="s">
        <v>306</v>
      </c>
      <c r="E11" t="s">
        <v>220</v>
      </c>
    </row>
    <row r="12" spans="2:5" ht="45" x14ac:dyDescent="0.25">
      <c r="B12" t="s">
        <v>224</v>
      </c>
      <c r="C12" t="s">
        <v>235</v>
      </c>
      <c r="D12" s="35" t="str">
        <f>D8</f>
        <v>\(\displaystyle \times \frac {1000 \times 365.25}{100 \times 100} \)
\
\</v>
      </c>
      <c r="E12" t="s">
        <v>221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7FF2-7228-4731-9B3C-010A8650D3D5}">
  <dimension ref="B2:E30"/>
  <sheetViews>
    <sheetView workbookViewId="0">
      <selection activeCell="C8" sqref="C8"/>
    </sheetView>
  </sheetViews>
  <sheetFormatPr defaultRowHeight="15" x14ac:dyDescent="0.25"/>
  <cols>
    <col min="2" max="2" width="12.42578125" bestFit="1" customWidth="1"/>
    <col min="3" max="3" width="56.85546875" customWidth="1"/>
    <col min="4" max="4" width="62.85546875" customWidth="1"/>
    <col min="5" max="5" width="13.140625" bestFit="1" customWidth="1"/>
  </cols>
  <sheetData>
    <row r="2" spans="2:5" x14ac:dyDescent="0.25">
      <c r="B2" s="37" t="s">
        <v>272</v>
      </c>
      <c r="C2" s="37" t="s">
        <v>143</v>
      </c>
      <c r="D2" s="37" t="s">
        <v>273</v>
      </c>
      <c r="E2" s="37" t="s">
        <v>198</v>
      </c>
    </row>
    <row r="3" spans="2:5" x14ac:dyDescent="0.25">
      <c r="B3" t="s">
        <v>245</v>
      </c>
      <c r="C3" t="str">
        <f>VLOOKUP(B3,lookup!$B$3:$G$107,2,FALSE)</f>
        <v>Oxygen penetration depth, where *O~2~* &gt; 0.1 mmol L^-1^</v>
      </c>
      <c r="D3" t="s">
        <v>284</v>
      </c>
      <c r="E3" t="s">
        <v>274</v>
      </c>
    </row>
    <row r="4" spans="2:5" x14ac:dyDescent="0.25">
      <c r="B4" t="s">
        <v>246</v>
      </c>
      <c r="C4" t="str">
        <f>VLOOKUP(B4,lookup!$B$3:$G$107,2,FALSE)</f>
        <v>Apparent redox potential discontinuity, where *H~2~S* &gt; 0.001 mmol L^-1^</v>
      </c>
      <c r="D4" t="s">
        <v>284</v>
      </c>
      <c r="E4" t="str">
        <f>E3</f>
        <v>diag_level &gt; 0</v>
      </c>
    </row>
    <row r="5" spans="2:5" x14ac:dyDescent="0.25">
      <c r="B5" t="s">
        <v>247</v>
      </c>
      <c r="C5" t="str">
        <f>VLOOKUP(B5,lookup!$B$3:$G$107,2,FALSE)</f>
        <v>Particulate organic matter flux at the SWI. Sum of *POCL*, *POCR* and *POCS*</v>
      </c>
      <c r="D5" t="s">
        <v>285</v>
      </c>
      <c r="E5" t="str">
        <f t="shared" ref="E5:E30" si="0">E4</f>
        <v>diag_level &gt; 0</v>
      </c>
    </row>
    <row r="6" spans="2:5" x14ac:dyDescent="0.25">
      <c r="B6" t="s">
        <v>248</v>
      </c>
      <c r="C6" t="str">
        <f>VLOOKUP(B6,lookup!$B$3:$G$107,2,FALSE)</f>
        <v>Particulate organic matter flux at the bottom boundary</v>
      </c>
      <c r="D6" t="s">
        <v>285</v>
      </c>
      <c r="E6" t="str">
        <f t="shared" si="0"/>
        <v>diag_level &gt; 0</v>
      </c>
    </row>
    <row r="7" spans="2:5" x14ac:dyDescent="0.25">
      <c r="B7" t="s">
        <v>249</v>
      </c>
      <c r="C7" t="str">
        <f>VLOOKUP(B7,lookup!$B$3:$G$107,2,FALSE)</f>
        <v>Total organic carbon in the top 15 cm</v>
      </c>
      <c r="D7" t="s">
        <v>286</v>
      </c>
      <c r="E7" t="str">
        <f t="shared" si="0"/>
        <v>diag_level &gt; 0</v>
      </c>
    </row>
    <row r="8" spans="2:5" x14ac:dyDescent="0.25">
      <c r="B8" t="s">
        <v>250</v>
      </c>
      <c r="C8" t="str">
        <f>VLOOKUP(B8,lookup!$B$3:$G$107,2,FALSE)</f>
        <v>Total iron '*</v>
      </c>
      <c r="D8" t="s">
        <v>290</v>
      </c>
      <c r="E8" t="str">
        <f t="shared" si="0"/>
        <v>diag_level &gt; 0</v>
      </c>
    </row>
    <row r="9" spans="2:5" x14ac:dyDescent="0.25">
      <c r="B9" t="s">
        <v>251</v>
      </c>
      <c r="C9" t="str">
        <f>VLOOKUP(B9,lookup!$B$3:$G$107,2,FALSE)</f>
        <v>Total nitrogen in the top 15 cm</v>
      </c>
      <c r="D9" t="s">
        <v>287</v>
      </c>
      <c r="E9" t="str">
        <f t="shared" si="0"/>
        <v>diag_level &gt; 0</v>
      </c>
    </row>
    <row r="10" spans="2:5" x14ac:dyDescent="0.25">
      <c r="B10" t="s">
        <v>252</v>
      </c>
      <c r="C10" t="str">
        <f>VLOOKUP(B10,lookup!$B$3:$G$107,2,FALSE)</f>
        <v>Total phosphorus in the top 15 cm</v>
      </c>
      <c r="D10" t="s">
        <v>288</v>
      </c>
      <c r="E10" t="str">
        <f t="shared" si="0"/>
        <v>diag_level &gt; 0</v>
      </c>
    </row>
    <row r="11" spans="2:5" x14ac:dyDescent="0.25">
      <c r="B11" t="s">
        <v>253</v>
      </c>
      <c r="C11" t="str">
        <f>VLOOKUP(B11,lookup!$B$3:$G$107,2,FALSE)</f>
        <v>Total sulfur '*</v>
      </c>
      <c r="D11" t="s">
        <v>289</v>
      </c>
      <c r="E11" t="str">
        <f t="shared" si="0"/>
        <v>diag_level &gt; 0</v>
      </c>
    </row>
    <row r="12" spans="2:5" x14ac:dyDescent="0.25">
      <c r="B12" t="s">
        <v>254</v>
      </c>
      <c r="C12" t="str">
        <f>VLOOKUP(B12,lookup!$B$3:$G$107,2,FALSE)</f>
        <v>Chromium reducable sulfur '*</v>
      </c>
      <c r="D12" t="s">
        <v>289</v>
      </c>
      <c r="E12" t="str">
        <f t="shared" si="0"/>
        <v>diag_level &gt; 0</v>
      </c>
    </row>
    <row r="13" spans="2:5" x14ac:dyDescent="0.25">
      <c r="B13" t="s">
        <v>255</v>
      </c>
      <c r="C13">
        <f>VLOOKUP(B13,lookup!$B$3:$G$107,2,FALSE)</f>
        <v>0</v>
      </c>
      <c r="E13" t="s">
        <v>275</v>
      </c>
    </row>
    <row r="14" spans="2:5" x14ac:dyDescent="0.25">
      <c r="B14" t="s">
        <v>256</v>
      </c>
      <c r="C14">
        <f>VLOOKUP(B14,lookup!$B$3:$G$107,2,FALSE)</f>
        <v>0</v>
      </c>
      <c r="E14" t="str">
        <f t="shared" si="0"/>
        <v>diag_level &gt; 1</v>
      </c>
    </row>
    <row r="15" spans="2:5" x14ac:dyDescent="0.25">
      <c r="B15" t="s">
        <v>257</v>
      </c>
      <c r="C15">
        <f>VLOOKUP(B15,lookup!$B$3:$G$107,2,FALSE)</f>
        <v>0</v>
      </c>
      <c r="E15" t="str">
        <f t="shared" si="0"/>
        <v>diag_level &gt; 1</v>
      </c>
    </row>
    <row r="16" spans="2:5" x14ac:dyDescent="0.25">
      <c r="B16" t="s">
        <v>258</v>
      </c>
      <c r="C16">
        <f>VLOOKUP(B16,lookup!$B$3:$G$107,2,FALSE)</f>
        <v>0</v>
      </c>
      <c r="E16" t="str">
        <f t="shared" si="0"/>
        <v>diag_level &gt; 1</v>
      </c>
    </row>
    <row r="17" spans="2:5" x14ac:dyDescent="0.25">
      <c r="B17" t="s">
        <v>259</v>
      </c>
      <c r="C17">
        <f>VLOOKUP(B17,lookup!$B$3:$G$107,2,FALSE)</f>
        <v>0</v>
      </c>
      <c r="E17" t="str">
        <f t="shared" si="0"/>
        <v>diag_level &gt; 1</v>
      </c>
    </row>
    <row r="18" spans="2:5" x14ac:dyDescent="0.25">
      <c r="B18" t="s">
        <v>260</v>
      </c>
      <c r="C18">
        <f>VLOOKUP(B18,lookup!$B$3:$G$107,2,FALSE)</f>
        <v>0</v>
      </c>
      <c r="E18" t="str">
        <f t="shared" si="0"/>
        <v>diag_level &gt; 1</v>
      </c>
    </row>
    <row r="19" spans="2:5" x14ac:dyDescent="0.25">
      <c r="B19" t="s">
        <v>261</v>
      </c>
      <c r="C19">
        <f>VLOOKUP(B19,lookup!$B$3:$G$107,2,FALSE)</f>
        <v>0</v>
      </c>
      <c r="E19" t="str">
        <f t="shared" si="0"/>
        <v>diag_level &gt; 1</v>
      </c>
    </row>
    <row r="20" spans="2:5" x14ac:dyDescent="0.25">
      <c r="B20" t="s">
        <v>262</v>
      </c>
      <c r="C20">
        <f>VLOOKUP(B20,lookup!$B$3:$G$107,2,FALSE)</f>
        <v>0</v>
      </c>
      <c r="E20" t="str">
        <f t="shared" si="0"/>
        <v>diag_level &gt; 1</v>
      </c>
    </row>
    <row r="21" spans="2:5" x14ac:dyDescent="0.25">
      <c r="B21" t="s">
        <v>263</v>
      </c>
      <c r="C21" t="str">
        <f>VLOOKUP(B21,lookup!$B$3:$G$107,2,FALSE)</f>
        <v>Net *MPB* productivity, growth rate minus respiration rate</v>
      </c>
      <c r="D21" t="s">
        <v>291</v>
      </c>
      <c r="E21" t="str">
        <f t="shared" si="0"/>
        <v>diag_level &gt; 1</v>
      </c>
    </row>
    <row r="22" spans="2:5" x14ac:dyDescent="0.25">
      <c r="B22" t="s">
        <v>264</v>
      </c>
      <c r="C22" t="str">
        <f>VLOOKUP(B22,lookup!$B$3:$G$107,2,FALSE)</f>
        <v>Bioturbation penetration depth, where bioturbation &gt; 2E-5</v>
      </c>
      <c r="D22" t="s">
        <v>284</v>
      </c>
      <c r="E22" t="s">
        <v>276</v>
      </c>
    </row>
    <row r="23" spans="2:5" x14ac:dyDescent="0.25">
      <c r="B23" t="s">
        <v>265</v>
      </c>
      <c r="C23" t="str">
        <f>VLOOKUP(B23,lookup!$B$3:$G$107,2,FALSE)</f>
        <v>Mean porosity</v>
      </c>
      <c r="D23" t="s">
        <v>292</v>
      </c>
      <c r="E23" t="str">
        <f t="shared" si="0"/>
        <v>diag_level &gt; 2</v>
      </c>
    </row>
    <row r="24" spans="2:5" x14ac:dyDescent="0.25">
      <c r="B24" t="s">
        <v>266</v>
      </c>
      <c r="C24">
        <f>VLOOKUP(B24,lookup!$B$3:$G$107,2,FALSE)</f>
        <v>0</v>
      </c>
      <c r="E24" t="s">
        <v>277</v>
      </c>
    </row>
    <row r="25" spans="2:5" x14ac:dyDescent="0.25">
      <c r="B25" t="s">
        <v>267</v>
      </c>
      <c r="C25">
        <f>VLOOKUP(B25,lookup!$B$3:$G$107,2,FALSE)</f>
        <v>0</v>
      </c>
      <c r="E25" t="str">
        <f t="shared" si="0"/>
        <v>diag_level &gt; 9</v>
      </c>
    </row>
    <row r="26" spans="2:5" x14ac:dyDescent="0.25">
      <c r="B26" t="s">
        <v>268</v>
      </c>
      <c r="C26" t="str">
        <f>VLOOKUP(B26,lookup!$B$3:$G$107,2,FALSE)</f>
        <v>Net carbon flux over the sediment-water interface</v>
      </c>
      <c r="D26" t="s">
        <v>285</v>
      </c>
      <c r="E26" t="str">
        <f>E25</f>
        <v>diag_level &gt; 9</v>
      </c>
    </row>
    <row r="27" spans="2:5" x14ac:dyDescent="0.25">
      <c r="B27" t="s">
        <v>269</v>
      </c>
      <c r="C27" t="str">
        <f>VLOOKUP(B27,lookup!$B$3:$G$107,2,FALSE)</f>
        <v>Net nitrogen flux over the sediment-water interface</v>
      </c>
      <c r="D27" t="s">
        <v>293</v>
      </c>
      <c r="E27" t="str">
        <f t="shared" si="0"/>
        <v>diag_level &gt; 9</v>
      </c>
    </row>
    <row r="28" spans="2:5" x14ac:dyDescent="0.25">
      <c r="B28" t="s">
        <v>270</v>
      </c>
      <c r="C28" t="str">
        <f>VLOOKUP(B28,lookup!$B$3:$G$107,2,FALSE)</f>
        <v>Net phosphorus flux over the sediment-water interface</v>
      </c>
      <c r="D28" t="s">
        <v>294</v>
      </c>
      <c r="E28" t="str">
        <f t="shared" si="0"/>
        <v>diag_level &gt; 9</v>
      </c>
    </row>
    <row r="29" spans="2:5" x14ac:dyDescent="0.25">
      <c r="B29" t="s">
        <v>271</v>
      </c>
      <c r="C29" t="str">
        <f>VLOOKUP(B29,lookup!$B$3:$G$107,2,FALSE)</f>
        <v>Net nitrogen mass change</v>
      </c>
      <c r="D29" t="s">
        <v>293</v>
      </c>
      <c r="E29" t="str">
        <f t="shared" si="0"/>
        <v>diag_level &gt; 9</v>
      </c>
    </row>
    <row r="30" spans="2:5" x14ac:dyDescent="0.25">
      <c r="E30" t="str">
        <f t="shared" si="0"/>
        <v>diag_level &gt; 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A36-5762-4B23-AE16-728E9CC8AC9A}">
  <dimension ref="B2:G139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C89" sqref="C89"/>
    </sheetView>
  </sheetViews>
  <sheetFormatPr defaultRowHeight="15" x14ac:dyDescent="0.25"/>
  <cols>
    <col min="2" max="2" width="27.42578125" customWidth="1"/>
    <col min="3" max="3" width="46.42578125" customWidth="1"/>
    <col min="4" max="4" width="51.5703125" customWidth="1"/>
    <col min="5" max="5" width="38.28515625" bestFit="1" customWidth="1"/>
    <col min="6" max="6" width="22.28515625" customWidth="1"/>
    <col min="7" max="7" width="27.85546875" customWidth="1"/>
  </cols>
  <sheetData>
    <row r="2" spans="2:6" x14ac:dyDescent="0.25">
      <c r="E2" t="s">
        <v>91</v>
      </c>
      <c r="F2" t="s">
        <v>94</v>
      </c>
    </row>
    <row r="3" spans="2:6" x14ac:dyDescent="0.25">
      <c r="B3" t="s">
        <v>0</v>
      </c>
      <c r="C3" t="s">
        <v>88</v>
      </c>
      <c r="E3" t="s">
        <v>92</v>
      </c>
      <c r="F3" t="s">
        <v>115</v>
      </c>
    </row>
    <row r="4" spans="2:6" x14ac:dyDescent="0.25">
      <c r="B4" t="s">
        <v>1</v>
      </c>
      <c r="C4" t="s">
        <v>65</v>
      </c>
      <c r="E4" t="s">
        <v>93</v>
      </c>
      <c r="F4" t="s">
        <v>114</v>
      </c>
    </row>
    <row r="5" spans="2:6" x14ac:dyDescent="0.25">
      <c r="B5" s="21" t="s">
        <v>2</v>
      </c>
      <c r="C5" t="s">
        <v>66</v>
      </c>
      <c r="E5" t="s">
        <v>141</v>
      </c>
      <c r="F5" t="s">
        <v>142</v>
      </c>
    </row>
    <row r="6" spans="2:6" x14ac:dyDescent="0.25">
      <c r="B6" t="s">
        <v>3</v>
      </c>
      <c r="C6" t="s">
        <v>67</v>
      </c>
      <c r="E6" t="s">
        <v>188</v>
      </c>
      <c r="F6" t="s">
        <v>189</v>
      </c>
    </row>
    <row r="7" spans="2:6" x14ac:dyDescent="0.25">
      <c r="B7" t="s">
        <v>4</v>
      </c>
      <c r="C7" t="s">
        <v>68</v>
      </c>
    </row>
    <row r="8" spans="2:6" x14ac:dyDescent="0.25">
      <c r="B8" t="s">
        <v>5</v>
      </c>
      <c r="C8" t="s">
        <v>69</v>
      </c>
    </row>
    <row r="9" spans="2:6" x14ac:dyDescent="0.25">
      <c r="B9" t="s">
        <v>6</v>
      </c>
      <c r="C9" t="s">
        <v>70</v>
      </c>
    </row>
    <row r="10" spans="2:6" x14ac:dyDescent="0.25">
      <c r="D10" t="s">
        <v>116</v>
      </c>
      <c r="E10" t="s">
        <v>117</v>
      </c>
    </row>
    <row r="11" spans="2:6" x14ac:dyDescent="0.25">
      <c r="B11" s="1" t="s">
        <v>21</v>
      </c>
      <c r="C11" t="s">
        <v>140</v>
      </c>
      <c r="D11" t="str">
        <f>C11&amp;$F$5</f>
        <v>Salinity (PSU)</v>
      </c>
      <c r="E11" t="str">
        <f>C11&amp;F5</f>
        <v>Salinity (PSU)</v>
      </c>
    </row>
    <row r="12" spans="2:6" x14ac:dyDescent="0.25">
      <c r="B12" t="s">
        <v>22</v>
      </c>
      <c r="C12" t="s">
        <v>120</v>
      </c>
    </row>
    <row r="13" spans="2:6" x14ac:dyDescent="0.25">
      <c r="B13" t="s">
        <v>23</v>
      </c>
      <c r="C13" t="s">
        <v>121</v>
      </c>
    </row>
    <row r="14" spans="2:6" x14ac:dyDescent="0.25">
      <c r="B14" s="2" t="s">
        <v>24</v>
      </c>
      <c r="C14" t="s">
        <v>122</v>
      </c>
    </row>
    <row r="15" spans="2:6" x14ac:dyDescent="0.25">
      <c r="B15" s="2" t="s">
        <v>25</v>
      </c>
      <c r="C15" t="s">
        <v>95</v>
      </c>
      <c r="D15" t="str">
        <f>C15&amp;F4</f>
        <v>Refractory DOC (mmol m^-3^ porewater)</v>
      </c>
      <c r="E15" t="str">
        <f>$C15&amp;$F$4</f>
        <v>Refractory DOC (mmol m^-3^ porewater)</v>
      </c>
    </row>
    <row r="16" spans="2:6" x14ac:dyDescent="0.25">
      <c r="B16" s="3" t="s">
        <v>26</v>
      </c>
      <c r="C16" t="s">
        <v>123</v>
      </c>
    </row>
    <row r="17" spans="2:7" x14ac:dyDescent="0.25">
      <c r="B17" s="3" t="s">
        <v>27</v>
      </c>
      <c r="C17" t="s">
        <v>96</v>
      </c>
      <c r="D17" t="str">
        <f>C17&amp;F4</f>
        <v>Refractory DON (mmol m^-3^ porewater)</v>
      </c>
      <c r="E17" t="str">
        <f>$C17&amp;$F$4</f>
        <v>Refractory DON (mmol m^-3^ porewater)</v>
      </c>
    </row>
    <row r="18" spans="2:7" x14ac:dyDescent="0.25">
      <c r="B18" s="4" t="s">
        <v>28</v>
      </c>
      <c r="C18" t="s">
        <v>124</v>
      </c>
    </row>
    <row r="19" spans="2:7" x14ac:dyDescent="0.25">
      <c r="B19" s="4" t="s">
        <v>29</v>
      </c>
      <c r="C19" t="s">
        <v>97</v>
      </c>
      <c r="D19" t="str">
        <f>C19&amp;F4</f>
        <v>Refractory DOP (mmol m^-3^ porewater)</v>
      </c>
      <c r="E19" t="str">
        <f>$C19&amp;$F$4</f>
        <v>Refractory DOP (mmol m^-3^ porewater)</v>
      </c>
    </row>
    <row r="20" spans="2:7" x14ac:dyDescent="0.25">
      <c r="B20" s="5" t="s">
        <v>30</v>
      </c>
      <c r="C20" t="s">
        <v>125</v>
      </c>
    </row>
    <row r="21" spans="2:7" x14ac:dyDescent="0.25">
      <c r="B21" s="5" t="s">
        <v>31</v>
      </c>
      <c r="C21" t="s">
        <v>126</v>
      </c>
    </row>
    <row r="22" spans="2:7" x14ac:dyDescent="0.25">
      <c r="B22" s="5" t="s">
        <v>32</v>
      </c>
      <c r="C22" t="s">
        <v>127</v>
      </c>
    </row>
    <row r="23" spans="2:7" x14ac:dyDescent="0.25">
      <c r="B23" s="6" t="s">
        <v>33</v>
      </c>
      <c r="C23" t="s">
        <v>98</v>
      </c>
      <c r="D23" t="str">
        <f>C23&amp;$F$2</f>
        <v>Labile POC (mmol m^-2^ y^-1^)</v>
      </c>
      <c r="E23" t="str">
        <f>C23&amp;$F$3</f>
        <v>Labile POC (mmol m^-3^ solids)</v>
      </c>
    </row>
    <row r="24" spans="2:7" x14ac:dyDescent="0.25">
      <c r="B24" s="6" t="s">
        <v>34</v>
      </c>
      <c r="C24" t="s">
        <v>99</v>
      </c>
      <c r="D24" t="str">
        <f t="shared" ref="D24:D28" si="0">C24&amp;$F$2</f>
        <v>Refractory POC (mmol m^-2^ y^-1^)</v>
      </c>
      <c r="E24" t="str">
        <f t="shared" ref="E24:E28" si="1">C24&amp;$F$3</f>
        <v>Refractory POC (mmol m^-3^ solids)</v>
      </c>
    </row>
    <row r="25" spans="2:7" x14ac:dyDescent="0.25">
      <c r="B25" s="7" t="s">
        <v>35</v>
      </c>
      <c r="C25" t="s">
        <v>100</v>
      </c>
      <c r="D25" t="str">
        <f t="shared" si="0"/>
        <v>Labile PON (mmol m^-2^ y^-1^)</v>
      </c>
      <c r="E25" t="str">
        <f t="shared" si="1"/>
        <v>Labile PON (mmol m^-3^ solids)</v>
      </c>
    </row>
    <row r="26" spans="2:7" x14ac:dyDescent="0.25">
      <c r="B26" s="7" t="s">
        <v>36</v>
      </c>
      <c r="C26" t="s">
        <v>101</v>
      </c>
      <c r="D26" t="str">
        <f t="shared" si="0"/>
        <v>Refractory PON (mmol m^-2^ y^-1^)</v>
      </c>
      <c r="E26" t="str">
        <f t="shared" si="1"/>
        <v>Refractory PON (mmol m^-3^ solids)</v>
      </c>
    </row>
    <row r="27" spans="2:7" x14ac:dyDescent="0.25">
      <c r="B27" s="8" t="s">
        <v>37</v>
      </c>
      <c r="C27" t="s">
        <v>102</v>
      </c>
      <c r="D27" t="str">
        <f t="shared" si="0"/>
        <v>Labile POP (mmol m^-2^ y^-1^)</v>
      </c>
      <c r="E27" t="str">
        <f t="shared" si="1"/>
        <v>Labile POP (mmol m^-3^ solids)</v>
      </c>
    </row>
    <row r="28" spans="2:7" x14ac:dyDescent="0.25">
      <c r="B28" s="9" t="s">
        <v>38</v>
      </c>
      <c r="C28" t="s">
        <v>103</v>
      </c>
      <c r="D28" t="str">
        <f t="shared" si="0"/>
        <v>Refractory POP (mmol m^-2^ y^-1^)</v>
      </c>
      <c r="E28" t="str">
        <f t="shared" si="1"/>
        <v>Refractory POP (mmol m^-3^ solids)</v>
      </c>
    </row>
    <row r="29" spans="2:7" x14ac:dyDescent="0.25">
      <c r="B29" s="10" t="s">
        <v>39</v>
      </c>
      <c r="C29" t="s">
        <v>104</v>
      </c>
      <c r="D29" t="str">
        <f>C29&amp;F4</f>
        <v>O~2~ (mmol m^-3^ porewater)</v>
      </c>
      <c r="E29" t="str">
        <f>C29&amp;$F$4</f>
        <v>O~2~ (mmol m^-3^ porewater)</v>
      </c>
      <c r="G29" t="s">
        <v>187</v>
      </c>
    </row>
    <row r="30" spans="2:7" x14ac:dyDescent="0.25">
      <c r="B30" t="s">
        <v>40</v>
      </c>
      <c r="C30" t="s">
        <v>128</v>
      </c>
      <c r="E30" t="str">
        <f>C30&amp;$F$4</f>
        <v>NO~3~^-^ (mmol m^-3^ porewater)</v>
      </c>
      <c r="G30" t="s">
        <v>187</v>
      </c>
    </row>
    <row r="31" spans="2:7" x14ac:dyDescent="0.25">
      <c r="B31" s="11" t="s">
        <v>41</v>
      </c>
      <c r="C31" t="s">
        <v>105</v>
      </c>
      <c r="D31" t="str">
        <f>C31&amp;$F$4</f>
        <v>NH~4~^+^ (mmol m^-3^ porewater)</v>
      </c>
      <c r="E31" t="str">
        <f>C31&amp;$F$4</f>
        <v>NH~4~^+^ (mmol m^-3^ porewater)</v>
      </c>
      <c r="G31" t="s">
        <v>187</v>
      </c>
    </row>
    <row r="32" spans="2:7" x14ac:dyDescent="0.25">
      <c r="B32" t="s">
        <v>42</v>
      </c>
      <c r="C32" t="s">
        <v>129</v>
      </c>
    </row>
    <row r="33" spans="2:7" x14ac:dyDescent="0.25">
      <c r="B33" t="s">
        <v>43</v>
      </c>
      <c r="C33" t="s">
        <v>130</v>
      </c>
    </row>
    <row r="34" spans="2:7" x14ac:dyDescent="0.25">
      <c r="B34" t="s">
        <v>44</v>
      </c>
      <c r="C34" t="s">
        <v>131</v>
      </c>
    </row>
    <row r="35" spans="2:7" x14ac:dyDescent="0.25">
      <c r="B35" s="12" t="s">
        <v>45</v>
      </c>
      <c r="C35" t="s">
        <v>106</v>
      </c>
      <c r="D35" t="str">
        <f t="shared" ref="D35:D37" si="2">C35&amp;$F$4</f>
        <v>SO~4~^2-^ (mmol m^-3^ porewater)</v>
      </c>
      <c r="E35" t="str">
        <f>C35&amp;$F$4</f>
        <v>SO~4~^2-^ (mmol m^-3^ porewater)</v>
      </c>
      <c r="G35" t="s">
        <v>187</v>
      </c>
    </row>
    <row r="36" spans="2:7" x14ac:dyDescent="0.25">
      <c r="B36" s="13" t="s">
        <v>46</v>
      </c>
      <c r="C36" t="s">
        <v>107</v>
      </c>
      <c r="D36" t="str">
        <f t="shared" si="2"/>
        <v>H~2~S (mmol m^-3^ porewater)</v>
      </c>
      <c r="E36" t="str">
        <f t="shared" ref="E36:E37" si="3">C36&amp;$F$4</f>
        <v>H~2~S (mmol m^-3^ porewater)</v>
      </c>
      <c r="G36" t="s">
        <v>187</v>
      </c>
    </row>
    <row r="37" spans="2:7" x14ac:dyDescent="0.25">
      <c r="B37" s="14" t="s">
        <v>47</v>
      </c>
      <c r="C37" t="s">
        <v>108</v>
      </c>
      <c r="D37" t="str">
        <f t="shared" si="2"/>
        <v>Reactive dissolved PO~4~^3-^ (mmol m^-3^ porewater)</v>
      </c>
      <c r="E37" t="str">
        <f t="shared" si="3"/>
        <v>Reactive dissolved PO~4~^3-^ (mmol m^-3^ porewater)</v>
      </c>
      <c r="G37" t="s">
        <v>187</v>
      </c>
    </row>
    <row r="38" spans="2:7" x14ac:dyDescent="0.25">
      <c r="B38" t="s">
        <v>48</v>
      </c>
      <c r="C38" t="s">
        <v>132</v>
      </c>
    </row>
    <row r="39" spans="2:7" x14ac:dyDescent="0.25">
      <c r="B39" t="s">
        <v>49</v>
      </c>
      <c r="C39" t="s">
        <v>199</v>
      </c>
      <c r="G39" t="s">
        <v>187</v>
      </c>
    </row>
    <row r="40" spans="2:7" x14ac:dyDescent="0.25">
      <c r="B40" t="s">
        <v>50</v>
      </c>
      <c r="C40" t="s">
        <v>133</v>
      </c>
      <c r="G40" t="s">
        <v>187</v>
      </c>
    </row>
    <row r="41" spans="2:7" x14ac:dyDescent="0.25">
      <c r="B41" t="s">
        <v>51</v>
      </c>
      <c r="C41" t="s">
        <v>134</v>
      </c>
    </row>
    <row r="42" spans="2:7" x14ac:dyDescent="0.25">
      <c r="B42" s="15" t="s">
        <v>52</v>
      </c>
      <c r="C42" t="s">
        <v>109</v>
      </c>
      <c r="D42" t="str">
        <f>C42&amp;$F$2</f>
        <v>Amorphous MnO~2~ (mmol m^-2^ y^-1^)</v>
      </c>
      <c r="E42" t="str">
        <f>C42&amp;$F$3</f>
        <v>Amorphous MnO~2~ (mmol m^-3^ solids)</v>
      </c>
    </row>
    <row r="43" spans="2:7" x14ac:dyDescent="0.25">
      <c r="B43" t="s">
        <v>53</v>
      </c>
      <c r="C43" t="s">
        <v>135</v>
      </c>
    </row>
    <row r="44" spans="2:7" x14ac:dyDescent="0.25">
      <c r="B44" t="s">
        <v>54</v>
      </c>
    </row>
    <row r="45" spans="2:7" x14ac:dyDescent="0.25">
      <c r="B45" s="16" t="s">
        <v>55</v>
      </c>
      <c r="C45" t="s">
        <v>136</v>
      </c>
    </row>
    <row r="46" spans="2:7" x14ac:dyDescent="0.25">
      <c r="B46" s="17" t="s">
        <v>56</v>
      </c>
      <c r="C46" t="s">
        <v>110</v>
      </c>
      <c r="D46" t="str">
        <f>C46&amp;$F$2</f>
        <v>Amorphous Fe(OH)~3~ (mmol m^-2^ y^-1^)</v>
      </c>
      <c r="E46" t="str">
        <f>C46&amp;$F$3</f>
        <v>Amorphous Fe(OH)~3~ (mmol m^-3^ solids)</v>
      </c>
    </row>
    <row r="47" spans="2:7" x14ac:dyDescent="0.25">
      <c r="B47" t="s">
        <v>57</v>
      </c>
      <c r="C47" t="s">
        <v>137</v>
      </c>
    </row>
    <row r="48" spans="2:7" x14ac:dyDescent="0.25">
      <c r="B48" s="18" t="s">
        <v>58</v>
      </c>
      <c r="C48" t="s">
        <v>111</v>
      </c>
      <c r="D48" t="str">
        <f t="shared" ref="D48:D49" si="4">C48&amp;$F$2</f>
        <v>FeS (mmol m^-2^ y^-1^)</v>
      </c>
      <c r="E48" t="str">
        <f>C48&amp;$F$3</f>
        <v>FeS (mmol m^-3^ solids)</v>
      </c>
    </row>
    <row r="49" spans="2:5" x14ac:dyDescent="0.25">
      <c r="B49" s="19" t="s">
        <v>59</v>
      </c>
      <c r="C49" t="s">
        <v>112</v>
      </c>
      <c r="D49" t="str">
        <f t="shared" si="4"/>
        <v>FeS~2~ (mmol m^-2^ y^-1^)</v>
      </c>
      <c r="E49" t="str">
        <f>C49&amp;$F$3</f>
        <v>FeS~2~ (mmol m^-3^ solids)</v>
      </c>
    </row>
    <row r="50" spans="2:5" x14ac:dyDescent="0.25">
      <c r="B50" t="s">
        <v>60</v>
      </c>
    </row>
    <row r="51" spans="2:5" x14ac:dyDescent="0.25">
      <c r="B51" t="s">
        <v>61</v>
      </c>
      <c r="C51" t="s">
        <v>138</v>
      </c>
    </row>
    <row r="52" spans="2:5" x14ac:dyDescent="0.25">
      <c r="B52" t="s">
        <v>62</v>
      </c>
      <c r="C52" t="s">
        <v>118</v>
      </c>
      <c r="D52" t="str">
        <f>C52&amp;F2</f>
        <v>CaCO~3~ (mmol m^-2^ y^-1^)</v>
      </c>
      <c r="E52" t="str">
        <f>C52&amp;$F$3</f>
        <v>CaCO~3~ (mmol m^-3^ solids)</v>
      </c>
    </row>
    <row r="53" spans="2:5" x14ac:dyDescent="0.25">
      <c r="B53" s="20" t="s">
        <v>63</v>
      </c>
      <c r="C53" t="s">
        <v>113</v>
      </c>
      <c r="D53" t="str">
        <f>C53&amp;$F$2</f>
        <v>Unreactive solid P (mmol m^-2^ y^-1^)</v>
      </c>
      <c r="E53" t="str">
        <f>C53&amp;$F$3</f>
        <v>Unreactive solid P (mmol m^-3^ solids)</v>
      </c>
    </row>
    <row r="54" spans="2:5" x14ac:dyDescent="0.25">
      <c r="B54" t="s">
        <v>64</v>
      </c>
      <c r="C54" t="s">
        <v>139</v>
      </c>
      <c r="D54" t="str">
        <f t="shared" ref="D54" si="5">C54&amp;$F$2</f>
        <v>Adsorbed N (mmol m^-2^ y^-1^)</v>
      </c>
    </row>
    <row r="55" spans="2:5" x14ac:dyDescent="0.25">
      <c r="B55" s="33" t="s">
        <v>184</v>
      </c>
      <c r="C55" t="s">
        <v>190</v>
      </c>
      <c r="D55" t="str">
        <f>C55&amp;$F$6</f>
        <v>Redox potential (-)</v>
      </c>
    </row>
    <row r="56" spans="2:5" x14ac:dyDescent="0.25">
      <c r="B56" s="33" t="s">
        <v>185</v>
      </c>
      <c r="C56" t="s">
        <v>191</v>
      </c>
      <c r="D56" t="str">
        <f t="shared" ref="D56:D57" si="6">C56&amp;$F$6</f>
        <v>pH (-)</v>
      </c>
    </row>
    <row r="57" spans="2:5" x14ac:dyDescent="0.25">
      <c r="B57" s="33" t="s">
        <v>186</v>
      </c>
      <c r="C57" t="s">
        <v>192</v>
      </c>
      <c r="D57" t="str">
        <f t="shared" si="6"/>
        <v>Charge balance (-)</v>
      </c>
    </row>
    <row r="58" spans="2:5" x14ac:dyDescent="0.25">
      <c r="B58" t="s">
        <v>200</v>
      </c>
      <c r="C58" t="s">
        <v>210</v>
      </c>
      <c r="D58" t="s">
        <v>210</v>
      </c>
      <c r="E58" t="s">
        <v>210</v>
      </c>
    </row>
    <row r="59" spans="2:5" x14ac:dyDescent="0.25">
      <c r="B59" t="s">
        <v>201</v>
      </c>
      <c r="C59" t="s">
        <v>211</v>
      </c>
      <c r="D59" t="s">
        <v>211</v>
      </c>
      <c r="E59" t="s">
        <v>211</v>
      </c>
    </row>
    <row r="60" spans="2:5" x14ac:dyDescent="0.25">
      <c r="B60" t="s">
        <v>202</v>
      </c>
      <c r="C60" t="s">
        <v>140</v>
      </c>
      <c r="D60" t="s">
        <v>140</v>
      </c>
      <c r="E60" t="s">
        <v>140</v>
      </c>
    </row>
    <row r="61" spans="2:5" x14ac:dyDescent="0.25">
      <c r="B61" t="s">
        <v>203</v>
      </c>
      <c r="C61" t="s">
        <v>212</v>
      </c>
      <c r="D61" t="s">
        <v>212</v>
      </c>
      <c r="E61" t="s">
        <v>212</v>
      </c>
    </row>
    <row r="62" spans="2:5" x14ac:dyDescent="0.25">
      <c r="B62" t="s">
        <v>204</v>
      </c>
      <c r="C62" t="s">
        <v>216</v>
      </c>
      <c r="D62" t="s">
        <v>216</v>
      </c>
      <c r="E62" t="s">
        <v>216</v>
      </c>
    </row>
    <row r="63" spans="2:5" x14ac:dyDescent="0.25">
      <c r="B63" t="s">
        <v>205</v>
      </c>
      <c r="C63" t="s">
        <v>217</v>
      </c>
      <c r="D63" t="s">
        <v>217</v>
      </c>
      <c r="E63" t="s">
        <v>217</v>
      </c>
    </row>
    <row r="64" spans="2:5" x14ac:dyDescent="0.25">
      <c r="B64" t="s">
        <v>206</v>
      </c>
      <c r="C64" t="s">
        <v>218</v>
      </c>
      <c r="D64" t="s">
        <v>218</v>
      </c>
      <c r="E64" t="s">
        <v>218</v>
      </c>
    </row>
    <row r="65" spans="2:5" x14ac:dyDescent="0.25">
      <c r="B65" t="s">
        <v>207</v>
      </c>
      <c r="C65" t="s">
        <v>219</v>
      </c>
      <c r="D65" t="s">
        <v>219</v>
      </c>
      <c r="E65" t="s">
        <v>219</v>
      </c>
    </row>
    <row r="66" spans="2:5" x14ac:dyDescent="0.25">
      <c r="B66" t="s">
        <v>208</v>
      </c>
      <c r="C66" t="s">
        <v>220</v>
      </c>
      <c r="D66" t="s">
        <v>220</v>
      </c>
      <c r="E66" t="s">
        <v>220</v>
      </c>
    </row>
    <row r="67" spans="2:5" x14ac:dyDescent="0.25">
      <c r="B67" t="s">
        <v>209</v>
      </c>
      <c r="C67" t="s">
        <v>221</v>
      </c>
      <c r="D67" t="s">
        <v>221</v>
      </c>
      <c r="E67" t="s">
        <v>221</v>
      </c>
    </row>
    <row r="70" spans="2:5" ht="30" x14ac:dyDescent="0.25">
      <c r="B70" t="s">
        <v>245</v>
      </c>
      <c r="C70" s="35" t="s">
        <v>295</v>
      </c>
    </row>
    <row r="71" spans="2:5" ht="30" x14ac:dyDescent="0.25">
      <c r="B71" t="s">
        <v>246</v>
      </c>
      <c r="C71" s="35" t="s">
        <v>296</v>
      </c>
    </row>
    <row r="72" spans="2:5" ht="30" x14ac:dyDescent="0.25">
      <c r="B72" t="s">
        <v>247</v>
      </c>
      <c r="C72" s="35" t="s">
        <v>298</v>
      </c>
    </row>
    <row r="73" spans="2:5" x14ac:dyDescent="0.25">
      <c r="B73" t="s">
        <v>248</v>
      </c>
      <c r="C73" t="s">
        <v>278</v>
      </c>
    </row>
    <row r="74" spans="2:5" x14ac:dyDescent="0.25">
      <c r="B74" t="s">
        <v>249</v>
      </c>
      <c r="C74" t="s">
        <v>299</v>
      </c>
    </row>
    <row r="75" spans="2:5" x14ac:dyDescent="0.25">
      <c r="B75" t="s">
        <v>250</v>
      </c>
      <c r="C75" t="s">
        <v>303</v>
      </c>
    </row>
    <row r="76" spans="2:5" x14ac:dyDescent="0.25">
      <c r="B76" t="s">
        <v>251</v>
      </c>
      <c r="C76" t="s">
        <v>300</v>
      </c>
    </row>
    <row r="77" spans="2:5" x14ac:dyDescent="0.25">
      <c r="B77" t="s">
        <v>252</v>
      </c>
      <c r="C77" t="s">
        <v>301</v>
      </c>
    </row>
    <row r="78" spans="2:5" x14ac:dyDescent="0.25">
      <c r="B78" t="s">
        <v>253</v>
      </c>
      <c r="C78" t="s">
        <v>302</v>
      </c>
    </row>
    <row r="79" spans="2:5" x14ac:dyDescent="0.25">
      <c r="B79" t="s">
        <v>254</v>
      </c>
      <c r="C79" t="s">
        <v>304</v>
      </c>
    </row>
    <row r="80" spans="2:5" x14ac:dyDescent="0.25">
      <c r="B80" t="s">
        <v>255</v>
      </c>
    </row>
    <row r="81" spans="2:3" x14ac:dyDescent="0.25">
      <c r="B81" t="s">
        <v>256</v>
      </c>
    </row>
    <row r="82" spans="2:3" x14ac:dyDescent="0.25">
      <c r="B82" t="s">
        <v>257</v>
      </c>
    </row>
    <row r="83" spans="2:3" x14ac:dyDescent="0.25">
      <c r="B83" t="s">
        <v>258</v>
      </c>
    </row>
    <row r="84" spans="2:3" x14ac:dyDescent="0.25">
      <c r="B84" t="s">
        <v>259</v>
      </c>
    </row>
    <row r="85" spans="2:3" x14ac:dyDescent="0.25">
      <c r="B85" t="s">
        <v>260</v>
      </c>
    </row>
    <row r="86" spans="2:3" x14ac:dyDescent="0.25">
      <c r="B86" t="s">
        <v>261</v>
      </c>
    </row>
    <row r="87" spans="2:3" x14ac:dyDescent="0.25">
      <c r="B87" t="s">
        <v>262</v>
      </c>
    </row>
    <row r="88" spans="2:3" x14ac:dyDescent="0.25">
      <c r="B88" t="s">
        <v>263</v>
      </c>
      <c r="C88" t="s">
        <v>305</v>
      </c>
    </row>
    <row r="89" spans="2:3" x14ac:dyDescent="0.25">
      <c r="B89" t="s">
        <v>264</v>
      </c>
      <c r="C89" t="s">
        <v>297</v>
      </c>
    </row>
    <row r="90" spans="2:3" x14ac:dyDescent="0.25">
      <c r="B90" t="s">
        <v>265</v>
      </c>
      <c r="C90" t="s">
        <v>279</v>
      </c>
    </row>
    <row r="91" spans="2:3" x14ac:dyDescent="0.25">
      <c r="B91" t="s">
        <v>266</v>
      </c>
    </row>
    <row r="92" spans="2:3" x14ac:dyDescent="0.25">
      <c r="B92" t="s">
        <v>267</v>
      </c>
    </row>
    <row r="93" spans="2:3" x14ac:dyDescent="0.25">
      <c r="B93" t="s">
        <v>268</v>
      </c>
      <c r="C93" t="s">
        <v>280</v>
      </c>
    </row>
    <row r="94" spans="2:3" x14ac:dyDescent="0.25">
      <c r="B94" t="s">
        <v>269</v>
      </c>
      <c r="C94" t="s">
        <v>281</v>
      </c>
    </row>
    <row r="95" spans="2:3" x14ac:dyDescent="0.25">
      <c r="B95" t="s">
        <v>270</v>
      </c>
      <c r="C95" t="s">
        <v>282</v>
      </c>
    </row>
    <row r="96" spans="2:3" x14ac:dyDescent="0.25">
      <c r="B96" t="s">
        <v>271</v>
      </c>
      <c r="C96" t="s">
        <v>283</v>
      </c>
    </row>
    <row r="109" spans="2:4" x14ac:dyDescent="0.25">
      <c r="B109">
        <v>104</v>
      </c>
      <c r="C109" s="23" t="s">
        <v>71</v>
      </c>
      <c r="D109">
        <v>9</v>
      </c>
    </row>
    <row r="110" spans="2:4" x14ac:dyDescent="0.25">
      <c r="B110">
        <v>103</v>
      </c>
      <c r="C110" s="23" t="s">
        <v>72</v>
      </c>
      <c r="D110">
        <v>10</v>
      </c>
    </row>
    <row r="111" spans="2:4" x14ac:dyDescent="0.25">
      <c r="B111">
        <v>102</v>
      </c>
      <c r="C111" s="23" t="s">
        <v>73</v>
      </c>
      <c r="D111">
        <v>11</v>
      </c>
    </row>
    <row r="112" spans="2:4" x14ac:dyDescent="0.25">
      <c r="B112">
        <v>101</v>
      </c>
      <c r="C112" s="23" t="s">
        <v>7</v>
      </c>
      <c r="D112">
        <v>12</v>
      </c>
    </row>
    <row r="113" spans="2:4" x14ac:dyDescent="0.25">
      <c r="B113">
        <v>93</v>
      </c>
      <c r="C113" s="23" t="s">
        <v>74</v>
      </c>
      <c r="D113">
        <v>13</v>
      </c>
    </row>
    <row r="114" spans="2:4" x14ac:dyDescent="0.25">
      <c r="B114">
        <f>B111-10</f>
        <v>92</v>
      </c>
      <c r="C114" s="23" t="s">
        <v>75</v>
      </c>
      <c r="D114">
        <v>14</v>
      </c>
    </row>
    <row r="115" spans="2:4" x14ac:dyDescent="0.25">
      <c r="B115">
        <f t="shared" ref="B115:B139" si="7">B112-10</f>
        <v>91</v>
      </c>
      <c r="C115" s="23" t="s">
        <v>76</v>
      </c>
      <c r="D115">
        <v>15</v>
      </c>
    </row>
    <row r="116" spans="2:4" x14ac:dyDescent="0.25">
      <c r="B116">
        <f t="shared" si="7"/>
        <v>83</v>
      </c>
      <c r="C116" s="23" t="s">
        <v>77</v>
      </c>
      <c r="D116">
        <v>16</v>
      </c>
    </row>
    <row r="117" spans="2:4" x14ac:dyDescent="0.25">
      <c r="B117">
        <f t="shared" si="7"/>
        <v>82</v>
      </c>
      <c r="C117" s="23" t="s">
        <v>13</v>
      </c>
      <c r="D117">
        <v>17</v>
      </c>
    </row>
    <row r="118" spans="2:4" x14ac:dyDescent="0.25">
      <c r="B118">
        <f t="shared" si="7"/>
        <v>81</v>
      </c>
      <c r="C118" s="23" t="s">
        <v>78</v>
      </c>
      <c r="D118">
        <v>18</v>
      </c>
    </row>
    <row r="119" spans="2:4" x14ac:dyDescent="0.25">
      <c r="B119">
        <f t="shared" si="7"/>
        <v>73</v>
      </c>
      <c r="C119" s="23" t="s">
        <v>8</v>
      </c>
      <c r="D119">
        <v>19</v>
      </c>
    </row>
    <row r="120" spans="2:4" x14ac:dyDescent="0.25">
      <c r="B120">
        <f t="shared" si="7"/>
        <v>72</v>
      </c>
      <c r="C120" s="23" t="s">
        <v>14</v>
      </c>
      <c r="D120">
        <v>20</v>
      </c>
    </row>
    <row r="121" spans="2:4" x14ac:dyDescent="0.25">
      <c r="B121">
        <f t="shared" si="7"/>
        <v>71</v>
      </c>
      <c r="C121" s="23" t="s">
        <v>79</v>
      </c>
      <c r="D121">
        <v>21</v>
      </c>
    </row>
    <row r="122" spans="2:4" x14ac:dyDescent="0.25">
      <c r="B122">
        <f t="shared" si="7"/>
        <v>63</v>
      </c>
      <c r="C122" s="23" t="s">
        <v>80</v>
      </c>
      <c r="D122">
        <v>22</v>
      </c>
    </row>
    <row r="123" spans="2:4" x14ac:dyDescent="0.25">
      <c r="B123">
        <f t="shared" si="7"/>
        <v>62</v>
      </c>
      <c r="C123" s="23" t="s">
        <v>15</v>
      </c>
      <c r="D123">
        <v>23</v>
      </c>
    </row>
    <row r="124" spans="2:4" x14ac:dyDescent="0.25">
      <c r="B124">
        <f t="shared" si="7"/>
        <v>61</v>
      </c>
      <c r="C124" s="23" t="s">
        <v>81</v>
      </c>
      <c r="D124">
        <v>24</v>
      </c>
    </row>
    <row r="125" spans="2:4" x14ac:dyDescent="0.25">
      <c r="B125">
        <f t="shared" si="7"/>
        <v>53</v>
      </c>
      <c r="C125" s="23" t="s">
        <v>16</v>
      </c>
      <c r="D125">
        <v>25</v>
      </c>
    </row>
    <row r="126" spans="2:4" x14ac:dyDescent="0.25">
      <c r="B126">
        <f t="shared" si="7"/>
        <v>52</v>
      </c>
      <c r="C126" s="23" t="s">
        <v>9</v>
      </c>
      <c r="D126">
        <v>26</v>
      </c>
    </row>
    <row r="127" spans="2:4" x14ac:dyDescent="0.25">
      <c r="B127">
        <f t="shared" si="7"/>
        <v>51</v>
      </c>
      <c r="C127" s="23" t="s">
        <v>82</v>
      </c>
      <c r="D127">
        <v>27</v>
      </c>
    </row>
    <row r="128" spans="2:4" x14ac:dyDescent="0.25">
      <c r="B128">
        <f t="shared" si="7"/>
        <v>43</v>
      </c>
      <c r="C128" s="23" t="s">
        <v>83</v>
      </c>
      <c r="D128">
        <v>28</v>
      </c>
    </row>
    <row r="129" spans="2:4" x14ac:dyDescent="0.25">
      <c r="B129">
        <f t="shared" si="7"/>
        <v>42</v>
      </c>
      <c r="C129" s="23" t="s">
        <v>10</v>
      </c>
      <c r="D129">
        <v>29</v>
      </c>
    </row>
    <row r="130" spans="2:4" x14ac:dyDescent="0.25">
      <c r="B130">
        <f t="shared" si="7"/>
        <v>41</v>
      </c>
      <c r="C130" s="23" t="s">
        <v>84</v>
      </c>
      <c r="D130">
        <v>30</v>
      </c>
    </row>
    <row r="131" spans="2:4" x14ac:dyDescent="0.25">
      <c r="B131">
        <f t="shared" si="7"/>
        <v>33</v>
      </c>
      <c r="C131" s="23" t="s">
        <v>11</v>
      </c>
      <c r="D131">
        <v>31</v>
      </c>
    </row>
    <row r="132" spans="2:4" x14ac:dyDescent="0.25">
      <c r="B132">
        <f t="shared" si="7"/>
        <v>32</v>
      </c>
      <c r="C132" s="23" t="s">
        <v>17</v>
      </c>
      <c r="D132">
        <v>32</v>
      </c>
    </row>
    <row r="133" spans="2:4" x14ac:dyDescent="0.25">
      <c r="B133">
        <f t="shared" si="7"/>
        <v>31</v>
      </c>
      <c r="C133" s="23" t="s">
        <v>18</v>
      </c>
      <c r="D133">
        <v>33</v>
      </c>
    </row>
    <row r="134" spans="2:4" x14ac:dyDescent="0.25">
      <c r="B134">
        <f t="shared" si="7"/>
        <v>23</v>
      </c>
      <c r="C134" s="23" t="s">
        <v>12</v>
      </c>
      <c r="D134">
        <v>34</v>
      </c>
    </row>
    <row r="135" spans="2:4" x14ac:dyDescent="0.25">
      <c r="B135">
        <f t="shared" si="7"/>
        <v>22</v>
      </c>
      <c r="C135" s="23" t="s">
        <v>19</v>
      </c>
      <c r="D135">
        <v>35</v>
      </c>
    </row>
    <row r="136" spans="2:4" x14ac:dyDescent="0.25">
      <c r="B136">
        <f t="shared" si="7"/>
        <v>21</v>
      </c>
      <c r="C136" s="23" t="s">
        <v>20</v>
      </c>
      <c r="D136">
        <v>36</v>
      </c>
    </row>
    <row r="137" spans="2:4" x14ac:dyDescent="0.25">
      <c r="B137">
        <f t="shared" si="7"/>
        <v>13</v>
      </c>
      <c r="C137" s="23" t="s">
        <v>85</v>
      </c>
      <c r="D137">
        <v>37</v>
      </c>
    </row>
    <row r="138" spans="2:4" x14ac:dyDescent="0.25">
      <c r="B138">
        <f t="shared" si="7"/>
        <v>12</v>
      </c>
      <c r="C138" s="23" t="s">
        <v>86</v>
      </c>
      <c r="D138">
        <v>38</v>
      </c>
    </row>
    <row r="139" spans="2:4" x14ac:dyDescent="0.25">
      <c r="B139">
        <f t="shared" si="7"/>
        <v>11</v>
      </c>
      <c r="C139" s="23" t="s">
        <v>87</v>
      </c>
      <c r="D139">
        <v>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Import</vt:lpstr>
      <vt:lpstr>Vars</vt:lpstr>
      <vt:lpstr>CompulsoryVars</vt:lpstr>
      <vt:lpstr>Links</vt:lpstr>
      <vt:lpstr>Initial</vt:lpstr>
      <vt:lpstr>Enviro</vt:lpstr>
      <vt:lpstr>Diag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2022-05-31T04:04:09Z</dcterms:created>
  <dcterms:modified xsi:type="dcterms:W3CDTF">2022-09-29T22:16:50Z</dcterms:modified>
</cp:coreProperties>
</file>