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aed-science\tables\23-sediment_biogeochemistry\"/>
    </mc:Choice>
  </mc:AlternateContent>
  <xr:revisionPtr revIDLastSave="0" documentId="13_ncr:1_{888C33FD-A598-4F68-A5CD-9BDF00435236}" xr6:coauthVersionLast="45" xr6:coauthVersionMax="45" xr10:uidLastSave="{00000000-0000-0000-0000-000000000000}"/>
  <bookViews>
    <workbookView xWindow="31515" yWindow="-2970" windowWidth="26205" windowHeight="16440" activeTab="4" xr2:uid="{24890297-503A-4F29-AEBF-DF10B16371ED}"/>
  </bookViews>
  <sheets>
    <sheet name="BoundaryInitial" sheetId="1" r:id="rId1"/>
    <sheet name="Sheet3" sheetId="3" r:id="rId2"/>
    <sheet name="Diffcoef2" sheetId="24" r:id="rId3"/>
    <sheet name="Sheet2" sheetId="2" r:id="rId4"/>
    <sheet name="OMModel" sheetId="6" r:id="rId5"/>
    <sheet name="OMApproach" sheetId="9" r:id="rId6"/>
    <sheet name="OMChem" sheetId="7" r:id="rId7"/>
    <sheet name="OMChem (2)" sheetId="33" r:id="rId8"/>
    <sheet name="OMChem3" sheetId="34" r:id="rId9"/>
    <sheet name="NRates" sheetId="13" r:id="rId10"/>
    <sheet name="OMBalance" sheetId="37" r:id="rId11"/>
    <sheet name="SecondChem" sheetId="8" r:id="rId12"/>
    <sheet name="SecondChem (2)" sheetId="35" r:id="rId13"/>
    <sheet name="SecondChem (3)" sheetId="36" r:id="rId14"/>
    <sheet name="SecondRates" sheetId="14" r:id="rId15"/>
    <sheet name="Geochem" sheetId="15" r:id="rId16"/>
    <sheet name="MnOFeO" sheetId="16" r:id="rId17"/>
    <sheet name="FeS" sheetId="17" r:id="rId18"/>
    <sheet name="CO3" sheetId="18" r:id="rId19"/>
    <sheet name="rxn_mode" sheetId="19" r:id="rId20"/>
    <sheet name="ads" sheetId="21" r:id="rId21"/>
    <sheet name="MAG" sheetId="22" r:id="rId22"/>
    <sheet name="MPBG" sheetId="23" r:id="rId23"/>
    <sheet name="VCW1" sheetId="25" r:id="rId24"/>
    <sheet name="UAE" sheetId="26" r:id="rId25"/>
    <sheet name="UAE2" sheetId="27" r:id="rId26"/>
    <sheet name="UAE3" sheetId="28" r:id="rId27"/>
    <sheet name="UAE4" sheetId="29" r:id="rId28"/>
    <sheet name="UAE5" sheetId="30" r:id="rId29"/>
    <sheet name="UAE6" sheetId="31" r:id="rId30"/>
    <sheet name="UAE7" sheetId="32" r:id="rId31"/>
  </sheets>
  <definedNames>
    <definedName name="_Ref386302068" localSheetId="4">OMModel!#REF!</definedName>
    <definedName name="_Ref386302070" localSheetId="4">OMModel!#REF!</definedName>
    <definedName name="_Ref386302074" localSheetId="4">OMModel!#REF!</definedName>
    <definedName name="_Ref386302075" localSheetId="4">OMModel!#REF!</definedName>
    <definedName name="_Ref386302076" localSheetId="4">OMModel!$G$11</definedName>
    <definedName name="_Ref386302078" localSheetId="4">OMModel!$G$12</definedName>
    <definedName name="OLE_LINK1" localSheetId="4">OMModel!$D$9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6" l="1"/>
  <c r="F9" i="36"/>
  <c r="B10" i="36"/>
  <c r="F10" i="36"/>
  <c r="B11" i="36"/>
  <c r="F11" i="36"/>
  <c r="B12" i="36"/>
  <c r="F12" i="36"/>
  <c r="B13" i="36"/>
  <c r="F13" i="36"/>
  <c r="B14" i="36"/>
  <c r="F14" i="36"/>
  <c r="B15" i="36"/>
  <c r="F15" i="36"/>
  <c r="B16" i="36"/>
  <c r="F16" i="36"/>
  <c r="B17" i="36"/>
  <c r="F17" i="36"/>
  <c r="B18" i="36"/>
  <c r="F18" i="36"/>
  <c r="B19" i="36"/>
  <c r="F19" i="36"/>
  <c r="B20" i="36"/>
  <c r="F20" i="36"/>
  <c r="B21" i="36"/>
  <c r="F21" i="36"/>
  <c r="B22" i="36"/>
  <c r="F22" i="36"/>
  <c r="B23" i="36"/>
  <c r="F23" i="36"/>
  <c r="B24" i="36"/>
  <c r="F24" i="36"/>
  <c r="B4" i="36"/>
  <c r="D4" i="36"/>
  <c r="F4" i="36"/>
  <c r="B5" i="36"/>
  <c r="F5" i="36"/>
  <c r="B6" i="36"/>
  <c r="F6" i="36"/>
  <c r="B7" i="36"/>
  <c r="F7" i="36"/>
  <c r="B8" i="36"/>
  <c r="F8" i="36"/>
  <c r="N7" i="35"/>
  <c r="N4" i="35" s="1"/>
  <c r="B3" i="36"/>
  <c r="F3" i="36"/>
  <c r="K9" i="35"/>
  <c r="K10" i="35" s="1"/>
  <c r="K11" i="35" s="1"/>
  <c r="K12" i="35" s="1"/>
  <c r="K13" i="35" s="1"/>
  <c r="K14" i="35" s="1"/>
  <c r="O7" i="35" l="1"/>
  <c r="D5" i="36" s="1"/>
  <c r="N6" i="35"/>
  <c r="N8" i="35" s="1"/>
  <c r="N9" i="35" s="1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O4" i="35"/>
  <c r="D6" i="36" s="1"/>
  <c r="O6" i="35"/>
  <c r="D7" i="36" s="1"/>
  <c r="K8" i="35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G9" i="35" l="1"/>
  <c r="O9" i="35" s="1"/>
  <c r="D9" i="36" s="1"/>
  <c r="O3" i="35"/>
  <c r="D3" i="36" s="1"/>
  <c r="G10" i="35" l="1"/>
  <c r="G11" i="35" l="1"/>
  <c r="O10" i="35"/>
  <c r="D10" i="36" s="1"/>
  <c r="G12" i="35" l="1"/>
  <c r="O11" i="35"/>
  <c r="D11" i="36" s="1"/>
  <c r="G13" i="35" l="1"/>
  <c r="O12" i="35"/>
  <c r="D12" i="36" s="1"/>
  <c r="G14" i="35" l="1"/>
  <c r="O13" i="35"/>
  <c r="D13" i="36" s="1"/>
  <c r="G8" i="35" l="1"/>
  <c r="O14" i="35"/>
  <c r="D14" i="36" s="1"/>
  <c r="G15" i="35" l="1"/>
  <c r="O8" i="35"/>
  <c r="D8" i="36" s="1"/>
  <c r="G16" i="35" l="1"/>
  <c r="O15" i="35"/>
  <c r="D15" i="36" s="1"/>
  <c r="G17" i="35" l="1"/>
  <c r="O16" i="35"/>
  <c r="D16" i="36" s="1"/>
  <c r="G18" i="35" l="1"/>
  <c r="O17" i="35"/>
  <c r="D17" i="36" s="1"/>
  <c r="G19" i="35" l="1"/>
  <c r="O18" i="35"/>
  <c r="D18" i="36" s="1"/>
  <c r="G20" i="35" l="1"/>
  <c r="O19" i="35"/>
  <c r="D19" i="36" s="1"/>
  <c r="M7" i="33"/>
  <c r="M8" i="33"/>
  <c r="E4" i="33"/>
  <c r="E5" i="33" s="1"/>
  <c r="M3" i="33"/>
  <c r="D3" i="34" s="1"/>
  <c r="B4" i="34"/>
  <c r="B5" i="34"/>
  <c r="B6" i="34"/>
  <c r="B7" i="34"/>
  <c r="B8" i="34"/>
  <c r="B9" i="34"/>
  <c r="B10" i="34"/>
  <c r="B11" i="34"/>
  <c r="B3" i="34"/>
  <c r="G21" i="35" l="1"/>
  <c r="O20" i="35"/>
  <c r="D20" i="36" s="1"/>
  <c r="E6" i="33"/>
  <c r="M5" i="33"/>
  <c r="D5" i="34" s="1"/>
  <c r="M4" i="33"/>
  <c r="D4" i="34" s="1"/>
  <c r="Q18" i="30"/>
  <c r="P18" i="30"/>
  <c r="O18" i="30"/>
  <c r="N18" i="30"/>
  <c r="N17" i="30"/>
  <c r="O17" i="30"/>
  <c r="P17" i="30"/>
  <c r="Q17" i="30"/>
  <c r="Q16" i="30"/>
  <c r="P16" i="30"/>
  <c r="O16" i="30"/>
  <c r="N16" i="30"/>
  <c r="Q15" i="30"/>
  <c r="P15" i="30"/>
  <c r="O15" i="30"/>
  <c r="N15" i="30"/>
  <c r="I22" i="30"/>
  <c r="I21" i="30"/>
  <c r="I20" i="30"/>
  <c r="I19" i="30"/>
  <c r="I18" i="30"/>
  <c r="I17" i="30"/>
  <c r="I16" i="30"/>
  <c r="I15" i="30"/>
  <c r="G22" i="30"/>
  <c r="G21" i="30"/>
  <c r="G20" i="30"/>
  <c r="G19" i="30"/>
  <c r="G18" i="30"/>
  <c r="G17" i="30"/>
  <c r="G16" i="30"/>
  <c r="G15" i="30"/>
  <c r="E22" i="30"/>
  <c r="E21" i="30"/>
  <c r="E20" i="30"/>
  <c r="E19" i="30"/>
  <c r="E18" i="30"/>
  <c r="E17" i="30"/>
  <c r="E16" i="30"/>
  <c r="E15" i="30"/>
  <c r="C22" i="30"/>
  <c r="C16" i="30"/>
  <c r="C17" i="30"/>
  <c r="C18" i="30"/>
  <c r="C19" i="30"/>
  <c r="C20" i="30"/>
  <c r="C21" i="30"/>
  <c r="C15" i="30"/>
  <c r="O3" i="28"/>
  <c r="O14" i="28"/>
  <c r="O5" i="28"/>
  <c r="O6" i="28"/>
  <c r="O7" i="28"/>
  <c r="O8" i="28"/>
  <c r="O9" i="28"/>
  <c r="O10" i="28"/>
  <c r="O11" i="28"/>
  <c r="O12" i="28"/>
  <c r="O13" i="28"/>
  <c r="O4" i="28"/>
  <c r="J6" i="28"/>
  <c r="J7" i="28"/>
  <c r="M7" i="28" s="1"/>
  <c r="J8" i="28"/>
  <c r="J9" i="28"/>
  <c r="M9" i="28" s="1"/>
  <c r="J10" i="28"/>
  <c r="J11" i="28"/>
  <c r="J12" i="28"/>
  <c r="J13" i="28"/>
  <c r="J14" i="28"/>
  <c r="J5" i="28"/>
  <c r="M5" i="28" s="1"/>
  <c r="K5" i="28"/>
  <c r="K6" i="28"/>
  <c r="K7" i="28"/>
  <c r="K8" i="28"/>
  <c r="K9" i="28"/>
  <c r="K10" i="28"/>
  <c r="N10" i="28" s="1"/>
  <c r="K11" i="28"/>
  <c r="K12" i="28"/>
  <c r="K13" i="28"/>
  <c r="K4" i="28"/>
  <c r="N4" i="28" s="1"/>
  <c r="J4" i="28"/>
  <c r="M4" i="28" s="1"/>
  <c r="K3" i="28"/>
  <c r="N3" i="28" s="1"/>
  <c r="C6" i="28"/>
  <c r="B7" i="28" s="1"/>
  <c r="B6" i="28"/>
  <c r="B5" i="28"/>
  <c r="B4" i="28"/>
  <c r="N5" i="28"/>
  <c r="M6" i="28"/>
  <c r="N6" i="28"/>
  <c r="N7" i="28"/>
  <c r="M8" i="28"/>
  <c r="N8" i="28"/>
  <c r="N9" i="28"/>
  <c r="M10" i="28"/>
  <c r="M11" i="28"/>
  <c r="N11" i="28"/>
  <c r="M12" i="28"/>
  <c r="N12" i="28"/>
  <c r="M13" i="28"/>
  <c r="N13" i="28"/>
  <c r="M14" i="28"/>
  <c r="M15" i="28"/>
  <c r="N15" i="28"/>
  <c r="G22" i="35" l="1"/>
  <c r="O21" i="35"/>
  <c r="D21" i="36" s="1"/>
  <c r="E7" i="33"/>
  <c r="M6" i="33"/>
  <c r="D6" i="34" s="1"/>
  <c r="C7" i="28"/>
  <c r="D5" i="22"/>
  <c r="D6" i="22"/>
  <c r="E7" i="22"/>
  <c r="E8" i="22" s="1"/>
  <c r="E4" i="22"/>
  <c r="E5" i="22" s="1"/>
  <c r="G23" i="35" l="1"/>
  <c r="O22" i="35"/>
  <c r="D22" i="36" s="1"/>
  <c r="D7" i="34"/>
  <c r="E8" i="33"/>
  <c r="C8" i="28"/>
  <c r="B8" i="28"/>
  <c r="E9" i="22"/>
  <c r="E10" i="22" s="1"/>
  <c r="G24" i="35" l="1"/>
  <c r="O23" i="35"/>
  <c r="D23" i="36" s="1"/>
  <c r="E9" i="33"/>
  <c r="D8" i="34"/>
  <c r="C9" i="28"/>
  <c r="B9" i="28"/>
  <c r="C13" i="19"/>
  <c r="I13" i="19"/>
  <c r="C7" i="19"/>
  <c r="D7" i="19"/>
  <c r="E7" i="19"/>
  <c r="D6" i="19"/>
  <c r="E6" i="19"/>
  <c r="F6" i="19"/>
  <c r="G6" i="19"/>
  <c r="H6" i="19"/>
  <c r="C6" i="19"/>
  <c r="F13" i="19"/>
  <c r="G13" i="19" s="1"/>
  <c r="H13" i="19" s="1"/>
  <c r="D13" i="19"/>
  <c r="D11" i="19"/>
  <c r="F11" i="19" s="1"/>
  <c r="H11" i="19" s="1"/>
  <c r="E11" i="19"/>
  <c r="G11" i="19" s="1"/>
  <c r="G9" i="19"/>
  <c r="H9" i="19"/>
  <c r="F9" i="19"/>
  <c r="E9" i="19"/>
  <c r="D9" i="19"/>
  <c r="O24" i="35" l="1"/>
  <c r="D24" i="36" s="1"/>
  <c r="E10" i="33"/>
  <c r="M9" i="33"/>
  <c r="D9" i="34" s="1"/>
  <c r="C10" i="28"/>
  <c r="B10" i="28"/>
  <c r="E11" i="33" l="1"/>
  <c r="M11" i="33" s="1"/>
  <c r="D11" i="34" s="1"/>
  <c r="M10" i="33"/>
  <c r="D10" i="34" s="1"/>
  <c r="C11" i="28"/>
  <c r="B11" i="28"/>
  <c r="B12" i="28" l="1"/>
  <c r="C12" i="28"/>
  <c r="C13" i="28" l="1"/>
  <c r="B14" i="28" s="1"/>
  <c r="B13" i="28"/>
</calcChain>
</file>

<file path=xl/sharedStrings.xml><?xml version="1.0" encoding="utf-8"?>
<sst xmlns="http://schemas.openxmlformats.org/spreadsheetml/2006/main" count="1209" uniqueCount="741">
  <si>
    <t>Same for all zones</t>
  </si>
  <si>
    <t>Distinct for each zone</t>
  </si>
  <si>
    <t>Parameters</t>
  </si>
  <si>
    <t>Initial condition</t>
  </si>
  <si>
    <t>SWI boundary</t>
  </si>
  <si>
    <t>Bottom boundary</t>
  </si>
  <si>
    <t>Code block in aed.nml 
&amp;aed_sed_candi</t>
  </si>
  <si>
    <t>aed_candi_params.csv</t>
  </si>
  <si>
    <t>Majority of parameters in 
aed_candi_params.csv</t>
  </si>
  <si>
    <t>*InitMethod*</t>
  </si>
  <si>
    <t>Organic matter initial profiles parameters</t>
  </si>
  <si>
    <t>Concentrations in 
aed_sdg_vars.csv</t>
  </si>
  <si>
    <t>*default_vals*
*water_link*
*diss_flux_link*
*part_sed_link*
in aed_sdg_vars.csv</t>
  </si>
  <si>
    <t>Variables and zones can be specified in 
aed_sediment_swibc.dat</t>
  </si>
  <si>
    <t>*deep_vals* 
in aed_sdg_vars.csv</t>
  </si>
  <si>
    <t>Variables and zones can be specified in 
aed_sediment_deepbc.dat</t>
  </si>
  <si>
    <t>C:\Users\00074264\AED Dropbox\AED_Coorong_db\5_reporting\CDM Manual\DanDrafts\aed-science\tables\23-sediment_biogeochemistry</t>
  </si>
  <si>
    <t>-</t>
  </si>
  <si>
    <t>.</t>
  </si>
  <si>
    <t>*water_link*</t>
  </si>
  <si>
    <t>*diss_flux_link*</t>
  </si>
  <si>
    <t>aed_sediment_swibc.dat</t>
  </si>
  <si>
    <t>*default_vals*</t>
  </si>
  <si>
    <t xml:space="preserve">Variables and zones can be specified in </t>
  </si>
  <si>
    <t>aed_sdg_vars.csv</t>
  </si>
  <si>
    <t>aed_sediment_deepbc.dat</t>
  </si>
  <si>
    <t>*deep_vals* in</t>
  </si>
  <si>
    <t xml:space="preserve">
&amp;aed_sed_candi</t>
  </si>
  <si>
    <t xml:space="preserve">aed.nml </t>
  </si>
  <si>
    <t xml:space="preserve">Code block in </t>
  </si>
  <si>
    <t xml:space="preserve">Majority of parameters in </t>
  </si>
  <si>
    <t xml:space="preserve">Concentrations in </t>
  </si>
  <si>
    <t>*part_sed_link* in</t>
  </si>
  <si>
    <t xml:space="preserve"> </t>
  </si>
  <si>
    <t>Description</t>
  </si>
  <si>
    <t>Reaction</t>
  </si>
  <si>
    <t>Rate equation</t>
  </si>
  <si>
    <t>OMModel 1</t>
  </si>
  <si>
    <r>
      <t>POM</t>
    </r>
    <r>
      <rPr>
        <vertAlign val="subscript"/>
        <sz val="9"/>
        <color theme="1"/>
        <rFont val="Times New Roman"/>
        <family val="1"/>
      </rPr>
      <t xml:space="preserve">Lab </t>
    </r>
    <r>
      <rPr>
        <sz val="9"/>
        <color theme="1"/>
        <rFont val="Times New Roman"/>
        <family val="1"/>
      </rPr>
      <t>hydrolysis</t>
    </r>
  </si>
  <si>
    <r>
      <t>POM</t>
    </r>
    <r>
      <rPr>
        <vertAlign val="subscript"/>
        <sz val="9"/>
        <color theme="1"/>
        <rFont val="Times New Roman"/>
        <family val="1"/>
      </rPr>
      <t>Ref</t>
    </r>
    <r>
      <rPr>
        <sz val="9"/>
        <color theme="1"/>
        <rFont val="Times New Roman"/>
        <family val="1"/>
      </rPr>
      <t xml:space="preserve"> hydrolysis</t>
    </r>
  </si>
  <si>
    <r>
      <t>DOM</t>
    </r>
    <r>
      <rPr>
        <vertAlign val="subscript"/>
        <sz val="9"/>
        <color theme="1"/>
        <rFont val="Times New Roman"/>
        <family val="1"/>
      </rPr>
      <t>Lab</t>
    </r>
    <r>
      <rPr>
        <sz val="9"/>
        <color theme="1"/>
        <rFont val="Times New Roman"/>
        <family val="1"/>
      </rPr>
      <t xml:space="preserve"> oxidation </t>
    </r>
  </si>
  <si>
    <r>
      <t>DOM</t>
    </r>
    <r>
      <rPr>
        <vertAlign val="subscript"/>
        <sz val="9"/>
        <color theme="1"/>
        <rFont val="Times New Roman"/>
        <family val="1"/>
      </rPr>
      <t>Ref</t>
    </r>
    <r>
      <rPr>
        <sz val="9"/>
        <color theme="1"/>
        <rFont val="Times New Roman"/>
        <family val="1"/>
      </rPr>
      <t xml:space="preserve"> oxidation</t>
    </r>
  </si>
  <si>
    <t>OMModel 3</t>
  </si>
  <si>
    <r>
      <t>POM</t>
    </r>
    <r>
      <rPr>
        <vertAlign val="subscript"/>
        <sz val="9"/>
        <color theme="1"/>
        <rFont val="Times New Roman"/>
        <family val="1"/>
      </rPr>
      <t xml:space="preserve">i </t>
    </r>
    <r>
      <rPr>
        <sz val="9"/>
        <color theme="1"/>
        <rFont val="Times New Roman"/>
        <family val="1"/>
      </rPr>
      <t>hydrolysis</t>
    </r>
  </si>
  <si>
    <r>
      <t>D</t>
    </r>
    <r>
      <rPr>
        <vertAlign val="subscript"/>
        <sz val="9"/>
        <color theme="1"/>
        <rFont val="Times New Roman"/>
        <family val="1"/>
      </rPr>
      <t>Hyd</t>
    </r>
    <r>
      <rPr>
        <sz val="9"/>
        <color theme="1"/>
        <rFont val="Times New Roman"/>
        <family val="1"/>
      </rPr>
      <t xml:space="preserve"> fermentation</t>
    </r>
  </si>
  <si>
    <r>
      <t>D</t>
    </r>
    <r>
      <rPr>
        <vertAlign val="subscript"/>
        <sz val="9"/>
        <color theme="1"/>
        <rFont val="Times New Roman"/>
        <family val="1"/>
      </rPr>
      <t>Hyd</t>
    </r>
    <r>
      <rPr>
        <sz val="9"/>
        <color theme="1"/>
        <rFont val="Times New Roman"/>
        <family val="1"/>
      </rPr>
      <t xml:space="preserve"> oxidation </t>
    </r>
  </si>
  <si>
    <r>
      <t>OAc, H</t>
    </r>
    <r>
      <rPr>
        <vertAlign val="sub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oxidation</t>
    </r>
  </si>
  <si>
    <t>OMModel 4</t>
  </si>
  <si>
    <t>OMModel2</t>
  </si>
  <si>
    <r>
      <t>POM~</t>
    </r>
    <r>
      <rPr>
        <vertAlign val="subscript"/>
        <sz val="9"/>
        <color theme="1"/>
        <rFont val="Times New Roman"/>
        <family val="1"/>
      </rPr>
      <t xml:space="preserve">Lab~ </t>
    </r>
    <r>
      <rPr>
        <sz val="9"/>
        <color theme="1"/>
        <rFont val="Times New Roman"/>
        <family val="1"/>
      </rPr>
      <t>oxidation</t>
    </r>
  </si>
  <si>
    <r>
      <t>POM~</t>
    </r>
    <r>
      <rPr>
        <vertAlign val="subscript"/>
        <sz val="9"/>
        <color theme="1"/>
        <rFont val="Times New Roman"/>
        <family val="1"/>
      </rPr>
      <t>Ref~</t>
    </r>
    <r>
      <rPr>
        <sz val="9"/>
        <color theme="1"/>
        <rFont val="Times New Roman"/>
        <family val="1"/>
      </rPr>
      <t xml:space="preserve"> oxidation</t>
    </r>
  </si>
  <si>
    <t>Group</t>
  </si>
  <si>
    <t xml:space="preserve">POM~Ref~ $\rightarrow$ CO~2~ etc. </t>
  </si>
  <si>
    <t xml:space="preserve">POM~Lab~ $\rightarrow$ CO~2~ etc. </t>
  </si>
  <si>
    <t>POM~Lab~ $\rightarrow$ DOM~Lab~</t>
  </si>
  <si>
    <t>POMRef $\rightarrow$ DOM~Ref~</t>
  </si>
  <si>
    <t xml:space="preserve">DOMLab $\rightarrow$ CO~2~ etc. </t>
  </si>
  <si>
    <t xml:space="preserve">DOMRef $\rightarrow$ CO~2~ etc. </t>
  </si>
  <si>
    <t xml:space="preserve">DHyd $\rightarrow$ CO~2~ etc. </t>
  </si>
  <si>
    <t xml:space="preserve">OAc, H2 $\rightarrow$ CO~2~ etc. </t>
  </si>
  <si>
    <t>POMi $\rightarrow$ D~Hyd~</t>
  </si>
  <si>
    <t>DHyd $\rightarrow$ OAc + H~2~</t>
  </si>
  <si>
    <t>*k~growth~B~Fer~F~T~ ~Fer~F~DHyd~*</t>
  </si>
  <si>
    <t>*k~growth~B~Aer,Den~F~T~ ~j~ F~DHyd~*</t>
  </si>
  <si>
    <t>*k~growth~B~j~F~T~ ~j~ F~TEA~ ~j~F~OAc,H2~ F~In~ ~j~*</t>
  </si>
  <si>
    <t>Equation number</t>
  </si>
  <si>
    <t>#eq:OMMod-6</t>
  </si>
  <si>
    <t>#eq:OMMod-9</t>
  </si>
  <si>
    <t>(#eq:OMMod-2)</t>
  </si>
  <si>
    <t>(\#eq:OMMod-3)</t>
  </si>
  <si>
    <t>(\\#eq:OMMod-4)</t>
  </si>
  <si>
    <t>(#equation:OMMod-5)</t>
  </si>
  <si>
    <t>(#equation:OMMod-1)</t>
  </si>
  <si>
    <t>(#:OMMod-10)</t>
  </si>
  <si>
    <t>$#eq:OMMod-7$</t>
  </si>
  <si>
    <t>\(#eq:OMMod-8)</t>
  </si>
  <si>
    <t>POM oxidation</t>
  </si>
  <si>
    <t xml:space="preserve">POM $\rightarrow$ CO~2~ etc. </t>
  </si>
  <si>
    <t>*R~0~ e^(-$\beta$^ ^$\times$^ ^depth)^*</t>
  </si>
  <si>
    <t>Aerobic respiration</t>
  </si>
  <si>
    <t>Mn oxide reduction</t>
  </si>
  <si>
    <t>Fe oxide reduction</t>
  </si>
  <si>
    <t>Sulfate reduction</t>
  </si>
  <si>
    <t>Methanogenesis</t>
  </si>
  <si>
    <t>Denitrousation</t>
  </si>
  <si>
    <r>
      <t>*(CH~2~O)~x~(NH~3~)~y~(PO~4~)~z~* + 2x *MnO~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 (3x + y – 2z) *CO~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+(x + y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 2x *Mn^2+^* + (4x + y – 2z) *HCO~3~^-^* + y *NH~4~^+^* +z *HPO~4~^2-^*</t>
    </r>
  </si>
  <si>
    <r>
      <t>*(CH~2~O)~x~(NH~3~)~y~(PO~4~)~z~* + 4x *Fe(OH)~</t>
    </r>
    <r>
      <rPr>
        <vertAlign val="subscript"/>
        <sz val="10"/>
        <rFont val="Times New Roman"/>
        <family val="1"/>
      </rPr>
      <t>3~*</t>
    </r>
    <r>
      <rPr>
        <sz val="10"/>
        <rFont val="Times New Roman"/>
        <family val="1"/>
      </rPr>
      <t xml:space="preserve"> + (7x + y – 2z) *CO~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 (x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 4x *Fe^2+^* + (8x + y – 2z) *HCO~3~^-^* + y *NH~4~^+^* + z *HPO~4~^2-^* + (3x + y - 2z) *H~2~O*</t>
    </r>
  </si>
  <si>
    <r>
      <t>*(CH~2~O)~x~(NH~3~)~y~(PO~4~)~z~* + 0.5x *SO~</t>
    </r>
    <r>
      <rPr>
        <vertAlign val="subscript"/>
        <sz val="10"/>
        <rFont val="Times New Roman"/>
        <family val="1"/>
      </rPr>
      <t>4~^</t>
    </r>
    <r>
      <rPr>
        <vertAlign val="superscript"/>
        <sz val="10"/>
        <rFont val="Times New Roman"/>
        <family val="1"/>
      </rPr>
      <t>2-^*</t>
    </r>
    <r>
      <rPr>
        <sz val="10"/>
        <rFont val="Times New Roman"/>
        <family val="1"/>
      </rPr>
      <t xml:space="preserve"> + (y – 2z) *CO~</t>
    </r>
    <r>
      <rPr>
        <vertAlign val="subscript"/>
        <sz val="10"/>
        <rFont val="Times New Roman"/>
        <family val="1"/>
      </rPr>
      <t>2~*</t>
    </r>
    <r>
      <rPr>
        <sz val="10"/>
        <rFont val="Times New Roman"/>
        <family val="1"/>
      </rPr>
      <t xml:space="preserve"> + (y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 0.5x *H~2~S* + (x + y – 2z) *HCO~3~^-^* + y *NH~4~^+^* + z *HPO~4~^2-^*</t>
    </r>
  </si>
  <si>
    <r>
      <t>*(CH~2~O)~x~(NH~3~)~y~(PO~4~)~z~* + (y – 2z) *H~</t>
    </r>
    <r>
      <rPr>
        <vertAlign val="subscript"/>
        <sz val="10"/>
        <rFont val="Times New Roman"/>
        <family val="1"/>
      </rPr>
      <t>2~</t>
    </r>
    <r>
      <rPr>
        <sz val="10"/>
        <rFont val="Times New Roman"/>
        <family val="1"/>
      </rPr>
      <t>O* $\rightarrow$ 0.5x *CH~4~* + (0.5x – y + 2z) *CO~2~* + (y – 2z) *HCO^3-^* + y *NH^4+^* + z *HPO~4~^2-^ *</t>
    </r>
  </si>
  <si>
    <t xml:space="preserve">Reaction </t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</si>
  <si>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</t>
    </r>
  </si>
  <si>
    <r>
      <t>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</t>
    </r>
  </si>
  <si>
    <r>
      <t>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2~*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</si>
  <si>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*O~</t>
    </r>
    <r>
      <rPr>
        <vertAlign val="subscript"/>
        <sz val="9"/>
        <color theme="1"/>
        <rFont val="Times New Roman"/>
        <family val="1"/>
      </rPr>
      <t>2~*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</si>
  <si>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2~*</t>
    </r>
  </si>
  <si>
    <r>
      <t>*FeS* oxidation by *O~</t>
    </r>
    <r>
      <rPr>
        <vertAlign val="subscript"/>
        <sz val="9"/>
        <color theme="1"/>
        <rFont val="Times New Roman"/>
        <family val="1"/>
      </rPr>
      <t>2~*</t>
    </r>
  </si>
  <si>
    <r>
      <t>*FeS~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oxidation by *O~</t>
    </r>
    <r>
      <rPr>
        <vertAlign val="subscript"/>
        <sz val="9"/>
        <color theme="1"/>
        <rFont val="Times New Roman"/>
        <family val="1"/>
      </rPr>
      <t>2~*</t>
    </r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</si>
  <si>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oxidation by *NO~</t>
    </r>
    <r>
      <rPr>
        <vertAlign val="subscript"/>
        <sz val="9"/>
        <color theme="1"/>
        <rFont val="Times New Roman"/>
        <family val="1"/>
      </rPr>
      <t>2~^</t>
    </r>
    <r>
      <rPr>
        <vertAlign val="superscript"/>
        <sz val="9"/>
        <color theme="1"/>
        <rFont val="Times New Roman"/>
        <family val="1"/>
      </rPr>
      <t>-^*</t>
    </r>
  </si>
  <si>
    <r>
      <t>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</si>
  <si>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</si>
  <si>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∑*H~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</si>
  <si>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oxidation by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</si>
  <si>
    <r>
      <t>*H~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oxidation by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</si>
  <si>
    <r>
      <t>*S^</t>
    </r>
    <r>
      <rPr>
        <vertAlign val="superscript"/>
        <sz val="9"/>
        <color theme="1"/>
        <rFont val="Times New Roman"/>
        <family val="1"/>
      </rPr>
      <t>0^*</t>
    </r>
    <r>
      <rPr>
        <sz val="9"/>
        <color theme="1"/>
        <rFont val="Times New Roman"/>
        <family val="1"/>
      </rPr>
      <t xml:space="preserve"> oxidation by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</si>
  <si>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oxidation by *MnO~</t>
    </r>
    <r>
      <rPr>
        <vertAlign val="subscript"/>
        <sz val="9"/>
        <color theme="1"/>
        <rFont val="Times New Roman"/>
        <family val="1"/>
      </rPr>
      <t>2A,~ ~B~*</t>
    </r>
  </si>
  <si>
    <r>
      <t>∑*H~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*MnO~</t>
    </r>
    <r>
      <rPr>
        <vertAlign val="subscript"/>
        <sz val="9"/>
        <color theme="1"/>
        <rFont val="Times New Roman"/>
        <family val="1"/>
      </rPr>
      <t>2A,~ ~B~*</t>
    </r>
  </si>
  <si>
    <r>
      <t>∑*H~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oxidation by *Fe(OH)~</t>
    </r>
    <r>
      <rPr>
        <vertAlign val="subscript"/>
        <sz val="9"/>
        <color theme="1"/>
        <rFont val="Times New Roman"/>
        <family val="1"/>
      </rPr>
      <t>3A,~ ~B~*</t>
    </r>
  </si>
  <si>
    <r>
      <t>*FeS* oxidation by *Fe(OH)~</t>
    </r>
    <r>
      <rPr>
        <vertAlign val="subscript"/>
        <sz val="9"/>
        <color theme="1"/>
        <rFont val="Times New Roman"/>
        <family val="1"/>
      </rPr>
      <t>3A,~ ~B~*</t>
    </r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</si>
  <si>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+ 2*O~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 $</t>
    </r>
    <r>
      <rPr>
        <sz val="9"/>
        <color theme="1"/>
        <rFont val="Times New Roman"/>
        <family val="1"/>
      </rPr>
      <t>\rightarrow$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+ 3*H~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</si>
  <si>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*kX* + 0.5*O~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 xml:space="preserve">2~* </t>
    </r>
    <r>
      <rPr>
        <sz val="9"/>
        <color theme="1"/>
        <rFont val="Times New Roman"/>
        <family val="1"/>
      </rPr>
      <t>+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</si>
  <si>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4*Fe^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+ 4*CO~</t>
    </r>
    <r>
      <rPr>
        <vertAlign val="subscript"/>
        <sz val="9"/>
        <color theme="1"/>
        <rFont val="Times New Roman"/>
        <family val="1"/>
      </rPr>
      <t>2~*</t>
    </r>
    <r>
      <rPr>
        <vertAlign val="superscript"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$\rightarrow$ 4*Fe^</t>
    </r>
    <r>
      <rPr>
        <vertAlign val="superscript"/>
        <sz val="9"/>
        <color theme="1"/>
        <rFont val="Times New Roman"/>
        <family val="1"/>
      </rPr>
      <t>3+^*</t>
    </r>
    <r>
      <rPr>
        <sz val="9"/>
        <color theme="1"/>
        <rFont val="Times New Roman"/>
        <family val="1"/>
      </rPr>
      <t xml:space="preserve"> + 4*HCO~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</si>
  <si>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+ 2*O~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 $\rightarrow$</t>
    </r>
    <r>
      <rPr>
        <sz val="9"/>
        <color theme="1"/>
        <rFont val="Times New Roman"/>
        <family val="1"/>
      </rPr>
      <t xml:space="preserve"> 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</si>
  <si>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+ 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</si>
  <si>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*FeS-X~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+ 2*O~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*mX*</t>
    </r>
  </si>
  <si>
    <r>
      <t>*FeS~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+ 3.5*O~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*mX* + 2*SO~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+ 2*CO~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</si>
  <si>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*NH~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 xml:space="preserve"> + *NO~</t>
    </r>
    <r>
      <rPr>
        <vertAlign val="subscript"/>
        <sz val="9"/>
        <color theme="1"/>
        <rFont val="Times New Roman"/>
        <family val="1"/>
      </rPr>
      <t>2~^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*N~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</si>
  <si>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5*Mn^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+ 2*NO~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+ 8*HCO~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*kX*  $\rightarrow$ 5*MnO~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+ 8*CO~</t>
    </r>
    <r>
      <rPr>
        <vertAlign val="subscript"/>
        <sz val="9"/>
        <color theme="1"/>
        <rFont val="Times New Roman"/>
        <family val="1"/>
      </rPr>
      <t xml:space="preserve">2~* </t>
    </r>
    <r>
      <rPr>
        <sz val="9"/>
        <color theme="1"/>
        <rFont val="Times New Roman"/>
        <family val="1"/>
      </rPr>
      <t>+4*H~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+ *N~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*</t>
    </r>
  </si>
  <si>
    <r>
      <t>5*Fe^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+ 6*CO~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+ 3*H~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 $\rightarrow$ 0.5*N~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+ 5*Fe^</t>
    </r>
    <r>
      <rPr>
        <vertAlign val="superscript"/>
        <sz val="9"/>
        <color theme="1"/>
        <rFont val="Times New Roman"/>
        <family val="1"/>
      </rPr>
      <t>3+^*</t>
    </r>
    <r>
      <rPr>
        <sz val="9"/>
        <color theme="1"/>
        <rFont val="Times New Roman"/>
        <family val="1"/>
      </rPr>
      <t xml:space="preserve"> + 6*HCO~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</si>
  <si>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2.5*H~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+ 4*NO~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$\rightarrow$ 2.5*SO~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 xml:space="preserve">2-^* </t>
    </r>
    <r>
      <rPr>
        <sz val="9"/>
        <color theme="1"/>
        <rFont val="Times New Roman"/>
        <family val="1"/>
      </rPr>
      <t>+ 2*N~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+ 3*H~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</si>
  <si>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2*Fe^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+ 2l*X* + (*MnO~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*MnO~</t>
    </r>
    <r>
      <rPr>
        <vertAlign val="subscript"/>
        <sz val="9"/>
        <color theme="1"/>
        <rFont val="Times New Roman"/>
        <family val="1"/>
      </rPr>
      <t>2B~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>)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$\rightarrow$ 2*Fe(OH)~</t>
    </r>
    <r>
      <rPr>
        <vertAlign val="subscript"/>
        <sz val="9"/>
        <color theme="1"/>
        <rFont val="Times New Roman"/>
        <family val="1"/>
      </rPr>
      <t>3A~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 xml:space="preserve"> + 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*kX* + 2*CO~</t>
    </r>
    <r>
      <rPr>
        <vertAlign val="subscript"/>
        <sz val="9"/>
        <color theme="1"/>
        <rFont val="Times New Roman"/>
        <family val="1"/>
      </rPr>
      <t>2~*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</si>
  <si>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+ 4(*MnO~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*MnO~</t>
    </r>
    <r>
      <rPr>
        <vertAlign val="subscript"/>
        <sz val="9"/>
        <color theme="1"/>
        <rFont val="Times New Roman"/>
        <family val="1"/>
      </rPr>
      <t>2B~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>) + 6*CO~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+ 2*H~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+ 4*Mn^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+ 4*kX* + 6*HCO~</t>
    </r>
    <r>
      <rPr>
        <vertAlign val="subscript"/>
        <sz val="9"/>
        <color theme="1"/>
        <rFont val="Times New Roman"/>
        <family val="1"/>
      </rPr>
      <t>3~^-^*</t>
    </r>
  </si>
  <si>
    <r>
      <t>*FeS-X~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+ 4(*MnO~</t>
    </r>
    <r>
      <rPr>
        <vertAlign val="subscript"/>
        <sz val="9"/>
        <color theme="1"/>
        <rFont val="Times New Roman"/>
        <family val="1"/>
      </rPr>
      <t>2A~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 xml:space="preserve"> + *MnO~</t>
    </r>
    <r>
      <rPr>
        <vertAlign val="subscript"/>
        <sz val="9"/>
        <color theme="1"/>
        <rFont val="Times New Roman"/>
        <family val="1"/>
      </rPr>
      <t>2B~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k~*</t>
    </r>
    <r>
      <rPr>
        <sz val="9"/>
        <color theme="1"/>
        <rFont val="Times New Roman"/>
        <family val="1"/>
      </rPr>
      <t>) + 8*CO~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+ 4*H~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 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+ 4*Mn^2</t>
    </r>
    <r>
      <rPr>
        <vertAlign val="superscript"/>
        <sz val="9"/>
        <color theme="1"/>
        <rFont val="Times New Roman"/>
        <family val="1"/>
      </rPr>
      <t>+^*</t>
    </r>
    <r>
      <rPr>
        <sz val="9"/>
        <color theme="1"/>
        <rFont val="Times New Roman"/>
        <family val="1"/>
      </rPr>
      <t>+ 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(*m* + *4k*) *X* + 8*HCO~</t>
    </r>
    <r>
      <rPr>
        <vertAlign val="subscript"/>
        <sz val="9"/>
        <color theme="1"/>
        <rFont val="Times New Roman"/>
        <family val="1"/>
      </rPr>
      <t>3~^-^*</t>
    </r>
  </si>
  <si>
    <r>
      <t>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+ 8(*Fe(OH)~</t>
    </r>
    <r>
      <rPr>
        <vertAlign val="subscript"/>
        <sz val="9"/>
        <color theme="1"/>
        <rFont val="Times New Roman"/>
        <family val="1"/>
      </rPr>
      <t>3A~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 xml:space="preserve"> + *Fe(OH)~</t>
    </r>
    <r>
      <rPr>
        <vertAlign val="subscript"/>
        <sz val="9"/>
        <color theme="1"/>
        <rFont val="Times New Roman"/>
        <family val="1"/>
      </rPr>
      <t>3B~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>) + 14*CO~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+ 8*Fe^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>+ 8l*X* + 14*HCO~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+ 6*H~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</si>
  <si>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*FeS-X~</t>
    </r>
    <r>
      <rPr>
        <vertAlign val="subscript"/>
        <sz val="9"/>
        <color theme="1"/>
        <rFont val="Times New Roman"/>
        <family val="1"/>
      </rPr>
      <t>m~*</t>
    </r>
    <r>
      <rPr>
        <sz val="9"/>
        <color theme="1"/>
        <rFont val="Times New Roman"/>
        <family val="1"/>
      </rPr>
      <t xml:space="preserve"> + 8(*Fe(OH)~</t>
    </r>
    <r>
      <rPr>
        <vertAlign val="subscript"/>
        <sz val="9"/>
        <color theme="1"/>
        <rFont val="Times New Roman"/>
        <family val="1"/>
      </rPr>
      <t>3A~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 xml:space="preserve"> + *Fe(OH)~</t>
    </r>
    <r>
      <rPr>
        <vertAlign val="subscript"/>
        <sz val="9"/>
        <color theme="1"/>
        <rFont val="Times New Roman"/>
        <family val="1"/>
      </rPr>
      <t>3B~</t>
    </r>
    <r>
      <rPr>
        <sz val="9"/>
        <color theme="1"/>
        <rFont val="Times New Roman"/>
        <family val="1"/>
      </rPr>
      <t>-X~</t>
    </r>
    <r>
      <rPr>
        <vertAlign val="subscript"/>
        <sz val="9"/>
        <color theme="1"/>
        <rFont val="Times New Roman"/>
        <family val="1"/>
      </rPr>
      <t>l~*</t>
    </r>
    <r>
      <rPr>
        <sz val="9"/>
        <color theme="1"/>
        <rFont val="Times New Roman"/>
        <family val="1"/>
      </rPr>
      <t>) + 16*CO~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$\rightarrow$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+ 9*Fe^</t>
    </r>
    <r>
      <rPr>
        <vertAlign val="superscript"/>
        <sz val="9"/>
        <color theme="1"/>
        <rFont val="Times New Roman"/>
        <family val="1"/>
      </rPr>
      <t>2+^*</t>
    </r>
    <r>
      <rPr>
        <sz val="9"/>
        <color theme="1"/>
        <rFont val="Times New Roman"/>
        <family val="1"/>
      </rPr>
      <t xml:space="preserve"> + (*m* + 8l)*X* + 16*HCO~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  <r>
      <rPr>
        <sz val="9"/>
        <color theme="1"/>
        <rFont val="Times New Roman"/>
        <family val="1"/>
      </rPr>
      <t xml:space="preserve"> + 4*H~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</si>
  <si>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*CH~</t>
    </r>
    <r>
      <rPr>
        <vertAlign val="subscript"/>
        <sz val="9"/>
        <color theme="1"/>
        <rFont val="Times New Roman"/>
        <family val="1"/>
      </rPr>
      <t>4~*</t>
    </r>
    <r>
      <rPr>
        <sz val="9"/>
        <color theme="1"/>
        <rFont val="Times New Roman"/>
        <family val="1"/>
      </rPr>
      <t xml:space="preserve"> +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+ *CO~</t>
    </r>
    <r>
      <rPr>
        <vertAlign val="subscript"/>
        <sz val="9"/>
        <color theme="1"/>
        <rFont val="Times New Roman"/>
        <family val="1"/>
      </rPr>
      <t xml:space="preserve">2~* </t>
    </r>
    <r>
      <rPr>
        <sz val="9"/>
        <color theme="1"/>
        <rFont val="Times New Roman"/>
        <family val="1"/>
      </rPr>
      <t>$\rightarrow$ *H~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+ 2*HCO~</t>
    </r>
    <r>
      <rPr>
        <vertAlign val="subscript"/>
        <sz val="9"/>
        <color theme="1"/>
        <rFont val="Times New Roman"/>
        <family val="1"/>
      </rPr>
      <t>3~^</t>
    </r>
    <r>
      <rPr>
        <vertAlign val="superscript"/>
        <sz val="9"/>
        <color theme="1"/>
        <rFont val="Times New Roman"/>
        <family val="1"/>
      </rPr>
      <t>-^*</t>
    </r>
  </si>
  <si>
    <r>
      <t>5*H~</t>
    </r>
    <r>
      <rPr>
        <vertAlign val="subscript"/>
        <sz val="9"/>
        <color theme="1"/>
        <rFont val="Times New Roman"/>
        <family val="1"/>
      </rPr>
      <t>2~*</t>
    </r>
    <r>
      <rPr>
        <sz val="9"/>
        <color theme="1"/>
        <rFont val="Times New Roman"/>
        <family val="1"/>
      </rPr>
      <t xml:space="preserve"> + *SO~</t>
    </r>
    <r>
      <rPr>
        <vertAlign val="subscript"/>
        <sz val="9"/>
        <color theme="1"/>
        <rFont val="Times New Roman"/>
        <family val="1"/>
      </rPr>
      <t>4~^</t>
    </r>
    <r>
      <rPr>
        <vertAlign val="superscript"/>
        <sz val="9"/>
        <color theme="1"/>
        <rFont val="Times New Roman"/>
        <family val="1"/>
      </rPr>
      <t>2-^*</t>
    </r>
    <r>
      <rPr>
        <sz val="9"/>
        <color theme="1"/>
        <rFont val="Times New Roman"/>
        <family val="1"/>
      </rPr>
      <t xml:space="preserve"> $\rightarrow$ </t>
    </r>
    <r>
      <rPr>
        <sz val="9"/>
        <color theme="1"/>
        <rFont val="Symbol"/>
        <family val="1"/>
        <charset val="2"/>
      </rPr>
      <t>*</t>
    </r>
    <r>
      <rPr>
        <sz val="9"/>
        <color theme="1"/>
        <rFont val="Times New Roman"/>
        <family val="1"/>
      </rPr>
      <t>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S* + *4H~</t>
    </r>
    <r>
      <rPr>
        <vertAlign val="subscript"/>
        <sz val="9"/>
        <color theme="1"/>
        <rFont val="Times New Roman"/>
        <family val="1"/>
      </rPr>
      <t>2~</t>
    </r>
    <r>
      <rPr>
        <sz val="9"/>
        <color theme="1"/>
        <rFont val="Times New Roman"/>
        <family val="1"/>
      </rPr>
      <t>O*</t>
    </r>
  </si>
  <si>
    <r>
      <t>*FeS* oxidation by *MnO~</t>
    </r>
    <r>
      <rPr>
        <vertAlign val="subscript"/>
        <sz val="9"/>
        <color theme="1"/>
        <rFont val="Times New Roman"/>
        <family val="1"/>
      </rPr>
      <t>2A,~ ~B~*</t>
    </r>
  </si>
  <si>
    <t>Approach</t>
  </si>
  <si>
    <r>
      <t xml:space="preserve">Limitation factor - </t>
    </r>
    <r>
      <rPr>
        <i/>
        <sz val="10"/>
        <color rgb="FFFFFFFF"/>
        <rFont val="Times New Roman"/>
        <family val="1"/>
      </rPr>
      <t>F</t>
    </r>
    <r>
      <rPr>
        <i/>
        <vertAlign val="subscript"/>
        <sz val="10"/>
        <color rgb="FFFFFFFF"/>
        <rFont val="Times New Roman"/>
        <family val="1"/>
      </rPr>
      <t>TEA</t>
    </r>
    <r>
      <rPr>
        <sz val="10"/>
        <color rgb="FFFFFFFF"/>
        <rFont val="Times New Roman"/>
        <family val="1"/>
      </rPr>
      <t xml:space="preserve"> </t>
    </r>
  </si>
  <si>
    <r>
      <t xml:space="preserve">Inhibition factor - </t>
    </r>
    <r>
      <rPr>
        <i/>
        <sz val="10"/>
        <color rgb="FFFFFFFF"/>
        <rFont val="Times New Roman"/>
        <family val="1"/>
      </rPr>
      <t>F</t>
    </r>
    <r>
      <rPr>
        <i/>
        <vertAlign val="subscript"/>
        <sz val="10"/>
        <color rgb="FFFFFFFF"/>
        <rFont val="Times New Roman"/>
        <family val="1"/>
      </rPr>
      <t>In</t>
    </r>
  </si>
  <si>
    <t>\
\(\displaystyle 
\
0, \frac {TEA}{K_{TEA} } or  1  \)
\
\</t>
  </si>
  <si>
    <t>\
\(\displaystyle
\
1 -  \frac {TEA}{K_{In} } \)
\
\</t>
  </si>
  <si>
    <t xml:space="preserve"> .</t>
  </si>
  <si>
    <t xml:space="preserve">\
\(\displaystyle
\
\frac {TEA}{TEA + K_{TEA} }\)
\
\
</t>
  </si>
  <si>
    <t>\
\(\displaystyle
\
\frac {K_{In}} {TEA + K_{In} }\)
\
\</t>
  </si>
  <si>
    <t>\
\(\displaystyle
\
\frac {TEA}{TEA+K_{TEA} } / \Sigma Lim \)
\
\</t>
  </si>
  <si>
    <t>\
\(\displaystyle
\
\frac {K_{In}}{TEA+K_{In} } \)
\
\</t>
  </si>
  <si>
    <t>\
\(\displaystyle
\
\Sigma Lim = F_{TEA O_{2}} 
\\
+ F_{TEA NO_{3}^-} F_{In O_{2}NO_{3}^-} 
\\
+ F_{In NO_{3}^- Anox} F_{In O_{2} Anox}  \)
\
\</t>
  </si>
  <si>
    <t>Denitratation</t>
  </si>
  <si>
    <t>Nitrous denitritation</t>
  </si>
  <si>
    <t>DNRA</t>
  </si>
  <si>
    <t xml:space="preserve">Denitrousation </t>
  </si>
  <si>
    <t>Process</t>
  </si>
  <si>
    <t>\
\(\displaystyle
\
\ R_{Denitratation} = k_{OM} OM \frac {NO_3^-} {NO_3^- + K_{NO3} } \frac {K_{O2}^1} {O_2 + K_{O2}^1} \frac {K_{N2O}} {N_2O + K_{N2O}}   \)
\
\</t>
  </si>
  <si>
    <t>Denitritation</t>
  </si>
  <si>
    <t>\
\(\displaystyle
\
\ R_{Denitritation} = k_{OM} OM \frac {K_{O2}^3} {O_2 + K_{O2}^3 } \frac {K_{N2O}} {N_2O + K_{NO2} }    \)
\
\</t>
  </si>
  <si>
    <t>\
\(\displaystyle
\
\ R_{Nitrous denitritation} = \frac {1} {2} R_{Denitritation} \frac {NO_2^- } {NO_2^- + K_{NO2} }    \)
\
\</t>
  </si>
  <si>
    <t>\
\(\displaystyle
\
\ R_{DNRA} = R_{Denitritation} \frac {K_{NO2} } {NO_2^- + K_{NO2} }    \)
\
\</t>
  </si>
  <si>
    <t>\
\(\displaystyle
\
\ R_{Denitrousation} = k_{OM} OM  \frac {K_{N2O} } {K_{N2O}^6 +O_2 }    \)
\
\</t>
  </si>
  <si>
    <t>Ammonium release</t>
  </si>
  <si>
    <t>*R~NH4Ox~* = *k~NH4Ox~(NH~4~^+^)(O~2~)*</t>
  </si>
  <si>
    <t>*R~CH4Ox~* = *k~CH4Ox~(CH~4~)(O~2~)*</t>
  </si>
  <si>
    <t>*R~MnOx~* = *k~MnOx~(Mn^2+^)(O~2~)*</t>
  </si>
  <si>
    <t>*R~FeOx~* = *k~FeOx~(Fe^2+^)(O~2~)*</t>
  </si>
  <si>
    <t>*R~TSOx~* = *k~TSOx~(H~2~S)(O~2~)*</t>
  </si>
  <si>
    <t>*R~FeSOx~* = *k~FeSOx~(FeS)(O~2~)*</t>
  </si>
  <si>
    <t>*R~FeS2Ox~* = *k~FeS2Ox~(FeS~2~)(O~2~)*</t>
  </si>
  <si>
    <t>*R~NH4NO2~* = *k~NH4NO2~(NH~4~^+^)(NO~2~^-^)*</t>
  </si>
  <si>
    <t>*R~MnNO3~* = *k~MnNO3~(Mn^2+^)(NO~3~^-^)*</t>
  </si>
  <si>
    <t>*R~FeNO3~* = *k~FeNO3~(Fe^2+^)(NO~3~^-^)*</t>
  </si>
  <si>
    <t>*R~TSNO3~* = *k~TSNO3~(H~2~S)(NO~3~^-^)*</t>
  </si>
  <si>
    <t>*R~FeMn~* = *k~FeMn~(Fe^2+^)(MnO~2A,~ ~B~)*</t>
  </si>
  <si>
    <t>*R~TSMnO2~* = *k~TSMn~(H~2~S)(MnO~2A,~ ~B~)*</t>
  </si>
  <si>
    <t>*R~FeSMn~* = *k~FeSMn~(FeS)(MnO~2A,~ ~B~)*</t>
  </si>
  <si>
    <t>*R~TSFe~* = *k~TSFe~(H~2~S)(Fe(OH)~3A,~ ~B~)*</t>
  </si>
  <si>
    <t>*R~FeSFe~* = *k~FeSFe~(FeS)(Fe(OH)~3A,~ ~B~)*</t>
  </si>
  <si>
    <t>*R~HSO~* = *k~HSO~(H~2~)(SO~4~^2-^)*</t>
  </si>
  <si>
    <t>*R~CH4SO4~* = *k~CH4SO4~(CH~4~)(SO~4~^2-^)*</t>
  </si>
  <si>
    <t>*R~SHO~* = *k~SHO~(S)*</t>
  </si>
  <si>
    <t>MnO~2~ ageing</t>
  </si>
  <si>
    <t>Fe(OH)~3A~ ageing</t>
  </si>
  <si>
    <t>FeS precipitation</t>
  </si>
  <si>
    <t>FeS transformation to FeS~2~</t>
  </si>
  <si>
    <t>FeCO~3~ precipitation</t>
  </si>
  <si>
    <t>CaCO~3~ precipitation</t>
  </si>
  <si>
    <t>MnCO~3~ precipitation</t>
  </si>
  <si>
    <t>MnO~2A~ precipitation</t>
  </si>
  <si>
    <t>MnO~2A~-X~k~ $\rightarrow$ MnO~2B~-X~k~</t>
  </si>
  <si>
    <t>Fe(OH)~3A~-X~k~ $\rightarrow$ Fe(OH)~3B~-X~k~</t>
  </si>
  <si>
    <t>\
\(\displaystyle
\
R_{FeAge} = k_{FeAge}(Fe(OH)_{3A})  \)
\
\</t>
  </si>
  <si>
    <t>\</t>
  </si>
  <si>
    <t>Fe^2+^ + H~2~S $\rightarrow$ FeS + 2H^+^</t>
  </si>
  <si>
    <t>\
\(\displaystyle
\
R_{MnAge} = k_{MnAge}[MnO_{2A}]  \)
\
\</t>
  </si>
  <si>
    <t>FeS + H~2~S $\rightarrow FeS~2~ + H~2~</t>
  </si>
  <si>
    <t xml:space="preserve">\
\(\displaystyle
R_{Pyrite} =  k_{Pyrite} [FeS][H_2S]
\\
\)
</t>
  </si>
  <si>
    <t>If `rxn_mode` = 4
\
\(\displaystyle
\
\begin{align}
R_{Calppt} = k_{Calppt} \delta_{Cal} (\Omega_{Cal} - 1)
\\
R_{Caldiss} = k_{Caldiss} \delta_{-Cal} (1 - \Omega_{Cal} )
\\
\Omega_{Cal} = (\frac {[Ca^{2+}]{CO_3^-} }    { K_{Cal}})
\\
If \Omega_{Cal} \gt 1 \
\\
\delta_{Cal} = 1; \delta_{-Cal} = 0\
\\
If \Omega_{Cal} \le 1 \
\\
\delta_{Cal} = 0; \delta_{-Cal} = 1
\end{align}
\)
\</t>
  </si>
  <si>
    <t>If `rxn_mode` = 4
\
\(\displaystyle
\begin{align}
\
R_{Sidppt} = k_{Sidppt} \delta_{Sid} (\Omega_{Sid} - 1)
\\
R_{Siddiss} = k_{Siddiss} \delta_{-Sid} (1 - \Omega_{Sid} )
\\
\Omega_{Sid} = (\frac {[Fe^{2+}]{CO_3^-} }    { K_{Sid}})
\\
If \Omega_{Sid} \gt 1 \
\delta_{Sid} = 1; \delta_{-Sid} = 0\
\\
If \Omega_{Sid} \le 1 \
\delta_{Sid} = 0; \delta_{-Sid} = 1
\end{align}
\)
\</t>
  </si>
  <si>
    <t>If `rxn_mode` = 3
\
\(\displaystyle
\
\begin{align}
R_{Calppt} = k_{Calppt}(1 - (\frac {K_{sp Cal}  }{IAP_{Cal} }))  
\\
R_{Caldiss} = - k_{Calppt}(1 - (\frac {IAP_{Cal} } {K_{sp Cal}  }))  
\end{align}
\)\
\</t>
  </si>
  <si>
    <t>If `rxn_mode` = 4
\
\(\displaystyle
\
\begin{align}
R_{Rodppt} = k_{Rodppt} \delta_{Rod} (\Omega_{Rod} - 1)
\\
R_{Roddiss} = k_{Roddiss} \delta_{-Rod} (1 - \Omega_{Rod} )
\\
\Omega_{Rod} = (\frac {[Mn^{2+}]{CO_3^-} }    { K_{Rod}})
\\
If \Omega_{Rod} \gt 1 \
\delta_{Rod} = 1; \delta_{-Rod} = 0\
\\
If \Omega_{Rod} \le 1 \
\delta_{Rod} = 0; \delta_{-Rod} = 1
\end{align}
\)
\</t>
  </si>
  <si>
    <t>If `rxn_mode` = 3
\
\(\displaystyle
\
\begin{align}
R_{Rodppt} = k_{Rodppt}(1 - (\frac {K_{sp Rod}  }{IAP_{Rod} }))  
\\
R_{Roddiss} = - k_{Rodppt}(1 - (\frac {IAP_{Rod} } {K_{sp Rod}  }))  
\end{align}
\)
\</t>
  </si>
  <si>
    <t>If `rxn_mode` = 2
\
\(\displaystyle
\
R_{FeS} = k_{FeSppt}[Fe^2][HS^-]  \)
\</t>
  </si>
  <si>
    <t>If `rxn_mode` = 3
\
\(\displaystyle
\
\begin{align}
R_{FeSppt} = k_{FeSppt}(1 - (\frac {K_{sp FeS}  }{IAP_{FeS} }))  
\\
R_{FeSdiss} = - k_{FeSppt}(1 - (\frac {IAP_{FeS} } {K_{sp FeS}  }))  
\end{align}
\)
\</t>
  </si>
  <si>
    <t>If `rxn_mode` = 4
\
\(\displaystyle
\
\begin{align}
R_{FeSppt} = k_{FeSppt} \delta_{FeS} (\Omega_{FeS} - 1)
\\
R_{FeSdiss} = k_{FeSdiss} \delta_{-FeS} (1 - \Omega_{FeS} )
\\
\Omega_{FeS} = (\frac {[Fe^{2+}]{HS^-} }    {[H^+] K_{FeS}})
\\
If \Omega_{FeS} \gt 1 \
\delta_{FeS} = 1; \delta_{-FeS} = 0\
\\
If \Omega_{FeS} \le 1 \
\delta_{FeS} = 0; \delta_{-FeS} = 1
\end{align}
\)
\\</t>
  </si>
  <si>
    <t>If `rxn_mode` = 3
\
\(\displaystyle
\
\begin{align}
R_{Sidppt} = k_{Sidppt}(1 - (\frac {K_{sp Sid}  }{IAP_{Sid} }))  
\\
R_{Siddiss} = - k_{Sidppt}(1 - (\frac {IAP_{Sid} } {K_{sp Sid}  }))  
\end{align}
\)\
\</t>
  </si>
  <si>
    <t>Mn^2+^ + CO_3^- $\rightarrow$ MnCO_3</t>
  </si>
  <si>
    <t>Fe^2+^ + CO_3^- $\rightarrow$ FeCO_3</t>
  </si>
  <si>
    <t>Ca^2+^ + CO_3^- $\rightarrow$ CaCO_3</t>
  </si>
  <si>
    <t>MnO~2A~ $\rightarrow$ MnO~2B~</t>
  </si>
  <si>
    <t>Fe(OH)~3A~ precipitation</t>
  </si>
  <si>
    <t>If `rxn_mode` = 2
\
\(\displaystyle
\
\begin{align}
R_{FeOHAppt} = k_{FeOHAppt} [Fe^{2+}]
\end{align}
\)
\</t>
  </si>
  <si>
    <t>If `rxn_mode` = 4
\
\(\displaystyle
\
\begin{align}
R_{FeOHAppt} = k_{FeOHAppt} [Fe^{2+}]
\end{align}
\)
\</t>
  </si>
  <si>
    <t>If `rxn_mode` = 3
\
\(\displaystyle
\
\begin{align}
\\
If IAP_{MnO2} = 0
\\
\\
R_{MnO2Appt} = k_{MnO2Appt} [Mn^{2+}]
\\
\\
If IAP_{MnO2ppt} \lt 1
\\
\\
R_{MnO2Appt} = k_{MnO2Appt} (1 - (\frac {1 }{IAP_{MnO2} }))  
\\
\\
If IAP_{MnO2Appt} \ge 1
\\
\\
R_{MnO2Appt} = k_{MnO2Appt} (1 - (\frac {IAP_{MnO2} }{1 }))    
\end{align}
\)
\</t>
  </si>
  <si>
    <t>If `rxn_mode` = 3
\
\(\displaystyle
\
\begin{align}
\\
If IAP_{FeOH} = 0
\\
\\
R_{FeOHAppt} = k_{FeOHAppt} [Fe^{2+}]
\\
\\
If IAP_{FeOHA} \lt 1
\\
\\
R_{FeOHAppt} = k_{FeOHAppt} (1 - (\frac {1 }{IAP_{FeOH3} }))  
\\
\\
If IAP_{FeOH3} \ge 1
\\
\\
R_{FeOHAppt} = k_{FeOHAppt} (1 - (\frac {IAP_{FeOH3} }{1 }))    
\end{align}
\)
\</t>
  </si>
  <si>
    <t>If `rxn_mode` = 2, 3 or 4
\
\(\displaystyle
\
\begin{align}
R_{MnO2Bppt} = k_{MnO2Bppt} [MnO_{2B}]
\end{align}
\)
\</t>
  </si>
  <si>
    <t>Manganese</t>
  </si>
  <si>
    <t>Iron</t>
  </si>
  <si>
    <t xml:space="preserve">4Fe(OH)~3A~ $\rightarrow$ 4Fe(OH)~3B~ </t>
  </si>
  <si>
    <t xml:space="preserve">If `rxn_mode` = 0 or 1, 
\
R_{FeOHAppt} = 0 </t>
  </si>
  <si>
    <t>If `rxn_mode` = 0 or 1
\
\(\displaystyle
\
R_{FeS} = 0 \)
\</t>
  </si>
  <si>
    <t>If `rxn_mode` = 0 or 1
\
\(\displaystyle
\
R_{Rodppt} = 0 \)
\</t>
  </si>
  <si>
    <t>FeCO~3~</t>
  </si>
  <si>
    <t>MnCO~3~</t>
  </si>
  <si>
    <t>CaCO~3~</t>
  </si>
  <si>
    <t>If `rxn_mode` = 0 or 1
\
\(\displaystyle
\
R_{Sidppt} = 0 \)
\</t>
  </si>
  <si>
    <t>If `rxn_mode` = 2
\
\(\displaystyle
\
R_{Sid} = k_{Sidppt} [Fe^{2+}] [HCO_3^-] \)
\</t>
  </si>
  <si>
    <t>If `rxn_mode` = 2
\
\(\displaystyle
\
R_{Rod} = k_{FeSppt} [Mn^{2+}] [HCO_3^-] \)
\</t>
  </si>
  <si>
    <t>If `rxn_mode` = 2
\
\(\displaystyle
\
R_{Cal} = k_{Calppt} [Ca^{2+}] [HCO_3^-] \)
\</t>
  </si>
  <si>
    <t>Mn^2+^ + CO~3~^2-^ $\rightarrow$ MnCO~3~</t>
  </si>
  <si>
    <t>Fe^2+^ + CO~3~^2-^ $\rightarrow$ FeCO~3~</t>
  </si>
  <si>
    <t>Ca^2+^ + CO~3~^2-^ $\rightarrow$ CaCO~3~</t>
  </si>
  <si>
    <t>FeS + H~2~S $\rightarrow$  FeS~2~ + H~2~</t>
  </si>
  <si>
    <t>Fe^2+^ + H~2~S $\rightarrow$  FeS + 2H^+^</t>
  </si>
  <si>
    <t>If `rxn_mode` = 2
\
\(\displaystyle
\
\begin{align}
R_{MnO2Appt} = k_{MnO2Appt} [Mn^{2+}]
\end{align}
\)</t>
  </si>
  <si>
    <t>If `rxn_mode` = 4
\
\(\displaystyle
\
\begin{align}
R_{MnO2Appt} = k_{MnO2Appt} [Mn^{2+}]
\end{align}
\)
\</t>
  </si>
  <si>
    <t>If `rxn_mode` = 2 
\
\(\displaystyle
\
\begin{align}
R_{FeOHBppt} = k_{FeOHBppt} [Fe(OH)_{3B}]
\end{align}
\)
\</t>
  </si>
  <si>
    <t>If `rxn_mode` = 0 or 1, 
\
\(\displaystyle R_{MnO2Bppt} = 0  \)</t>
  </si>
  <si>
    <t>If `rxn_mode` = 0 or 1, 
\ 
\(\displaystyle R_{FeOHBppt} = 0 \)</t>
  </si>
  <si>
    <t>Fe(OH)~3A~</t>
  </si>
  <si>
    <t>MnO~2A~</t>
  </si>
  <si>
    <t>FeS</t>
  </si>
  <si>
    <t>rxn_mode</t>
  </si>
  <si>
    <t>No ageing</t>
  </si>
  <si>
    <t>2Mn^2+^ +  O~2~ + 4HCO~3~^-^  $\rightarrow$ 2MnO~2~ + 4CO~2~ +2H~2~O</t>
  </si>
  <si>
    <t>No precipitation</t>
  </si>
  <si>
    <t>If `rxn_mode` = 0 or 1 
\
\(\displaystyle 
\
R_{MnO2Appt} = 0 \)</t>
  </si>
  <si>
    <t>pH</t>
  </si>
  <si>
    <t>Update equilibration</t>
  </si>
  <si>
    <t>Produces FeS~2~</t>
  </si>
  <si>
    <t>Not called</t>
  </si>
  <si>
    <t>stoEq = T</t>
  </si>
  <si>
    <t>stoEq = F</t>
  </si>
  <si>
    <t>Constant</t>
  </si>
  <si>
    <t>Recalculated</t>
  </si>
  <si>
    <t>PO4AdsorptionModel</t>
  </si>
  <si>
    <t>ads_use_pH</t>
  </si>
  <si>
    <t>NH4AdsorptionModel</t>
  </si>
  <si>
    <t>nh4sy</t>
  </si>
  <si>
    <t>DOMAdsorptionModel</t>
  </si>
  <si>
    <t>simSrpOM</t>
  </si>
  <si>
    <t>Constant precipitation</t>
  </si>
  <si>
    <t>$\Omega$ precipitation / dissolution</t>
  </si>
  <si>
    <t>IAP precipitation / dissolution</t>
  </si>
  <si>
    <t>\(\displaystyle
R_{MnOx} = k_{MnOx}[Mn^{2+}][O_2]
\)</t>
  </si>
  <si>
    <t>\(\displaystyle
R_{NH4Ox} = k_{NH4Ox}[NH_4^+][O_2]
\)</t>
  </si>
  <si>
    <t>\(\displaystyle
R_{FeOx} = k_{FeOx}[Fe^{2+}][O_2]
\)</t>
  </si>
  <si>
    <t>\(\displaystyle
R_{TSOx} = k_{TSOx}[H_2S][O_2]
\)</t>
  </si>
  <si>
    <t>\(\displaystyle
R_{CH4Ox} = k_{CH4Ox}[CH_4][O_2]
\)</t>
  </si>
  <si>
    <t>\(\displaystyle
R_{FeSOx} = k_{FeSOx}[FeS][O_2]
\)</t>
  </si>
  <si>
    <t>\(\displaystyle
R_{FeS2Ox} = k_{FeS2Ox}[FeS_2][O_2]
\)</t>
  </si>
  <si>
    <t>\(\displaystyle
R_{NH4NO2} = k_{NH4NO2}[NH_4^+][O_2]
\)</t>
  </si>
  <si>
    <t>\(\displaystyle
R_{MnNO3} = k_{MnNO3}[Mn^{2+}][NO_3^-]
\)</t>
  </si>
  <si>
    <t>\(\displaystyle
R_{FeNO3} = k_{FeNO3}[Fe^{2+}][NO_3^-]
\)</t>
  </si>
  <si>
    <t>\(\displaystyle
R_{TSNO3} = k_{TSNO3}[H_2S][NO_3^-]
\)</t>
  </si>
  <si>
    <t>\(\displaystyle
R_{FeMn} = k_{FeMn}[Fe^{2+}][MnO_{2A, B}]
\)</t>
  </si>
  <si>
    <t>\(\displaystyle
R_{TSMnO2} = k_{TSMnO2}[H_2S][MnO_{2A, B}]
\)</t>
  </si>
  <si>
    <t>\(\displaystyle
R_{FeSMn} = k_{FeSMn}[FeS][MnO_{2A, B}]
\)</t>
  </si>
  <si>
    <t>\(\displaystyle
R_{TSFe} = k_{TSFe}[H_2S][Fe(OH)_{3A, B}]
\)</t>
  </si>
  <si>
    <t>\(\displaystyle
R_{FeSFe} = k_{FeSFe}[FeS][Fe(OH)_{3A, B}]
\)</t>
  </si>
  <si>
    <t>\(\displaystyle
R_{CH4SO4} = k_{CH4SO4}[CH_4][SO_2^{2-}]
\)</t>
  </si>
  <si>
    <t>\(\displaystyle
R_{HSO} = k_{HSO}[H_2][SO_4^{2-}]
\)</t>
  </si>
  <si>
    <t xml:space="preserve">Rate equation </t>
  </si>
  <si>
    <t>Module level</t>
  </si>
  <si>
    <t>Zone-specific</t>
  </si>
  <si>
    <t>CANDI variable</t>
  </si>
  <si>
    <t>Root depth</t>
  </si>
  <si>
    <t>Switch</t>
  </si>
  <si>
    <t>Not linked</t>
  </si>
  <si>
    <t>Linking variable or parameter</t>
  </si>
  <si>
    <t>&gt; 0</t>
  </si>
  <si>
    <t>*root*</t>
  </si>
  <si>
    <t>*rtdp*</t>
  </si>
  <si>
    <t>*rto2*</t>
  </si>
  <si>
    <t>*id_rootb*</t>
  </si>
  <si>
    <t>*id_rootd*</t>
  </si>
  <si>
    <t>*id_rooto*</t>
  </si>
  <si>
    <t>Linked</t>
  </si>
  <si>
    <t>id_mpbg</t>
  </si>
  <si>
    <t>*mpbg*</t>
  </si>
  <si>
    <t>*id_mpbg*</t>
  </si>
  <si>
    <t>*mpbr*</t>
  </si>
  <si>
    <t>*id_mpbr*</t>
  </si>
  <si>
    <t>= 0</t>
  </si>
  <si>
    <t>Switch, from mpb_link_variable_gpp</t>
  </si>
  <si>
    <t>*lght*</t>
  </si>
  <si>
    <t>*rootslight*</t>
  </si>
  <si>
    <t>*id_par*</t>
  </si>
  <si>
    <t>parameter `rootslight`</t>
  </si>
  <si>
    <t>parameter `rootsdepth`</t>
  </si>
  <si>
    <t>Root density (not used)</t>
  </si>
  <si>
    <t xml:space="preserve">Light variable from linked model </t>
  </si>
  <si>
    <t>Light extinction coefficient for root O~2~ excretion</t>
  </si>
  <si>
    <t>Root O~2~ excretion rate parameter, used in equation</t>
  </si>
  <si>
    <t>\
\(\displaystyle
\
RTO2  = photoo2rate \times (1 - e^{ \frac {-lght} {rootslight} } )
\
\)
\
&lt;br&gt;</t>
  </si>
  <si>
    <t xml:space="preserve">\
\(\displaystyle
\
\begin{align}
\ R_{Ammonium release} = k_{OM} OM \times
\\
(R_{Denitratation} +  R_{Denitritation} +  R_{Denitrousation}) \times
\
 \frac {N } {C }   
\end{align}
\)
</t>
  </si>
  <si>
    <t xml:space="preserve">Linked: *id_mag* &gt; 0 </t>
  </si>
  <si>
    <t>Not linked: *id_mag* = 0</t>
  </si>
  <si>
    <t xml:space="preserve">D(1) </t>
  </si>
  <si>
    <t xml:space="preserve"> H2O</t>
  </si>
  <si>
    <t>a×SQRT(tk)×EXP(-b/(tk-t0))×1.0E+04</t>
  </si>
  <si>
    <t xml:space="preserve">D(2) </t>
  </si>
  <si>
    <t xml:space="preserve"> O2</t>
  </si>
  <si>
    <t>7.4×10^-8^(a/25.6^0.6^)</t>
  </si>
  <si>
    <t xml:space="preserve">D(3) </t>
  </si>
  <si>
    <t xml:space="preserve"> CO2</t>
  </si>
  <si>
    <t>7.4×10^-8^(a/34.0^0.6^)</t>
  </si>
  <si>
    <t xml:space="preserve">D(4) </t>
  </si>
  <si>
    <t xml:space="preserve"> NH3</t>
  </si>
  <si>
    <t>7.4×10^-8^(a/25.8^0.6^)</t>
  </si>
  <si>
    <t xml:space="preserve">D(5) </t>
  </si>
  <si>
    <t xml:space="preserve"> H2S</t>
  </si>
  <si>
    <t>7.4×10^-8^(a/32.9^0.6^)</t>
  </si>
  <si>
    <t xml:space="preserve">D(6) </t>
  </si>
  <si>
    <t xml:space="preserve"> H3PO4</t>
  </si>
  <si>
    <t xml:space="preserve">D(7) </t>
  </si>
  <si>
    <t xml:space="preserve"> B(OH)3</t>
  </si>
  <si>
    <t xml:space="preserve">D(8) </t>
  </si>
  <si>
    <t xml:space="preserve"> HCO3-</t>
  </si>
  <si>
    <t xml:space="preserve"> (5.06 + 0.275×*Temperature*)×10^-6^</t>
  </si>
  <si>
    <t xml:space="preserve">D(9) </t>
  </si>
  <si>
    <t xml:space="preserve"> CO3</t>
  </si>
  <si>
    <t xml:space="preserve"> (4.33 + 0.199×*Temperature*)×10^-6^</t>
  </si>
  <si>
    <t xml:space="preserve">D(10) </t>
  </si>
  <si>
    <t xml:space="preserve"> NH4+</t>
  </si>
  <si>
    <t xml:space="preserve"> (9.5 + 0.413×*Temperature*)×10^-6^</t>
  </si>
  <si>
    <t xml:space="preserve">D(11) </t>
  </si>
  <si>
    <t xml:space="preserve"> HS-</t>
  </si>
  <si>
    <t xml:space="preserve"> (10.4 + 0.273×*Temperature*)×10^-6^</t>
  </si>
  <si>
    <t xml:space="preserve">D(12) </t>
  </si>
  <si>
    <t xml:space="preserve"> NO3-</t>
  </si>
  <si>
    <t xml:space="preserve"> (9.50 + 0.388×*Temperature*)×10^-6^</t>
  </si>
  <si>
    <t xml:space="preserve">D(13) </t>
  </si>
  <si>
    <t xml:space="preserve"> H2PO4-</t>
  </si>
  <si>
    <t xml:space="preserve"> (4.02 + 0.223×*Temperature*)×10^-6^</t>
  </si>
  <si>
    <t xml:space="preserve">D(14) </t>
  </si>
  <si>
    <t xml:space="preserve"> HPO4</t>
  </si>
  <si>
    <t xml:space="preserve"> (3.26 + 0.177×*Temperature*)×10^-6^</t>
  </si>
  <si>
    <t xml:space="preserve">D(15) </t>
  </si>
  <si>
    <t xml:space="preserve"> PO4(---)</t>
  </si>
  <si>
    <t xml:space="preserve"> (2.62 + 0.143×*Temperature*)×10^-6^</t>
  </si>
  <si>
    <t xml:space="preserve">D(16) </t>
  </si>
  <si>
    <t xml:space="preserve"> B(OH)4-</t>
  </si>
  <si>
    <t xml:space="preserve">D(17) </t>
  </si>
  <si>
    <t xml:space="preserve"> H+</t>
  </si>
  <si>
    <t xml:space="preserve"> (54.4 + 1.555×*Temperature*)×10^-6^</t>
  </si>
  <si>
    <t xml:space="preserve">D(18) </t>
  </si>
  <si>
    <t xml:space="preserve"> OH-</t>
  </si>
  <si>
    <t xml:space="preserve"> (25.9 + 1.094×*Temperature*)×10^-6^</t>
  </si>
  <si>
    <t xml:space="preserve">D(19) </t>
  </si>
  <si>
    <t xml:space="preserve"> Ca++</t>
  </si>
  <si>
    <t xml:space="preserve"> (3.60 + 0.179×*Temperature*)×10^-6^</t>
  </si>
  <si>
    <t xml:space="preserve">D(20) </t>
  </si>
  <si>
    <t xml:space="preserve"> Mg++</t>
  </si>
  <si>
    <t xml:space="preserve"> (3.43 + 0.144×*Temperature*)×10^-6^</t>
  </si>
  <si>
    <t xml:space="preserve">D(21) </t>
  </si>
  <si>
    <t xml:space="preserve"> Fe++</t>
  </si>
  <si>
    <t xml:space="preserve"> (3.31 + 0.150×*Temperature*)×10^-6^</t>
  </si>
  <si>
    <t xml:space="preserve">D(22) </t>
  </si>
  <si>
    <t xml:space="preserve"> Mn++</t>
  </si>
  <si>
    <t xml:space="preserve"> (3.18 + 0.155×*Temperature*)×10^-6^</t>
  </si>
  <si>
    <t xml:space="preserve">D(23) </t>
  </si>
  <si>
    <t xml:space="preserve"> SO4</t>
  </si>
  <si>
    <t xml:space="preserve"> (4.88 + 0.232×*Temperature*)×10^-6^</t>
  </si>
  <si>
    <t xml:space="preserve">D(24) </t>
  </si>
  <si>
    <t xml:space="preserve"> H4SiO4</t>
  </si>
  <si>
    <t xml:space="preserve">D(25) </t>
  </si>
  <si>
    <t xml:space="preserve"> CH4</t>
  </si>
  <si>
    <t>7.4×10^-8^(a/37.7^0.6^)</t>
  </si>
  <si>
    <t xml:space="preserve">D(26) </t>
  </si>
  <si>
    <t xml:space="preserve"> Na+</t>
  </si>
  <si>
    <t xml:space="preserve"> (6.06 + 0.297×*Temperature*)×10^-6^</t>
  </si>
  <si>
    <t xml:space="preserve">D(27) </t>
  </si>
  <si>
    <t xml:space="preserve"> Cl-</t>
  </si>
  <si>
    <t xml:space="preserve"> (9.60 + 0.438×*Temperature*)×10^-6^</t>
  </si>
  <si>
    <t xml:space="preserve">D(28) </t>
  </si>
  <si>
    <t xml:space="preserve"> Br-</t>
  </si>
  <si>
    <t xml:space="preserve"> (10.0 + 0.441×*Temperature*)×10^-6^</t>
  </si>
  <si>
    <t>Diffusivity</t>
  </si>
  <si>
    <t>Variable</t>
  </si>
  <si>
    <t>Default</t>
  </si>
  <si>
    <t>0.5 × (9.5 + 0.413×*Temperature*)×10^-6^ +</t>
  </si>
  <si>
    <t>0.5 × (10.4 + 0.273×*Temperature*)×10^-6^) +</t>
  </si>
  <si>
    <t>0.14 × ((2.62 + 0.143×*Temperature*)×10^-6^) +</t>
  </si>
  <si>
    <t>0.01 × ( (4.02 + 0.223×*Temperature*)×10^-6^)</t>
  </si>
  <si>
    <t>0.85 × ( (3.26 + 0.177×*Temperature*)×10^-6^) +</t>
  </si>
  <si>
    <t>7.4×10^-8^(*a*/25.6^0.6^)</t>
  </si>
  <si>
    <t>7.4×10^-8^(*a*/34.0^0.6^)</t>
  </si>
  <si>
    <t>0.5 × (7.4×10^-8^(*a*/25.8^0.6^))</t>
  </si>
  <si>
    <t>0.5 × (7.4×10^-8^(*a*/32.9^0.6^))</t>
  </si>
  <si>
    <t>7.4×10^-8^(*a*/37.7^0.6^)</t>
  </si>
  <si>
    <t>*O~2~*</t>
  </si>
  <si>
    <t>*CO~2~*</t>
  </si>
  <si>
    <t>*DIC*</t>
  </si>
  <si>
    <t>*NH~4~^+^*</t>
  </si>
  <si>
    <t>*HS^-^*</t>
  </si>
  <si>
    <t>*NO~3~^-^*</t>
  </si>
  <si>
    <t>*PO~4~^3-^*</t>
  </si>
  <si>
    <t>*Fe^2+^*</t>
  </si>
  <si>
    <t>*Mn^2+^*</t>
  </si>
  <si>
    <t>*SO~4~^2-^*</t>
  </si>
  <si>
    <t>*CH~4~*</t>
  </si>
  <si>
    <t>Diffusivity (cm y^-1^)</t>
  </si>
  <si>
    <t>4Fe^2+^ + O_2 + 8HCO_3^- + 2H_2O $\rightarrow$  4Fe(OH)3A + 8CO_2</t>
  </si>
  <si>
    <t>Parameter</t>
  </si>
  <si>
    <t>Range</t>
  </si>
  <si>
    <t>Unit</t>
  </si>
  <si>
    <t>Biodiffusion constant</t>
  </si>
  <si>
    <t>4 to 36</t>
  </si>
  <si>
    <t>Depth of biodiffusion decrease</t>
  </si>
  <si>
    <t>20 to 30</t>
  </si>
  <si>
    <t>cm</t>
  </si>
  <si>
    <t>Bioirrigation coefficient</t>
  </si>
  <si>
    <t>100 to 300</t>
  </si>
  <si>
    <t>0.02 to 0.54</t>
  </si>
  <si>
    <t>N:C ratio</t>
  </si>
  <si>
    <t>9.6 to 32</t>
  </si>
  <si>
    <t>N atoms:106 C atoms</t>
  </si>
  <si>
    <t>P:C ratio</t>
  </si>
  <si>
    <t>0.7 to 1.55</t>
  </si>
  <si>
    <t>P atoms:106 C atoms</t>
  </si>
  <si>
    <t>Aerobic oxidation limitation concentration</t>
  </si>
  <si>
    <t>Denitrification limitation concentration</t>
  </si>
  <si>
    <t>1.1 to 1.7</t>
  </si>
  <si>
    <t>Siderite dissolution constant</t>
  </si>
  <si>
    <t>*DB~0~*</t>
  </si>
  <si>
    <t>*x~b~*</t>
  </si>
  <si>
    <t>*α~0~*</t>
  </si>
  <si>
    <t>*x~irrig~*</t>
  </si>
  <si>
    <t>*y~Lab~*</t>
  </si>
  <si>
    <t>*z~Lab~*</t>
  </si>
  <si>
    <t>*K~TEAO2~*</t>
  </si>
  <si>
    <t>*~KTEANO3~*</t>
  </si>
  <si>
    <t>*k~NH4ads~*</t>
  </si>
  <si>
    <t>*k~FeOx~*</t>
  </si>
  <si>
    <r>
      <t>1×10^</t>
    </r>
    <r>
      <rPr>
        <vertAlign val="superscript"/>
        <sz val="10"/>
        <color theme="1"/>
        <rFont val="Times New Roman"/>
        <family val="1"/>
      </rPr>
      <t>-2^</t>
    </r>
    <r>
      <rPr>
        <sz val="10"/>
        <color theme="1"/>
        <rFont val="Times New Roman"/>
        <family val="1"/>
      </rPr>
      <t xml:space="preserve"> to 3×10^</t>
    </r>
    <r>
      <rPr>
        <vertAlign val="superscript"/>
        <sz val="10"/>
        <color theme="1"/>
        <rFont val="Times New Roman"/>
        <family val="1"/>
      </rPr>
      <t>-2^</t>
    </r>
  </si>
  <si>
    <r>
      <t>4×10^</t>
    </r>
    <r>
      <rPr>
        <vertAlign val="superscript"/>
        <sz val="10"/>
        <color theme="1"/>
        <rFont val="Times New Roman"/>
        <family val="1"/>
      </rPr>
      <t>-3^</t>
    </r>
    <r>
      <rPr>
        <sz val="10"/>
        <color theme="1"/>
        <rFont val="Times New Roman"/>
        <family val="1"/>
      </rPr>
      <t xml:space="preserve"> to 6×10^</t>
    </r>
    <r>
      <rPr>
        <vertAlign val="superscript"/>
        <sz val="10"/>
        <color theme="1"/>
        <rFont val="Times New Roman"/>
        <family val="1"/>
      </rPr>
      <t>-2</t>
    </r>
    <r>
      <rPr>
        <sz val="10"/>
        <color theme="1"/>
        <rFont val="Times New Roman"/>
        <family val="1"/>
      </rPr>
      <t>^</t>
    </r>
  </si>
  <si>
    <r>
      <t>5×10^</t>
    </r>
    <r>
      <rPr>
        <vertAlign val="superscript"/>
        <sz val="10"/>
        <color theme="1"/>
        <rFont val="Times New Roman"/>
        <family val="1"/>
      </rPr>
      <t>2^</t>
    </r>
    <r>
      <rPr>
        <sz val="10"/>
        <color theme="1"/>
        <rFont val="Times New Roman"/>
        <family val="1"/>
      </rPr>
      <t xml:space="preserve"> to 5×10^</t>
    </r>
    <r>
      <rPr>
        <vertAlign val="superscript"/>
        <sz val="10"/>
        <color theme="1"/>
        <rFont val="Times New Roman"/>
        <family val="1"/>
      </rPr>
      <t>4^</t>
    </r>
  </si>
  <si>
    <r>
      <t>2.5×10^</t>
    </r>
    <r>
      <rPr>
        <vertAlign val="superscript"/>
        <sz val="10"/>
        <color theme="1"/>
        <rFont val="Times New Roman"/>
        <family val="1"/>
      </rPr>
      <t>-5^</t>
    </r>
    <r>
      <rPr>
        <sz val="10"/>
        <color theme="1"/>
        <rFont val="Times New Roman"/>
        <family val="1"/>
      </rPr>
      <t xml:space="preserve"> to 2.5×10^</t>
    </r>
    <r>
      <rPr>
        <vertAlign val="superscript"/>
        <sz val="10"/>
        <color theme="1"/>
        <rFont val="Times New Roman"/>
        <family val="1"/>
      </rPr>
      <t>-3^</t>
    </r>
  </si>
  <si>
    <r>
      <t>y^</t>
    </r>
    <r>
      <rPr>
        <vertAlign val="superscript"/>
        <sz val="10"/>
        <color theme="1"/>
        <rFont val="Times New Roman"/>
        <family val="1"/>
      </rPr>
      <t>-1</t>
    </r>
    <r>
      <rPr>
        <sz val="10"/>
        <color theme="1"/>
        <rFont val="Times New Roman"/>
        <family val="1"/>
      </rPr>
      <t>^</t>
    </r>
  </si>
  <si>
    <r>
      <t>cm^</t>
    </r>
    <r>
      <rPr>
        <vertAlign val="superscript"/>
        <sz val="10"/>
        <color theme="1"/>
        <rFont val="Times New Roman"/>
        <family val="1"/>
      </rPr>
      <t>2^</t>
    </r>
    <r>
      <rPr>
        <sz val="10"/>
        <color theme="1"/>
        <rFont val="Times New Roman"/>
        <family val="1"/>
      </rPr>
      <t xml:space="preserve"> y^</t>
    </r>
    <r>
      <rPr>
        <vertAlign val="superscript"/>
        <sz val="10"/>
        <color theme="1"/>
        <rFont val="Times New Roman"/>
        <family val="1"/>
      </rPr>
      <t>-1^</t>
    </r>
  </si>
  <si>
    <r>
      <t>y^</t>
    </r>
    <r>
      <rPr>
        <vertAlign val="superscript"/>
        <sz val="10"/>
        <color theme="1"/>
        <rFont val="Times New Roman"/>
        <family val="1"/>
      </rPr>
      <t>-1^</t>
    </r>
  </si>
  <si>
    <r>
      <t>mmol L^</t>
    </r>
    <r>
      <rPr>
        <vertAlign val="superscript"/>
        <sz val="10"/>
        <color theme="1"/>
        <rFont val="Times New Roman"/>
        <family val="1"/>
      </rPr>
      <t>-1</t>
    </r>
    <r>
      <rPr>
        <sz val="10"/>
        <color theme="1"/>
        <rFont val="Times New Roman"/>
        <family val="1"/>
      </rPr>
      <t>^</t>
    </r>
  </si>
  <si>
    <r>
      <t>mmol L^</t>
    </r>
    <r>
      <rPr>
        <vertAlign val="superscript"/>
        <sz val="10"/>
        <color theme="1"/>
        <rFont val="Times New Roman"/>
        <family val="1"/>
      </rPr>
      <t>-1^</t>
    </r>
    <r>
      <rPr>
        <sz val="10"/>
        <color theme="1"/>
        <rFont val="Times New Roman"/>
        <family val="1"/>
      </rPr>
      <t xml:space="preserve"> y^</t>
    </r>
    <r>
      <rPr>
        <vertAlign val="superscript"/>
        <sz val="10"/>
        <color theme="1"/>
        <rFont val="Times New Roman"/>
        <family val="1"/>
      </rPr>
      <t>-1</t>
    </r>
    <r>
      <rPr>
        <sz val="10"/>
        <color theme="1"/>
        <rFont val="Times New Roman"/>
        <family val="1"/>
      </rPr>
      <t>^</t>
    </r>
  </si>
  <si>
    <r>
      <t>*NH~</t>
    </r>
    <r>
      <rPr>
        <vertAlign val="subscript"/>
        <sz val="10"/>
        <color theme="1"/>
        <rFont val="Times New Roman"/>
        <family val="1"/>
      </rPr>
      <t>4~^</t>
    </r>
    <r>
      <rPr>
        <vertAlign val="superscript"/>
        <sz val="10"/>
        <color theme="1"/>
        <rFont val="Times New Roman"/>
        <family val="1"/>
      </rPr>
      <t>+^*</t>
    </r>
    <r>
      <rPr>
        <sz val="10"/>
        <color theme="1"/>
        <rFont val="Times New Roman"/>
        <family val="1"/>
      </rPr>
      <t xml:space="preserve"> adsorption coefficient</t>
    </r>
  </si>
  <si>
    <r>
      <t>Kinetic rate constant for aerobic oxidation of *Fe^</t>
    </r>
    <r>
      <rPr>
        <vertAlign val="superscript"/>
        <sz val="10"/>
        <color theme="1"/>
        <rFont val="Times New Roman"/>
        <family val="1"/>
      </rPr>
      <t>2+</t>
    </r>
    <r>
      <rPr>
        <sz val="10"/>
        <color theme="1"/>
        <rFont val="Times New Roman"/>
        <family val="1"/>
      </rPr>
      <t>^*</t>
    </r>
  </si>
  <si>
    <t>*k~Siddis~*</t>
  </si>
  <si>
    <t>Modelled variable</t>
  </si>
  <si>
    <r>
      <t>2.4 x 10</t>
    </r>
    <r>
      <rPr>
        <vertAlign val="superscript"/>
        <sz val="9"/>
        <color theme="1"/>
        <rFont val="Calibri"/>
        <family val="2"/>
        <scheme val="minor"/>
      </rPr>
      <t>2</t>
    </r>
  </si>
  <si>
    <r>
      <t>3.5 x 10</t>
    </r>
    <r>
      <rPr>
        <vertAlign val="superscript"/>
        <sz val="9"/>
        <color theme="1"/>
        <rFont val="Calibri"/>
        <family val="2"/>
        <scheme val="minor"/>
      </rPr>
      <t>0</t>
    </r>
  </si>
  <si>
    <r>
      <t>3.3 x 10</t>
    </r>
    <r>
      <rPr>
        <vertAlign val="superscript"/>
        <sz val="9"/>
        <color theme="1"/>
        <rFont val="Calibri"/>
        <family val="2"/>
        <scheme val="minor"/>
      </rPr>
      <t>4</t>
    </r>
  </si>
  <si>
    <r>
      <t>1.8 x 10</t>
    </r>
    <r>
      <rPr>
        <vertAlign val="superscript"/>
        <sz val="9"/>
        <color theme="1"/>
        <rFont val="Calibri"/>
        <family val="2"/>
        <scheme val="minor"/>
      </rPr>
      <t>3</t>
    </r>
  </si>
  <si>
    <r>
      <t>4.2 x 10</t>
    </r>
    <r>
      <rPr>
        <vertAlign val="superscript"/>
        <sz val="9"/>
        <color theme="1"/>
        <rFont val="Calibri"/>
        <family val="2"/>
        <scheme val="minor"/>
      </rPr>
      <t>2</t>
    </r>
  </si>
  <si>
    <r>
      <t>1.6 x 10</t>
    </r>
    <r>
      <rPr>
        <vertAlign val="superscript"/>
        <sz val="9"/>
        <color theme="1"/>
        <rFont val="Calibri"/>
        <family val="2"/>
        <scheme val="minor"/>
      </rPr>
      <t>2</t>
    </r>
  </si>
  <si>
    <t>O~2~</t>
  </si>
  <si>
    <t>NH~4~^+^</t>
  </si>
  <si>
    <t>NO~3~^-^</t>
  </si>
  <si>
    <t>PO~4~^3-^</t>
  </si>
  <si>
    <t>SO~4~^2-^</t>
  </si>
  <si>
    <t>HCO~3~^-^</t>
  </si>
  <si>
    <t>POM~R~</t>
  </si>
  <si>
    <t>Field measurement (mg L^-1^)</t>
  </si>
  <si>
    <t xml:space="preserve">Modelled boundary (mmol L^-1^) </t>
  </si>
  <si>
    <t>Background</t>
  </si>
  <si>
    <t>Aquaculture</t>
  </si>
  <si>
    <t>Immediate post-aquaculture</t>
  </si>
  <si>
    <t>Recovery</t>
  </si>
  <si>
    <t>Aquaculture periods (period of active cage aquaculture)</t>
  </si>
  <si>
    <t xml:space="preserve">10 years </t>
  </si>
  <si>
    <t>1 year</t>
  </si>
  <si>
    <t xml:space="preserve">2 years </t>
  </si>
  <si>
    <t>10 years</t>
  </si>
  <si>
    <t>3 years</t>
  </si>
  <si>
    <t>2 years</t>
  </si>
  <si>
    <t xml:space="preserve">9 years </t>
  </si>
  <si>
    <t>5 years</t>
  </si>
  <si>
    <t>6 years</t>
  </si>
  <si>
    <t>Time step</t>
  </si>
  <si>
    <t>5 days</t>
  </si>
  <si>
    <t>1 day</t>
  </si>
  <si>
    <t>0.5 days</t>
  </si>
  <si>
    <t>1 hour</t>
  </si>
  <si>
    <t>Fish waste fluxes (mmol C m^-2^ y^-1^)</t>
  </si>
  <si>
    <t>1×10^2^, 5×10^2^</t>
  </si>
  <si>
    <t>1×10^3^, 5×10^3^, 1×10^4^</t>
  </si>
  <si>
    <t xml:space="preserve">5×10^4^, 1×10^5^, </t>
  </si>
  <si>
    <t xml:space="preserve">5×10^5^, 1×10^6^, </t>
  </si>
  <si>
    <t>5×10^6^</t>
  </si>
  <si>
    <t>Time period / Time step</t>
  </si>
  <si>
    <t>NO3</t>
  </si>
  <si>
    <t>PO4</t>
  </si>
  <si>
    <t>NH4</t>
  </si>
  <si>
    <t>O2</t>
  </si>
  <si>
    <t>OM Flux</t>
  </si>
  <si>
    <r>
      <t>1</t>
    </r>
    <r>
      <rPr>
        <sz val="11"/>
        <color theme="1"/>
        <rFont val="Calibri"/>
        <family val="2"/>
      </rPr>
      <t>×10^</t>
    </r>
  </si>
  <si>
    <t>5×10^</t>
  </si>
  <si>
    <t>^</t>
  </si>
  <si>
    <t>1×10^7^</t>
  </si>
  <si>
    <t>1×10^2^</t>
  </si>
  <si>
    <t>OM Flux upper range</t>
  </si>
  <si>
    <t>1×10^7^ to 5×10^6^</t>
  </si>
  <si>
    <t>5×10^6^ to 1×10^6^</t>
  </si>
  <si>
    <t>1×10^6^ to 5×10^5^</t>
  </si>
  <si>
    <t>5×10^5^ to 1×10^5^</t>
  </si>
  <si>
    <t>1×10^5^ to 5×10^4^</t>
  </si>
  <si>
    <t>5×10^4^ to 1×10^4^</t>
  </si>
  <si>
    <t>1×10^4^ to 5×10^3^</t>
  </si>
  <si>
    <t>5×10^3^ to 1×10^3^</t>
  </si>
  <si>
    <t>1×10^3^ to 5×10^2^</t>
  </si>
  <si>
    <t>5×10^2^ to 1×10^2^</t>
  </si>
  <si>
    <t>1 Year</t>
  </si>
  <si>
    <t>2 Years</t>
  </si>
  <si>
    <t>3 Years</t>
  </si>
  <si>
    <t>5 Years</t>
  </si>
  <si>
    <t>&gt;=</t>
  </si>
  <si>
    <t>&lt; </t>
  </si>
  <si>
    <t>&lt;1 year recovery</t>
  </si>
  <si>
    <t>2 year recovery</t>
  </si>
  <si>
    <t>3 year recovery</t>
  </si>
  <si>
    <t>4 year recovery</t>
  </si>
  <si>
    <t>5 year recovery</t>
  </si>
  <si>
    <t>6 year recovery</t>
  </si>
  <si>
    <t>7 year recovery</t>
  </si>
  <si>
    <t>&gt; 8 year recovery</t>
  </si>
  <si>
    <t>0 to 202000</t>
  </si>
  <si>
    <t>0 to 174000</t>
  </si>
  <si>
    <t>0 to 145000</t>
  </si>
  <si>
    <t>0 to 88100</t>
  </si>
  <si>
    <t>202000 to 480000</t>
  </si>
  <si>
    <t>174000 to 403000</t>
  </si>
  <si>
    <t>145000 to 327000</t>
  </si>
  <si>
    <t>88100 to 173000</t>
  </si>
  <si>
    <t>480000 to 758000</t>
  </si>
  <si>
    <t>403000 to 633000</t>
  </si>
  <si>
    <t>327000 to 508000</t>
  </si>
  <si>
    <t>173000 to 258000</t>
  </si>
  <si>
    <t>758000 to 1040000</t>
  </si>
  <si>
    <t>633000 to 863000</t>
  </si>
  <si>
    <t>508000 to 690000</t>
  </si>
  <si>
    <t>258000 to 343000</t>
  </si>
  <si>
    <t>1040000 to 1310000</t>
  </si>
  <si>
    <t>863000 to 1090000</t>
  </si>
  <si>
    <t>690000 to 871000</t>
  </si>
  <si>
    <t>343000 to 428000</t>
  </si>
  <si>
    <t>1310000 to 1590000</t>
  </si>
  <si>
    <t>1090000 to 1320000</t>
  </si>
  <si>
    <t>871000 to 1050000</t>
  </si>
  <si>
    <t>428000 to 513000</t>
  </si>
  <si>
    <t>1590000 to 1870000</t>
  </si>
  <si>
    <t>1320000 to 1550000</t>
  </si>
  <si>
    <t>1050000 to 1230000</t>
  </si>
  <si>
    <t>513000 to 598000</t>
  </si>
  <si>
    <t>1870000</t>
  </si>
  <si>
    <t>1550000</t>
  </si>
  <si>
    <t>1230000</t>
  </si>
  <si>
    <t>598000</t>
  </si>
  <si>
    <t>Zone of High Impact</t>
  </si>
  <si>
    <t>Zone of Medium-High Impact</t>
  </si>
  <si>
    <t>Zone of Medium Impact</t>
  </si>
  <si>
    <t>Zone of Influence</t>
  </si>
  <si>
    <t>6300 to 78600</t>
  </si>
  <si>
    <t>6200 to 63000</t>
  </si>
  <si>
    <t>6100 to 47300</t>
  </si>
  <si>
    <t>6000 to 45100</t>
  </si>
  <si>
    <t>1400 to 6300</t>
  </si>
  <si>
    <t>1350 to 6200</t>
  </si>
  <si>
    <t>1300 to 6100</t>
  </si>
  <si>
    <t>1300 to 6000</t>
  </si>
  <si>
    <t>Zone</t>
  </si>
  <si>
    <t>Recovery time</t>
  </si>
  <si>
    <r>
      <t>Table 5: Depositional thresholds (F</t>
    </r>
    <r>
      <rPr>
        <i/>
        <vertAlign val="subscript"/>
        <sz val="9"/>
        <color rgb="FF44546A"/>
        <rFont val="Calibri"/>
        <family val="2"/>
        <scheme val="minor"/>
      </rPr>
      <t>OM</t>
    </r>
    <r>
      <rPr>
        <i/>
        <sz val="9"/>
        <color rgb="FF44546A"/>
        <rFont val="Calibri"/>
        <family val="2"/>
        <scheme val="minor"/>
      </rPr>
      <t>) for 4 impact zone settings, summarised for 4 aquaculture operation periods.</t>
    </r>
  </si>
  <si>
    <r>
      <t>Table 4: Depositional thresholds (F</t>
    </r>
    <r>
      <rPr>
        <i/>
        <vertAlign val="subscript"/>
        <sz val="9"/>
        <color rgb="FF44546A"/>
        <rFont val="Calibri"/>
        <family val="2"/>
        <scheme val="minor"/>
      </rPr>
      <t>OM</t>
    </r>
    <r>
      <rPr>
        <i/>
        <sz val="9"/>
        <color rgb="FF44546A"/>
        <rFont val="Calibri"/>
        <family val="2"/>
        <scheme val="minor"/>
      </rPr>
      <t>) for recovery time estimation, summarised for 4 aquaculture operation periods.</t>
    </r>
  </si>
  <si>
    <t>*(CH~2~O)~x~(NH~3~)~y~(PO~4~)~z~* + (2x)*N~2~O* + (-y+2z)*HCO~3~^-^* $\rightarrow$ 2x*N~2~*  + (x-y+2z)*CO~2~* + (x-y+2z)*H~2~O* + y*NH~4~^+^* + z *HPO~4~^3-^*</t>
  </si>
  <si>
    <r>
      <t>*(CH~2~O)~x~(NH~3~)~y~(PO~4~)~z~* + (x+2y) *O~</t>
    </r>
    <r>
      <rPr>
        <vertAlign val="subscript"/>
        <sz val="10"/>
        <rFont val="Times New Roman"/>
        <family val="1"/>
      </rPr>
      <t xml:space="preserve">2~* </t>
    </r>
    <r>
      <rPr>
        <sz val="10"/>
        <rFont val="Times New Roman"/>
        <family val="1"/>
      </rPr>
      <t>+ (y + 2z) *HCO~</t>
    </r>
    <r>
      <rPr>
        <vertAlign val="subscript"/>
        <sz val="10"/>
        <rFont val="Times New Roman"/>
        <family val="1"/>
      </rPr>
      <t>3~^</t>
    </r>
    <r>
      <rPr>
        <vertAlign val="superscript"/>
        <sz val="10"/>
        <rFont val="Times New Roman"/>
        <family val="1"/>
      </rPr>
      <t>-^*</t>
    </r>
    <r>
      <rPr>
        <sz val="10"/>
        <rFont val="Times New Roman"/>
        <family val="1"/>
      </rPr>
      <t xml:space="preserve"> $\rightarrow$ (x + y + 2z) *CO~2~* + y *NO~3~^-^* + z*HPO~4~^2-^* + (x + 2y + 2z) *H~2~O*</t>
    </r>
  </si>
  <si>
    <t>*(CH~2~O)~x~(NH~3~)~y~(PO~4~)~z~* + 2x*NO~3~^-^* + (-y+2z)*HCO~3~^-^* $\rightarrow$ 2x*NO~2~^-^* + (z-2y+2z)*CO~2~* + (x-y+2z)*H~2~O* + y*NH~4~^+^* + z*HPO~4~^3-^*</t>
  </si>
  <si>
    <t>*(CH~2~O)~x~(NH~3~)~y~(PO~4~)~z~* + 2x*NO~2~^-^* + (-2x-y+2z)*HCO~3~^-^* $\rightarrow$ x*N~2~O* + (-x-y+2z)*CO~2~* + (-y+2z)*H~2~O* + y*NH~4~^+^* + z*HPO~4~^3-^*</t>
  </si>
  <si>
    <t>*(CH~2~O)~x~(NH~3~)~y~(PO~4~)~z~* + (2/3)x*NO~2~^-^* + (-(4/3)x-y+2z)*HCO~3~^-^* $\rightarrow$ (2/3)x*NH~4~^+^* ~(reduction product)~ + (-(1/3)x-y+2z)*CO~2~* + (-x-y+2z)*H~2~O* + y*NH~4~^+^* ~(from organic nitrogen)~ + z*HPO~4~^3-^*</t>
  </si>
  <si>
    <t>\
\(\displaystyle
\</t>
  </si>
  <si>
    <t>\)
\
\</t>
  </si>
  <si>
    <t>+2x N_2O</t>
  </si>
  <si>
    <t>OM</t>
  </si>
  <si>
    <t>oxidant</t>
  </si>
  <si>
    <t>acid base</t>
  </si>
  <si>
    <t>arrow</t>
  </si>
  <si>
    <t>reduced product</t>
  </si>
  <si>
    <t>amm and frp</t>
  </si>
  <si>
    <t xml:space="preserve"> + (-y + 2z) HCO_3^-</t>
  </si>
  <si>
    <t>2xN_2</t>
  </si>
  <si>
    <t xml:space="preserve"> + yNH_4^+ + zHPO_4^{3-}</t>
  </si>
  <si>
    <t>\rightarrow</t>
  </si>
  <si>
    <t xml:space="preserve">  </t>
  </si>
  <si>
    <t xml:space="preserve"> +(x+2y)O_2</t>
  </si>
  <si>
    <t xml:space="preserve"> + (y + 2z) HCO_3^-</t>
  </si>
  <si>
    <t>+ (x-y+2z)CO_2 + (x-y+2z)H_2O</t>
  </si>
  <si>
    <t>+ (x+y+2z)CO_2 + (x+y+2z)H_2O</t>
  </si>
  <si>
    <t xml:space="preserve"> +2x NO_3^-</t>
  </si>
  <si>
    <t xml:space="preserve"> +2x NO_2^-</t>
  </si>
  <si>
    <t xml:space="preserve">(CH_2O)_x(NH_3)_y(PO_4)_z </t>
  </si>
  <si>
    <t xml:space="preserve"> + 2x NO-2^-</t>
  </si>
  <si>
    <t xml:space="preserve"> + (-2x-y + 2z) HCO_3^-</t>
  </si>
  <si>
    <t xml:space="preserve"> xN_2O</t>
  </si>
  <si>
    <t>+ (x-y+2z)CO_2 + (-y+2z)H_2O</t>
  </si>
  <si>
    <t xml:space="preserve"> + \frac{2x}{3}NO_2^-</t>
  </si>
  <si>
    <t xml:space="preserve"> + (\frac{-4x}{3} -y +2z )HCO_3^-</t>
  </si>
  <si>
    <t>+ (\frac{-x}{3}-y+2z)CO_2 + (-x-y+2z)H_2O</t>
  </si>
  <si>
    <t xml:space="preserve"> + 2xMnO_2</t>
  </si>
  <si>
    <t xml:space="preserve"> + (x + y - 2z) H_2O + (3x + y - 2z)CO_2 </t>
  </si>
  <si>
    <t>2xMn^{2+}</t>
  </si>
  <si>
    <t xml:space="preserve"> + 4x FeOOH</t>
  </si>
  <si>
    <t xml:space="preserve"> + (x + y - 2z) H_2O + (7x + y - 2z)CO_2 </t>
  </si>
  <si>
    <t>4x Fe^{2+}</t>
  </si>
  <si>
    <t xml:space="preserve"> + (8x + y - 2z)HCO_3^-</t>
  </si>
  <si>
    <t xml:space="preserve"> + (4x + y - 2z)HCO_3^-</t>
  </si>
  <si>
    <t xml:space="preserve"> + (- y + 2z) HCO_3^-</t>
  </si>
  <si>
    <t>0.5 CH_4</t>
  </si>
  <si>
    <t xml:space="preserve">+ (0.5x - y + 2z)CO_2 </t>
  </si>
  <si>
    <t xml:space="preserve"> + \frac{x}{2} SO_4^{2-}</t>
  </si>
  <si>
    <t xml:space="preserve"> + (\frac{-x}{2} - y + 2z) HCO_3^-</t>
  </si>
  <si>
    <t>\frac{x}{2}HS^-</t>
  </si>
  <si>
    <t>+ (\frac{x}{2} - y + 2z)CO_2 + (\frac{x}{2} - y + 2z)H_2O</t>
  </si>
  <si>
    <t xml:space="preserve"> + yNH_4^+ (from \ \ organic \ \  nitrogen) + zHPO_4^{3-}</t>
  </si>
  <si>
    <t>\\ \\  \frac{2x}{3} NH_4^+ (reduction  \ \ product)</t>
  </si>
  <si>
    <t>Reductant</t>
  </si>
  <si>
    <r>
      <t>*Mn^</t>
    </r>
    <r>
      <rPr>
        <b/>
        <vertAlign val="superscript"/>
        <sz val="9"/>
        <color theme="1"/>
        <rFont val="Times New Roman"/>
        <family val="1"/>
      </rPr>
      <t>2+^*</t>
    </r>
    <r>
      <rPr>
        <b/>
        <sz val="9"/>
        <color theme="1"/>
        <rFont val="Times New Roman"/>
        <family val="1"/>
      </rPr>
      <t xml:space="preserve"> oxidation by *O~</t>
    </r>
    <r>
      <rPr>
        <b/>
        <vertAlign val="subscript"/>
        <sz val="9"/>
        <color theme="1"/>
        <rFont val="Times New Roman"/>
        <family val="1"/>
      </rPr>
      <t>2~*</t>
    </r>
  </si>
  <si>
    <r>
      <t>*Fe^</t>
    </r>
    <r>
      <rPr>
        <b/>
        <vertAlign val="superscript"/>
        <sz val="9"/>
        <color theme="1"/>
        <rFont val="Times New Roman"/>
        <family val="1"/>
      </rPr>
      <t>2+^*</t>
    </r>
    <r>
      <rPr>
        <b/>
        <sz val="9"/>
        <color theme="1"/>
        <rFont val="Times New Roman"/>
        <family val="1"/>
      </rPr>
      <t xml:space="preserve"> oxidation by *O~</t>
    </r>
    <r>
      <rPr>
        <b/>
        <vertAlign val="subscript"/>
        <sz val="9"/>
        <color theme="1"/>
        <rFont val="Times New Roman"/>
        <family val="1"/>
      </rPr>
      <t>2~</t>
    </r>
    <r>
      <rPr>
        <b/>
        <sz val="9"/>
        <color theme="1"/>
        <rFont val="Times New Roman"/>
        <family val="1"/>
      </rPr>
      <t>*</t>
    </r>
  </si>
  <si>
    <r>
      <t>*H~</t>
    </r>
    <r>
      <rPr>
        <b/>
        <vertAlign val="subscript"/>
        <sz val="9"/>
        <color theme="1"/>
        <rFont val="Times New Roman"/>
        <family val="1"/>
      </rPr>
      <t>2~</t>
    </r>
    <r>
      <rPr>
        <b/>
        <sz val="9"/>
        <color theme="1"/>
        <rFont val="Times New Roman"/>
        <family val="1"/>
      </rPr>
      <t>S* oxidation by *O~</t>
    </r>
    <r>
      <rPr>
        <b/>
        <vertAlign val="subscript"/>
        <sz val="9"/>
        <color theme="1"/>
        <rFont val="Times New Roman"/>
        <family val="1"/>
      </rPr>
      <t>2~*</t>
    </r>
  </si>
  <si>
    <r>
      <t>*CH~</t>
    </r>
    <r>
      <rPr>
        <b/>
        <vertAlign val="subscript"/>
        <sz val="9"/>
        <color theme="1"/>
        <rFont val="Times New Roman"/>
        <family val="1"/>
      </rPr>
      <t>4~*</t>
    </r>
    <r>
      <rPr>
        <b/>
        <sz val="9"/>
        <color theme="1"/>
        <rFont val="Times New Roman"/>
        <family val="1"/>
      </rPr>
      <t xml:space="preserve"> oxidation by *O~</t>
    </r>
    <r>
      <rPr>
        <b/>
        <vertAlign val="subscript"/>
        <sz val="9"/>
        <color theme="1"/>
        <rFont val="Times New Roman"/>
        <family val="1"/>
      </rPr>
      <t>2~*</t>
    </r>
  </si>
  <si>
    <r>
      <t>*FeS* oxidation by *O~</t>
    </r>
    <r>
      <rPr>
        <b/>
        <vertAlign val="subscript"/>
        <sz val="9"/>
        <color theme="1"/>
        <rFont val="Times New Roman"/>
        <family val="1"/>
      </rPr>
      <t>2~*</t>
    </r>
  </si>
  <si>
    <r>
      <t>*FeS~</t>
    </r>
    <r>
      <rPr>
        <b/>
        <vertAlign val="subscript"/>
        <sz val="9"/>
        <color theme="1"/>
        <rFont val="Times New Roman"/>
        <family val="1"/>
      </rPr>
      <t>2~*</t>
    </r>
    <r>
      <rPr>
        <b/>
        <sz val="9"/>
        <color theme="1"/>
        <rFont val="Times New Roman"/>
        <family val="1"/>
      </rPr>
      <t xml:space="preserve"> oxidation by *O~</t>
    </r>
    <r>
      <rPr>
        <b/>
        <vertAlign val="subscript"/>
        <sz val="9"/>
        <color theme="1"/>
        <rFont val="Times New Roman"/>
        <family val="1"/>
      </rPr>
      <t>2~*</t>
    </r>
  </si>
  <si>
    <r>
      <t>*Mn^</t>
    </r>
    <r>
      <rPr>
        <b/>
        <vertAlign val="superscript"/>
        <sz val="9"/>
        <color theme="1"/>
        <rFont val="Times New Roman"/>
        <family val="1"/>
      </rPr>
      <t>2+^*</t>
    </r>
    <r>
      <rPr>
        <b/>
        <sz val="9"/>
        <color theme="1"/>
        <rFont val="Times New Roman"/>
        <family val="1"/>
      </rPr>
      <t xml:space="preserve"> oxidation by *NO~</t>
    </r>
    <r>
      <rPr>
        <b/>
        <vertAlign val="subscript"/>
        <sz val="9"/>
        <color theme="1"/>
        <rFont val="Times New Roman"/>
        <family val="1"/>
      </rPr>
      <t>3~^</t>
    </r>
    <r>
      <rPr>
        <b/>
        <vertAlign val="superscript"/>
        <sz val="9"/>
        <color theme="1"/>
        <rFont val="Times New Roman"/>
        <family val="1"/>
      </rPr>
      <t>-^*</t>
    </r>
  </si>
  <si>
    <r>
      <t>*Fe^</t>
    </r>
    <r>
      <rPr>
        <b/>
        <vertAlign val="superscript"/>
        <sz val="9"/>
        <color theme="1"/>
        <rFont val="Times New Roman"/>
        <family val="1"/>
      </rPr>
      <t>2+^*</t>
    </r>
    <r>
      <rPr>
        <b/>
        <sz val="9"/>
        <color theme="1"/>
        <rFont val="Times New Roman"/>
        <family val="1"/>
      </rPr>
      <t xml:space="preserve"> oxidation by *NO~</t>
    </r>
    <r>
      <rPr>
        <b/>
        <vertAlign val="subscript"/>
        <sz val="9"/>
        <color theme="1"/>
        <rFont val="Times New Roman"/>
        <family val="1"/>
      </rPr>
      <t>3~^</t>
    </r>
    <r>
      <rPr>
        <b/>
        <vertAlign val="superscript"/>
        <sz val="9"/>
        <color theme="1"/>
        <rFont val="Times New Roman"/>
        <family val="1"/>
      </rPr>
      <t>-^*</t>
    </r>
  </si>
  <si>
    <r>
      <t>∑*H~</t>
    </r>
    <r>
      <rPr>
        <b/>
        <vertAlign val="subscript"/>
        <sz val="9"/>
        <color theme="1"/>
        <rFont val="Times New Roman"/>
        <family val="1"/>
      </rPr>
      <t>2~</t>
    </r>
    <r>
      <rPr>
        <b/>
        <sz val="9"/>
        <color theme="1"/>
        <rFont val="Times New Roman"/>
        <family val="1"/>
      </rPr>
      <t>S* oxidation by *NO~</t>
    </r>
    <r>
      <rPr>
        <b/>
        <vertAlign val="subscript"/>
        <sz val="9"/>
        <color theme="1"/>
        <rFont val="Times New Roman"/>
        <family val="1"/>
      </rPr>
      <t>3~^</t>
    </r>
    <r>
      <rPr>
        <b/>
        <vertAlign val="superscript"/>
        <sz val="9"/>
        <color theme="1"/>
        <rFont val="Times New Roman"/>
        <family val="1"/>
      </rPr>
      <t>-^*</t>
    </r>
  </si>
  <si>
    <r>
      <t>*Fe^</t>
    </r>
    <r>
      <rPr>
        <b/>
        <vertAlign val="superscript"/>
        <sz val="9"/>
        <color theme="1"/>
        <rFont val="Times New Roman"/>
        <family val="1"/>
      </rPr>
      <t>2+^*</t>
    </r>
    <r>
      <rPr>
        <b/>
        <sz val="9"/>
        <color theme="1"/>
        <rFont val="Times New Roman"/>
        <family val="1"/>
      </rPr>
      <t xml:space="preserve"> oxidation by *MnO~</t>
    </r>
    <r>
      <rPr>
        <b/>
        <vertAlign val="subscript"/>
        <sz val="9"/>
        <color theme="1"/>
        <rFont val="Times New Roman"/>
        <family val="1"/>
      </rPr>
      <t>2A,~ ~B~*</t>
    </r>
  </si>
  <si>
    <r>
      <t>∑*H~</t>
    </r>
    <r>
      <rPr>
        <b/>
        <vertAlign val="subscript"/>
        <sz val="9"/>
        <color theme="1"/>
        <rFont val="Times New Roman"/>
        <family val="1"/>
      </rPr>
      <t>2~</t>
    </r>
    <r>
      <rPr>
        <b/>
        <sz val="9"/>
        <color theme="1"/>
        <rFont val="Times New Roman"/>
        <family val="1"/>
      </rPr>
      <t>S* oxidation by *MnO~</t>
    </r>
    <r>
      <rPr>
        <b/>
        <vertAlign val="subscript"/>
        <sz val="9"/>
        <color theme="1"/>
        <rFont val="Times New Roman"/>
        <family val="1"/>
      </rPr>
      <t>2A,~ ~B~*</t>
    </r>
  </si>
  <si>
    <r>
      <t>*FeS* oxidation by *MnO~</t>
    </r>
    <r>
      <rPr>
        <b/>
        <vertAlign val="subscript"/>
        <sz val="9"/>
        <color theme="1"/>
        <rFont val="Times New Roman"/>
        <family val="1"/>
      </rPr>
      <t>2A,~ ~B~*</t>
    </r>
  </si>
  <si>
    <r>
      <t>∑*H~</t>
    </r>
    <r>
      <rPr>
        <b/>
        <vertAlign val="subscript"/>
        <sz val="9"/>
        <color theme="1"/>
        <rFont val="Times New Roman"/>
        <family val="1"/>
      </rPr>
      <t>2~</t>
    </r>
    <r>
      <rPr>
        <b/>
        <sz val="9"/>
        <color theme="1"/>
        <rFont val="Times New Roman"/>
        <family val="1"/>
      </rPr>
      <t>S* oxidation by *Fe(OH)~</t>
    </r>
    <r>
      <rPr>
        <b/>
        <vertAlign val="subscript"/>
        <sz val="9"/>
        <color theme="1"/>
        <rFont val="Times New Roman"/>
        <family val="1"/>
      </rPr>
      <t>3A,~ ~B~*</t>
    </r>
  </si>
  <si>
    <r>
      <t>*FeS* oxidation by *Fe(OH)~</t>
    </r>
    <r>
      <rPr>
        <b/>
        <vertAlign val="subscript"/>
        <sz val="9"/>
        <color theme="1"/>
        <rFont val="Times New Roman"/>
        <family val="1"/>
      </rPr>
      <t>3A,~ ~B~*</t>
    </r>
  </si>
  <si>
    <r>
      <t>*CH~</t>
    </r>
    <r>
      <rPr>
        <b/>
        <vertAlign val="subscript"/>
        <sz val="9"/>
        <color theme="1"/>
        <rFont val="Times New Roman"/>
        <family val="1"/>
      </rPr>
      <t>4~*</t>
    </r>
    <r>
      <rPr>
        <b/>
        <sz val="9"/>
        <color theme="1"/>
        <rFont val="Times New Roman"/>
        <family val="1"/>
      </rPr>
      <t xml:space="preserve"> oxidation by *SO~</t>
    </r>
    <r>
      <rPr>
        <b/>
        <vertAlign val="subscript"/>
        <sz val="9"/>
        <color theme="1"/>
        <rFont val="Times New Roman"/>
        <family val="1"/>
      </rPr>
      <t>4~^</t>
    </r>
    <r>
      <rPr>
        <b/>
        <vertAlign val="superscript"/>
        <sz val="9"/>
        <color theme="1"/>
        <rFont val="Times New Roman"/>
        <family val="1"/>
      </rPr>
      <t>2-^*</t>
    </r>
  </si>
  <si>
    <r>
      <t>*H~</t>
    </r>
    <r>
      <rPr>
        <b/>
        <vertAlign val="subscript"/>
        <sz val="9"/>
        <color theme="1"/>
        <rFont val="Times New Roman"/>
        <family val="1"/>
      </rPr>
      <t>2~*</t>
    </r>
    <r>
      <rPr>
        <b/>
        <sz val="9"/>
        <color theme="1"/>
        <rFont val="Times New Roman"/>
        <family val="1"/>
      </rPr>
      <t xml:space="preserve"> oxidation by *SO~</t>
    </r>
    <r>
      <rPr>
        <b/>
        <vertAlign val="subscript"/>
        <sz val="9"/>
        <color theme="1"/>
        <rFont val="Times New Roman"/>
        <family val="1"/>
      </rPr>
      <t>4~^</t>
    </r>
    <r>
      <rPr>
        <b/>
        <vertAlign val="superscript"/>
        <sz val="9"/>
        <color theme="1"/>
        <rFont val="Times New Roman"/>
        <family val="1"/>
      </rPr>
      <t>2-^*</t>
    </r>
  </si>
  <si>
    <t>NH_4^+</t>
  </si>
  <si>
    <t>H_2S</t>
  </si>
  <si>
    <t>CH_4</t>
  </si>
  <si>
    <t>+ O_2</t>
  </si>
  <si>
    <t xml:space="preserve"> + 2HCO_3^-</t>
  </si>
  <si>
    <t>NO_3^-</t>
  </si>
  <si>
    <t>+ 2CO_2 + 3H_2O</t>
  </si>
  <si>
    <r>
      <t>Simple *NH~</t>
    </r>
    <r>
      <rPr>
        <b/>
        <vertAlign val="subscript"/>
        <sz val="9"/>
        <color theme="1"/>
        <rFont val="Times New Roman"/>
        <family val="1"/>
      </rPr>
      <t>4~^</t>
    </r>
    <r>
      <rPr>
        <b/>
        <vertAlign val="superscript"/>
        <sz val="9"/>
        <color theme="1"/>
        <rFont val="Times New Roman"/>
        <family val="1"/>
      </rPr>
      <t>+^*</t>
    </r>
    <r>
      <rPr>
        <b/>
        <sz val="9"/>
        <color theme="1"/>
        <rFont val="Times New Roman"/>
        <family val="1"/>
      </rPr>
      <t xml:space="preserve"> oxidation by *O~</t>
    </r>
    <r>
      <rPr>
        <b/>
        <vertAlign val="subscript"/>
        <sz val="9"/>
        <color theme="1"/>
        <rFont val="Times New Roman"/>
        <family val="1"/>
      </rPr>
      <t>2~</t>
    </r>
    <r>
      <rPr>
        <b/>
        <sz val="9"/>
        <color theme="1"/>
        <rFont val="Times New Roman"/>
        <family val="1"/>
      </rPr>
      <t>*</t>
    </r>
  </si>
  <si>
    <t>+ 2O_2</t>
  </si>
  <si>
    <t>+ 2CO_2 + H_2O</t>
  </si>
  <si>
    <t>4Fe^{2+}</t>
  </si>
  <si>
    <t xml:space="preserve"> + 4CO_2 + 2H_2O</t>
  </si>
  <si>
    <t>4Fe^{3+}</t>
  </si>
  <si>
    <t>+ 4HCO_3^-</t>
  </si>
  <si>
    <t xml:space="preserve">\
\(\displaystyle
\ </t>
  </si>
  <si>
    <t>+ 2CO_2 + 2H_2O</t>
  </si>
  <si>
    <t xml:space="preserve">  \rightarrow </t>
  </si>
  <si>
    <t xml:space="preserve"> + 2HCO_3^-  </t>
  </si>
  <si>
    <t>+ 3.5O_2</t>
  </si>
  <si>
    <t>+ CO_2 + H_2O</t>
  </si>
  <si>
    <t>Fe^{2+} + _{Xfm}X +2SO_4^{2-}</t>
  </si>
  <si>
    <t xml:space="preserve"> + 2H_2O</t>
  </si>
  <si>
    <t>5Mn^{2+}</t>
  </si>
  <si>
    <t xml:space="preserve"> + 2NO_3^-</t>
  </si>
  <si>
    <t xml:space="preserve"> + 8HCO_3^- + _{xmk}X</t>
  </si>
  <si>
    <t xml:space="preserve"> + 8CO_2 + 4H_2O + N_2</t>
  </si>
  <si>
    <t>SO_4^{2-} + Fe^{2+} + _{Xfm}X</t>
  </si>
  <si>
    <t>Mn^{2+} + _{Xmk}X</t>
  </si>
  <si>
    <t xml:space="preserve"> MnO_{2A}-X_{Xmk}</t>
  </si>
  <si>
    <t>FeS-X_{Xfm}</t>
  </si>
  <si>
    <t>FeS_2- X_{Xfm}</t>
  </si>
  <si>
    <t xml:space="preserve"> 5MnO_{2A}-_{xmk}X</t>
  </si>
  <si>
    <t>5Fe^{2+}</t>
  </si>
  <si>
    <t xml:space="preserve"> + NO_3^-</t>
  </si>
  <si>
    <t>+ CO_2 + 3H_2O</t>
  </si>
  <si>
    <t xml:space="preserve"> \frac{1}{2}N_2  + Fe^{3+}</t>
  </si>
  <si>
    <t xml:space="preserve"> + 6HCO_3^-</t>
  </si>
  <si>
    <t>+ \frac{1}{2}O_2</t>
  </si>
  <si>
    <t>SO_4^{2-}</t>
  </si>
  <si>
    <t xml:space="preserve">NH_4^+ </t>
  </si>
  <si>
    <t>\frac{5}{2}H_2S</t>
  </si>
  <si>
    <t xml:space="preserve"> + 4NO_3^-</t>
  </si>
  <si>
    <t xml:space="preserve"> + HCO_3^-</t>
  </si>
  <si>
    <t>\frac{5}{2} SO_4^{2-} +2N_2</t>
  </si>
  <si>
    <t xml:space="preserve">  + CO_2 + 3H_2O</t>
  </si>
  <si>
    <t xml:space="preserve"> + 2HCO_3^- + 2H_2O</t>
  </si>
  <si>
    <t>2Fe(OH)_{3A}-X_{xfl} + Mn^{2+} + kX</t>
  </si>
  <si>
    <t xml:space="preserve"> + CO_2</t>
  </si>
  <si>
    <t xml:space="preserve">2Fe^{2+} </t>
  </si>
  <si>
    <t xml:space="preserve">H_2S </t>
  </si>
  <si>
    <t xml:space="preserve"> + 4(MnO_{2A}-X_{Xmk} + MnO_{2A}-X_{Xmk})  </t>
  </si>
  <si>
    <t xml:space="preserve"> + 21X + (MnO_{2A}-X_{Xmk} + MnO_{2B}-X_{Xmk})</t>
  </si>
  <si>
    <t xml:space="preserve"> + 6CO_2 + 2H_2O </t>
  </si>
  <si>
    <t>SO_4^{2-} + 4Mn^{2+}+ 4 _{Xmk}X</t>
  </si>
  <si>
    <t xml:space="preserve"> + 8(Fe(OH)_{3A}-X_{Xfl} + Fe(OH)_{3B}-X_{Xfl} )</t>
  </si>
  <si>
    <t xml:space="preserve"> + 14CO_2</t>
  </si>
  <si>
    <t>SO_4^{2-} + 9 Fe^{2+} + 8_{XmK} X</t>
  </si>
  <si>
    <t xml:space="preserve"> + 16HCO_3^- + 4H_2O</t>
  </si>
  <si>
    <t>FeS-X_{Xfl}</t>
  </si>
  <si>
    <t xml:space="preserve"> + 8(Fe(OH)_{3A}-X_{Xfl} + Fe(OH)_{3A}-X_{Xfl}) </t>
  </si>
  <si>
    <t xml:space="preserve"> + 16CO_2</t>
  </si>
  <si>
    <t xml:space="preserve">SO_4^{2-} + 9 Fe^{2+} + (m+8Xfl)X </t>
  </si>
  <si>
    <t xml:space="preserve"> + SO_4^{2-} </t>
  </si>
  <si>
    <t xml:space="preserve"> + 4(MnO_{2A}-X_{Xmk} + MnO_{2B}-X_{Xmk} )</t>
  </si>
  <si>
    <t xml:space="preserve"> + 8CO_2 + 4H_2O </t>
  </si>
  <si>
    <t>SO_4^{2-} + 4Mn^{2+} + Fe^{2+} + (m + 4Xfm) X + 8HCO_3^-</t>
  </si>
  <si>
    <t>5H_2</t>
  </si>
  <si>
    <t xml:space="preserve"> +SO_4^{2-} </t>
  </si>
  <si>
    <t xml:space="preserve"> + 4H_2O</t>
  </si>
  <si>
    <t xml:space="preserve"> N_2</t>
  </si>
  <si>
    <t xml:space="preserve"> + NO_2^- </t>
  </si>
  <si>
    <t>NO_2^-</t>
  </si>
  <si>
    <t>+ 2CO_2 + 5H_2O</t>
  </si>
  <si>
    <t>+ \frac{1}{2} O_2</t>
  </si>
  <si>
    <t xml:space="preserve">*NH~4~^+^* oxidation by *O~2~*: nitrousation </t>
  </si>
  <si>
    <t>+ \frac{3}{2} O_2</t>
  </si>
  <si>
    <t xml:space="preserve">*NH~4~^+^* oxidation by *O~2~*: nitritation </t>
  </si>
  <si>
    <t>*NO~2~^-^* oxidation by *O~2~*: nitratation</t>
  </si>
  <si>
    <t xml:space="preserve">2NH_4^+ </t>
  </si>
  <si>
    <t xml:space="preserve">N_2O </t>
  </si>
  <si>
    <t>\(\displaystyle
R_{NO2O2} = k_{NO2O2}[NO_2^-][O_2]
\)</t>
  </si>
  <si>
    <t>Ammonium oxidation</t>
  </si>
  <si>
    <r>
      <t>*NH~</t>
    </r>
    <r>
      <rPr>
        <b/>
        <vertAlign val="subscript"/>
        <sz val="9"/>
        <color theme="1"/>
        <rFont val="Times New Roman"/>
        <family val="1"/>
      </rPr>
      <t>4~^</t>
    </r>
    <r>
      <rPr>
        <b/>
        <vertAlign val="superscript"/>
        <sz val="9"/>
        <color theme="1"/>
        <rFont val="Times New Roman"/>
        <family val="1"/>
      </rPr>
      <t>+^*</t>
    </r>
    <r>
      <rPr>
        <b/>
        <sz val="9"/>
        <color theme="1"/>
        <rFont val="Times New Roman"/>
        <family val="1"/>
      </rPr>
      <t xml:space="preserve"> oxidation by *NO~</t>
    </r>
    <r>
      <rPr>
        <b/>
        <vertAlign val="subscript"/>
        <sz val="9"/>
        <color theme="1"/>
        <rFont val="Times New Roman"/>
        <family val="1"/>
      </rPr>
      <t>2~^</t>
    </r>
    <r>
      <rPr>
        <b/>
        <vertAlign val="superscript"/>
        <sz val="9"/>
        <color theme="1"/>
        <rFont val="Times New Roman"/>
        <family val="1"/>
      </rPr>
      <t xml:space="preserve">-^* </t>
    </r>
    <r>
      <rPr>
        <b/>
        <sz val="9"/>
        <color theme="1"/>
        <rFont val="Times New Roman"/>
        <family val="1"/>
      </rPr>
      <t>(Deammonification, anammox)</t>
    </r>
  </si>
  <si>
    <t>\(\displaystyle
R_{Ammonium \  \ oxidation} = k_{NH4O2}[NH_4^+][O_2]
\)</t>
  </si>
  <si>
    <t>\(\displaystyle
R_{NH4Ox} = R_{Ammonium \  \ oxidation} \frac{O_2}{K_{part \  \ ammox} + O_2}
\)</t>
  </si>
  <si>
    <t>\(\displaystyle
R_{Nitrousation} = R_{Ammonium \  \ oxidation} \frac{K_{part \  \ ammox}}{K_{part\  \ ammox} + O_2}
\)</t>
  </si>
  <si>
    <t>k~POM i~ *(POM~i~)F~BHyd~*</t>
  </si>
  <si>
    <t>*poml2dic ∑R~Oxi~*</t>
  </si>
  <si>
    <t>*pomr2dic ∑R~Oxi~*</t>
  </si>
  <si>
    <t>*pomspecial2dic  ∑R~Oxi~*</t>
  </si>
  <si>
    <t>*docl2dic ∑R~Oxi~*</t>
  </si>
  <si>
    <t>*docr2dic ∑R~Oxi~*</t>
  </si>
  <si>
    <t>*pocr2docr (POC~R~)*</t>
  </si>
  <si>
    <t>*pocl2docl (POC~L~)*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</si>
</sst>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FFFFFF"/>
      <name val="Times New Roman"/>
      <family val="1"/>
    </font>
    <font>
      <sz val="10"/>
      <color theme="1"/>
      <name val="Times New Roman"/>
      <family val="1"/>
    </font>
    <font>
      <vertAlign val="subscript"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sz val="8"/>
      <name val="Calibri"/>
      <family val="2"/>
      <scheme val="minor"/>
    </font>
    <font>
      <sz val="9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vertAlign val="subscript"/>
      <sz val="10"/>
      <name val="Times New Roman"/>
      <family val="1"/>
    </font>
    <font>
      <vertAlign val="superscript"/>
      <sz val="10"/>
      <name val="Times New Roman"/>
      <family val="1"/>
    </font>
    <font>
      <sz val="9"/>
      <color theme="1"/>
      <name val="Symbol"/>
      <family val="1"/>
      <charset val="2"/>
    </font>
    <font>
      <i/>
      <sz val="9"/>
      <color theme="1"/>
      <name val="Times New Roman"/>
      <family val="1"/>
    </font>
    <font>
      <sz val="10"/>
      <color rgb="FFFFFFFF"/>
      <name val="Times New Roman"/>
      <family val="1"/>
    </font>
    <font>
      <i/>
      <sz val="10"/>
      <color rgb="FFFFFFFF"/>
      <name val="Times New Roman"/>
      <family val="1"/>
    </font>
    <font>
      <i/>
      <vertAlign val="subscript"/>
      <sz val="10"/>
      <color rgb="FFFFFFFF"/>
      <name val="Times New Roman"/>
      <family val="1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Calibri"/>
      <family val="2"/>
    </font>
    <font>
      <b/>
      <u/>
      <sz val="8"/>
      <color rgb="FF000000"/>
      <name val="Arial"/>
      <family val="2"/>
    </font>
    <font>
      <b/>
      <i/>
      <u/>
      <sz val="8"/>
      <color rgb="FF000000"/>
      <name val="Arial"/>
      <family val="2"/>
    </font>
    <font>
      <i/>
      <sz val="9"/>
      <color rgb="FF44546A"/>
      <name val="Calibri"/>
      <family val="2"/>
      <scheme val="minor"/>
    </font>
    <font>
      <i/>
      <vertAlign val="subscript"/>
      <sz val="9"/>
      <color rgb="FF44546A"/>
      <name val="Calibri"/>
      <family val="2"/>
      <scheme val="minor"/>
    </font>
    <font>
      <b/>
      <sz val="9"/>
      <color theme="1"/>
      <name val="Times New Roman"/>
      <family val="1"/>
    </font>
    <font>
      <b/>
      <vertAlign val="subscript"/>
      <sz val="9"/>
      <color theme="1"/>
      <name val="Times New Roman"/>
      <family val="1"/>
    </font>
    <font>
      <b/>
      <vertAlign val="superscript"/>
      <sz val="9"/>
      <color theme="1"/>
      <name val="Times New Roman"/>
      <family val="1"/>
    </font>
    <font>
      <sz val="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3E9E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quotePrefix="1" applyBorder="1"/>
    <xf numFmtId="0" fontId="1" fillId="0" borderId="1" xfId="0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2" xfId="0" applyFill="1" applyBorder="1" applyAlignment="1">
      <alignment wrapText="1"/>
    </xf>
    <xf numFmtId="0" fontId="3" fillId="2" borderId="0" xfId="0" applyFont="1" applyFill="1" applyAlignment="1">
      <alignment horizontal="justify"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vertical="top" wrapText="1"/>
    </xf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justify" vertical="center" wrapText="1"/>
    </xf>
    <xf numFmtId="16" fontId="4" fillId="0" borderId="0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/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justify" vertical="center" wrapText="1"/>
    </xf>
    <xf numFmtId="0" fontId="9" fillId="0" borderId="0" xfId="0" applyFont="1" applyFill="1"/>
    <xf numFmtId="0" fontId="10" fillId="0" borderId="0" xfId="0" applyFont="1" applyFill="1" applyBorder="1" applyAlignment="1">
      <alignment horizontal="right" vertical="center" wrapText="1"/>
    </xf>
    <xf numFmtId="17" fontId="10" fillId="0" borderId="0" xfId="0" applyNumberFormat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/>
    <xf numFmtId="0" fontId="4" fillId="0" borderId="5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14" fillId="0" borderId="0" xfId="0" applyFont="1" applyBorder="1" applyAlignment="1">
      <alignment horizontal="justify" vertical="center" wrapText="1"/>
    </xf>
    <xf numFmtId="0" fontId="14" fillId="0" borderId="0" xfId="0" applyFont="1" applyBorder="1" applyAlignment="1">
      <alignment vertical="center" wrapText="1"/>
    </xf>
    <xf numFmtId="0" fontId="18" fillId="3" borderId="0" xfId="0" applyFont="1" applyFill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0" borderId="0" xfId="0" applyFont="1" applyFill="1" applyAlignment="1">
      <alignment horizontal="center"/>
    </xf>
    <xf numFmtId="0" fontId="0" fillId="0" borderId="0" xfId="0" quotePrefix="1" applyAlignment="1">
      <alignment horizontal="center" wrapText="1"/>
    </xf>
    <xf numFmtId="0" fontId="0" fillId="0" borderId="0" xfId="0" applyBorder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19" fillId="0" borderId="0" xfId="0" applyFont="1"/>
    <xf numFmtId="0" fontId="18" fillId="7" borderId="0" xfId="0" applyFont="1" applyFill="1"/>
    <xf numFmtId="0" fontId="22" fillId="0" borderId="0" xfId="0" applyFont="1"/>
    <xf numFmtId="0" fontId="20" fillId="0" borderId="0" xfId="0" applyFont="1"/>
    <xf numFmtId="0" fontId="23" fillId="0" borderId="0" xfId="0" applyFont="1"/>
    <xf numFmtId="0" fontId="21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Alignment="1"/>
    <xf numFmtId="0" fontId="26" fillId="0" borderId="0" xfId="0" applyFont="1" applyBorder="1" applyAlignment="1">
      <alignment vertical="center"/>
    </xf>
    <xf numFmtId="0" fontId="0" fillId="0" borderId="0" xfId="0" applyBorder="1" applyAlignment="1"/>
    <xf numFmtId="0" fontId="28" fillId="0" borderId="11" xfId="0" applyFont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6" xfId="0" applyFont="1" applyBorder="1" applyAlignment="1">
      <alignment vertical="center"/>
    </xf>
    <xf numFmtId="0" fontId="18" fillId="7" borderId="0" xfId="0" applyFont="1" applyFill="1" applyAlignment="1">
      <alignment wrapText="1"/>
    </xf>
    <xf numFmtId="11" fontId="0" fillId="0" borderId="0" xfId="0" applyNumberFormat="1"/>
    <xf numFmtId="0" fontId="18" fillId="7" borderId="0" xfId="0" applyFont="1" applyFill="1" applyBorder="1"/>
    <xf numFmtId="0" fontId="30" fillId="0" borderId="0" xfId="0" applyFont="1" applyBorder="1"/>
    <xf numFmtId="0" fontId="29" fillId="0" borderId="0" xfId="0" applyNumberFormat="1" applyFont="1" applyBorder="1" applyAlignment="1">
      <alignment horizontal="right" vertical="center"/>
    </xf>
    <xf numFmtId="0" fontId="31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11" fontId="29" fillId="11" borderId="7" xfId="0" applyNumberFormat="1" applyFont="1" applyFill="1" applyBorder="1" applyAlignment="1">
      <alignment horizontal="center" vertical="center"/>
    </xf>
    <xf numFmtId="11" fontId="29" fillId="12" borderId="8" xfId="0" applyNumberFormat="1" applyFont="1" applyFill="1" applyBorder="1" applyAlignment="1">
      <alignment horizontal="center" vertical="center"/>
    </xf>
    <xf numFmtId="11" fontId="29" fillId="13" borderId="8" xfId="0" applyNumberFormat="1" applyFont="1" applyFill="1" applyBorder="1" applyAlignment="1">
      <alignment horizontal="center" vertical="center"/>
    </xf>
    <xf numFmtId="11" fontId="29" fillId="14" borderId="8" xfId="0" applyNumberFormat="1" applyFont="1" applyFill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11" fontId="29" fillId="11" borderId="9" xfId="0" applyNumberFormat="1" applyFont="1" applyFill="1" applyBorder="1" applyAlignment="1">
      <alignment horizontal="center" vertical="center"/>
    </xf>
    <xf numFmtId="11" fontId="29" fillId="11" borderId="11" xfId="0" applyNumberFormat="1" applyFont="1" applyFill="1" applyBorder="1" applyAlignment="1">
      <alignment horizontal="center" vertical="center"/>
    </xf>
    <xf numFmtId="11" fontId="29" fillId="12" borderId="11" xfId="0" applyNumberFormat="1" applyFont="1" applyFill="1" applyBorder="1" applyAlignment="1">
      <alignment horizontal="center" vertical="center"/>
    </xf>
    <xf numFmtId="11" fontId="29" fillId="13" borderId="11" xfId="0" applyNumberFormat="1" applyFont="1" applyFill="1" applyBorder="1" applyAlignment="1">
      <alignment horizontal="center" vertical="center"/>
    </xf>
    <xf numFmtId="11" fontId="29" fillId="14" borderId="11" xfId="0" applyNumberFormat="1" applyFont="1" applyFill="1" applyBorder="1" applyAlignment="1">
      <alignment horizontal="center" vertical="center"/>
    </xf>
    <xf numFmtId="0" fontId="29" fillId="11" borderId="7" xfId="0" applyNumberFormat="1" applyFont="1" applyFill="1" applyBorder="1" applyAlignment="1">
      <alignment horizontal="center" vertical="center"/>
    </xf>
    <xf numFmtId="0" fontId="29" fillId="11" borderId="8" xfId="0" applyNumberFormat="1" applyFont="1" applyFill="1" applyBorder="1" applyAlignment="1">
      <alignment horizontal="center" vertical="center"/>
    </xf>
    <xf numFmtId="0" fontId="29" fillId="12" borderId="8" xfId="0" applyNumberFormat="1" applyFont="1" applyFill="1" applyBorder="1" applyAlignment="1">
      <alignment horizontal="center" vertical="center"/>
    </xf>
    <xf numFmtId="0" fontId="29" fillId="13" borderId="8" xfId="0" applyNumberFormat="1" applyFont="1" applyFill="1" applyBorder="1" applyAlignment="1">
      <alignment horizontal="center" vertical="center"/>
    </xf>
    <xf numFmtId="0" fontId="29" fillId="14" borderId="8" xfId="0" applyNumberFormat="1" applyFont="1" applyFill="1" applyBorder="1" applyAlignment="1">
      <alignment horizontal="center" vertical="center"/>
    </xf>
    <xf numFmtId="0" fontId="29" fillId="11" borderId="9" xfId="0" applyNumberFormat="1" applyFont="1" applyFill="1" applyBorder="1" applyAlignment="1">
      <alignment horizontal="center" vertical="center"/>
    </xf>
    <xf numFmtId="0" fontId="29" fillId="11" borderId="11" xfId="0" applyNumberFormat="1" applyFont="1" applyFill="1" applyBorder="1" applyAlignment="1">
      <alignment horizontal="center" vertical="center"/>
    </xf>
    <xf numFmtId="0" fontId="29" fillId="12" borderId="11" xfId="0" applyNumberFormat="1" applyFont="1" applyFill="1" applyBorder="1" applyAlignment="1">
      <alignment horizontal="center" vertical="center"/>
    </xf>
    <xf numFmtId="0" fontId="29" fillId="13" borderId="11" xfId="0" applyNumberFormat="1" applyFont="1" applyFill="1" applyBorder="1" applyAlignment="1">
      <alignment horizontal="center" vertical="center"/>
    </xf>
    <xf numFmtId="0" fontId="29" fillId="14" borderId="11" xfId="0" applyNumberFormat="1" applyFont="1" applyFill="1" applyBorder="1" applyAlignment="1">
      <alignment horizontal="center" vertical="center"/>
    </xf>
    <xf numFmtId="0" fontId="0" fillId="11" borderId="11" xfId="0" applyNumberFormat="1" applyFill="1" applyBorder="1" applyAlignment="1">
      <alignment vertical="center"/>
    </xf>
    <xf numFmtId="0" fontId="0" fillId="12" borderId="11" xfId="0" applyNumberFormat="1" applyFill="1" applyBorder="1" applyAlignment="1">
      <alignment vertical="center"/>
    </xf>
    <xf numFmtId="0" fontId="0" fillId="13" borderId="11" xfId="0" applyNumberFormat="1" applyFill="1" applyBorder="1" applyAlignment="1">
      <alignment vertical="center"/>
    </xf>
    <xf numFmtId="0" fontId="0" fillId="14" borderId="11" xfId="0" applyNumberFormat="1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12" borderId="8" xfId="0" applyFill="1" applyBorder="1" applyAlignment="1">
      <alignment vertical="center"/>
    </xf>
    <xf numFmtId="0" fontId="0" fillId="13" borderId="8" xfId="0" applyFill="1" applyBorder="1" applyAlignment="1">
      <alignment vertical="center"/>
    </xf>
    <xf numFmtId="0" fontId="0" fillId="14" borderId="8" xfId="0" applyFill="1" applyBorder="1" applyAlignment="1">
      <alignment vertical="center"/>
    </xf>
    <xf numFmtId="0" fontId="29" fillId="11" borderId="9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9" fillId="13" borderId="11" xfId="0" applyFont="1" applyFill="1" applyBorder="1" applyAlignment="1">
      <alignment horizontal="center" vertical="center"/>
    </xf>
    <xf numFmtId="0" fontId="29" fillId="14" borderId="11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0" fontId="26" fillId="0" borderId="0" xfId="0" applyFont="1" applyBorder="1"/>
    <xf numFmtId="0" fontId="0" fillId="0" borderId="0" xfId="0" applyBorder="1" applyAlignment="1">
      <alignment wrapText="1"/>
    </xf>
    <xf numFmtId="0" fontId="35" fillId="0" borderId="3" xfId="0" applyFont="1" applyBorder="1" applyAlignment="1">
      <alignment vertical="center" wrapText="1"/>
    </xf>
    <xf numFmtId="0" fontId="35" fillId="0" borderId="5" xfId="0" applyFont="1" applyBorder="1" applyAlignment="1">
      <alignment vertical="center" wrapText="1"/>
    </xf>
    <xf numFmtId="0" fontId="38" fillId="0" borderId="0" xfId="0" applyFont="1" applyFill="1" applyBorder="1" applyAlignment="1">
      <alignment horizontal="right" vertical="center" wrapText="1"/>
    </xf>
    <xf numFmtId="0" fontId="26" fillId="0" borderId="0" xfId="0" applyFont="1" applyBorder="1" applyAlignment="1">
      <alignment wrapText="1"/>
    </xf>
    <xf numFmtId="0" fontId="26" fillId="0" borderId="0" xfId="0" applyFont="1" applyAlignment="1">
      <alignment wrapText="1"/>
    </xf>
    <xf numFmtId="0" fontId="26" fillId="0" borderId="0" xfId="0" applyFont="1"/>
    <xf numFmtId="0" fontId="26" fillId="0" borderId="0" xfId="0" quotePrefix="1" applyFont="1"/>
    <xf numFmtId="0" fontId="26" fillId="0" borderId="0" xfId="0" applyFont="1" applyBorder="1" applyAlignment="1"/>
    <xf numFmtId="0" fontId="26" fillId="0" borderId="0" xfId="0" quotePrefix="1" applyFont="1" applyAlignment="1"/>
    <xf numFmtId="0" fontId="38" fillId="0" borderId="0" xfId="0" applyFont="1" applyFill="1" applyBorder="1" applyAlignment="1">
      <alignment horizontal="right" wrapText="1"/>
    </xf>
    <xf numFmtId="0" fontId="38" fillId="15" borderId="0" xfId="0" applyFont="1" applyFill="1" applyBorder="1" applyAlignment="1">
      <alignment horizontal="right" wrapText="1"/>
    </xf>
    <xf numFmtId="0" fontId="38" fillId="0" borderId="0" xfId="0" quotePrefix="1" applyFont="1" applyFill="1" applyBorder="1" applyAlignment="1">
      <alignment horizontal="right" wrapText="1"/>
    </xf>
    <xf numFmtId="0" fontId="38" fillId="0" borderId="0" xfId="0" applyFont="1" applyFill="1" applyBorder="1" applyAlignment="1">
      <alignment horizontal="left" wrapText="1"/>
    </xf>
    <xf numFmtId="0" fontId="38" fillId="0" borderId="0" xfId="0" quotePrefix="1" applyFont="1" applyFill="1" applyBorder="1" applyAlignment="1">
      <alignment horizontal="left" wrapText="1"/>
    </xf>
    <xf numFmtId="0" fontId="28" fillId="0" borderId="13" xfId="0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8" fillId="0" borderId="4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4" xfId="0" applyFont="1" applyBorder="1" applyAlignment="1">
      <alignment vertical="center"/>
    </xf>
    <xf numFmtId="0" fontId="28" fillId="0" borderId="5" xfId="0" applyFont="1" applyBorder="1" applyAlignment="1">
      <alignment vertical="center"/>
    </xf>
    <xf numFmtId="0" fontId="3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1236052</xdr:colOff>
      <xdr:row>14</xdr:row>
      <xdr:rowOff>188302</xdr:rowOff>
    </xdr:from>
    <xdr:to>
      <xdr:col>4</xdr:col>
      <xdr:colOff>263765</xdr:colOff>
      <xdr:row>27</xdr:row>
      <xdr:rowOff>178469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54D502D-899C-4930-94F4-3444382F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4187" y="3419475"/>
          <a:ext cx="5893040" cy="2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599F-7F7E-455C-81A4-87A816F58BD2}">
  <dimension ref="A1:C17"/>
  <sheetViews>
    <sheetView zoomScale="160" zoomScaleNormal="160" workbookViewId="0">
      <selection activeCell="C2" sqref="C2"/>
    </sheetView>
  </sheetViews>
  <sheetFormatPr defaultRowHeight="15" x14ac:dyDescent="0.25"/>
  <cols>
    <col min="1" max="1" width="17.85546875" customWidth="1"/>
    <col min="2" max="2" width="36" customWidth="1"/>
    <col min="3" max="3" width="38.42578125" customWidth="1"/>
  </cols>
  <sheetData>
    <row r="1" spans="1:3" x14ac:dyDescent="0.25">
      <c r="A1" s="4" t="s">
        <v>18</v>
      </c>
      <c r="B1" s="1" t="s">
        <v>271</v>
      </c>
      <c r="C1" s="1" t="s">
        <v>272</v>
      </c>
    </row>
    <row r="2" spans="1:3" x14ac:dyDescent="0.25">
      <c r="A2" s="1" t="s">
        <v>3</v>
      </c>
      <c r="B2" s="5" t="s">
        <v>9</v>
      </c>
      <c r="C2" s="2" t="s">
        <v>31</v>
      </c>
    </row>
    <row r="3" spans="1:3" x14ac:dyDescent="0.25">
      <c r="A3" s="4" t="s">
        <v>33</v>
      </c>
      <c r="B3" s="4" t="s">
        <v>10</v>
      </c>
      <c r="C3" s="4" t="s">
        <v>24</v>
      </c>
    </row>
    <row r="4" spans="1:3" x14ac:dyDescent="0.25">
      <c r="A4" s="4" t="s">
        <v>33</v>
      </c>
      <c r="B4" s="4" t="s">
        <v>18</v>
      </c>
      <c r="C4" s="4" t="s">
        <v>33</v>
      </c>
    </row>
    <row r="5" spans="1:3" ht="30" x14ac:dyDescent="0.25">
      <c r="A5" s="1" t="s">
        <v>4</v>
      </c>
      <c r="B5" s="2" t="s">
        <v>22</v>
      </c>
      <c r="C5" s="2" t="s">
        <v>23</v>
      </c>
    </row>
    <row r="6" spans="1:3" x14ac:dyDescent="0.25">
      <c r="A6" s="4" t="s">
        <v>33</v>
      </c>
      <c r="B6" s="2" t="s">
        <v>19</v>
      </c>
      <c r="C6" s="2" t="s">
        <v>21</v>
      </c>
    </row>
    <row r="7" spans="1:3" x14ac:dyDescent="0.25">
      <c r="A7" s="4" t="s">
        <v>33</v>
      </c>
      <c r="B7" s="2" t="s">
        <v>20</v>
      </c>
      <c r="C7" s="4" t="s">
        <v>33</v>
      </c>
    </row>
    <row r="8" spans="1:3" x14ac:dyDescent="0.25">
      <c r="A8" s="4" t="s">
        <v>33</v>
      </c>
      <c r="B8" s="2" t="s">
        <v>32</v>
      </c>
      <c r="C8" s="4" t="s">
        <v>33</v>
      </c>
    </row>
    <row r="9" spans="1:3" x14ac:dyDescent="0.25">
      <c r="A9" s="4" t="s">
        <v>33</v>
      </c>
      <c r="B9" s="2" t="s">
        <v>24</v>
      </c>
      <c r="C9" s="4" t="s">
        <v>33</v>
      </c>
    </row>
    <row r="10" spans="1:3" x14ac:dyDescent="0.25">
      <c r="A10" s="4" t="s">
        <v>33</v>
      </c>
      <c r="B10" s="4" t="s">
        <v>18</v>
      </c>
      <c r="C10" s="4" t="s">
        <v>33</v>
      </c>
    </row>
    <row r="11" spans="1:3" x14ac:dyDescent="0.25">
      <c r="A11" s="1" t="s">
        <v>5</v>
      </c>
      <c r="B11" s="2" t="s">
        <v>26</v>
      </c>
      <c r="C11" s="2" t="s">
        <v>23</v>
      </c>
    </row>
    <row r="12" spans="1:3" x14ac:dyDescent="0.25">
      <c r="A12" s="4" t="s">
        <v>33</v>
      </c>
      <c r="B12" s="4" t="s">
        <v>24</v>
      </c>
      <c r="C12" s="4" t="s">
        <v>25</v>
      </c>
    </row>
    <row r="13" spans="1:3" x14ac:dyDescent="0.25">
      <c r="A13" s="4" t="s">
        <v>33</v>
      </c>
      <c r="B13" s="7" t="s">
        <v>18</v>
      </c>
      <c r="C13" s="4" t="s">
        <v>33</v>
      </c>
    </row>
    <row r="14" spans="1:3" x14ac:dyDescent="0.25">
      <c r="A14" s="1" t="s">
        <v>2</v>
      </c>
      <c r="B14" s="2" t="s">
        <v>29</v>
      </c>
      <c r="C14" s="2" t="s">
        <v>30</v>
      </c>
    </row>
    <row r="15" spans="1:3" x14ac:dyDescent="0.25">
      <c r="A15" s="4" t="s">
        <v>33</v>
      </c>
      <c r="B15" s="6" t="s">
        <v>28</v>
      </c>
      <c r="C15" s="2" t="s">
        <v>7</v>
      </c>
    </row>
    <row r="16" spans="1:3" ht="30" x14ac:dyDescent="0.25">
      <c r="A16" s="4" t="s">
        <v>33</v>
      </c>
      <c r="B16" s="6" t="s">
        <v>27</v>
      </c>
      <c r="C16" s="4" t="s">
        <v>33</v>
      </c>
    </row>
    <row r="17" spans="1:3" x14ac:dyDescent="0.25">
      <c r="A17" s="4" t="s">
        <v>33</v>
      </c>
      <c r="B17" t="s">
        <v>18</v>
      </c>
      <c r="C17" s="4" t="s">
        <v>33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188C7-A26D-4F82-A2ED-9697F94CBCFE}">
  <dimension ref="B1:C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5" x14ac:dyDescent="0.25"/>
  <cols>
    <col min="2" max="2" width="26.28515625" customWidth="1"/>
    <col min="3" max="3" width="114" customWidth="1"/>
  </cols>
  <sheetData>
    <row r="1" spans="2:3" x14ac:dyDescent="0.25">
      <c r="B1" s="67" t="s">
        <v>142</v>
      </c>
      <c r="C1" s="67" t="s">
        <v>36</v>
      </c>
    </row>
    <row r="2" spans="2:3" ht="124.5" customHeight="1" x14ac:dyDescent="0.25">
      <c r="B2" t="s">
        <v>138</v>
      </c>
      <c r="C2" s="36" t="s">
        <v>143</v>
      </c>
    </row>
    <row r="3" spans="2:3" ht="90" x14ac:dyDescent="0.25">
      <c r="B3" t="s">
        <v>144</v>
      </c>
      <c r="C3" s="36" t="s">
        <v>145</v>
      </c>
    </row>
    <row r="4" spans="2:3" ht="90" x14ac:dyDescent="0.25">
      <c r="B4" t="s">
        <v>139</v>
      </c>
      <c r="C4" s="36" t="s">
        <v>146</v>
      </c>
    </row>
    <row r="5" spans="2:3" ht="90" x14ac:dyDescent="0.25">
      <c r="B5" t="s">
        <v>140</v>
      </c>
      <c r="C5" s="36" t="s">
        <v>147</v>
      </c>
    </row>
    <row r="6" spans="2:3" ht="90" x14ac:dyDescent="0.25">
      <c r="B6" t="s">
        <v>141</v>
      </c>
      <c r="C6" s="36" t="s">
        <v>148</v>
      </c>
    </row>
    <row r="7" spans="2:3" ht="180" x14ac:dyDescent="0.25">
      <c r="B7" t="s">
        <v>149</v>
      </c>
      <c r="C7" s="37" t="s">
        <v>303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9159-FA50-46BF-BE69-E18B78AFAAE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F5F1D-5D87-4D91-925C-5537E51FFCCB}">
  <dimension ref="B2:F2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:F2"/>
    </sheetView>
  </sheetViews>
  <sheetFormatPr defaultRowHeight="15" x14ac:dyDescent="0.25"/>
  <cols>
    <col min="2" max="2" width="28.28515625" customWidth="1"/>
    <col min="3" max="3" width="5.140625" customWidth="1"/>
    <col min="4" max="4" width="74.140625" customWidth="1"/>
    <col min="5" max="5" width="5.140625" customWidth="1"/>
    <col min="6" max="6" width="38.5703125" customWidth="1"/>
  </cols>
  <sheetData>
    <row r="2" spans="2:6" ht="24" customHeight="1" x14ac:dyDescent="0.25">
      <c r="B2" s="67" t="s">
        <v>34</v>
      </c>
      <c r="C2" s="67" t="s">
        <v>18</v>
      </c>
      <c r="D2" s="67" t="s">
        <v>89</v>
      </c>
      <c r="E2" s="67" t="s">
        <v>18</v>
      </c>
      <c r="F2" s="67" t="s">
        <v>270</v>
      </c>
    </row>
    <row r="3" spans="2:6" ht="36.75" x14ac:dyDescent="0.25">
      <c r="B3" s="10" t="s">
        <v>90</v>
      </c>
      <c r="C3" s="61"/>
      <c r="D3" s="11" t="s">
        <v>108</v>
      </c>
      <c r="E3" s="11"/>
      <c r="F3" s="60" t="s">
        <v>253</v>
      </c>
    </row>
    <row r="4" spans="2:6" ht="36.75" x14ac:dyDescent="0.25">
      <c r="B4" s="10" t="s">
        <v>92</v>
      </c>
      <c r="C4" s="61"/>
      <c r="D4" s="11" t="s">
        <v>109</v>
      </c>
      <c r="E4" s="11"/>
      <c r="F4" s="60" t="s">
        <v>252</v>
      </c>
    </row>
    <row r="5" spans="2:6" ht="36.75" x14ac:dyDescent="0.25">
      <c r="B5" s="10" t="s">
        <v>91</v>
      </c>
      <c r="C5" s="61"/>
      <c r="D5" s="11" t="s">
        <v>110</v>
      </c>
      <c r="E5" s="11"/>
      <c r="F5" s="60" t="s">
        <v>254</v>
      </c>
    </row>
    <row r="6" spans="2:6" ht="36.75" x14ac:dyDescent="0.25">
      <c r="B6" s="10" t="s">
        <v>93</v>
      </c>
      <c r="C6" s="61"/>
      <c r="D6" s="11" t="s">
        <v>111</v>
      </c>
      <c r="E6" s="11"/>
      <c r="F6" s="60" t="s">
        <v>255</v>
      </c>
    </row>
    <row r="7" spans="2:6" ht="36.75" x14ac:dyDescent="0.25">
      <c r="B7" s="10" t="s">
        <v>94</v>
      </c>
      <c r="C7" s="61"/>
      <c r="D7" s="11" t="s">
        <v>112</v>
      </c>
      <c r="E7" s="11"/>
      <c r="F7" s="60" t="s">
        <v>256</v>
      </c>
    </row>
    <row r="8" spans="2:6" ht="36.75" x14ac:dyDescent="0.25">
      <c r="B8" s="10" t="s">
        <v>95</v>
      </c>
      <c r="C8" s="61"/>
      <c r="D8" s="11" t="s">
        <v>113</v>
      </c>
      <c r="E8" s="11"/>
      <c r="F8" s="60" t="s">
        <v>257</v>
      </c>
    </row>
    <row r="9" spans="2:6" ht="36.75" x14ac:dyDescent="0.25">
      <c r="B9" s="10" t="s">
        <v>96</v>
      </c>
      <c r="C9" s="61"/>
      <c r="D9" s="11" t="s">
        <v>114</v>
      </c>
      <c r="E9" s="11"/>
      <c r="F9" s="60" t="s">
        <v>258</v>
      </c>
    </row>
    <row r="10" spans="2:6" ht="36.75" x14ac:dyDescent="0.25">
      <c r="B10" s="10" t="s">
        <v>97</v>
      </c>
      <c r="C10" s="61"/>
      <c r="D10" s="11" t="s">
        <v>115</v>
      </c>
      <c r="E10" s="11"/>
      <c r="F10" s="60" t="s">
        <v>259</v>
      </c>
    </row>
    <row r="11" spans="2:6" ht="36.75" x14ac:dyDescent="0.25">
      <c r="B11" s="10" t="s">
        <v>98</v>
      </c>
      <c r="C11" s="61"/>
      <c r="D11" s="11" t="s">
        <v>116</v>
      </c>
      <c r="E11" s="11"/>
      <c r="F11" s="60" t="s">
        <v>260</v>
      </c>
    </row>
    <row r="12" spans="2:6" ht="36.75" x14ac:dyDescent="0.25">
      <c r="B12" s="10" t="s">
        <v>99</v>
      </c>
      <c r="C12" s="61"/>
      <c r="D12" s="9" t="s">
        <v>117</v>
      </c>
      <c r="E12" s="9"/>
      <c r="F12" s="60" t="s">
        <v>261</v>
      </c>
    </row>
    <row r="13" spans="2:6" ht="36.75" x14ac:dyDescent="0.25">
      <c r="B13" s="10" t="s">
        <v>100</v>
      </c>
      <c r="C13" s="61"/>
      <c r="D13" s="9" t="s">
        <v>118</v>
      </c>
      <c r="E13" s="9"/>
      <c r="F13" s="60" t="s">
        <v>262</v>
      </c>
    </row>
    <row r="14" spans="2:6" ht="36.75" x14ac:dyDescent="0.25">
      <c r="B14" s="10" t="s">
        <v>104</v>
      </c>
      <c r="C14" s="61"/>
      <c r="D14" s="9" t="s">
        <v>119</v>
      </c>
      <c r="E14" s="9"/>
      <c r="F14" s="60" t="s">
        <v>263</v>
      </c>
    </row>
    <row r="15" spans="2:6" ht="48.75" x14ac:dyDescent="0.25">
      <c r="B15" s="10" t="s">
        <v>105</v>
      </c>
      <c r="C15" s="61"/>
      <c r="D15" s="9" t="s">
        <v>120</v>
      </c>
      <c r="E15" s="9"/>
      <c r="F15" s="60" t="s">
        <v>264</v>
      </c>
    </row>
    <row r="16" spans="2:6" ht="36.75" x14ac:dyDescent="0.25">
      <c r="B16" s="10" t="s">
        <v>126</v>
      </c>
      <c r="C16" s="61"/>
      <c r="D16" s="9" t="s">
        <v>121</v>
      </c>
      <c r="E16" s="9"/>
      <c r="F16" s="60" t="s">
        <v>265</v>
      </c>
    </row>
    <row r="17" spans="2:6" ht="36.75" x14ac:dyDescent="0.25">
      <c r="B17" s="10" t="s">
        <v>106</v>
      </c>
      <c r="C17" s="61"/>
      <c r="D17" s="11" t="s">
        <v>122</v>
      </c>
      <c r="E17" s="11"/>
      <c r="F17" s="60" t="s">
        <v>266</v>
      </c>
    </row>
    <row r="18" spans="2:6" ht="36.75" x14ac:dyDescent="0.25">
      <c r="B18" s="10" t="s">
        <v>107</v>
      </c>
      <c r="C18" s="61"/>
      <c r="D18" s="9" t="s">
        <v>123</v>
      </c>
      <c r="E18" s="9"/>
      <c r="F18" s="60" t="s">
        <v>267</v>
      </c>
    </row>
    <row r="19" spans="2:6" ht="37.5" thickBot="1" x14ac:dyDescent="0.3">
      <c r="B19" s="17" t="s">
        <v>101</v>
      </c>
      <c r="C19" s="62"/>
      <c r="D19" s="20" t="s">
        <v>124</v>
      </c>
      <c r="E19" s="63"/>
      <c r="F19" s="60" t="s">
        <v>268</v>
      </c>
    </row>
    <row r="20" spans="2:6" ht="36.75" x14ac:dyDescent="0.25">
      <c r="B20" s="10" t="s">
        <v>102</v>
      </c>
      <c r="C20" s="61"/>
      <c r="D20" s="11" t="s">
        <v>125</v>
      </c>
      <c r="E20" s="11"/>
      <c r="F20" s="60" t="s">
        <v>269</v>
      </c>
    </row>
    <row r="21" spans="2:6" ht="15.75" thickBot="1" x14ac:dyDescent="0.3">
      <c r="B21" s="17" t="s">
        <v>103</v>
      </c>
      <c r="C21" s="62"/>
      <c r="D21" s="20"/>
      <c r="E21" s="63"/>
      <c r="F21" s="60"/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85F4-C622-45B4-8322-1554E18394D3}">
  <dimension ref="B2:V2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defaultRowHeight="15" x14ac:dyDescent="0.25"/>
  <cols>
    <col min="2" max="2" width="28.28515625" customWidth="1"/>
    <col min="3" max="3" width="5.140625" customWidth="1"/>
    <col min="4" max="4" width="74.140625" customWidth="1"/>
    <col min="5" max="5" width="5.140625" customWidth="1"/>
    <col min="6" max="6" width="38.5703125" customWidth="1"/>
    <col min="8" max="8" width="11.42578125" customWidth="1"/>
    <col min="12" max="12" width="11.140625" customWidth="1"/>
    <col min="15" max="15" width="80.7109375" customWidth="1"/>
  </cols>
  <sheetData>
    <row r="2" spans="2:22" ht="24" customHeight="1" x14ac:dyDescent="0.25">
      <c r="B2" s="67" t="s">
        <v>34</v>
      </c>
      <c r="C2" s="67" t="s">
        <v>18</v>
      </c>
      <c r="D2" s="67" t="s">
        <v>89</v>
      </c>
      <c r="E2" s="67" t="s">
        <v>18</v>
      </c>
      <c r="F2" s="67" t="s">
        <v>270</v>
      </c>
      <c r="G2" s="133"/>
      <c r="H2" s="134" t="s">
        <v>630</v>
      </c>
      <c r="I2" s="135" t="s">
        <v>589</v>
      </c>
      <c r="J2" s="135" t="s">
        <v>590</v>
      </c>
      <c r="K2" s="135" t="s">
        <v>591</v>
      </c>
      <c r="L2" s="135" t="s">
        <v>592</v>
      </c>
      <c r="M2" s="135" t="s">
        <v>590</v>
      </c>
      <c r="N2" s="136"/>
      <c r="O2" s="136"/>
      <c r="P2" s="136"/>
      <c r="Q2" s="136"/>
      <c r="R2" s="136"/>
      <c r="S2" s="136"/>
      <c r="T2" s="136"/>
      <c r="U2" s="136"/>
      <c r="V2" s="136"/>
    </row>
    <row r="3" spans="2:22" ht="48" x14ac:dyDescent="0.25">
      <c r="B3" s="131" t="s">
        <v>654</v>
      </c>
      <c r="C3" s="61"/>
      <c r="D3" s="11" t="s">
        <v>108</v>
      </c>
      <c r="E3" s="11"/>
      <c r="F3" s="60" t="s">
        <v>253</v>
      </c>
      <c r="G3" s="133" t="s">
        <v>661</v>
      </c>
      <c r="H3" s="138" t="s">
        <v>647</v>
      </c>
      <c r="I3" s="139" t="s">
        <v>655</v>
      </c>
      <c r="J3" s="139" t="s">
        <v>651</v>
      </c>
      <c r="K3" s="139" t="s">
        <v>663</v>
      </c>
      <c r="L3" s="139" t="s">
        <v>652</v>
      </c>
      <c r="M3" s="139" t="s">
        <v>653</v>
      </c>
      <c r="N3" s="135" t="s">
        <v>586</v>
      </c>
      <c r="O3" s="136" t="str">
        <f>G3&amp;H3&amp;I3&amp;J3&amp;K3&amp;L3&amp;M3&amp;N3</f>
        <v>\
\(\displaystyle
\ NH_4^++ 2O_2 + 2HCO_3^-  \rightarrow NO_3^-+ 2CO_2 + 3H_2O\)
\
\</v>
      </c>
      <c r="P3" s="136"/>
      <c r="Q3" s="136"/>
      <c r="R3" s="136"/>
      <c r="S3" s="136"/>
      <c r="T3" s="136"/>
      <c r="U3" s="136"/>
      <c r="V3" s="136"/>
    </row>
    <row r="4" spans="2:22" ht="48" x14ac:dyDescent="0.25">
      <c r="B4" s="131" t="s">
        <v>724</v>
      </c>
      <c r="C4" s="61"/>
      <c r="D4" s="11"/>
      <c r="E4" s="11"/>
      <c r="F4" s="60" t="s">
        <v>727</v>
      </c>
      <c r="G4" s="133" t="s">
        <v>661</v>
      </c>
      <c r="H4" s="138" t="s">
        <v>718</v>
      </c>
      <c r="I4" s="139" t="s">
        <v>720</v>
      </c>
      <c r="J4" s="139"/>
      <c r="K4" s="139" t="s">
        <v>663</v>
      </c>
      <c r="L4" s="139" t="s">
        <v>652</v>
      </c>
      <c r="M4" s="139"/>
      <c r="N4" s="135" t="str">
        <f>N7</f>
        <v>\)
\
\</v>
      </c>
      <c r="O4" s="136" t="str">
        <f>G4&amp;H4&amp;I4&amp;J4&amp;K4&amp;L4&amp;M4&amp;N4</f>
        <v>\
\(\displaystyle
\ NO_2^-+ \frac{1}{2} O_2  \rightarrow NO_3^-\)
\
\</v>
      </c>
      <c r="P4" s="136"/>
      <c r="Q4" s="136"/>
      <c r="R4" s="136"/>
      <c r="S4" s="136"/>
      <c r="T4" s="136"/>
      <c r="U4" s="136"/>
      <c r="V4" s="136"/>
    </row>
    <row r="5" spans="2:22" ht="48.75" x14ac:dyDescent="0.25">
      <c r="B5" s="131" t="s">
        <v>728</v>
      </c>
      <c r="C5" s="61"/>
      <c r="D5" s="11"/>
      <c r="E5" s="11"/>
      <c r="F5" s="60" t="s">
        <v>730</v>
      </c>
      <c r="G5" s="133" t="s">
        <v>661</v>
      </c>
      <c r="H5" s="138"/>
      <c r="I5" s="139"/>
      <c r="J5" s="139"/>
      <c r="K5" s="139"/>
      <c r="L5" s="139"/>
      <c r="M5" s="139"/>
      <c r="N5" s="135"/>
      <c r="O5" s="136"/>
      <c r="P5" s="136"/>
      <c r="Q5" s="136"/>
      <c r="R5" s="136"/>
      <c r="S5" s="136"/>
      <c r="T5" s="136"/>
      <c r="U5" s="136"/>
      <c r="V5" s="136"/>
    </row>
    <row r="6" spans="2:22" ht="48.75" x14ac:dyDescent="0.25">
      <c r="B6" s="131" t="s">
        <v>723</v>
      </c>
      <c r="C6" s="61"/>
      <c r="D6" s="11"/>
      <c r="E6" s="11"/>
      <c r="F6" s="60" t="s">
        <v>731</v>
      </c>
      <c r="G6" s="133" t="s">
        <v>661</v>
      </c>
      <c r="H6" s="138" t="s">
        <v>647</v>
      </c>
      <c r="I6" s="139" t="s">
        <v>722</v>
      </c>
      <c r="J6" s="139" t="s">
        <v>651</v>
      </c>
      <c r="K6" s="139" t="s">
        <v>663</v>
      </c>
      <c r="L6" s="139" t="s">
        <v>718</v>
      </c>
      <c r="M6" s="139" t="s">
        <v>653</v>
      </c>
      <c r="N6" s="135" t="str">
        <f>N4</f>
        <v>\)
\
\</v>
      </c>
      <c r="O6" s="136" t="str">
        <f>G6&amp;H6&amp;I6&amp;J6&amp;K6&amp;L6&amp;M6&amp;N6</f>
        <v>\
\(\displaystyle
\ NH_4^++ \frac{3}{2} O_2 + 2HCO_3^-  \rightarrow NO_2^-+ 2CO_2 + 3H_2O\)
\
\</v>
      </c>
      <c r="P6" s="136"/>
      <c r="Q6" s="136"/>
      <c r="R6" s="136"/>
      <c r="S6" s="136"/>
      <c r="T6" s="136"/>
      <c r="U6" s="136"/>
      <c r="V6" s="136"/>
    </row>
    <row r="7" spans="2:22" ht="60.75" x14ac:dyDescent="0.25">
      <c r="B7" s="131" t="s">
        <v>721</v>
      </c>
      <c r="C7" s="61"/>
      <c r="D7" s="11"/>
      <c r="E7" s="11"/>
      <c r="F7" s="60" t="s">
        <v>732</v>
      </c>
      <c r="G7" s="133" t="s">
        <v>661</v>
      </c>
      <c r="H7" s="138" t="s">
        <v>725</v>
      </c>
      <c r="I7" s="139" t="s">
        <v>655</v>
      </c>
      <c r="J7" s="139" t="s">
        <v>651</v>
      </c>
      <c r="K7" s="139" t="s">
        <v>663</v>
      </c>
      <c r="L7" s="139" t="s">
        <v>726</v>
      </c>
      <c r="M7" s="139" t="s">
        <v>719</v>
      </c>
      <c r="N7" s="135" t="str">
        <f>N3</f>
        <v>\)
\
\</v>
      </c>
      <c r="O7" s="136" t="str">
        <f>G7&amp;H7&amp;I7&amp;J7&amp;K7&amp;L7&amp;M7&amp;N7</f>
        <v>\
\(\displaystyle
\ 2NH_4^+ + 2O_2 + 2HCO_3^-  \rightarrow N_2O + 2CO_2 + 5H_2O\)
\
\</v>
      </c>
      <c r="P7" s="136"/>
      <c r="Q7" s="136"/>
      <c r="R7" s="136"/>
      <c r="S7" s="136"/>
      <c r="T7" s="136"/>
      <c r="U7" s="136"/>
      <c r="V7" s="136"/>
    </row>
    <row r="8" spans="2:22" ht="48" x14ac:dyDescent="0.25">
      <c r="B8" s="131" t="s">
        <v>729</v>
      </c>
      <c r="C8" s="61"/>
      <c r="D8" s="11" t="s">
        <v>115</v>
      </c>
      <c r="E8" s="11"/>
      <c r="F8" s="60" t="s">
        <v>259</v>
      </c>
      <c r="G8" s="133" t="str">
        <f>G14</f>
        <v xml:space="preserve">\
\(\displaystyle
\ </v>
      </c>
      <c r="H8" s="143" t="s">
        <v>686</v>
      </c>
      <c r="I8" s="144" t="s">
        <v>717</v>
      </c>
      <c r="J8" s="143"/>
      <c r="K8" s="143" t="str">
        <f>K14</f>
        <v xml:space="preserve">  \rightarrow </v>
      </c>
      <c r="L8" s="143" t="s">
        <v>716</v>
      </c>
      <c r="M8" s="144" t="s">
        <v>668</v>
      </c>
      <c r="N8" s="135" t="str">
        <f>N6</f>
        <v>\)
\
\</v>
      </c>
      <c r="O8" s="136" t="str">
        <f>G8&amp;H8&amp;I8&amp;J8&amp;K8&amp;L8&amp;M8&amp;N8</f>
        <v>\
\(\displaystyle
\ NH_4^+  + NO_2^-   \rightarrow  N_2 + 2H_2O\)
\
\</v>
      </c>
    </row>
    <row r="9" spans="2:22" ht="48" x14ac:dyDescent="0.25">
      <c r="B9" s="131" t="s">
        <v>631</v>
      </c>
      <c r="C9" s="61"/>
      <c r="D9" s="11" t="s">
        <v>109</v>
      </c>
      <c r="E9" s="11"/>
      <c r="F9" s="60" t="s">
        <v>252</v>
      </c>
      <c r="G9" s="133" t="str">
        <f>G3</f>
        <v xml:space="preserve">\
\(\displaystyle
\ </v>
      </c>
      <c r="H9" s="140" t="s">
        <v>674</v>
      </c>
      <c r="I9" s="139" t="s">
        <v>684</v>
      </c>
      <c r="J9" s="139" t="s">
        <v>664</v>
      </c>
      <c r="K9" s="140" t="str">
        <f>K3</f>
        <v xml:space="preserve">  \rightarrow </v>
      </c>
      <c r="L9" s="142" t="s">
        <v>675</v>
      </c>
      <c r="M9" s="139" t="s">
        <v>656</v>
      </c>
      <c r="N9" s="135" t="str">
        <f t="shared" ref="N9:N24" si="0">N8</f>
        <v>\)
\
\</v>
      </c>
      <c r="O9" s="136" t="str">
        <f>G9&amp;H9&amp;I9&amp;J9&amp;K9&amp;L9&amp;M9&amp;N9</f>
        <v>\
\(\displaystyle
\ Mn^{2+} + _{Xmk}X+ \frac{1}{2}O_2 + 2HCO_3^-    \rightarrow  MnO_{2A}-X_{Xmk}+ 2CO_2 + H_2O\)
\
\</v>
      </c>
    </row>
    <row r="10" spans="2:22" ht="48" x14ac:dyDescent="0.25">
      <c r="B10" s="131" t="s">
        <v>632</v>
      </c>
      <c r="C10" s="61"/>
      <c r="D10" s="11" t="s">
        <v>110</v>
      </c>
      <c r="E10" s="11"/>
      <c r="F10" s="60" t="s">
        <v>254</v>
      </c>
      <c r="G10" s="133" t="str">
        <f t="shared" ref="G10:G24" si="1">G9</f>
        <v xml:space="preserve">\
\(\displaystyle
\ </v>
      </c>
      <c r="H10" s="140" t="s">
        <v>657</v>
      </c>
      <c r="I10" s="139" t="s">
        <v>684</v>
      </c>
      <c r="J10" s="139" t="s">
        <v>658</v>
      </c>
      <c r="K10" s="140" t="str">
        <f t="shared" ref="K10:K24" si="2">K9</f>
        <v xml:space="preserve">  \rightarrow </v>
      </c>
      <c r="L10" s="141" t="s">
        <v>659</v>
      </c>
      <c r="M10" s="142" t="s">
        <v>660</v>
      </c>
      <c r="N10" s="135" t="str">
        <f t="shared" si="0"/>
        <v>\)
\
\</v>
      </c>
      <c r="O10" s="136" t="str">
        <f t="shared" ref="O10:O24" si="3">G10&amp;H10&amp;I10&amp;J10&amp;K10&amp;L10&amp;M10&amp;N10</f>
        <v>\
\(\displaystyle
\ 4Fe^{2+}+ \frac{1}{2}O_2 + 4CO_2 + 2H_2O  \rightarrow 4Fe^{3+}+ 4HCO_3^-\)
\
\</v>
      </c>
    </row>
    <row r="11" spans="2:22" ht="48" x14ac:dyDescent="0.25">
      <c r="B11" s="131" t="s">
        <v>633</v>
      </c>
      <c r="C11" s="61"/>
      <c r="D11" s="11" t="s">
        <v>111</v>
      </c>
      <c r="E11" s="11"/>
      <c r="F11" s="60" t="s">
        <v>255</v>
      </c>
      <c r="G11" s="133" t="str">
        <f t="shared" si="1"/>
        <v xml:space="preserve">\
\(\displaystyle
\ </v>
      </c>
      <c r="H11" s="140" t="s">
        <v>648</v>
      </c>
      <c r="I11" s="139" t="s">
        <v>655</v>
      </c>
      <c r="J11" s="139" t="s">
        <v>651</v>
      </c>
      <c r="K11" s="140" t="str">
        <f t="shared" si="2"/>
        <v xml:space="preserve">  \rightarrow </v>
      </c>
      <c r="L11" s="140" t="s">
        <v>685</v>
      </c>
      <c r="M11" s="139" t="s">
        <v>662</v>
      </c>
      <c r="N11" s="135" t="str">
        <f t="shared" si="0"/>
        <v>\)
\
\</v>
      </c>
      <c r="O11" s="136" t="str">
        <f t="shared" si="3"/>
        <v>\
\(\displaystyle
\ H_2S+ 2O_2 + 2HCO_3^-  \rightarrow SO_4^{2-}+ 2CO_2 + 2H_2O\)
\
\</v>
      </c>
    </row>
    <row r="12" spans="2:22" ht="48" x14ac:dyDescent="0.25">
      <c r="B12" s="131" t="s">
        <v>634</v>
      </c>
      <c r="C12" s="61"/>
      <c r="D12" s="11" t="s">
        <v>112</v>
      </c>
      <c r="E12" s="11"/>
      <c r="F12" s="60" t="s">
        <v>256</v>
      </c>
      <c r="G12" s="133" t="str">
        <f t="shared" si="1"/>
        <v xml:space="preserve">\
\(\displaystyle
\ </v>
      </c>
      <c r="H12" s="140" t="s">
        <v>649</v>
      </c>
      <c r="I12" s="139" t="s">
        <v>650</v>
      </c>
      <c r="J12" s="140"/>
      <c r="K12" s="140" t="str">
        <f t="shared" si="2"/>
        <v xml:space="preserve">  \rightarrow </v>
      </c>
      <c r="L12" s="140"/>
      <c r="M12" s="139" t="s">
        <v>666</v>
      </c>
      <c r="N12" s="135" t="str">
        <f t="shared" si="0"/>
        <v>\)
\
\</v>
      </c>
      <c r="O12" s="136" t="str">
        <f t="shared" si="3"/>
        <v>\
\(\displaystyle
\ CH_4+ O_2  \rightarrow + CO_2 + H_2O\)
\
\</v>
      </c>
    </row>
    <row r="13" spans="2:22" ht="48" x14ac:dyDescent="0.25">
      <c r="B13" s="131" t="s">
        <v>635</v>
      </c>
      <c r="C13" s="61"/>
      <c r="D13" s="11" t="s">
        <v>113</v>
      </c>
      <c r="E13" s="11"/>
      <c r="F13" s="60" t="s">
        <v>257</v>
      </c>
      <c r="G13" s="133" t="str">
        <f t="shared" si="1"/>
        <v xml:space="preserve">\
\(\displaystyle
\ </v>
      </c>
      <c r="H13" s="143" t="s">
        <v>676</v>
      </c>
      <c r="I13" s="139" t="s">
        <v>650</v>
      </c>
      <c r="J13" s="143"/>
      <c r="K13" s="143" t="str">
        <f t="shared" si="2"/>
        <v xml:space="preserve">  \rightarrow </v>
      </c>
      <c r="L13" s="143" t="s">
        <v>673</v>
      </c>
      <c r="M13" s="143"/>
      <c r="N13" s="135" t="str">
        <f t="shared" si="0"/>
        <v>\)
\
\</v>
      </c>
      <c r="O13" s="136" t="str">
        <f t="shared" si="3"/>
        <v>\
\(\displaystyle
\ FeS-X_{Xfm}+ O_2  \rightarrow SO_4^{2-} + Fe^{2+} + _{Xfm}X\)
\
\</v>
      </c>
    </row>
    <row r="14" spans="2:22" ht="48" x14ac:dyDescent="0.25">
      <c r="B14" s="131" t="s">
        <v>636</v>
      </c>
      <c r="C14" s="61"/>
      <c r="D14" s="11" t="s">
        <v>114</v>
      </c>
      <c r="E14" s="11"/>
      <c r="F14" s="60" t="s">
        <v>258</v>
      </c>
      <c r="G14" s="133" t="str">
        <f t="shared" si="1"/>
        <v xml:space="preserve">\
\(\displaystyle
\ </v>
      </c>
      <c r="H14" s="143" t="s">
        <v>677</v>
      </c>
      <c r="I14" s="139" t="s">
        <v>665</v>
      </c>
      <c r="J14" s="139" t="s">
        <v>651</v>
      </c>
      <c r="K14" s="143" t="str">
        <f t="shared" si="2"/>
        <v xml:space="preserve">  \rightarrow </v>
      </c>
      <c r="L14" s="143" t="s">
        <v>667</v>
      </c>
      <c r="M14" s="139" t="s">
        <v>656</v>
      </c>
      <c r="N14" s="135" t="str">
        <f t="shared" si="0"/>
        <v>\)
\
\</v>
      </c>
      <c r="O14" s="136" t="str">
        <f t="shared" si="3"/>
        <v>\
\(\displaystyle
\ FeS_2- X_{Xfm}+ 3.5O_2 + 2HCO_3^-  \rightarrow Fe^{2+} + _{Xfm}X +2SO_4^{2-}+ 2CO_2 + H_2O\)
\
\</v>
      </c>
    </row>
    <row r="15" spans="2:22" ht="48" x14ac:dyDescent="0.25">
      <c r="B15" s="131" t="s">
        <v>637</v>
      </c>
      <c r="C15" s="61"/>
      <c r="D15" s="11" t="s">
        <v>116</v>
      </c>
      <c r="E15" s="11"/>
      <c r="F15" s="60" t="s">
        <v>260</v>
      </c>
      <c r="G15" s="133" t="str">
        <f>G8</f>
        <v xml:space="preserve">\
\(\displaystyle
\ </v>
      </c>
      <c r="H15" s="143" t="s">
        <v>669</v>
      </c>
      <c r="I15" s="144" t="s">
        <v>670</v>
      </c>
      <c r="J15" s="144" t="s">
        <v>671</v>
      </c>
      <c r="K15" s="143" t="str">
        <f>K8</f>
        <v xml:space="preserve">  \rightarrow </v>
      </c>
      <c r="L15" s="144" t="s">
        <v>678</v>
      </c>
      <c r="M15" s="144" t="s">
        <v>672</v>
      </c>
      <c r="N15" s="135" t="str">
        <f t="shared" si="0"/>
        <v>\)
\
\</v>
      </c>
      <c r="O15" s="136" t="str">
        <f t="shared" si="3"/>
        <v>\
\(\displaystyle
\ 5Mn^{2+} + 2NO_3^- + 8HCO_3^- + _{xmk}X  \rightarrow  5MnO_{2A}-_{xmk}X + 8CO_2 + 4H_2O + N_2\)
\
\</v>
      </c>
    </row>
    <row r="16" spans="2:22" ht="48" x14ac:dyDescent="0.25">
      <c r="B16" s="131" t="s">
        <v>638</v>
      </c>
      <c r="C16" s="61"/>
      <c r="D16" s="9" t="s">
        <v>117</v>
      </c>
      <c r="E16" s="9"/>
      <c r="F16" s="60" t="s">
        <v>261</v>
      </c>
      <c r="G16" s="133" t="str">
        <f t="shared" si="1"/>
        <v xml:space="preserve">\
\(\displaystyle
\ </v>
      </c>
      <c r="H16" s="143" t="s">
        <v>679</v>
      </c>
      <c r="I16" s="144" t="s">
        <v>680</v>
      </c>
      <c r="J16" s="144" t="s">
        <v>681</v>
      </c>
      <c r="K16" s="143" t="str">
        <f t="shared" si="2"/>
        <v xml:space="preserve">  \rightarrow </v>
      </c>
      <c r="L16" s="143" t="s">
        <v>682</v>
      </c>
      <c r="M16" s="144" t="s">
        <v>683</v>
      </c>
      <c r="N16" s="135" t="str">
        <f t="shared" si="0"/>
        <v>\)
\
\</v>
      </c>
      <c r="O16" s="136" t="str">
        <f t="shared" si="3"/>
        <v>\
\(\displaystyle
\ 5Fe^{2+} + NO_3^-+ CO_2 + 3H_2O  \rightarrow  \frac{1}{2}N_2  + Fe^{3+} + 6HCO_3^-\)
\
\</v>
      </c>
    </row>
    <row r="17" spans="2:15" ht="48" x14ac:dyDescent="0.25">
      <c r="B17" s="131" t="s">
        <v>639</v>
      </c>
      <c r="C17" s="61"/>
      <c r="D17" s="9" t="s">
        <v>118</v>
      </c>
      <c r="E17" s="9"/>
      <c r="F17" s="60" t="s">
        <v>262</v>
      </c>
      <c r="G17" s="133" t="str">
        <f t="shared" si="1"/>
        <v xml:space="preserve">\
\(\displaystyle
\ </v>
      </c>
      <c r="H17" s="143" t="s">
        <v>687</v>
      </c>
      <c r="I17" s="144" t="s">
        <v>688</v>
      </c>
      <c r="J17" s="144" t="s">
        <v>689</v>
      </c>
      <c r="K17" s="143" t="str">
        <f t="shared" si="2"/>
        <v xml:space="preserve">  \rightarrow </v>
      </c>
      <c r="L17" s="143" t="s">
        <v>690</v>
      </c>
      <c r="M17" s="144" t="s">
        <v>691</v>
      </c>
      <c r="N17" s="135" t="str">
        <f t="shared" si="0"/>
        <v>\)
\
\</v>
      </c>
      <c r="O17" s="136" t="str">
        <f t="shared" si="3"/>
        <v>\
\(\displaystyle
\ \frac{5}{2}H_2S + 4NO_3^- + HCO_3^-  \rightarrow \frac{5}{2} SO_4^{2-} +2N_2  + CO_2 + 3H_2O\)
\
\</v>
      </c>
    </row>
    <row r="18" spans="2:15" ht="60.75" x14ac:dyDescent="0.25">
      <c r="B18" s="131" t="s">
        <v>640</v>
      </c>
      <c r="C18" s="61"/>
      <c r="D18" s="9" t="s">
        <v>119</v>
      </c>
      <c r="E18" s="9"/>
      <c r="F18" s="60" t="s">
        <v>263</v>
      </c>
      <c r="G18" s="133" t="str">
        <f t="shared" si="1"/>
        <v xml:space="preserve">\
\(\displaystyle
\ </v>
      </c>
      <c r="H18" s="143" t="s">
        <v>695</v>
      </c>
      <c r="I18" s="144" t="s">
        <v>698</v>
      </c>
      <c r="J18" s="144" t="s">
        <v>692</v>
      </c>
      <c r="K18" s="143" t="str">
        <f t="shared" si="2"/>
        <v xml:space="preserve">  \rightarrow </v>
      </c>
      <c r="L18" s="143" t="s">
        <v>693</v>
      </c>
      <c r="M18" s="144" t="s">
        <v>694</v>
      </c>
      <c r="N18" s="135" t="str">
        <f t="shared" si="0"/>
        <v>\)
\
\</v>
      </c>
      <c r="O18" s="136" t="str">
        <f t="shared" si="3"/>
        <v>\
\(\displaystyle
\ 2Fe^{2+}  + 21X + (MnO_{2A}-X_{Xmk} + MnO_{2B}-X_{Xmk}) + 2HCO_3^- + 2H_2O  \rightarrow 2Fe(OH)_{3A}-X_{xfl} + Mn^{2+} + kX + CO_2\)
\
\</v>
      </c>
    </row>
    <row r="19" spans="2:15" ht="72.75" x14ac:dyDescent="0.25">
      <c r="B19" s="131" t="s">
        <v>641</v>
      </c>
      <c r="C19" s="61"/>
      <c r="D19" s="9" t="s">
        <v>120</v>
      </c>
      <c r="E19" s="9"/>
      <c r="F19" s="60" t="s">
        <v>264</v>
      </c>
      <c r="G19" s="133" t="str">
        <f t="shared" si="1"/>
        <v xml:space="preserve">\
\(\displaystyle
\ </v>
      </c>
      <c r="H19" s="143" t="s">
        <v>696</v>
      </c>
      <c r="I19" s="144" t="s">
        <v>697</v>
      </c>
      <c r="J19" s="144" t="s">
        <v>699</v>
      </c>
      <c r="K19" s="143" t="str">
        <f t="shared" si="2"/>
        <v xml:space="preserve">  \rightarrow </v>
      </c>
      <c r="L19" s="143" t="s">
        <v>700</v>
      </c>
      <c r="M19" s="144" t="s">
        <v>683</v>
      </c>
      <c r="N19" s="135" t="str">
        <f t="shared" si="0"/>
        <v>\)
\
\</v>
      </c>
      <c r="O19" s="136" t="str">
        <f t="shared" si="3"/>
        <v>\
\(\displaystyle
\ H_2S  + 4(MnO_{2A}-X_{Xmk} + MnO_{2A}-X_{Xmk})   + 6CO_2 + 2H_2O   \rightarrow SO_4^{2-} + 4Mn^{2+}+ 4 _{Xmk}X + 6HCO_3^-\)
\
\</v>
      </c>
    </row>
    <row r="20" spans="2:15" ht="72.75" x14ac:dyDescent="0.25">
      <c r="B20" s="131" t="s">
        <v>642</v>
      </c>
      <c r="C20" s="61"/>
      <c r="D20" s="9" t="s">
        <v>121</v>
      </c>
      <c r="E20" s="9"/>
      <c r="F20" s="60" t="s">
        <v>265</v>
      </c>
      <c r="G20" s="133" t="str">
        <f t="shared" si="1"/>
        <v xml:space="preserve">\
\(\displaystyle
\ </v>
      </c>
      <c r="H20" s="143" t="s">
        <v>676</v>
      </c>
      <c r="I20" s="144" t="s">
        <v>710</v>
      </c>
      <c r="J20" s="144" t="s">
        <v>711</v>
      </c>
      <c r="K20" s="143" t="str">
        <f t="shared" si="2"/>
        <v xml:space="preserve">  \rightarrow </v>
      </c>
      <c r="L20" s="143" t="s">
        <v>712</v>
      </c>
      <c r="M20" s="143"/>
      <c r="N20" s="135" t="str">
        <f t="shared" si="0"/>
        <v>\)
\
\</v>
      </c>
      <c r="O20" s="136" t="str">
        <f t="shared" si="3"/>
        <v>\
\(\displaystyle
\ FeS-X_{Xfm} + 4(MnO_{2A}-X_{Xmk} + MnO_{2B}-X_{Xmk} ) + 8CO_2 + 4H_2O   \rightarrow SO_4^{2-} + 4Mn^{2+} + Fe^{2+} + (m + 4Xfm) X + 8HCO_3^-\)
\
\</v>
      </c>
    </row>
    <row r="21" spans="2:15" ht="72.75" x14ac:dyDescent="0.25">
      <c r="B21" s="131" t="s">
        <v>643</v>
      </c>
      <c r="C21" s="61"/>
      <c r="D21" s="11" t="s">
        <v>122</v>
      </c>
      <c r="E21" s="11"/>
      <c r="F21" s="60" t="s">
        <v>266</v>
      </c>
      <c r="G21" s="133" t="str">
        <f t="shared" si="1"/>
        <v xml:space="preserve">\
\(\displaystyle
\ </v>
      </c>
      <c r="H21" s="143" t="s">
        <v>696</v>
      </c>
      <c r="I21" s="144" t="s">
        <v>701</v>
      </c>
      <c r="J21" s="144" t="s">
        <v>702</v>
      </c>
      <c r="K21" s="143" t="str">
        <f t="shared" si="2"/>
        <v xml:space="preserve">  \rightarrow </v>
      </c>
      <c r="L21" s="143" t="s">
        <v>703</v>
      </c>
      <c r="M21" s="144" t="s">
        <v>704</v>
      </c>
      <c r="N21" s="135" t="str">
        <f t="shared" si="0"/>
        <v>\)
\
\</v>
      </c>
      <c r="O21" s="136" t="str">
        <f t="shared" si="3"/>
        <v>\
\(\displaystyle
\ H_2S  + 8(Fe(OH)_{3A}-X_{Xfl} + Fe(OH)_{3B}-X_{Xfl} ) + 14CO_2  \rightarrow SO_4^{2-} + 9 Fe^{2+} + 8_{XmK} X + 16HCO_3^- + 4H_2O\)
\
\</v>
      </c>
    </row>
    <row r="22" spans="2:15" ht="72.75" x14ac:dyDescent="0.25">
      <c r="B22" s="131" t="s">
        <v>644</v>
      </c>
      <c r="C22" s="61"/>
      <c r="D22" s="9" t="s">
        <v>123</v>
      </c>
      <c r="E22" s="9"/>
      <c r="F22" s="60" t="s">
        <v>267</v>
      </c>
      <c r="G22" s="133" t="str">
        <f t="shared" si="1"/>
        <v xml:space="preserve">\
\(\displaystyle
\ </v>
      </c>
      <c r="H22" s="143" t="s">
        <v>705</v>
      </c>
      <c r="I22" s="144" t="s">
        <v>706</v>
      </c>
      <c r="J22" s="144" t="s">
        <v>707</v>
      </c>
      <c r="K22" s="143" t="str">
        <f t="shared" si="2"/>
        <v xml:space="preserve">  \rightarrow </v>
      </c>
      <c r="L22" s="143" t="s">
        <v>708</v>
      </c>
      <c r="M22" s="144" t="s">
        <v>704</v>
      </c>
      <c r="N22" s="135" t="str">
        <f t="shared" si="0"/>
        <v>\)
\
\</v>
      </c>
      <c r="O22" s="136" t="str">
        <f t="shared" si="3"/>
        <v>\
\(\displaystyle
\ FeS-X_{Xfl} + 8(Fe(OH)_{3A}-X_{Xfl} + Fe(OH)_{3A}-X_{Xfl})  + 16CO_2  \rightarrow SO_4^{2-} + 9 Fe^{2+} + (m+8Xfl)X  + 16HCO_3^- + 4H_2O\)
\
\</v>
      </c>
    </row>
    <row r="23" spans="2:15" ht="48.75" thickBot="1" x14ac:dyDescent="0.3">
      <c r="B23" s="132" t="s">
        <v>645</v>
      </c>
      <c r="C23" s="62"/>
      <c r="D23" s="20" t="s">
        <v>124</v>
      </c>
      <c r="E23" s="63"/>
      <c r="F23" s="60" t="s">
        <v>268</v>
      </c>
      <c r="G23" s="133" t="str">
        <f t="shared" si="1"/>
        <v xml:space="preserve">\
\(\displaystyle
\ </v>
      </c>
      <c r="H23" s="143" t="s">
        <v>649</v>
      </c>
      <c r="I23" s="144" t="s">
        <v>709</v>
      </c>
      <c r="J23" s="144" t="s">
        <v>694</v>
      </c>
      <c r="K23" s="143" t="str">
        <f t="shared" si="2"/>
        <v xml:space="preserve">  \rightarrow </v>
      </c>
      <c r="L23" s="143" t="s">
        <v>696</v>
      </c>
      <c r="M23" s="144" t="s">
        <v>651</v>
      </c>
      <c r="N23" s="135" t="str">
        <f t="shared" si="0"/>
        <v>\)
\
\</v>
      </c>
      <c r="O23" s="136" t="str">
        <f t="shared" si="3"/>
        <v>\
\(\displaystyle
\ CH_4 + SO_4^{2-}  + CO_2  \rightarrow H_2S  + 2HCO_3^-\)
\
\</v>
      </c>
    </row>
    <row r="24" spans="2:15" ht="48" x14ac:dyDescent="0.25">
      <c r="B24" s="131" t="s">
        <v>646</v>
      </c>
      <c r="C24" s="61"/>
      <c r="D24" s="11" t="s">
        <v>125</v>
      </c>
      <c r="E24" s="11"/>
      <c r="F24" s="60" t="s">
        <v>269</v>
      </c>
      <c r="G24" s="133" t="str">
        <f t="shared" si="1"/>
        <v xml:space="preserve">\
\(\displaystyle
\ </v>
      </c>
      <c r="H24" s="143" t="s">
        <v>713</v>
      </c>
      <c r="I24" s="144" t="s">
        <v>714</v>
      </c>
      <c r="J24" s="143"/>
      <c r="K24" s="143" t="str">
        <f t="shared" si="2"/>
        <v xml:space="preserve">  \rightarrow </v>
      </c>
      <c r="L24" s="143" t="s">
        <v>696</v>
      </c>
      <c r="M24" s="144" t="s">
        <v>715</v>
      </c>
      <c r="N24" s="135" t="str">
        <f t="shared" si="0"/>
        <v>\)
\
\</v>
      </c>
      <c r="O24" s="136" t="str">
        <f t="shared" si="3"/>
        <v>\
\(\displaystyle
\ 5H_2 +SO_4^{2-}   \rightarrow H_2S  + 4H_2O\)
\
\</v>
      </c>
    </row>
    <row r="25" spans="2:15" ht="15.75" thickBot="1" x14ac:dyDescent="0.3">
      <c r="B25" s="132"/>
      <c r="C25" s="62"/>
      <c r="D25" s="20"/>
      <c r="E25" s="63"/>
      <c r="F25" s="60"/>
      <c r="G25" s="133"/>
      <c r="H25" s="143"/>
      <c r="I25" s="143"/>
      <c r="J25" s="143"/>
      <c r="K25" s="143"/>
      <c r="L25" s="143"/>
      <c r="M25" s="143"/>
      <c r="N25" s="133"/>
      <c r="O25" s="136"/>
    </row>
    <row r="26" spans="2:15" x14ac:dyDescent="0.25">
      <c r="G26" s="133"/>
      <c r="H26" s="133"/>
      <c r="I26" s="133"/>
      <c r="J26" s="133"/>
      <c r="K26" s="133"/>
      <c r="L26" s="133"/>
      <c r="M26" s="133"/>
      <c r="N26" s="133"/>
      <c r="O26" s="133"/>
    </row>
    <row r="27" spans="2:15" x14ac:dyDescent="0.25">
      <c r="G27" s="133"/>
      <c r="H27" s="133"/>
      <c r="I27" s="133"/>
      <c r="J27" s="133"/>
      <c r="K27" s="133"/>
      <c r="L27" s="133"/>
      <c r="M27" s="133"/>
      <c r="N27" s="133"/>
      <c r="O27" s="13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2236-79D6-438F-8440-5893942C5CA4}">
  <dimension ref="B2:V2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5" sqref="D5"/>
    </sheetView>
  </sheetViews>
  <sheetFormatPr defaultRowHeight="15" x14ac:dyDescent="0.25"/>
  <cols>
    <col min="2" max="2" width="28.28515625" customWidth="1"/>
    <col min="3" max="3" width="5.140625" customWidth="1"/>
    <col min="4" max="4" width="74.140625" customWidth="1"/>
    <col min="5" max="5" width="5.140625" customWidth="1"/>
    <col min="6" max="6" width="38.5703125" customWidth="1"/>
    <col min="8" max="8" width="11.42578125" customWidth="1"/>
    <col min="12" max="12" width="11.140625" customWidth="1"/>
    <col min="15" max="15" width="80.7109375" customWidth="1"/>
  </cols>
  <sheetData>
    <row r="2" spans="2:22" ht="24" customHeight="1" x14ac:dyDescent="0.25">
      <c r="B2" s="67" t="s">
        <v>34</v>
      </c>
      <c r="C2" s="67" t="s">
        <v>18</v>
      </c>
      <c r="D2" s="67" t="s">
        <v>89</v>
      </c>
      <c r="E2" s="67" t="s">
        <v>18</v>
      </c>
      <c r="F2" s="67" t="s">
        <v>270</v>
      </c>
      <c r="G2" s="133"/>
      <c r="H2" s="134"/>
      <c r="I2" s="135"/>
      <c r="J2" s="135"/>
      <c r="K2" s="135"/>
      <c r="L2" s="135"/>
      <c r="M2" s="135"/>
      <c r="N2" s="136"/>
      <c r="O2" s="136"/>
      <c r="P2" s="136"/>
      <c r="Q2" s="136"/>
      <c r="R2" s="136"/>
      <c r="S2" s="136"/>
      <c r="T2" s="136"/>
      <c r="U2" s="136"/>
      <c r="V2" s="136"/>
    </row>
    <row r="3" spans="2:22" ht="60" x14ac:dyDescent="0.25">
      <c r="B3" s="131" t="str">
        <f>'SecondChem (2)'!B3</f>
        <v>Simple *NH~4~^+^* oxidation by *O~2~*</v>
      </c>
      <c r="C3" s="61"/>
      <c r="D3" s="11" t="str">
        <f>'SecondChem (2)'!O3</f>
        <v>\
\(\displaystyle
\ NH_4^++ 2O_2 + 2HCO_3^-  \rightarrow NO_3^-+ 2CO_2 + 3H_2O\)
\
\</v>
      </c>
      <c r="E3" s="11"/>
      <c r="F3" s="60" t="str">
        <f>'SecondChem (2)'!F3</f>
        <v>\(\displaystyle
R_{NH4Ox} = k_{NH4Ox}[NH_4^+][O_2]
\)</v>
      </c>
      <c r="G3" s="133"/>
      <c r="H3" s="129"/>
      <c r="I3" s="137"/>
      <c r="J3" s="137"/>
      <c r="K3" s="137"/>
      <c r="L3" s="137"/>
      <c r="M3" s="137"/>
      <c r="N3" s="135"/>
      <c r="O3" s="136"/>
      <c r="P3" s="136"/>
      <c r="Q3" s="136"/>
      <c r="R3" s="136"/>
      <c r="S3" s="136"/>
      <c r="T3" s="136"/>
      <c r="U3" s="136"/>
      <c r="V3" s="136"/>
    </row>
    <row r="4" spans="2:22" ht="60" x14ac:dyDescent="0.25">
      <c r="B4" s="131" t="str">
        <f>'SecondChem (2)'!B5</f>
        <v>Ammonium oxidation</v>
      </c>
      <c r="C4" s="61"/>
      <c r="D4" s="11">
        <f>'SecondChem (2)'!O5</f>
        <v>0</v>
      </c>
      <c r="E4" s="11"/>
      <c r="F4" s="60" t="str">
        <f>'SecondChem (2)'!F5</f>
        <v>\(\displaystyle
R_{Ammonium \  \ oxidation} = k_{NH4O2}[NH_4^+][O_2]
\)</v>
      </c>
      <c r="G4" s="133"/>
      <c r="H4" s="133"/>
      <c r="I4" s="137"/>
      <c r="J4" s="137"/>
      <c r="K4" s="133"/>
      <c r="L4" s="133"/>
      <c r="M4" s="137"/>
      <c r="N4" s="133"/>
      <c r="O4" s="136"/>
    </row>
    <row r="5" spans="2:22" ht="60" x14ac:dyDescent="0.25">
      <c r="B5" s="131" t="str">
        <f>'SecondChem (2)'!B7</f>
        <v xml:space="preserve">*NH~4~^+^* oxidation by *O~2~*: nitrousation </v>
      </c>
      <c r="C5" s="61"/>
      <c r="D5" s="11" t="str">
        <f>'SecondChem (2)'!O7</f>
        <v>\
\(\displaystyle
\ 2NH_4^+ + 2O_2 + 2HCO_3^-  \rightarrow N_2O + 2CO_2 + 5H_2O\)
\
\</v>
      </c>
      <c r="E5" s="11"/>
      <c r="F5" s="60" t="str">
        <f>'SecondChem (2)'!F7</f>
        <v>\(\displaystyle
R_{Nitrousation} = R_{Ammonium \  \ oxidation} \frac{K_{part \  \ ammox}}{K_{part\  \ ammox} + O_2}
\)</v>
      </c>
      <c r="G5" s="133"/>
      <c r="H5" s="133"/>
      <c r="I5" s="133"/>
      <c r="J5" s="133"/>
      <c r="K5" s="133"/>
      <c r="L5" s="133"/>
      <c r="M5" s="133"/>
      <c r="N5" s="133"/>
      <c r="O5" s="136"/>
    </row>
    <row r="6" spans="2:22" ht="60" x14ac:dyDescent="0.25">
      <c r="B6" s="131" t="str">
        <f>'SecondChem (2)'!B4</f>
        <v>*NO~2~^-^* oxidation by *O~2~*: nitratation</v>
      </c>
      <c r="C6" s="61"/>
      <c r="D6" s="11" t="str">
        <f>'SecondChem (2)'!O4</f>
        <v>\
\(\displaystyle
\ NO_2^-+ \frac{1}{2} O_2  \rightarrow NO_3^-\)
\
\</v>
      </c>
      <c r="E6" s="11"/>
      <c r="F6" s="60" t="str">
        <f>'SecondChem (2)'!F4</f>
        <v>\(\displaystyle
R_{NO2O2} = k_{NO2O2}[NO_2^-][O_2]
\)</v>
      </c>
      <c r="G6" s="133"/>
      <c r="H6" s="133"/>
      <c r="I6" s="133"/>
      <c r="J6" s="133"/>
      <c r="K6" s="133"/>
      <c r="L6" s="133"/>
      <c r="M6" s="133"/>
      <c r="N6" s="133"/>
      <c r="O6" s="136"/>
    </row>
    <row r="7" spans="2:22" ht="60" x14ac:dyDescent="0.25">
      <c r="B7" s="131" t="str">
        <f>'SecondChem (2)'!B6</f>
        <v xml:space="preserve">*NH~4~^+^* oxidation by *O~2~*: nitritation </v>
      </c>
      <c r="C7" s="61"/>
      <c r="D7" s="11" t="str">
        <f>'SecondChem (2)'!O6</f>
        <v>\
\(\displaystyle
\ NH_4^++ \frac{3}{2} O_2 + 2HCO_3^-  \rightarrow NO_2^-+ 2CO_2 + 3H_2O\)
\
\</v>
      </c>
      <c r="E7" s="11"/>
      <c r="F7" s="60" t="str">
        <f>'SecondChem (2)'!F6</f>
        <v>\(\displaystyle
R_{NH4Ox} = R_{Ammonium \  \ oxidation} \frac{O_2}{K_{part \  \ ammox} + O_2}
\)</v>
      </c>
      <c r="G7" s="133"/>
      <c r="H7" s="133"/>
      <c r="I7" s="133"/>
      <c r="J7" s="133"/>
      <c r="K7" s="133"/>
      <c r="L7" s="133"/>
      <c r="M7" s="133"/>
      <c r="N7" s="133"/>
      <c r="O7" s="136"/>
    </row>
    <row r="8" spans="2:22" ht="60" x14ac:dyDescent="0.25">
      <c r="B8" s="131" t="str">
        <f>'SecondChem (2)'!B8</f>
        <v>*NH~4~^+^* oxidation by *NO~2~^-^* (Deammonification, anammox)</v>
      </c>
      <c r="C8" s="61"/>
      <c r="D8" s="11" t="str">
        <f>'SecondChem (2)'!O8</f>
        <v>\
\(\displaystyle
\ NH_4^+  + NO_2^-   \rightarrow  N_2 + 2H_2O\)
\
\</v>
      </c>
      <c r="E8" s="11"/>
      <c r="F8" s="60" t="str">
        <f>'SecondChem (2)'!F8</f>
        <v>\(\displaystyle
R_{NH4NO2} = k_{NH4NO2}[NH_4^+][O_2]
\)</v>
      </c>
      <c r="G8" s="133"/>
      <c r="H8" s="133"/>
      <c r="I8" s="133"/>
      <c r="J8" s="133"/>
      <c r="K8" s="133"/>
      <c r="L8" s="133"/>
      <c r="M8" s="133"/>
      <c r="N8" s="133"/>
      <c r="O8" s="136"/>
    </row>
    <row r="9" spans="2:22" ht="60" x14ac:dyDescent="0.25">
      <c r="B9" s="131" t="str">
        <f>'SecondChem (2)'!B9</f>
        <v>*Mn^2+^* oxidation by *O~2~*</v>
      </c>
      <c r="C9" s="61"/>
      <c r="D9" s="11" t="str">
        <f>'SecondChem (2)'!O9</f>
        <v>\
\(\displaystyle
\ Mn^{2+} + _{Xmk}X+ \frac{1}{2}O_2 + 2HCO_3^-    \rightarrow  MnO_{2A}-X_{Xmk}+ 2CO_2 + H_2O\)
\
\</v>
      </c>
      <c r="E9" s="11"/>
      <c r="F9" s="60" t="str">
        <f>'SecondChem (2)'!F9</f>
        <v>\(\displaystyle
R_{MnOx} = k_{MnOx}[Mn^{2+}][O_2]
\)</v>
      </c>
      <c r="G9" s="133"/>
      <c r="H9" s="133"/>
      <c r="I9" s="133"/>
      <c r="J9" s="133"/>
      <c r="K9" s="133"/>
      <c r="L9" s="133"/>
      <c r="M9" s="133"/>
      <c r="N9" s="133"/>
      <c r="O9" s="136"/>
    </row>
    <row r="10" spans="2:22" ht="48.75" x14ac:dyDescent="0.25">
      <c r="B10" s="131" t="str">
        <f>'SecondChem (2)'!B10</f>
        <v>*Fe^2+^* oxidation by *O~2~*</v>
      </c>
      <c r="C10" s="61"/>
      <c r="D10" s="11" t="str">
        <f>'SecondChem (2)'!O10</f>
        <v>\
\(\displaystyle
\ 4Fe^{2+}+ \frac{1}{2}O_2 + 4CO_2 + 2H_2O  \rightarrow 4Fe^{3+}+ 4HCO_3^-\)
\
\</v>
      </c>
      <c r="E10" s="11"/>
      <c r="F10" s="60" t="str">
        <f>'SecondChem (2)'!F10</f>
        <v>\(\displaystyle
R_{FeOx} = k_{FeOx}[Fe^{2+}][O_2]
\)</v>
      </c>
      <c r="G10" s="133"/>
      <c r="H10" s="133"/>
      <c r="I10" s="133"/>
      <c r="J10" s="133"/>
      <c r="K10" s="133"/>
      <c r="L10" s="133"/>
      <c r="M10" s="133"/>
      <c r="N10" s="133"/>
      <c r="O10" s="136"/>
    </row>
    <row r="11" spans="2:22" ht="60" x14ac:dyDescent="0.25">
      <c r="B11" s="131" t="str">
        <f>'SecondChem (2)'!B11</f>
        <v>*H~2~S* oxidation by *O~2~*</v>
      </c>
      <c r="C11" s="61"/>
      <c r="D11" s="11" t="str">
        <f>'SecondChem (2)'!O11</f>
        <v>\
\(\displaystyle
\ H_2S+ 2O_2 + 2HCO_3^-  \rightarrow SO_4^{2-}+ 2CO_2 + 2H_2O\)
\
\</v>
      </c>
      <c r="E11" s="11"/>
      <c r="F11" s="60" t="str">
        <f>'SecondChem (2)'!F11</f>
        <v>\(\displaystyle
R_{TSOx} = k_{TSOx}[H_2S][O_2]
\)</v>
      </c>
      <c r="G11" s="133"/>
      <c r="H11" s="133"/>
      <c r="I11" s="133"/>
      <c r="J11" s="133"/>
      <c r="K11" s="133"/>
      <c r="L11" s="133"/>
      <c r="M11" s="133"/>
      <c r="N11" s="133"/>
      <c r="O11" s="136"/>
    </row>
    <row r="12" spans="2:22" ht="60" x14ac:dyDescent="0.25">
      <c r="B12" s="131" t="str">
        <f>'SecondChem (2)'!B12</f>
        <v>*CH~4~* oxidation by *O~2~*</v>
      </c>
      <c r="C12" s="61"/>
      <c r="D12" s="11" t="str">
        <f>'SecondChem (2)'!O12</f>
        <v>\
\(\displaystyle
\ CH_4+ O_2  \rightarrow + CO_2 + H_2O\)
\
\</v>
      </c>
      <c r="E12" s="11"/>
      <c r="F12" s="60" t="str">
        <f>'SecondChem (2)'!F12</f>
        <v>\(\displaystyle
R_{CH4Ox} = k_{CH4Ox}[CH_4][O_2]
\)</v>
      </c>
      <c r="G12" s="133"/>
      <c r="H12" s="133"/>
      <c r="I12" s="133"/>
      <c r="J12" s="133"/>
      <c r="K12" s="133"/>
      <c r="L12" s="133"/>
      <c r="M12" s="133"/>
      <c r="N12" s="133"/>
      <c r="O12" s="136"/>
    </row>
    <row r="13" spans="2:22" ht="60" x14ac:dyDescent="0.25">
      <c r="B13" s="131" t="str">
        <f>'SecondChem (2)'!B13</f>
        <v>*FeS* oxidation by *O~2~*</v>
      </c>
      <c r="C13" s="61"/>
      <c r="D13" s="11" t="str">
        <f>'SecondChem (2)'!O13</f>
        <v>\
\(\displaystyle
\ FeS-X_{Xfm}+ O_2  \rightarrow SO_4^{2-} + Fe^{2+} + _{Xfm}X\)
\
\</v>
      </c>
      <c r="E13" s="11"/>
      <c r="F13" s="60" t="str">
        <f>'SecondChem (2)'!F13</f>
        <v>\(\displaystyle
R_{FeSOx} = k_{FeSOx}[FeS][O_2]
\)</v>
      </c>
      <c r="G13" s="133"/>
      <c r="H13" s="133"/>
      <c r="I13" s="133"/>
      <c r="J13" s="133"/>
      <c r="K13" s="133"/>
      <c r="L13" s="133"/>
      <c r="M13" s="133"/>
      <c r="N13" s="133"/>
      <c r="O13" s="136"/>
    </row>
    <row r="14" spans="2:22" ht="72" x14ac:dyDescent="0.25">
      <c r="B14" s="131" t="str">
        <f>'SecondChem (2)'!B14</f>
        <v>*FeS~2~* oxidation by *O~2~*</v>
      </c>
      <c r="C14" s="61"/>
      <c r="D14" s="11" t="str">
        <f>'SecondChem (2)'!O14</f>
        <v>\
\(\displaystyle
\ FeS_2- X_{Xfm}+ 3.5O_2 + 2HCO_3^-  \rightarrow Fe^{2+} + _{Xfm}X +2SO_4^{2-}+ 2CO_2 + H_2O\)
\
\</v>
      </c>
      <c r="E14" s="11"/>
      <c r="F14" s="60" t="str">
        <f>'SecondChem (2)'!F14</f>
        <v>\(\displaystyle
R_{FeS2Ox} = k_{FeS2Ox}[FeS_2][O_2]
\)</v>
      </c>
      <c r="G14" s="133"/>
      <c r="H14" s="133"/>
      <c r="I14" s="133"/>
      <c r="J14" s="133"/>
      <c r="K14" s="133"/>
      <c r="L14" s="133"/>
      <c r="M14" s="133"/>
      <c r="N14" s="133"/>
      <c r="O14" s="136"/>
    </row>
    <row r="15" spans="2:22" ht="72" x14ac:dyDescent="0.25">
      <c r="B15" s="131" t="str">
        <f>'SecondChem (2)'!B15</f>
        <v>*Mn^2+^* oxidation by *NO~3~^-^*</v>
      </c>
      <c r="C15" s="61"/>
      <c r="D15" s="11" t="str">
        <f>'SecondChem (2)'!O15</f>
        <v>\
\(\displaystyle
\ 5Mn^{2+} + 2NO_3^- + 8HCO_3^- + _{xmk}X  \rightarrow  5MnO_{2A}-_{xmk}X + 8CO_2 + 4H_2O + N_2\)
\
\</v>
      </c>
      <c r="E15" s="11"/>
      <c r="F15" s="60" t="str">
        <f>'SecondChem (2)'!F15</f>
        <v>\(\displaystyle
R_{MnNO3} = k_{MnNO3}[Mn^{2+}][NO_3^-]
\)</v>
      </c>
      <c r="G15" s="133"/>
      <c r="H15" s="133"/>
      <c r="I15" s="133"/>
      <c r="J15" s="133"/>
      <c r="K15" s="133"/>
      <c r="L15" s="133"/>
      <c r="M15" s="133"/>
      <c r="N15" s="133"/>
      <c r="O15" s="136"/>
    </row>
    <row r="16" spans="2:22" ht="60" x14ac:dyDescent="0.25">
      <c r="B16" s="131" t="str">
        <f>'SecondChem (2)'!B16</f>
        <v>*Fe^2+^* oxidation by *NO~3~^-^*</v>
      </c>
      <c r="C16" s="61"/>
      <c r="D16" s="11" t="str">
        <f>'SecondChem (2)'!O16</f>
        <v>\
\(\displaystyle
\ 5Fe^{2+} + NO_3^-+ CO_2 + 3H_2O  \rightarrow  \frac{1}{2}N_2  + Fe^{3+} + 6HCO_3^-\)
\
\</v>
      </c>
      <c r="E16" s="11"/>
      <c r="F16" s="60" t="str">
        <f>'SecondChem (2)'!F16</f>
        <v>\(\displaystyle
R_{FeNO3} = k_{FeNO3}[Fe^{2+}][NO_3^-]
\)</v>
      </c>
      <c r="G16" s="133"/>
      <c r="H16" s="133"/>
      <c r="I16" s="133"/>
      <c r="J16" s="133"/>
      <c r="K16" s="133"/>
      <c r="L16" s="133"/>
      <c r="M16" s="133"/>
      <c r="N16" s="133"/>
      <c r="O16" s="136"/>
    </row>
    <row r="17" spans="2:15" ht="72" x14ac:dyDescent="0.25">
      <c r="B17" s="131" t="str">
        <f>'SecondChem (2)'!B17</f>
        <v>∑*H~2~S* oxidation by *NO~3~^-^*</v>
      </c>
      <c r="C17" s="61"/>
      <c r="D17" s="11" t="str">
        <f>'SecondChem (2)'!O17</f>
        <v>\
\(\displaystyle
\ \frac{5}{2}H_2S + 4NO_3^- + HCO_3^-  \rightarrow \frac{5}{2} SO_4^{2-} +2N_2  + CO_2 + 3H_2O\)
\
\</v>
      </c>
      <c r="E17" s="11"/>
      <c r="F17" s="60" t="str">
        <f>'SecondChem (2)'!F17</f>
        <v>\(\displaystyle
R_{TSNO3} = k_{TSNO3}[H_2S][NO_3^-]
\)</v>
      </c>
      <c r="G17" s="133"/>
      <c r="H17" s="133"/>
      <c r="I17" s="133"/>
      <c r="J17" s="133"/>
      <c r="K17" s="133"/>
      <c r="L17" s="133"/>
      <c r="M17" s="133"/>
      <c r="N17" s="133"/>
      <c r="O17" s="136"/>
    </row>
    <row r="18" spans="2:15" ht="72" x14ac:dyDescent="0.25">
      <c r="B18" s="131" t="str">
        <f>'SecondChem (2)'!B18</f>
        <v>*Fe^2+^* oxidation by *MnO~2A,~ ~B~*</v>
      </c>
      <c r="C18" s="61"/>
      <c r="D18" s="11" t="str">
        <f>'SecondChem (2)'!O18</f>
        <v>\
\(\displaystyle
\ 2Fe^{2+}  + 21X + (MnO_{2A}-X_{Xmk} + MnO_{2B}-X_{Xmk}) + 2HCO_3^- + 2H_2O  \rightarrow 2Fe(OH)_{3A}-X_{xfl} + Mn^{2+} + kX + CO_2\)
\
\</v>
      </c>
      <c r="E18" s="11"/>
      <c r="F18" s="60" t="str">
        <f>'SecondChem (2)'!F18</f>
        <v>\(\displaystyle
R_{FeMn} = k_{FeMn}[Fe^{2+}][MnO_{2A, B}]
\)</v>
      </c>
      <c r="G18" s="133"/>
      <c r="H18" s="133"/>
      <c r="I18" s="133"/>
      <c r="J18" s="133"/>
      <c r="K18" s="133"/>
      <c r="L18" s="133"/>
      <c r="M18" s="133"/>
      <c r="N18" s="133"/>
      <c r="O18" s="136"/>
    </row>
    <row r="19" spans="2:15" ht="72" x14ac:dyDescent="0.25">
      <c r="B19" s="131" t="str">
        <f>'SecondChem (2)'!B19</f>
        <v>∑*H~2~S* oxidation by *MnO~2A,~ ~B~*</v>
      </c>
      <c r="C19" s="61"/>
      <c r="D19" s="11" t="str">
        <f>'SecondChem (2)'!O19</f>
        <v>\
\(\displaystyle
\ H_2S  + 4(MnO_{2A}-X_{Xmk} + MnO_{2A}-X_{Xmk})   + 6CO_2 + 2H_2O   \rightarrow SO_4^{2-} + 4Mn^{2+}+ 4 _{Xmk}X + 6HCO_3^-\)
\
\</v>
      </c>
      <c r="E19" s="11"/>
      <c r="F19" s="60" t="str">
        <f>'SecondChem (2)'!F19</f>
        <v>\(\displaystyle
R_{TSMnO2} = k_{TSMnO2}[H_2S][MnO_{2A, B}]
\)</v>
      </c>
      <c r="G19" s="133"/>
      <c r="H19" s="133"/>
      <c r="I19" s="133"/>
      <c r="J19" s="133"/>
      <c r="K19" s="133"/>
      <c r="L19" s="133"/>
      <c r="M19" s="133"/>
      <c r="N19" s="133"/>
      <c r="O19" s="136"/>
    </row>
    <row r="20" spans="2:15" ht="72" x14ac:dyDescent="0.25">
      <c r="B20" s="131" t="str">
        <f>'SecondChem (2)'!B20</f>
        <v>*FeS* oxidation by *MnO~2A,~ ~B~*</v>
      </c>
      <c r="C20" s="61"/>
      <c r="D20" s="11" t="str">
        <f>'SecondChem (2)'!O20</f>
        <v>\
\(\displaystyle
\ FeS-X_{Xfm} + 4(MnO_{2A}-X_{Xmk} + MnO_{2B}-X_{Xmk} ) + 8CO_2 + 4H_2O   \rightarrow SO_4^{2-} + 4Mn^{2+} + Fe^{2+} + (m + 4Xfm) X + 8HCO_3^-\)
\
\</v>
      </c>
      <c r="E20" s="11"/>
      <c r="F20" s="60" t="str">
        <f>'SecondChem (2)'!F20</f>
        <v>\(\displaystyle
R_{FeSMn} = k_{FeSMn}[FeS][MnO_{2A, B}]
\)</v>
      </c>
      <c r="G20" s="133"/>
      <c r="H20" s="133"/>
      <c r="I20" s="133"/>
      <c r="J20" s="133"/>
      <c r="K20" s="133"/>
      <c r="L20" s="133"/>
      <c r="M20" s="133"/>
      <c r="N20" s="133"/>
      <c r="O20" s="136"/>
    </row>
    <row r="21" spans="2:15" ht="72" x14ac:dyDescent="0.25">
      <c r="B21" s="131" t="str">
        <f>'SecondChem (2)'!B21</f>
        <v>∑*H~2~S* oxidation by *Fe(OH)~3A,~ ~B~*</v>
      </c>
      <c r="C21" s="61"/>
      <c r="D21" s="11" t="str">
        <f>'SecondChem (2)'!O21</f>
        <v>\
\(\displaystyle
\ H_2S  + 8(Fe(OH)_{3A}-X_{Xfl} + Fe(OH)_{3B}-X_{Xfl} ) + 14CO_2  \rightarrow SO_4^{2-} + 9 Fe^{2+} + 8_{XmK} X + 16HCO_3^- + 4H_2O\)
\
\</v>
      </c>
      <c r="E21" s="11"/>
      <c r="F21" s="60" t="str">
        <f>'SecondChem (2)'!F21</f>
        <v>\(\displaystyle
R_{TSFe} = k_{TSFe}[H_2S][Fe(OH)_{3A, B}]
\)</v>
      </c>
      <c r="G21" s="133"/>
      <c r="H21" s="133"/>
      <c r="I21" s="133"/>
      <c r="J21" s="133"/>
      <c r="K21" s="133"/>
      <c r="L21" s="133"/>
      <c r="M21" s="133"/>
      <c r="N21" s="133"/>
      <c r="O21" s="136"/>
    </row>
    <row r="22" spans="2:15" ht="72" x14ac:dyDescent="0.25">
      <c r="B22" s="131" t="str">
        <f>'SecondChem (2)'!B22</f>
        <v>*FeS* oxidation by *Fe(OH)~3A,~ ~B~*</v>
      </c>
      <c r="C22" s="61"/>
      <c r="D22" s="11" t="str">
        <f>'SecondChem (2)'!O22</f>
        <v>\
\(\displaystyle
\ FeS-X_{Xfl} + 8(Fe(OH)_{3A}-X_{Xfl} + Fe(OH)_{3A}-X_{Xfl})  + 16CO_2  \rightarrow SO_4^{2-} + 9 Fe^{2+} + (m+8Xfl)X  + 16HCO_3^- + 4H_2O\)
\
\</v>
      </c>
      <c r="E22" s="11"/>
      <c r="F22" s="60" t="str">
        <f>'SecondChem (2)'!F22</f>
        <v>\(\displaystyle
R_{FeSFe} = k_{FeSFe}[FeS][Fe(OH)_{3A, B}]
\)</v>
      </c>
      <c r="G22" s="133"/>
      <c r="H22" s="133"/>
      <c r="I22" s="133"/>
      <c r="J22" s="133"/>
      <c r="K22" s="133"/>
      <c r="L22" s="133"/>
      <c r="M22" s="133"/>
      <c r="N22" s="133"/>
      <c r="O22" s="133"/>
    </row>
    <row r="23" spans="2:15" ht="60" x14ac:dyDescent="0.25">
      <c r="B23" s="131" t="str">
        <f>'SecondChem (2)'!B23</f>
        <v>*CH~4~* oxidation by *SO~4~^2-^*</v>
      </c>
      <c r="C23" s="61"/>
      <c r="D23" s="11" t="str">
        <f>'SecondChem (2)'!O23</f>
        <v>\
\(\displaystyle
\ CH_4 + SO_4^{2-}  + CO_2  \rightarrow H_2S  + 2HCO_3^-\)
\
\</v>
      </c>
      <c r="E23" s="11"/>
      <c r="F23" s="60" t="str">
        <f>'SecondChem (2)'!F23</f>
        <v>\(\displaystyle
R_{CH4SO4} = k_{CH4SO4}[CH_4][SO_2^{2-}]
\)</v>
      </c>
      <c r="G23" s="133"/>
      <c r="H23" s="133"/>
      <c r="I23" s="133"/>
      <c r="J23" s="133"/>
      <c r="K23" s="133"/>
      <c r="L23" s="133"/>
      <c r="M23" s="133"/>
      <c r="N23" s="133"/>
      <c r="O23" s="133"/>
    </row>
    <row r="24" spans="2:15" ht="60" x14ac:dyDescent="0.25">
      <c r="B24" s="131" t="str">
        <f>'SecondChem (2)'!B24</f>
        <v>*H~2~* oxidation by *SO~4~^2-^*</v>
      </c>
      <c r="C24" s="61"/>
      <c r="D24" s="11" t="str">
        <f>'SecondChem (2)'!O24</f>
        <v>\
\(\displaystyle
\ 5H_2 +SO_4^{2-}   \rightarrow H_2S  + 4H_2O\)
\
\</v>
      </c>
      <c r="E24" s="11"/>
      <c r="F24" s="60" t="str">
        <f>'SecondChem (2)'!F24</f>
        <v>\(\displaystyle
R_{HSO} = k_{HSO}[H_2][SO_4^{2-}]
\)</v>
      </c>
    </row>
    <row r="25" spans="2:15" x14ac:dyDescent="0.25">
      <c r="B25" s="131"/>
      <c r="C25" s="61"/>
      <c r="D25" s="11"/>
      <c r="E25" s="11"/>
      <c r="F25" s="6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9702-7F6C-4E77-B128-9B5539B55C21}">
  <dimension ref="B2:E21"/>
  <sheetViews>
    <sheetView zoomScale="145" zoomScaleNormal="145" workbookViewId="0">
      <selection activeCell="B2" sqref="B2:C2"/>
    </sheetView>
  </sheetViews>
  <sheetFormatPr defaultRowHeight="15" x14ac:dyDescent="0.25"/>
  <cols>
    <col min="2" max="2" width="28.28515625" customWidth="1"/>
    <col min="3" max="3" width="74.140625" customWidth="1"/>
    <col min="4" max="4" width="71.28515625" style="13" customWidth="1"/>
    <col min="5" max="5" width="9.140625" style="13"/>
  </cols>
  <sheetData>
    <row r="2" spans="2:4" ht="24" customHeight="1" x14ac:dyDescent="0.25">
      <c r="B2" s="67" t="s">
        <v>34</v>
      </c>
      <c r="C2" s="67" t="s">
        <v>36</v>
      </c>
    </row>
    <row r="3" spans="2:4" x14ac:dyDescent="0.25">
      <c r="B3" s="10" t="s">
        <v>90</v>
      </c>
      <c r="C3" s="11" t="s">
        <v>150</v>
      </c>
      <c r="D3" s="38"/>
    </row>
    <row r="4" spans="2:4" x14ac:dyDescent="0.25">
      <c r="B4" s="10" t="s">
        <v>92</v>
      </c>
      <c r="C4" s="11" t="s">
        <v>152</v>
      </c>
      <c r="D4" s="39"/>
    </row>
    <row r="5" spans="2:4" x14ac:dyDescent="0.25">
      <c r="B5" s="10" t="s">
        <v>91</v>
      </c>
      <c r="C5" s="11" t="s">
        <v>153</v>
      </c>
      <c r="D5" s="38"/>
    </row>
    <row r="6" spans="2:4" x14ac:dyDescent="0.25">
      <c r="B6" s="10" t="s">
        <v>93</v>
      </c>
      <c r="C6" s="11" t="s">
        <v>154</v>
      </c>
      <c r="D6" s="38"/>
    </row>
    <row r="7" spans="2:4" x14ac:dyDescent="0.25">
      <c r="B7" s="10" t="s">
        <v>94</v>
      </c>
      <c r="C7" s="11" t="s">
        <v>151</v>
      </c>
      <c r="D7" s="38"/>
    </row>
    <row r="8" spans="2:4" x14ac:dyDescent="0.25">
      <c r="B8" s="10" t="s">
        <v>95</v>
      </c>
      <c r="C8" s="11" t="s">
        <v>155</v>
      </c>
      <c r="D8" s="38"/>
    </row>
    <row r="9" spans="2:4" x14ac:dyDescent="0.25">
      <c r="B9" s="10" t="s">
        <v>96</v>
      </c>
      <c r="C9" s="11" t="s">
        <v>156</v>
      </c>
      <c r="D9" s="38"/>
    </row>
    <row r="10" spans="2:4" x14ac:dyDescent="0.25">
      <c r="B10" s="10" t="s">
        <v>97</v>
      </c>
      <c r="C10" s="11" t="s">
        <v>157</v>
      </c>
      <c r="D10" s="38"/>
    </row>
    <row r="11" spans="2:4" x14ac:dyDescent="0.25">
      <c r="B11" s="10" t="s">
        <v>98</v>
      </c>
      <c r="C11" s="11" t="s">
        <v>158</v>
      </c>
      <c r="D11" s="38"/>
    </row>
    <row r="12" spans="2:4" x14ac:dyDescent="0.25">
      <c r="B12" s="10" t="s">
        <v>99</v>
      </c>
      <c r="C12" s="11" t="s">
        <v>159</v>
      </c>
      <c r="D12" s="38"/>
    </row>
    <row r="13" spans="2:4" x14ac:dyDescent="0.25">
      <c r="B13" s="10" t="s">
        <v>100</v>
      </c>
      <c r="C13" s="11" t="s">
        <v>160</v>
      </c>
      <c r="D13" s="38"/>
    </row>
    <row r="14" spans="2:4" x14ac:dyDescent="0.25">
      <c r="B14" s="10" t="s">
        <v>104</v>
      </c>
      <c r="C14" s="11" t="s">
        <v>161</v>
      </c>
      <c r="D14" s="38"/>
    </row>
    <row r="15" spans="2:4" ht="27" x14ac:dyDescent="0.25">
      <c r="B15" s="10" t="s">
        <v>105</v>
      </c>
      <c r="C15" s="11" t="s">
        <v>162</v>
      </c>
      <c r="D15" s="38"/>
    </row>
    <row r="16" spans="2:4" x14ac:dyDescent="0.25">
      <c r="B16" s="10" t="s">
        <v>126</v>
      </c>
      <c r="C16" s="11" t="s">
        <v>163</v>
      </c>
      <c r="D16" s="38"/>
    </row>
    <row r="17" spans="2:4" ht="27" x14ac:dyDescent="0.25">
      <c r="B17" s="10" t="s">
        <v>106</v>
      </c>
      <c r="C17" s="11" t="s">
        <v>164</v>
      </c>
      <c r="D17" s="38"/>
    </row>
    <row r="18" spans="2:4" x14ac:dyDescent="0.25">
      <c r="B18" s="10" t="s">
        <v>107</v>
      </c>
      <c r="C18" s="11" t="s">
        <v>165</v>
      </c>
      <c r="D18" s="38"/>
    </row>
    <row r="19" spans="2:4" x14ac:dyDescent="0.25">
      <c r="B19" s="10" t="s">
        <v>101</v>
      </c>
      <c r="C19" s="11" t="s">
        <v>167</v>
      </c>
      <c r="D19" s="38"/>
    </row>
    <row r="20" spans="2:4" x14ac:dyDescent="0.25">
      <c r="B20" s="10" t="s">
        <v>102</v>
      </c>
      <c r="C20" s="11" t="s">
        <v>166</v>
      </c>
      <c r="D20" s="40"/>
    </row>
    <row r="21" spans="2:4" ht="15.75" thickBot="1" x14ac:dyDescent="0.3">
      <c r="B21" s="17" t="s">
        <v>103</v>
      </c>
      <c r="C21" s="11" t="s">
        <v>168</v>
      </c>
      <c r="D21" s="4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C115-0656-4E87-B01A-1390B4A383FF}">
  <dimension ref="B2:F18"/>
  <sheetViews>
    <sheetView zoomScale="70" zoomScaleNormal="70" workbookViewId="0">
      <selection activeCell="B2" sqref="B2:E2"/>
    </sheetView>
  </sheetViews>
  <sheetFormatPr defaultRowHeight="15" x14ac:dyDescent="0.25"/>
  <cols>
    <col min="2" max="2" width="23.5703125" customWidth="1"/>
    <col min="3" max="3" width="55.140625" customWidth="1"/>
    <col min="4" max="4" width="11.85546875" customWidth="1"/>
    <col min="5" max="5" width="92.7109375" customWidth="1"/>
  </cols>
  <sheetData>
    <row r="2" spans="2:6" x14ac:dyDescent="0.25">
      <c r="B2" s="67" t="s">
        <v>34</v>
      </c>
      <c r="C2" s="67" t="s">
        <v>35</v>
      </c>
      <c r="D2" s="67" t="s">
        <v>18</v>
      </c>
      <c r="E2" s="67" t="s">
        <v>36</v>
      </c>
      <c r="F2" s="42"/>
    </row>
    <row r="3" spans="2:6" x14ac:dyDescent="0.25">
      <c r="B3" t="s">
        <v>176</v>
      </c>
    </row>
    <row r="4" spans="2:6" ht="90" x14ac:dyDescent="0.25">
      <c r="B4" t="s">
        <v>169</v>
      </c>
      <c r="C4" t="s">
        <v>177</v>
      </c>
      <c r="E4" s="36" t="s">
        <v>182</v>
      </c>
    </row>
    <row r="5" spans="2:6" x14ac:dyDescent="0.25">
      <c r="B5" s="43" t="s">
        <v>180</v>
      </c>
      <c r="C5" s="43" t="s">
        <v>180</v>
      </c>
      <c r="D5" s="43"/>
      <c r="E5" s="43" t="s">
        <v>180</v>
      </c>
    </row>
    <row r="6" spans="2:6" x14ac:dyDescent="0.25">
      <c r="C6" s="43"/>
      <c r="D6" s="43"/>
    </row>
    <row r="7" spans="2:6" ht="90" x14ac:dyDescent="0.25">
      <c r="B7" t="s">
        <v>170</v>
      </c>
      <c r="C7" s="43" t="s">
        <v>178</v>
      </c>
      <c r="D7" s="43"/>
      <c r="E7" s="36" t="s">
        <v>179</v>
      </c>
    </row>
    <row r="8" spans="2:6" x14ac:dyDescent="0.25">
      <c r="B8" t="s">
        <v>180</v>
      </c>
      <c r="C8" s="43" t="s">
        <v>180</v>
      </c>
      <c r="D8" s="43"/>
      <c r="E8" s="43" t="s">
        <v>180</v>
      </c>
    </row>
    <row r="9" spans="2:6" ht="207" customHeight="1" x14ac:dyDescent="0.25">
      <c r="B9" t="s">
        <v>171</v>
      </c>
      <c r="C9" t="s">
        <v>181</v>
      </c>
      <c r="E9" s="36" t="s">
        <v>190</v>
      </c>
    </row>
    <row r="10" spans="2:6" ht="173.25" customHeight="1" x14ac:dyDescent="0.25">
      <c r="E10" s="36" t="s">
        <v>191</v>
      </c>
    </row>
    <row r="11" spans="2:6" ht="132.75" customHeight="1" x14ac:dyDescent="0.25">
      <c r="E11" s="36" t="s">
        <v>192</v>
      </c>
    </row>
    <row r="12" spans="2:6" ht="93" customHeight="1" x14ac:dyDescent="0.25">
      <c r="B12" t="s">
        <v>172</v>
      </c>
      <c r="C12" t="s">
        <v>183</v>
      </c>
      <c r="E12" s="36" t="s">
        <v>184</v>
      </c>
    </row>
    <row r="13" spans="2:6" ht="165" x14ac:dyDescent="0.25">
      <c r="B13" t="s">
        <v>175</v>
      </c>
      <c r="C13" t="s">
        <v>194</v>
      </c>
      <c r="E13" s="36" t="s">
        <v>189</v>
      </c>
    </row>
    <row r="14" spans="2:6" ht="285" x14ac:dyDescent="0.25">
      <c r="E14" s="36" t="s">
        <v>188</v>
      </c>
    </row>
    <row r="15" spans="2:6" ht="165" x14ac:dyDescent="0.25">
      <c r="B15" t="s">
        <v>173</v>
      </c>
      <c r="C15" t="s">
        <v>195</v>
      </c>
      <c r="E15" s="36" t="s">
        <v>193</v>
      </c>
    </row>
    <row r="16" spans="2:6" ht="251.25" customHeight="1" x14ac:dyDescent="0.25">
      <c r="E16" s="36" t="s">
        <v>186</v>
      </c>
    </row>
    <row r="17" spans="2:5" ht="165.75" customHeight="1" x14ac:dyDescent="0.25">
      <c r="B17" t="s">
        <v>174</v>
      </c>
      <c r="C17" t="s">
        <v>196</v>
      </c>
      <c r="E17" s="36" t="s">
        <v>187</v>
      </c>
    </row>
    <row r="18" spans="2:5" ht="315" x14ac:dyDescent="0.25">
      <c r="E18" s="36" t="s">
        <v>185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60C3-603A-4072-964D-8AC36A7F1082}">
  <dimension ref="B2:I26"/>
  <sheetViews>
    <sheetView zoomScaleNormal="10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E2" sqref="E2"/>
    </sheetView>
  </sheetViews>
  <sheetFormatPr defaultRowHeight="15" x14ac:dyDescent="0.25"/>
  <cols>
    <col min="2" max="2" width="53.7109375" customWidth="1"/>
    <col min="3" max="3" width="34" style="36" customWidth="1"/>
    <col min="4" max="4" width="5.5703125" customWidth="1"/>
    <col min="5" max="5" width="71.5703125" customWidth="1"/>
    <col min="6" max="6" width="11.140625" bestFit="1" customWidth="1"/>
  </cols>
  <sheetData>
    <row r="2" spans="2:9" x14ac:dyDescent="0.25">
      <c r="B2" s="67" t="s">
        <v>34</v>
      </c>
      <c r="C2" s="67" t="s">
        <v>35</v>
      </c>
      <c r="D2" s="67" t="s">
        <v>18</v>
      </c>
      <c r="E2" s="67" t="s">
        <v>36</v>
      </c>
      <c r="F2" s="67" t="s">
        <v>51</v>
      </c>
      <c r="G2" s="67"/>
      <c r="H2" s="67"/>
      <c r="I2" s="67"/>
    </row>
    <row r="3" spans="2:9" ht="45" x14ac:dyDescent="0.25">
      <c r="B3" s="47" t="s">
        <v>169</v>
      </c>
      <c r="C3" s="47" t="s">
        <v>197</v>
      </c>
      <c r="D3" s="46"/>
      <c r="E3" s="47" t="s">
        <v>225</v>
      </c>
      <c r="F3" s="47" t="s">
        <v>204</v>
      </c>
    </row>
    <row r="4" spans="2:9" x14ac:dyDescent="0.25">
      <c r="B4" s="46"/>
      <c r="C4" s="47"/>
      <c r="D4" s="46"/>
      <c r="E4" s="47" t="s">
        <v>180</v>
      </c>
      <c r="F4" s="47" t="s">
        <v>204</v>
      </c>
    </row>
    <row r="5" spans="2:9" ht="135" x14ac:dyDescent="0.25">
      <c r="B5" s="46"/>
      <c r="C5" s="47"/>
      <c r="D5" s="46"/>
      <c r="E5" s="47" t="s">
        <v>203</v>
      </c>
      <c r="F5" s="47" t="s">
        <v>204</v>
      </c>
    </row>
    <row r="6" spans="2:9" ht="75" x14ac:dyDescent="0.25">
      <c r="B6" s="47" t="s">
        <v>176</v>
      </c>
      <c r="C6" s="47" t="s">
        <v>232</v>
      </c>
      <c r="D6" s="46"/>
      <c r="E6" s="47" t="s">
        <v>234</v>
      </c>
      <c r="F6" s="47" t="s">
        <v>204</v>
      </c>
    </row>
    <row r="7" spans="2:9" ht="30" x14ac:dyDescent="0.25">
      <c r="B7" s="46"/>
      <c r="C7" s="47"/>
      <c r="D7" s="46"/>
      <c r="E7" s="46" t="s">
        <v>180</v>
      </c>
      <c r="F7" s="47" t="s">
        <v>204</v>
      </c>
    </row>
    <row r="8" spans="2:9" ht="120" x14ac:dyDescent="0.25">
      <c r="B8" s="46"/>
      <c r="C8" s="47"/>
      <c r="D8" s="46"/>
      <c r="E8" s="47" t="s">
        <v>222</v>
      </c>
      <c r="F8" s="47" t="s">
        <v>204</v>
      </c>
    </row>
    <row r="9" spans="2:9" x14ac:dyDescent="0.25">
      <c r="B9" s="46"/>
      <c r="C9" s="47"/>
      <c r="D9" s="46"/>
      <c r="E9" s="47" t="s">
        <v>180</v>
      </c>
      <c r="F9" s="47" t="s">
        <v>204</v>
      </c>
    </row>
    <row r="10" spans="2:9" ht="375" x14ac:dyDescent="0.25">
      <c r="B10" s="46"/>
      <c r="C10" s="47"/>
      <c r="D10" s="46"/>
      <c r="E10" s="49" t="s">
        <v>201</v>
      </c>
      <c r="F10" s="47" t="s">
        <v>204</v>
      </c>
    </row>
    <row r="11" spans="2:9" x14ac:dyDescent="0.25">
      <c r="B11" s="46"/>
      <c r="C11" s="47"/>
      <c r="D11" s="46"/>
      <c r="E11" s="46" t="s">
        <v>180</v>
      </c>
      <c r="F11" s="47" t="s">
        <v>204</v>
      </c>
    </row>
    <row r="12" spans="2:9" ht="135" x14ac:dyDescent="0.25">
      <c r="B12" s="46"/>
      <c r="C12" s="47"/>
      <c r="D12" s="46"/>
      <c r="E12" s="47" t="s">
        <v>223</v>
      </c>
      <c r="F12" s="47" t="s">
        <v>204</v>
      </c>
    </row>
    <row r="13" spans="2:9" x14ac:dyDescent="0.25">
      <c r="B13" s="46"/>
      <c r="C13" s="47"/>
      <c r="D13" s="46"/>
      <c r="E13" s="46"/>
      <c r="F13" s="47" t="s">
        <v>204</v>
      </c>
    </row>
    <row r="14" spans="2:9" x14ac:dyDescent="0.25">
      <c r="E14" s="46" t="s">
        <v>180</v>
      </c>
      <c r="F14" s="47" t="s">
        <v>204</v>
      </c>
    </row>
    <row r="15" spans="2:9" ht="45" x14ac:dyDescent="0.25">
      <c r="B15" s="44" t="s">
        <v>170</v>
      </c>
      <c r="C15" s="45" t="s">
        <v>206</v>
      </c>
      <c r="D15" s="44"/>
      <c r="E15" s="45" t="s">
        <v>226</v>
      </c>
      <c r="F15" s="45" t="s">
        <v>205</v>
      </c>
    </row>
    <row r="16" spans="2:9" x14ac:dyDescent="0.25">
      <c r="B16" s="44"/>
      <c r="C16" s="45"/>
      <c r="D16" s="44"/>
      <c r="E16" s="45" t="s">
        <v>180</v>
      </c>
      <c r="F16" s="45" t="s">
        <v>205</v>
      </c>
    </row>
    <row r="17" spans="2:6" ht="135" x14ac:dyDescent="0.25">
      <c r="B17" s="45"/>
      <c r="C17" s="45"/>
      <c r="D17" s="44"/>
      <c r="E17" s="45" t="s">
        <v>224</v>
      </c>
      <c r="F17" s="45" t="s">
        <v>205</v>
      </c>
    </row>
    <row r="18" spans="2:6" x14ac:dyDescent="0.25">
      <c r="B18" s="45"/>
      <c r="C18" s="45"/>
      <c r="D18" s="44"/>
      <c r="E18" s="44" t="s">
        <v>180</v>
      </c>
      <c r="F18" s="45" t="s">
        <v>205</v>
      </c>
    </row>
    <row r="19" spans="2:6" ht="45" x14ac:dyDescent="0.25">
      <c r="B19" s="45" t="s">
        <v>198</v>
      </c>
      <c r="C19" s="45" t="s">
        <v>411</v>
      </c>
      <c r="D19" s="44"/>
      <c r="E19" s="45" t="s">
        <v>207</v>
      </c>
      <c r="F19" s="45" t="s">
        <v>205</v>
      </c>
    </row>
    <row r="20" spans="2:6" x14ac:dyDescent="0.25">
      <c r="B20" s="44"/>
      <c r="C20" s="45"/>
      <c r="D20" s="44"/>
      <c r="E20" s="44" t="s">
        <v>180</v>
      </c>
      <c r="F20" s="45" t="s">
        <v>205</v>
      </c>
    </row>
    <row r="21" spans="2:6" ht="135" x14ac:dyDescent="0.25">
      <c r="B21" s="44"/>
      <c r="C21" s="45"/>
      <c r="D21" s="44"/>
      <c r="E21" s="45" t="s">
        <v>199</v>
      </c>
      <c r="F21" s="45" t="s">
        <v>205</v>
      </c>
    </row>
    <row r="22" spans="2:6" x14ac:dyDescent="0.25">
      <c r="B22" s="44"/>
      <c r="C22" s="45"/>
      <c r="D22" s="44"/>
      <c r="E22" s="44" t="s">
        <v>180</v>
      </c>
      <c r="F22" s="45" t="s">
        <v>205</v>
      </c>
    </row>
    <row r="23" spans="2:6" ht="375" x14ac:dyDescent="0.25">
      <c r="B23" s="44"/>
      <c r="C23" s="45"/>
      <c r="D23" s="44"/>
      <c r="E23" s="48" t="s">
        <v>202</v>
      </c>
      <c r="F23" s="45" t="s">
        <v>205</v>
      </c>
    </row>
    <row r="24" spans="2:6" x14ac:dyDescent="0.25">
      <c r="B24" s="44"/>
      <c r="C24" s="45"/>
      <c r="D24" s="44"/>
      <c r="E24" s="44" t="s">
        <v>180</v>
      </c>
      <c r="F24" s="45" t="s">
        <v>205</v>
      </c>
    </row>
    <row r="25" spans="2:6" ht="135" x14ac:dyDescent="0.25">
      <c r="E25" s="45" t="s">
        <v>200</v>
      </c>
      <c r="F25" s="45" t="s">
        <v>205</v>
      </c>
    </row>
    <row r="26" spans="2:6" x14ac:dyDescent="0.25">
      <c r="E26" s="44"/>
      <c r="F26" s="45" t="s">
        <v>205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E9BC-2EA0-4A56-9CC5-8E3BC1C05EEF}">
  <dimension ref="B2:E1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:E2"/>
    </sheetView>
  </sheetViews>
  <sheetFormatPr defaultRowHeight="15" x14ac:dyDescent="0.25"/>
  <cols>
    <col min="2" max="2" width="20.7109375" customWidth="1"/>
    <col min="3" max="3" width="38.5703125" bestFit="1" customWidth="1"/>
    <col min="4" max="4" width="6" customWidth="1"/>
    <col min="5" max="5" width="86" customWidth="1"/>
  </cols>
  <sheetData>
    <row r="2" spans="2:5" x14ac:dyDescent="0.25">
      <c r="B2" s="67" t="s">
        <v>34</v>
      </c>
      <c r="C2" s="67" t="s">
        <v>35</v>
      </c>
      <c r="D2" s="67" t="s">
        <v>18</v>
      </c>
      <c r="E2" s="67" t="s">
        <v>36</v>
      </c>
    </row>
    <row r="3" spans="2:5" ht="90" x14ac:dyDescent="0.25">
      <c r="B3" t="s">
        <v>172</v>
      </c>
      <c r="C3" t="s">
        <v>220</v>
      </c>
      <c r="E3" s="36" t="s">
        <v>184</v>
      </c>
    </row>
    <row r="4" spans="2:5" x14ac:dyDescent="0.25">
      <c r="E4" t="s">
        <v>180</v>
      </c>
    </row>
    <row r="5" spans="2:5" ht="90" x14ac:dyDescent="0.25">
      <c r="B5" t="s">
        <v>171</v>
      </c>
      <c r="C5" t="s">
        <v>221</v>
      </c>
      <c r="E5" s="36" t="s">
        <v>208</v>
      </c>
    </row>
    <row r="6" spans="2:5" x14ac:dyDescent="0.25">
      <c r="E6" t="s">
        <v>180</v>
      </c>
    </row>
    <row r="7" spans="2:5" ht="90" x14ac:dyDescent="0.25">
      <c r="E7" s="36" t="s">
        <v>190</v>
      </c>
    </row>
    <row r="8" spans="2:5" x14ac:dyDescent="0.25">
      <c r="E8" s="36" t="s">
        <v>180</v>
      </c>
    </row>
    <row r="9" spans="2:5" ht="165" x14ac:dyDescent="0.25">
      <c r="E9" s="36" t="s">
        <v>191</v>
      </c>
    </row>
    <row r="10" spans="2:5" x14ac:dyDescent="0.25">
      <c r="E10" s="36" t="s">
        <v>180</v>
      </c>
    </row>
    <row r="11" spans="2:5" ht="285" x14ac:dyDescent="0.25">
      <c r="E11" s="36" t="s">
        <v>192</v>
      </c>
    </row>
    <row r="12" spans="2:5" x14ac:dyDescent="0.25">
      <c r="E12" s="36" t="s">
        <v>180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0DC4-1D8E-418F-8914-A22446A51CB2}">
  <dimension ref="B2:I30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" sqref="F2:I2"/>
    </sheetView>
  </sheetViews>
  <sheetFormatPr defaultRowHeight="15" x14ac:dyDescent="0.25"/>
  <cols>
    <col min="2" max="2" width="21.7109375" bestFit="1" customWidth="1"/>
    <col min="3" max="3" width="50.7109375" customWidth="1"/>
    <col min="4" max="4" width="6" customWidth="1"/>
    <col min="5" max="5" width="89.42578125" customWidth="1"/>
  </cols>
  <sheetData>
    <row r="2" spans="2:9" x14ac:dyDescent="0.25">
      <c r="B2" s="67" t="s">
        <v>34</v>
      </c>
      <c r="C2" s="67" t="s">
        <v>35</v>
      </c>
      <c r="D2" s="67" t="s">
        <v>180</v>
      </c>
      <c r="E2" s="67" t="s">
        <v>36</v>
      </c>
      <c r="F2" s="67" t="s">
        <v>51</v>
      </c>
      <c r="G2" s="67"/>
      <c r="H2" s="67"/>
      <c r="I2" s="67"/>
    </row>
    <row r="3" spans="2:9" ht="90" x14ac:dyDescent="0.25">
      <c r="B3" t="s">
        <v>175</v>
      </c>
      <c r="C3" t="s">
        <v>217</v>
      </c>
      <c r="E3" s="36" t="s">
        <v>209</v>
      </c>
      <c r="F3" t="s">
        <v>211</v>
      </c>
    </row>
    <row r="4" spans="2:9" ht="90" x14ac:dyDescent="0.25">
      <c r="E4" s="36" t="s">
        <v>215</v>
      </c>
      <c r="F4" t="s">
        <v>211</v>
      </c>
    </row>
    <row r="5" spans="2:9" x14ac:dyDescent="0.25">
      <c r="E5" s="36" t="s">
        <v>180</v>
      </c>
      <c r="F5" t="s">
        <v>211</v>
      </c>
    </row>
    <row r="6" spans="2:9" ht="165" x14ac:dyDescent="0.25">
      <c r="E6" s="36" t="s">
        <v>189</v>
      </c>
      <c r="F6" t="s">
        <v>211</v>
      </c>
    </row>
    <row r="7" spans="2:9" x14ac:dyDescent="0.25">
      <c r="E7" s="36" t="s">
        <v>180</v>
      </c>
      <c r="F7" t="s">
        <v>211</v>
      </c>
    </row>
    <row r="8" spans="2:9" ht="285" x14ac:dyDescent="0.25">
      <c r="E8" s="36" t="s">
        <v>188</v>
      </c>
      <c r="F8" t="s">
        <v>211</v>
      </c>
    </row>
    <row r="9" spans="2:9" x14ac:dyDescent="0.25">
      <c r="F9" t="s">
        <v>211</v>
      </c>
    </row>
    <row r="10" spans="2:9" ht="90" x14ac:dyDescent="0.25">
      <c r="B10" t="s">
        <v>173</v>
      </c>
      <c r="C10" t="s">
        <v>218</v>
      </c>
      <c r="E10" s="36" t="s">
        <v>213</v>
      </c>
      <c r="F10" t="s">
        <v>210</v>
      </c>
    </row>
    <row r="11" spans="2:9" x14ac:dyDescent="0.25">
      <c r="E11" s="36" t="s">
        <v>180</v>
      </c>
      <c r="F11" t="s">
        <v>210</v>
      </c>
    </row>
    <row r="12" spans="2:9" ht="90" x14ac:dyDescent="0.25">
      <c r="E12" s="36" t="s">
        <v>214</v>
      </c>
      <c r="F12" t="s">
        <v>210</v>
      </c>
    </row>
    <row r="13" spans="2:9" x14ac:dyDescent="0.25">
      <c r="E13" s="36" t="s">
        <v>180</v>
      </c>
      <c r="F13" t="s">
        <v>210</v>
      </c>
    </row>
    <row r="14" spans="2:9" ht="165" x14ac:dyDescent="0.25">
      <c r="E14" s="36" t="s">
        <v>193</v>
      </c>
      <c r="F14" t="s">
        <v>210</v>
      </c>
    </row>
    <row r="15" spans="2:9" x14ac:dyDescent="0.25">
      <c r="E15" s="36" t="s">
        <v>180</v>
      </c>
      <c r="F15" t="s">
        <v>210</v>
      </c>
    </row>
    <row r="16" spans="2:9" ht="285" x14ac:dyDescent="0.25">
      <c r="E16" s="36" t="s">
        <v>186</v>
      </c>
      <c r="F16" t="s">
        <v>210</v>
      </c>
    </row>
    <row r="17" spans="2:6" x14ac:dyDescent="0.25">
      <c r="E17" s="36" t="s">
        <v>180</v>
      </c>
      <c r="F17" t="s">
        <v>210</v>
      </c>
    </row>
    <row r="18" spans="2:6" ht="90" x14ac:dyDescent="0.25">
      <c r="B18" t="s">
        <v>174</v>
      </c>
      <c r="C18" t="s">
        <v>219</v>
      </c>
      <c r="E18" s="36" t="s">
        <v>213</v>
      </c>
      <c r="F18" t="s">
        <v>212</v>
      </c>
    </row>
    <row r="19" spans="2:6" x14ac:dyDescent="0.25">
      <c r="E19" s="36" t="s">
        <v>180</v>
      </c>
      <c r="F19" t="s">
        <v>212</v>
      </c>
    </row>
    <row r="20" spans="2:6" ht="90" x14ac:dyDescent="0.25">
      <c r="E20" s="36" t="s">
        <v>216</v>
      </c>
      <c r="F20" t="s">
        <v>212</v>
      </c>
    </row>
    <row r="21" spans="2:6" x14ac:dyDescent="0.25">
      <c r="E21" s="36" t="s">
        <v>180</v>
      </c>
      <c r="F21" t="s">
        <v>212</v>
      </c>
    </row>
    <row r="22" spans="2:6" ht="165" x14ac:dyDescent="0.25">
      <c r="E22" s="36" t="s">
        <v>187</v>
      </c>
      <c r="F22" t="s">
        <v>212</v>
      </c>
    </row>
    <row r="23" spans="2:6" x14ac:dyDescent="0.25">
      <c r="E23" s="36" t="s">
        <v>180</v>
      </c>
      <c r="F23" t="s">
        <v>212</v>
      </c>
    </row>
    <row r="24" spans="2:6" ht="315" x14ac:dyDescent="0.25">
      <c r="E24" s="36" t="s">
        <v>185</v>
      </c>
      <c r="F24" t="s">
        <v>212</v>
      </c>
    </row>
    <row r="25" spans="2:6" x14ac:dyDescent="0.25">
      <c r="E25" s="36" t="s">
        <v>180</v>
      </c>
    </row>
    <row r="27" spans="2:6" x14ac:dyDescent="0.25">
      <c r="E27" s="36"/>
    </row>
    <row r="28" spans="2:6" x14ac:dyDescent="0.25">
      <c r="E28" s="36"/>
    </row>
    <row r="30" spans="2:6" x14ac:dyDescent="0.25">
      <c r="E30" s="36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0FB1-7A19-4ECF-8FF5-02D3A0E6D618}">
  <dimension ref="A1:M41"/>
  <sheetViews>
    <sheetView topLeftCell="B1" workbookViewId="0">
      <selection activeCell="C22" sqref="C22"/>
    </sheetView>
  </sheetViews>
  <sheetFormatPr defaultRowHeight="15" x14ac:dyDescent="0.25"/>
  <cols>
    <col min="1" max="1" width="33.5703125" customWidth="1"/>
    <col min="2" max="2" width="53.42578125" customWidth="1"/>
    <col min="3" max="3" width="51" customWidth="1"/>
    <col min="10" max="10" width="35" bestFit="1" customWidth="1"/>
  </cols>
  <sheetData>
    <row r="1" spans="1:11" x14ac:dyDescent="0.25">
      <c r="A1" s="4" t="s">
        <v>17</v>
      </c>
      <c r="B1" s="1" t="s">
        <v>0</v>
      </c>
      <c r="C1" s="1" t="s">
        <v>1</v>
      </c>
    </row>
    <row r="2" spans="1:11" ht="59.25" customHeight="1" x14ac:dyDescent="0.25">
      <c r="A2" s="1" t="s">
        <v>2</v>
      </c>
      <c r="B2" s="2" t="s">
        <v>6</v>
      </c>
      <c r="C2" s="2" t="s">
        <v>8</v>
      </c>
    </row>
    <row r="3" spans="1:11" x14ac:dyDescent="0.25">
      <c r="A3" s="1"/>
      <c r="B3" s="1"/>
      <c r="C3" s="1"/>
    </row>
    <row r="4" spans="1:11" ht="33" customHeight="1" x14ac:dyDescent="0.25">
      <c r="A4" s="1" t="s">
        <v>3</v>
      </c>
      <c r="B4" s="3" t="s">
        <v>9</v>
      </c>
      <c r="C4" s="2" t="s">
        <v>11</v>
      </c>
    </row>
    <row r="5" spans="1:11" x14ac:dyDescent="0.25">
      <c r="A5" s="1"/>
      <c r="B5" s="1" t="s">
        <v>10</v>
      </c>
      <c r="C5" s="1"/>
    </row>
    <row r="6" spans="1:11" ht="92.25" customHeight="1" x14ac:dyDescent="0.25">
      <c r="A6" s="1" t="s">
        <v>4</v>
      </c>
      <c r="B6" s="2" t="s">
        <v>12</v>
      </c>
      <c r="C6" s="2" t="s">
        <v>13</v>
      </c>
    </row>
    <row r="7" spans="1:11" x14ac:dyDescent="0.25">
      <c r="A7" s="1"/>
      <c r="B7" s="1"/>
      <c r="C7" s="1"/>
    </row>
    <row r="8" spans="1:11" ht="33" customHeight="1" x14ac:dyDescent="0.25">
      <c r="A8" s="1" t="s">
        <v>5</v>
      </c>
      <c r="B8" s="2" t="s">
        <v>14</v>
      </c>
      <c r="C8" s="2" t="s">
        <v>15</v>
      </c>
    </row>
    <row r="9" spans="1:11" x14ac:dyDescent="0.25">
      <c r="A9" s="1"/>
      <c r="B9" s="1"/>
      <c r="C9" s="1"/>
    </row>
    <row r="11" spans="1:11" x14ac:dyDescent="0.25">
      <c r="J11" s="71" t="s">
        <v>386</v>
      </c>
    </row>
    <row r="14" spans="1:11" x14ac:dyDescent="0.25">
      <c r="H14" t="s">
        <v>306</v>
      </c>
      <c r="I14" s="68" t="s">
        <v>307</v>
      </c>
      <c r="J14" t="s">
        <v>308</v>
      </c>
    </row>
    <row r="15" spans="1:11" x14ac:dyDescent="0.25">
      <c r="H15" t="s">
        <v>309</v>
      </c>
      <c r="I15" s="69" t="s">
        <v>310</v>
      </c>
      <c r="J15" t="s">
        <v>311</v>
      </c>
      <c r="K15" s="74"/>
    </row>
    <row r="16" spans="1:11" x14ac:dyDescent="0.25">
      <c r="H16" t="s">
        <v>312</v>
      </c>
      <c r="I16" s="69" t="s">
        <v>313</v>
      </c>
      <c r="J16" t="s">
        <v>314</v>
      </c>
    </row>
    <row r="17" spans="8:12" x14ac:dyDescent="0.25">
      <c r="H17" t="s">
        <v>315</v>
      </c>
      <c r="I17" s="69" t="s">
        <v>316</v>
      </c>
      <c r="J17" t="s">
        <v>317</v>
      </c>
      <c r="K17" s="46">
        <v>0.5</v>
      </c>
    </row>
    <row r="18" spans="8:12" x14ac:dyDescent="0.25">
      <c r="H18" t="s">
        <v>318</v>
      </c>
      <c r="I18" s="69" t="s">
        <v>319</v>
      </c>
      <c r="J18" t="s">
        <v>320</v>
      </c>
      <c r="L18" s="72">
        <v>0.5</v>
      </c>
    </row>
    <row r="19" spans="8:12" x14ac:dyDescent="0.25">
      <c r="H19" t="s">
        <v>321</v>
      </c>
      <c r="I19" t="s">
        <v>322</v>
      </c>
    </row>
    <row r="20" spans="8:12" x14ac:dyDescent="0.25">
      <c r="H20" s="70" t="s">
        <v>323</v>
      </c>
      <c r="I20" s="70" t="s">
        <v>324</v>
      </c>
    </row>
    <row r="21" spans="8:12" x14ac:dyDescent="0.25">
      <c r="H21" t="s">
        <v>325</v>
      </c>
      <c r="I21" t="s">
        <v>326</v>
      </c>
      <c r="J21" t="s">
        <v>327</v>
      </c>
      <c r="K21" s="74"/>
    </row>
    <row r="22" spans="8:12" x14ac:dyDescent="0.25">
      <c r="H22" t="s">
        <v>328</v>
      </c>
      <c r="I22" t="s">
        <v>329</v>
      </c>
      <c r="J22" t="s">
        <v>330</v>
      </c>
    </row>
    <row r="23" spans="8:12" x14ac:dyDescent="0.25">
      <c r="H23" t="s">
        <v>331</v>
      </c>
      <c r="I23" t="s">
        <v>332</v>
      </c>
      <c r="J23" t="s">
        <v>333</v>
      </c>
      <c r="K23" s="46">
        <v>0.5</v>
      </c>
    </row>
    <row r="24" spans="8:12" x14ac:dyDescent="0.25">
      <c r="H24" t="s">
        <v>334</v>
      </c>
      <c r="I24" t="s">
        <v>335</v>
      </c>
      <c r="J24" t="s">
        <v>336</v>
      </c>
      <c r="K24" s="72"/>
      <c r="L24" s="72">
        <v>0.5</v>
      </c>
    </row>
    <row r="25" spans="8:12" x14ac:dyDescent="0.25">
      <c r="H25" t="s">
        <v>337</v>
      </c>
      <c r="I25" t="s">
        <v>338</v>
      </c>
      <c r="J25" t="s">
        <v>339</v>
      </c>
      <c r="K25" s="74"/>
    </row>
    <row r="26" spans="8:12" x14ac:dyDescent="0.25">
      <c r="H26" t="s">
        <v>340</v>
      </c>
      <c r="I26" t="s">
        <v>341</v>
      </c>
      <c r="J26" t="s">
        <v>342</v>
      </c>
      <c r="K26" s="73"/>
      <c r="L26" s="73">
        <v>0.01</v>
      </c>
    </row>
    <row r="27" spans="8:12" x14ac:dyDescent="0.25">
      <c r="H27" t="s">
        <v>343</v>
      </c>
      <c r="I27" t="s">
        <v>344</v>
      </c>
      <c r="J27" t="s">
        <v>345</v>
      </c>
      <c r="L27" s="73">
        <v>0.85</v>
      </c>
    </row>
    <row r="28" spans="8:12" x14ac:dyDescent="0.25">
      <c r="H28" t="s">
        <v>346</v>
      </c>
      <c r="I28" t="s">
        <v>347</v>
      </c>
      <c r="J28" t="s">
        <v>348</v>
      </c>
      <c r="L28" s="73">
        <v>0.14000000000000001</v>
      </c>
    </row>
    <row r="29" spans="8:12" x14ac:dyDescent="0.25">
      <c r="H29" s="70" t="s">
        <v>349</v>
      </c>
      <c r="I29" s="70" t="s">
        <v>350</v>
      </c>
    </row>
    <row r="30" spans="8:12" x14ac:dyDescent="0.25">
      <c r="H30" t="s">
        <v>351</v>
      </c>
      <c r="I30" t="s">
        <v>352</v>
      </c>
      <c r="J30" t="s">
        <v>353</v>
      </c>
    </row>
    <row r="31" spans="8:12" x14ac:dyDescent="0.25">
      <c r="H31" t="s">
        <v>354</v>
      </c>
      <c r="I31" t="s">
        <v>355</v>
      </c>
      <c r="J31" t="s">
        <v>356</v>
      </c>
    </row>
    <row r="32" spans="8:12" x14ac:dyDescent="0.25">
      <c r="H32" t="s">
        <v>357</v>
      </c>
      <c r="I32" t="s">
        <v>358</v>
      </c>
      <c r="J32" t="s">
        <v>359</v>
      </c>
    </row>
    <row r="33" spans="8:13" x14ac:dyDescent="0.25">
      <c r="H33" t="s">
        <v>360</v>
      </c>
      <c r="I33" t="s">
        <v>361</v>
      </c>
      <c r="J33" t="s">
        <v>362</v>
      </c>
    </row>
    <row r="34" spans="8:13" x14ac:dyDescent="0.25">
      <c r="H34" t="s">
        <v>363</v>
      </c>
      <c r="I34" t="s">
        <v>364</v>
      </c>
      <c r="J34" t="s">
        <v>365</v>
      </c>
      <c r="K34" s="74"/>
    </row>
    <row r="35" spans="8:13" x14ac:dyDescent="0.25">
      <c r="H35" t="s">
        <v>366</v>
      </c>
      <c r="I35" t="s">
        <v>367</v>
      </c>
      <c r="J35" t="s">
        <v>368</v>
      </c>
      <c r="K35" s="74"/>
    </row>
    <row r="36" spans="8:13" x14ac:dyDescent="0.25">
      <c r="H36" t="s">
        <v>369</v>
      </c>
      <c r="I36" t="s">
        <v>370</v>
      </c>
      <c r="J36" t="s">
        <v>371</v>
      </c>
      <c r="K36" s="74"/>
    </row>
    <row r="37" spans="8:13" x14ac:dyDescent="0.25">
      <c r="H37" s="70" t="s">
        <v>372</v>
      </c>
      <c r="I37" s="70" t="s">
        <v>373</v>
      </c>
    </row>
    <row r="38" spans="8:13" x14ac:dyDescent="0.25">
      <c r="H38" t="s">
        <v>374</v>
      </c>
      <c r="I38" s="69" t="s">
        <v>375</v>
      </c>
      <c r="J38" t="s">
        <v>376</v>
      </c>
      <c r="K38" s="74"/>
    </row>
    <row r="39" spans="8:13" x14ac:dyDescent="0.25">
      <c r="H39" t="s">
        <v>377</v>
      </c>
      <c r="I39" t="s">
        <v>378</v>
      </c>
      <c r="J39" t="s">
        <v>379</v>
      </c>
    </row>
    <row r="40" spans="8:13" x14ac:dyDescent="0.25">
      <c r="H40" s="74" t="s">
        <v>380</v>
      </c>
      <c r="I40" s="74" t="s">
        <v>381</v>
      </c>
      <c r="J40" s="74" t="s">
        <v>382</v>
      </c>
      <c r="K40" s="74"/>
      <c r="L40" s="74"/>
      <c r="M40" s="74"/>
    </row>
    <row r="41" spans="8:13" x14ac:dyDescent="0.25">
      <c r="H41" t="s">
        <v>383</v>
      </c>
      <c r="I41" t="s">
        <v>384</v>
      </c>
      <c r="J41" t="s">
        <v>385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CBC3-07DC-423B-806D-A8AE36FA71B5}">
  <dimension ref="B2:S51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:J2"/>
    </sheetView>
  </sheetViews>
  <sheetFormatPr defaultRowHeight="15" x14ac:dyDescent="0.25"/>
  <cols>
    <col min="1" max="1" width="9.140625" style="50"/>
    <col min="2" max="8" width="15.28515625" style="50" customWidth="1"/>
    <col min="9" max="9" width="12.28515625" style="50" bestFit="1" customWidth="1"/>
    <col min="10" max="10" width="12.85546875" style="54" customWidth="1"/>
    <col min="11" max="18" width="9.140625" style="57"/>
    <col min="19" max="19" width="9.140625" style="56"/>
    <col min="20" max="16384" width="9.140625" style="50"/>
  </cols>
  <sheetData>
    <row r="2" spans="2:19" s="52" customFormat="1" ht="34.5" customHeight="1" x14ac:dyDescent="0.25">
      <c r="B2" s="67" t="s">
        <v>230</v>
      </c>
      <c r="C2" s="67" t="s">
        <v>228</v>
      </c>
      <c r="D2" s="67" t="s">
        <v>227</v>
      </c>
      <c r="E2" s="67" t="s">
        <v>229</v>
      </c>
      <c r="F2" s="67" t="s">
        <v>211</v>
      </c>
      <c r="G2" s="67" t="s">
        <v>210</v>
      </c>
      <c r="H2" s="67" t="s">
        <v>212</v>
      </c>
      <c r="I2" s="67" t="s">
        <v>235</v>
      </c>
      <c r="J2" s="67" t="s">
        <v>236</v>
      </c>
      <c r="K2" s="58"/>
      <c r="L2" s="58"/>
      <c r="M2" s="58"/>
      <c r="N2" s="58"/>
      <c r="O2" s="58"/>
      <c r="P2" s="58"/>
      <c r="Q2" s="58"/>
      <c r="R2" s="58"/>
      <c r="S2" s="59"/>
    </row>
    <row r="3" spans="2:19" ht="34.5" customHeight="1" x14ac:dyDescent="0.25">
      <c r="B3" s="51">
        <v>0</v>
      </c>
      <c r="C3" s="51" t="s">
        <v>233</v>
      </c>
      <c r="D3" s="51" t="s">
        <v>233</v>
      </c>
      <c r="E3" s="51" t="s">
        <v>233</v>
      </c>
      <c r="F3" s="51" t="s">
        <v>233</v>
      </c>
      <c r="G3" s="51" t="s">
        <v>233</v>
      </c>
      <c r="H3" s="51" t="s">
        <v>233</v>
      </c>
      <c r="I3" s="50" t="s">
        <v>241</v>
      </c>
      <c r="J3" s="54" t="s">
        <v>238</v>
      </c>
    </row>
    <row r="4" spans="2:19" ht="34.5" customHeight="1" x14ac:dyDescent="0.25">
      <c r="B4" s="51"/>
      <c r="C4" s="51" t="s">
        <v>231</v>
      </c>
      <c r="D4" s="51" t="s">
        <v>231</v>
      </c>
      <c r="E4" s="51" t="s">
        <v>237</v>
      </c>
      <c r="F4" s="53"/>
      <c r="G4" s="53"/>
      <c r="H4" s="53"/>
    </row>
    <row r="5" spans="2:19" x14ac:dyDescent="0.25">
      <c r="B5" s="51"/>
      <c r="C5" s="51"/>
      <c r="D5" s="51"/>
      <c r="E5" s="51"/>
      <c r="F5" s="53"/>
      <c r="G5" s="53"/>
      <c r="H5" s="53"/>
    </row>
    <row r="6" spans="2:19" ht="34.5" customHeight="1" x14ac:dyDescent="0.25">
      <c r="B6" s="51">
        <v>1</v>
      </c>
      <c r="C6" s="51" t="str">
        <f t="shared" ref="C6:H6" si="0">C3</f>
        <v>No precipitation</v>
      </c>
      <c r="D6" s="51" t="str">
        <f t="shared" si="0"/>
        <v>No precipitation</v>
      </c>
      <c r="E6" s="51" t="str">
        <f t="shared" si="0"/>
        <v>No precipitation</v>
      </c>
      <c r="F6" s="51" t="str">
        <f t="shared" si="0"/>
        <v>No precipitation</v>
      </c>
      <c r="G6" s="51" t="str">
        <f t="shared" si="0"/>
        <v>No precipitation</v>
      </c>
      <c r="H6" s="51" t="str">
        <f t="shared" si="0"/>
        <v>No precipitation</v>
      </c>
      <c r="I6" s="50" t="s">
        <v>242</v>
      </c>
      <c r="J6" s="54" t="s">
        <v>239</v>
      </c>
    </row>
    <row r="7" spans="2:19" ht="34.5" customHeight="1" x14ac:dyDescent="0.25">
      <c r="B7" s="51"/>
      <c r="C7" s="51" t="str">
        <f>C4</f>
        <v>No ageing</v>
      </c>
      <c r="D7" s="51" t="str">
        <f>D4</f>
        <v>No ageing</v>
      </c>
      <c r="E7" s="51" t="str">
        <f>E4</f>
        <v>Produces FeS~2~</v>
      </c>
      <c r="F7" s="51"/>
      <c r="G7" s="51"/>
      <c r="H7" s="51"/>
    </row>
    <row r="8" spans="2:19" x14ac:dyDescent="0.25">
      <c r="B8" s="51"/>
      <c r="C8" s="51"/>
      <c r="D8" s="51"/>
      <c r="E8" s="51"/>
      <c r="F8" s="51"/>
      <c r="G8" s="51"/>
      <c r="H8" s="51"/>
    </row>
    <row r="9" spans="2:19" ht="34.5" customHeight="1" x14ac:dyDescent="0.25">
      <c r="B9" s="51">
        <v>2</v>
      </c>
      <c r="C9" s="51" t="s">
        <v>249</v>
      </c>
      <c r="D9" s="51" t="str">
        <f>C9</f>
        <v>Constant precipitation</v>
      </c>
      <c r="E9" s="51" t="str">
        <f>C9</f>
        <v>Constant precipitation</v>
      </c>
      <c r="F9" s="51" t="str">
        <f>$C$9</f>
        <v>Constant precipitation</v>
      </c>
      <c r="G9" s="51" t="str">
        <f>$C$9</f>
        <v>Constant precipitation</v>
      </c>
      <c r="H9" s="51" t="str">
        <f>$C$9</f>
        <v>Constant precipitation</v>
      </c>
      <c r="J9" s="54" t="s">
        <v>240</v>
      </c>
    </row>
    <row r="10" spans="2:19" x14ac:dyDescent="0.25">
      <c r="B10" s="51"/>
      <c r="C10" s="51"/>
      <c r="D10" s="51"/>
      <c r="E10" s="51"/>
      <c r="F10" s="51"/>
      <c r="G10" s="51"/>
      <c r="H10" s="51"/>
    </row>
    <row r="11" spans="2:19" ht="45" x14ac:dyDescent="0.25">
      <c r="B11" s="51">
        <v>3</v>
      </c>
      <c r="C11" s="51" t="s">
        <v>251</v>
      </c>
      <c r="D11" s="51" t="str">
        <f>C11</f>
        <v>IAP precipitation / dissolution</v>
      </c>
      <c r="E11" s="51" t="str">
        <f>C11</f>
        <v>IAP precipitation / dissolution</v>
      </c>
      <c r="F11" s="51" t="str">
        <f t="shared" ref="F11:H11" si="1">D11</f>
        <v>IAP precipitation / dissolution</v>
      </c>
      <c r="G11" s="51" t="str">
        <f t="shared" si="1"/>
        <v>IAP precipitation / dissolution</v>
      </c>
      <c r="H11" s="51" t="str">
        <f t="shared" si="1"/>
        <v>IAP precipitation / dissolution</v>
      </c>
      <c r="J11" s="54" t="s">
        <v>240</v>
      </c>
    </row>
    <row r="12" spans="2:19" x14ac:dyDescent="0.25">
      <c r="B12" s="51"/>
      <c r="C12" s="51"/>
      <c r="D12" s="51"/>
      <c r="E12" s="51"/>
      <c r="F12" s="51"/>
      <c r="G12" s="51"/>
      <c r="H12" s="51"/>
    </row>
    <row r="13" spans="2:19" ht="45" x14ac:dyDescent="0.25">
      <c r="B13" s="51">
        <v>4</v>
      </c>
      <c r="C13" s="51" t="str">
        <f>C9</f>
        <v>Constant precipitation</v>
      </c>
      <c r="D13" s="51" t="str">
        <f>$C$13</f>
        <v>Constant precipitation</v>
      </c>
      <c r="E13" s="51" t="s">
        <v>250</v>
      </c>
      <c r="F13" s="51" t="str">
        <f>E13</f>
        <v>$\Omega$ precipitation / dissolution</v>
      </c>
      <c r="G13" s="51" t="str">
        <f t="shared" ref="G13:H13" si="2">F13</f>
        <v>$\Omega$ precipitation / dissolution</v>
      </c>
      <c r="H13" s="51" t="str">
        <f t="shared" si="2"/>
        <v>$\Omega$ precipitation / dissolution</v>
      </c>
      <c r="I13" s="50" t="str">
        <f>I3</f>
        <v>Constant</v>
      </c>
    </row>
    <row r="14" spans="2:19" x14ac:dyDescent="0.25">
      <c r="B14" s="51"/>
      <c r="C14" s="51"/>
      <c r="D14" s="51"/>
      <c r="E14" s="51"/>
      <c r="F14" s="51"/>
      <c r="G14" s="51"/>
      <c r="H14" s="51"/>
    </row>
    <row r="15" spans="2:19" x14ac:dyDescent="0.25">
      <c r="B15" s="51"/>
      <c r="C15" s="51"/>
      <c r="D15" s="51"/>
      <c r="E15" s="51"/>
      <c r="F15" s="51"/>
      <c r="G15" s="51"/>
      <c r="H15" s="51"/>
    </row>
    <row r="16" spans="2:19" s="56" customFormat="1" x14ac:dyDescent="0.25">
      <c r="B16" s="55"/>
      <c r="C16" s="55"/>
      <c r="D16" s="55"/>
      <c r="E16" s="55"/>
      <c r="F16" s="55"/>
      <c r="G16" s="55"/>
      <c r="H16" s="55"/>
      <c r="J16" s="57"/>
      <c r="K16" s="57"/>
      <c r="L16" s="57"/>
      <c r="M16" s="57"/>
      <c r="N16" s="57"/>
      <c r="O16" s="57"/>
      <c r="P16" s="57"/>
      <c r="Q16" s="57"/>
      <c r="R16" s="57"/>
    </row>
    <row r="17" spans="2:18" s="56" customFormat="1" x14ac:dyDescent="0.25">
      <c r="B17" s="55"/>
      <c r="J17" s="57"/>
      <c r="K17" s="57"/>
      <c r="L17" s="57"/>
      <c r="M17" s="57"/>
      <c r="N17" s="57"/>
      <c r="O17" s="57"/>
      <c r="P17" s="57"/>
      <c r="Q17" s="57"/>
      <c r="R17" s="57"/>
    </row>
    <row r="18" spans="2:18" s="56" customFormat="1" x14ac:dyDescent="0.25">
      <c r="B18" s="55"/>
      <c r="C18" s="55"/>
      <c r="D18" s="55"/>
      <c r="E18" s="55"/>
      <c r="F18" s="55"/>
      <c r="G18" s="55"/>
      <c r="H18" s="55"/>
      <c r="J18" s="57"/>
      <c r="K18" s="57"/>
      <c r="L18" s="57"/>
      <c r="M18" s="57"/>
      <c r="N18" s="57"/>
      <c r="O18" s="57"/>
      <c r="P18" s="57"/>
      <c r="Q18" s="57"/>
      <c r="R18" s="57"/>
    </row>
    <row r="19" spans="2:18" s="56" customFormat="1" x14ac:dyDescent="0.25">
      <c r="B19" s="55"/>
      <c r="C19" s="55"/>
      <c r="D19" s="55"/>
      <c r="E19" s="55"/>
      <c r="F19" s="55"/>
      <c r="G19" s="55"/>
      <c r="H19" s="55"/>
      <c r="J19" s="57"/>
      <c r="K19" s="57"/>
      <c r="L19" s="57"/>
      <c r="M19" s="57"/>
      <c r="N19" s="57"/>
      <c r="O19" s="57"/>
      <c r="P19" s="57"/>
      <c r="Q19" s="57"/>
      <c r="R19" s="57"/>
    </row>
    <row r="20" spans="2:18" s="56" customFormat="1" x14ac:dyDescent="0.25">
      <c r="B20" s="55"/>
      <c r="C20" s="55"/>
      <c r="D20" s="55"/>
      <c r="E20" s="55"/>
      <c r="F20" s="55"/>
      <c r="G20" s="55"/>
      <c r="H20" s="55"/>
      <c r="J20" s="57"/>
      <c r="K20" s="57"/>
      <c r="L20" s="57"/>
      <c r="M20" s="57"/>
      <c r="N20" s="57"/>
      <c r="O20" s="57"/>
      <c r="P20" s="57"/>
      <c r="Q20" s="57"/>
      <c r="R20" s="57"/>
    </row>
    <row r="21" spans="2:18" s="56" customFormat="1" x14ac:dyDescent="0.25">
      <c r="B21" s="55"/>
      <c r="C21" s="55"/>
      <c r="D21" s="55"/>
      <c r="E21" s="55"/>
      <c r="F21" s="55"/>
      <c r="G21" s="55"/>
      <c r="H21" s="55"/>
      <c r="J21" s="57"/>
      <c r="K21" s="57"/>
      <c r="L21" s="57"/>
      <c r="M21" s="57"/>
      <c r="N21" s="57"/>
      <c r="O21" s="57"/>
      <c r="P21" s="57"/>
      <c r="Q21" s="57"/>
      <c r="R21" s="57"/>
    </row>
    <row r="22" spans="2:18" s="56" customFormat="1" x14ac:dyDescent="0.25">
      <c r="B22" s="55"/>
      <c r="C22" s="55"/>
      <c r="D22" s="55"/>
      <c r="E22" s="55"/>
      <c r="F22" s="55"/>
      <c r="G22" s="55"/>
      <c r="H22" s="55"/>
      <c r="J22" s="57"/>
      <c r="K22" s="57"/>
      <c r="L22" s="57"/>
      <c r="M22" s="57"/>
      <c r="N22" s="57"/>
      <c r="O22" s="57"/>
      <c r="P22" s="57"/>
      <c r="Q22" s="57"/>
      <c r="R22" s="57"/>
    </row>
    <row r="23" spans="2:18" s="56" customFormat="1" x14ac:dyDescent="0.25">
      <c r="B23" s="55"/>
      <c r="C23" s="55"/>
      <c r="D23" s="55"/>
      <c r="E23" s="55"/>
      <c r="F23" s="55"/>
      <c r="G23" s="55"/>
      <c r="H23" s="55"/>
      <c r="J23" s="57"/>
      <c r="K23" s="57"/>
      <c r="L23" s="57"/>
      <c r="M23" s="57"/>
      <c r="N23" s="57"/>
      <c r="O23" s="57"/>
      <c r="P23" s="57"/>
      <c r="Q23" s="57"/>
      <c r="R23" s="57"/>
    </row>
    <row r="24" spans="2:18" s="56" customFormat="1" x14ac:dyDescent="0.25">
      <c r="B24" s="55"/>
      <c r="C24" s="55"/>
      <c r="D24" s="55"/>
      <c r="E24" s="55"/>
      <c r="F24" s="55"/>
      <c r="G24" s="55"/>
      <c r="H24" s="55"/>
      <c r="J24" s="57"/>
      <c r="K24" s="57"/>
      <c r="L24" s="57"/>
      <c r="M24" s="57"/>
      <c r="N24" s="57"/>
      <c r="O24" s="57"/>
      <c r="P24" s="57"/>
      <c r="Q24" s="57"/>
      <c r="R24" s="57"/>
    </row>
    <row r="25" spans="2:18" s="56" customFormat="1" x14ac:dyDescent="0.25">
      <c r="B25" s="55"/>
      <c r="C25" s="55"/>
      <c r="D25" s="55"/>
      <c r="E25" s="55"/>
      <c r="F25" s="55"/>
      <c r="G25" s="55"/>
      <c r="H25" s="55"/>
      <c r="J25" s="57"/>
      <c r="K25" s="57"/>
      <c r="L25" s="57"/>
      <c r="M25" s="57"/>
      <c r="N25" s="57"/>
      <c r="O25" s="57"/>
      <c r="P25" s="57"/>
      <c r="Q25" s="57"/>
      <c r="R25" s="57"/>
    </row>
    <row r="26" spans="2:18" s="56" customFormat="1" x14ac:dyDescent="0.25">
      <c r="B26" s="55"/>
      <c r="C26" s="55"/>
      <c r="D26" s="55"/>
      <c r="E26" s="55"/>
      <c r="F26" s="55"/>
      <c r="G26" s="55"/>
      <c r="H26" s="55"/>
      <c r="J26" s="57"/>
      <c r="K26" s="57"/>
      <c r="L26" s="57"/>
      <c r="M26" s="57"/>
      <c r="N26" s="57"/>
      <c r="O26" s="57"/>
      <c r="P26" s="57"/>
      <c r="Q26" s="57"/>
      <c r="R26" s="57"/>
    </row>
    <row r="27" spans="2:18" s="56" customFormat="1" x14ac:dyDescent="0.25">
      <c r="B27" s="55"/>
      <c r="C27" s="55"/>
      <c r="D27" s="55"/>
      <c r="E27" s="55"/>
      <c r="F27" s="55"/>
      <c r="G27" s="55"/>
      <c r="H27" s="55"/>
      <c r="J27" s="57"/>
      <c r="K27" s="57"/>
      <c r="L27" s="57"/>
      <c r="M27" s="57"/>
      <c r="N27" s="57"/>
      <c r="O27" s="57"/>
      <c r="P27" s="57"/>
      <c r="Q27" s="57"/>
      <c r="R27" s="57"/>
    </row>
    <row r="28" spans="2:18" x14ac:dyDescent="0.25">
      <c r="B28" s="51"/>
      <c r="C28" s="51"/>
      <c r="D28" s="51"/>
      <c r="E28" s="51"/>
      <c r="F28" s="51"/>
      <c r="G28" s="51"/>
      <c r="H28" s="51"/>
    </row>
    <row r="29" spans="2:18" x14ac:dyDescent="0.25">
      <c r="B29" s="51"/>
      <c r="C29" s="51"/>
      <c r="D29" s="51"/>
      <c r="E29" s="51"/>
      <c r="F29" s="51"/>
      <c r="G29" s="51"/>
      <c r="H29" s="51"/>
    </row>
    <row r="30" spans="2:18" x14ac:dyDescent="0.25">
      <c r="B30" s="51"/>
      <c r="C30" s="51"/>
      <c r="D30" s="51"/>
      <c r="E30" s="51"/>
      <c r="F30" s="51"/>
      <c r="G30" s="51"/>
      <c r="H30" s="51"/>
    </row>
    <row r="31" spans="2:18" x14ac:dyDescent="0.25">
      <c r="B31" s="51"/>
      <c r="C31" s="51"/>
      <c r="D31" s="51"/>
      <c r="E31" s="51"/>
      <c r="F31" s="51"/>
      <c r="G31" s="51"/>
      <c r="H31" s="51"/>
    </row>
    <row r="32" spans="2:18" x14ac:dyDescent="0.25">
      <c r="B32" s="51"/>
      <c r="C32" s="51"/>
      <c r="D32" s="51"/>
      <c r="E32" s="51"/>
      <c r="F32" s="51"/>
      <c r="G32" s="51"/>
      <c r="H32" s="51"/>
    </row>
    <row r="33" spans="2:8" x14ac:dyDescent="0.25">
      <c r="B33" s="51"/>
      <c r="C33" s="51"/>
      <c r="D33" s="51"/>
      <c r="E33" s="51"/>
      <c r="F33" s="51"/>
      <c r="G33" s="51"/>
      <c r="H33" s="51"/>
    </row>
    <row r="34" spans="2:8" x14ac:dyDescent="0.25">
      <c r="B34" s="51"/>
      <c r="C34" s="51"/>
      <c r="D34" s="51"/>
      <c r="E34" s="51"/>
      <c r="F34" s="51"/>
      <c r="G34" s="51"/>
      <c r="H34" s="51"/>
    </row>
    <row r="35" spans="2:8" x14ac:dyDescent="0.25">
      <c r="B35" s="51"/>
      <c r="C35" s="51"/>
      <c r="D35" s="51"/>
      <c r="E35" s="51"/>
      <c r="F35" s="51"/>
      <c r="G35" s="51"/>
      <c r="H35" s="51"/>
    </row>
    <row r="36" spans="2:8" x14ac:dyDescent="0.25">
      <c r="B36" s="51"/>
      <c r="C36" s="51"/>
      <c r="D36" s="51"/>
      <c r="E36" s="51"/>
      <c r="F36" s="51"/>
      <c r="G36" s="51"/>
      <c r="H36" s="51"/>
    </row>
    <row r="37" spans="2:8" x14ac:dyDescent="0.25">
      <c r="B37" s="51"/>
      <c r="C37" s="51"/>
      <c r="D37" s="51"/>
      <c r="E37" s="51"/>
      <c r="F37" s="51"/>
      <c r="G37" s="51"/>
      <c r="H37" s="51"/>
    </row>
    <row r="38" spans="2:8" x14ac:dyDescent="0.25">
      <c r="B38" s="51"/>
      <c r="C38" s="51"/>
      <c r="D38" s="51"/>
      <c r="E38" s="51"/>
      <c r="F38" s="51"/>
      <c r="G38" s="51"/>
      <c r="H38" s="51"/>
    </row>
    <row r="39" spans="2:8" x14ac:dyDescent="0.25">
      <c r="B39" s="51"/>
      <c r="C39" s="51"/>
      <c r="D39" s="51"/>
      <c r="E39" s="51"/>
      <c r="F39" s="51"/>
      <c r="G39" s="51"/>
      <c r="H39" s="51"/>
    </row>
    <row r="40" spans="2:8" x14ac:dyDescent="0.25">
      <c r="B40" s="51"/>
      <c r="C40" s="51"/>
      <c r="D40" s="51"/>
      <c r="E40" s="51"/>
      <c r="F40" s="51"/>
      <c r="G40" s="51"/>
      <c r="H40" s="51"/>
    </row>
    <row r="41" spans="2:8" x14ac:dyDescent="0.25">
      <c r="B41" s="51"/>
      <c r="C41" s="51"/>
      <c r="D41" s="51"/>
      <c r="E41" s="51"/>
      <c r="F41" s="51"/>
      <c r="G41" s="51"/>
      <c r="H41" s="51"/>
    </row>
    <row r="42" spans="2:8" x14ac:dyDescent="0.25">
      <c r="B42" s="51"/>
      <c r="C42" s="51"/>
      <c r="D42" s="51"/>
      <c r="E42" s="51"/>
      <c r="F42" s="51"/>
      <c r="G42" s="51"/>
      <c r="H42" s="51"/>
    </row>
    <row r="43" spans="2:8" x14ac:dyDescent="0.25">
      <c r="B43" s="51"/>
      <c r="C43" s="51"/>
      <c r="D43" s="51"/>
      <c r="E43" s="51"/>
      <c r="F43" s="51"/>
      <c r="G43" s="51"/>
      <c r="H43" s="51"/>
    </row>
    <row r="44" spans="2:8" x14ac:dyDescent="0.25">
      <c r="B44" s="51"/>
      <c r="C44" s="51"/>
      <c r="D44" s="51"/>
      <c r="E44" s="51"/>
      <c r="F44" s="51"/>
      <c r="G44" s="51"/>
      <c r="H44" s="51"/>
    </row>
    <row r="45" spans="2:8" x14ac:dyDescent="0.25">
      <c r="B45" s="51"/>
      <c r="C45" s="51"/>
      <c r="D45" s="51"/>
      <c r="E45" s="51"/>
      <c r="F45" s="51"/>
      <c r="G45" s="51"/>
      <c r="H45" s="51"/>
    </row>
    <row r="46" spans="2:8" x14ac:dyDescent="0.25">
      <c r="B46" s="51"/>
      <c r="C46" s="51"/>
      <c r="D46" s="51"/>
      <c r="E46" s="51"/>
      <c r="F46" s="51"/>
      <c r="G46" s="51"/>
      <c r="H46" s="51"/>
    </row>
    <row r="47" spans="2:8" x14ac:dyDescent="0.25">
      <c r="B47" s="51"/>
      <c r="C47" s="51"/>
      <c r="D47" s="51"/>
      <c r="E47" s="51"/>
      <c r="F47" s="51"/>
      <c r="G47" s="51"/>
      <c r="H47" s="51"/>
    </row>
    <row r="48" spans="2:8" x14ac:dyDescent="0.25">
      <c r="B48" s="51"/>
      <c r="C48" s="51"/>
      <c r="D48" s="51"/>
      <c r="E48" s="51"/>
      <c r="F48" s="51"/>
      <c r="G48" s="51"/>
      <c r="H48" s="51"/>
    </row>
    <row r="49" spans="2:8" x14ac:dyDescent="0.25">
      <c r="B49" s="51"/>
      <c r="C49" s="51"/>
      <c r="D49" s="51"/>
      <c r="E49" s="51"/>
      <c r="F49" s="51"/>
      <c r="G49" s="51"/>
      <c r="H49" s="51"/>
    </row>
    <row r="50" spans="2:8" x14ac:dyDescent="0.25">
      <c r="B50" s="51"/>
      <c r="C50" s="51"/>
      <c r="D50" s="51"/>
      <c r="E50" s="51"/>
      <c r="F50" s="51"/>
      <c r="G50" s="51"/>
      <c r="H50" s="51"/>
    </row>
    <row r="51" spans="2:8" x14ac:dyDescent="0.25">
      <c r="B51" s="51"/>
      <c r="C51" s="51"/>
      <c r="D51" s="51"/>
      <c r="E51" s="51"/>
      <c r="F51" s="51"/>
      <c r="G51" s="51"/>
      <c r="H51" s="5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7CF5-9889-4ECA-A90E-89E1F3698E15}">
  <dimension ref="B2:G2"/>
  <sheetViews>
    <sheetView zoomScale="160" zoomScaleNormal="160" workbookViewId="0">
      <selection activeCell="B2" sqref="B2:G2"/>
    </sheetView>
  </sheetViews>
  <sheetFormatPr defaultRowHeight="15" x14ac:dyDescent="0.25"/>
  <cols>
    <col min="2" max="2" width="20.42578125" bestFit="1" customWidth="1"/>
    <col min="3" max="3" width="11.5703125" bestFit="1" customWidth="1"/>
    <col min="4" max="4" width="20.5703125" bestFit="1" customWidth="1"/>
    <col min="6" max="6" width="21.42578125" bestFit="1" customWidth="1"/>
    <col min="7" max="7" width="10.140625" bestFit="1" customWidth="1"/>
  </cols>
  <sheetData>
    <row r="2" spans="2:7" x14ac:dyDescent="0.25">
      <c r="B2" s="67" t="s">
        <v>243</v>
      </c>
      <c r="C2" s="67" t="s">
        <v>244</v>
      </c>
      <c r="D2" s="67" t="s">
        <v>245</v>
      </c>
      <c r="E2" s="67" t="s">
        <v>246</v>
      </c>
      <c r="F2" s="67" t="s">
        <v>247</v>
      </c>
      <c r="G2" s="67" t="s">
        <v>248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AD0A-72B9-41AC-8108-F7D4CE328F54}">
  <dimension ref="B2:G1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:E2"/>
    </sheetView>
  </sheetViews>
  <sheetFormatPr defaultRowHeight="15" x14ac:dyDescent="0.25"/>
  <cols>
    <col min="2" max="2" width="26.28515625" customWidth="1"/>
    <col min="3" max="3" width="62" customWidth="1"/>
    <col min="4" max="4" width="42" customWidth="1"/>
    <col min="5" max="5" width="41.85546875" customWidth="1"/>
  </cols>
  <sheetData>
    <row r="2" spans="2:7" x14ac:dyDescent="0.25">
      <c r="B2" s="67" t="s">
        <v>273</v>
      </c>
      <c r="C2" s="67" t="s">
        <v>277</v>
      </c>
      <c r="D2" s="67" t="s">
        <v>34</v>
      </c>
      <c r="E2" s="67" t="s">
        <v>51</v>
      </c>
    </row>
    <row r="3" spans="2:7" x14ac:dyDescent="0.25">
      <c r="B3" s="44" t="s">
        <v>279</v>
      </c>
      <c r="C3" s="44" t="s">
        <v>282</v>
      </c>
      <c r="D3" s="44" t="s">
        <v>298</v>
      </c>
      <c r="E3" s="44" t="s">
        <v>304</v>
      </c>
    </row>
    <row r="4" spans="2:7" x14ac:dyDescent="0.25">
      <c r="B4" s="44" t="s">
        <v>280</v>
      </c>
      <c r="C4" s="44" t="s">
        <v>283</v>
      </c>
      <c r="D4" s="44" t="s">
        <v>274</v>
      </c>
      <c r="E4" s="44" t="str">
        <f t="shared" ref="E4:E5" si="0">E3</f>
        <v xml:space="preserve">Linked: *id_mag* &gt; 0 </v>
      </c>
    </row>
    <row r="5" spans="2:7" x14ac:dyDescent="0.25">
      <c r="B5" s="44" t="s">
        <v>281</v>
      </c>
      <c r="C5" s="44" t="s">
        <v>284</v>
      </c>
      <c r="D5" s="44" t="str">
        <f>D8</f>
        <v>Root O~2~ excretion rate parameter, used in equation</v>
      </c>
      <c r="E5" s="44" t="str">
        <f t="shared" si="0"/>
        <v xml:space="preserve">Linked: *id_mag* &gt; 0 </v>
      </c>
    </row>
    <row r="6" spans="2:7" x14ac:dyDescent="0.25">
      <c r="B6" t="s">
        <v>279</v>
      </c>
      <c r="C6">
        <v>0</v>
      </c>
      <c r="D6" t="str">
        <f>D3</f>
        <v>Root density (not used)</v>
      </c>
      <c r="E6" t="s">
        <v>305</v>
      </c>
    </row>
    <row r="7" spans="2:7" x14ac:dyDescent="0.25">
      <c r="B7" t="s">
        <v>280</v>
      </c>
      <c r="C7" t="s">
        <v>297</v>
      </c>
      <c r="D7" t="s">
        <v>274</v>
      </c>
      <c r="E7" t="str">
        <f t="shared" ref="E7:E10" si="1">E6</f>
        <v>Not linked: *id_mag* = 0</v>
      </c>
    </row>
    <row r="8" spans="2:7" ht="120" x14ac:dyDescent="0.25">
      <c r="B8" t="s">
        <v>281</v>
      </c>
      <c r="C8" s="36" t="s">
        <v>302</v>
      </c>
      <c r="D8" s="36" t="s">
        <v>301</v>
      </c>
      <c r="E8" t="str">
        <f t="shared" si="1"/>
        <v>Not linked: *id_mag* = 0</v>
      </c>
    </row>
    <row r="9" spans="2:7" x14ac:dyDescent="0.25">
      <c r="B9" t="s">
        <v>293</v>
      </c>
      <c r="C9" s="36" t="s">
        <v>295</v>
      </c>
      <c r="D9" s="36" t="s">
        <v>299</v>
      </c>
      <c r="E9" t="str">
        <f t="shared" si="1"/>
        <v>Not linked: *id_mag* = 0</v>
      </c>
    </row>
    <row r="10" spans="2:7" ht="30" x14ac:dyDescent="0.25">
      <c r="B10" t="s">
        <v>294</v>
      </c>
      <c r="C10" t="s">
        <v>296</v>
      </c>
      <c r="D10" s="36" t="s">
        <v>300</v>
      </c>
      <c r="E10" t="str">
        <f t="shared" si="1"/>
        <v>Not linked: *id_mag* = 0</v>
      </c>
    </row>
    <row r="11" spans="2:7" x14ac:dyDescent="0.25">
      <c r="C11" s="64"/>
      <c r="G11" s="6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F234-170D-4B45-A1EA-28BAE31F5675}">
  <dimension ref="B2:E11"/>
  <sheetViews>
    <sheetView workbookViewId="0">
      <selection activeCell="B2" sqref="B2:E2"/>
    </sheetView>
  </sheetViews>
  <sheetFormatPr defaultRowHeight="15" x14ac:dyDescent="0.25"/>
  <cols>
    <col min="2" max="2" width="22.85546875" customWidth="1"/>
    <col min="3" max="3" width="46.140625" customWidth="1"/>
    <col min="4" max="4" width="22.5703125" customWidth="1"/>
    <col min="5" max="5" width="33.85546875" customWidth="1"/>
  </cols>
  <sheetData>
    <row r="2" spans="2:5" x14ac:dyDescent="0.25">
      <c r="B2" s="67" t="s">
        <v>273</v>
      </c>
      <c r="C2" s="67" t="s">
        <v>277</v>
      </c>
      <c r="D2" s="67" t="s">
        <v>34</v>
      </c>
      <c r="E2" s="67" t="s">
        <v>51</v>
      </c>
    </row>
    <row r="3" spans="2:5" x14ac:dyDescent="0.25">
      <c r="B3" t="s">
        <v>286</v>
      </c>
      <c r="C3" s="65" t="s">
        <v>278</v>
      </c>
      <c r="D3" t="s">
        <v>292</v>
      </c>
      <c r="E3" t="s">
        <v>285</v>
      </c>
    </row>
    <row r="4" spans="2:5" x14ac:dyDescent="0.25">
      <c r="B4" t="s">
        <v>287</v>
      </c>
      <c r="C4" t="s">
        <v>288</v>
      </c>
      <c r="E4" t="s">
        <v>285</v>
      </c>
    </row>
    <row r="5" spans="2:5" x14ac:dyDescent="0.25">
      <c r="B5" t="s">
        <v>289</v>
      </c>
      <c r="C5" t="s">
        <v>290</v>
      </c>
      <c r="E5" t="s">
        <v>285</v>
      </c>
    </row>
    <row r="6" spans="2:5" x14ac:dyDescent="0.25">
      <c r="B6" t="s">
        <v>286</v>
      </c>
      <c r="C6" s="64" t="s">
        <v>291</v>
      </c>
      <c r="D6" t="s">
        <v>275</v>
      </c>
      <c r="E6" t="s">
        <v>276</v>
      </c>
    </row>
    <row r="7" spans="2:5" x14ac:dyDescent="0.25">
      <c r="B7" t="s">
        <v>287</v>
      </c>
      <c r="C7">
        <v>0</v>
      </c>
    </row>
    <row r="8" spans="2:5" x14ac:dyDescent="0.25">
      <c r="B8" t="s">
        <v>289</v>
      </c>
      <c r="C8">
        <v>0</v>
      </c>
    </row>
    <row r="11" spans="2:5" x14ac:dyDescent="0.25">
      <c r="C11" s="3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B4B4-8799-48FC-8A76-89433647002B}">
  <dimension ref="B2:L13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defaultRowHeight="15" x14ac:dyDescent="0.25"/>
  <cols>
    <col min="2" max="2" width="23" customWidth="1"/>
    <col min="3" max="3" width="58.7109375" customWidth="1"/>
    <col min="4" max="4" width="23.140625" customWidth="1"/>
    <col min="5" max="5" width="19.140625" customWidth="1"/>
    <col min="7" max="7" width="6.42578125" bestFit="1" customWidth="1"/>
  </cols>
  <sheetData>
    <row r="2" spans="2:12" x14ac:dyDescent="0.25">
      <c r="B2" s="67" t="s">
        <v>412</v>
      </c>
      <c r="C2" s="67" t="s">
        <v>34</v>
      </c>
      <c r="D2" s="67" t="s">
        <v>413</v>
      </c>
      <c r="E2" s="67" t="s">
        <v>414</v>
      </c>
      <c r="F2" s="67"/>
      <c r="G2" s="67"/>
      <c r="H2" s="67"/>
      <c r="I2" s="67"/>
      <c r="J2" s="67"/>
      <c r="K2" s="67"/>
      <c r="L2" s="67"/>
    </row>
    <row r="3" spans="2:12" ht="31.5" x14ac:dyDescent="0.25">
      <c r="B3" s="75" t="s">
        <v>433</v>
      </c>
      <c r="C3" s="79" t="s">
        <v>415</v>
      </c>
      <c r="D3" s="79" t="s">
        <v>416</v>
      </c>
      <c r="E3" s="76" t="s">
        <v>448</v>
      </c>
    </row>
    <row r="4" spans="2:12" x14ac:dyDescent="0.25">
      <c r="B4" s="75" t="s">
        <v>434</v>
      </c>
      <c r="C4" s="79" t="s">
        <v>417</v>
      </c>
      <c r="D4" s="79" t="s">
        <v>418</v>
      </c>
      <c r="E4" s="76" t="s">
        <v>419</v>
      </c>
    </row>
    <row r="5" spans="2:12" ht="15.75" x14ac:dyDescent="0.25">
      <c r="B5" s="75" t="s">
        <v>435</v>
      </c>
      <c r="C5" s="79" t="s">
        <v>420</v>
      </c>
      <c r="D5" s="79" t="s">
        <v>421</v>
      </c>
      <c r="E5" s="76" t="s">
        <v>449</v>
      </c>
    </row>
    <row r="6" spans="2:12" x14ac:dyDescent="0.25">
      <c r="B6" s="75" t="s">
        <v>436</v>
      </c>
      <c r="C6" s="79" t="s">
        <v>420</v>
      </c>
      <c r="D6" s="79" t="s">
        <v>422</v>
      </c>
      <c r="E6" s="76" t="s">
        <v>419</v>
      </c>
    </row>
    <row r="7" spans="2:12" ht="38.25" x14ac:dyDescent="0.25">
      <c r="B7" s="75" t="s">
        <v>437</v>
      </c>
      <c r="C7" s="79" t="s">
        <v>423</v>
      </c>
      <c r="D7" s="79" t="s">
        <v>424</v>
      </c>
      <c r="E7" s="76" t="s">
        <v>425</v>
      </c>
    </row>
    <row r="8" spans="2:12" ht="38.25" x14ac:dyDescent="0.25">
      <c r="B8" s="75" t="s">
        <v>438</v>
      </c>
      <c r="C8" s="79" t="s">
        <v>426</v>
      </c>
      <c r="D8" s="79" t="s">
        <v>427</v>
      </c>
      <c r="E8" s="76" t="s">
        <v>428</v>
      </c>
    </row>
    <row r="9" spans="2:12" ht="15.75" x14ac:dyDescent="0.25">
      <c r="B9" s="75" t="s">
        <v>439</v>
      </c>
      <c r="C9" s="79" t="s">
        <v>429</v>
      </c>
      <c r="D9" s="79" t="s">
        <v>443</v>
      </c>
      <c r="E9" s="76" t="s">
        <v>450</v>
      </c>
    </row>
    <row r="10" spans="2:12" ht="15.75" x14ac:dyDescent="0.25">
      <c r="B10" s="75" t="s">
        <v>440</v>
      </c>
      <c r="C10" s="79" t="s">
        <v>430</v>
      </c>
      <c r="D10" s="79" t="s">
        <v>444</v>
      </c>
      <c r="E10" s="76" t="s">
        <v>450</v>
      </c>
    </row>
    <row r="11" spans="2:12" ht="16.5" x14ac:dyDescent="0.25">
      <c r="B11" s="75" t="s">
        <v>441</v>
      </c>
      <c r="C11" s="79" t="s">
        <v>452</v>
      </c>
      <c r="D11" s="79" t="s">
        <v>431</v>
      </c>
      <c r="E11" s="76" t="s">
        <v>17</v>
      </c>
    </row>
    <row r="12" spans="2:12" ht="15.75" x14ac:dyDescent="0.25">
      <c r="B12" s="75" t="s">
        <v>442</v>
      </c>
      <c r="C12" s="79" t="s">
        <v>453</v>
      </c>
      <c r="D12" s="79" t="s">
        <v>445</v>
      </c>
      <c r="E12" s="76" t="s">
        <v>451</v>
      </c>
    </row>
    <row r="13" spans="2:12" ht="16.5" thickBot="1" x14ac:dyDescent="0.3">
      <c r="B13" s="31" t="s">
        <v>454</v>
      </c>
      <c r="C13" s="78" t="s">
        <v>432</v>
      </c>
      <c r="D13" s="78" t="s">
        <v>446</v>
      </c>
      <c r="E13" s="77" t="s">
        <v>447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044B-CB4C-4C94-A755-7C200927062F}">
  <dimension ref="A2:F21"/>
  <sheetViews>
    <sheetView zoomScale="145" zoomScaleNormal="145" workbookViewId="0">
      <selection activeCell="C19" sqref="C19"/>
    </sheetView>
  </sheetViews>
  <sheetFormatPr defaultRowHeight="15" x14ac:dyDescent="0.25"/>
  <cols>
    <col min="2" max="2" width="36.140625" style="80" customWidth="1"/>
    <col min="3" max="3" width="27.28515625" style="80" customWidth="1"/>
    <col min="4" max="4" width="29.140625" style="80" customWidth="1"/>
  </cols>
  <sheetData>
    <row r="2" spans="1:6" x14ac:dyDescent="0.25">
      <c r="B2" s="67" t="s">
        <v>455</v>
      </c>
      <c r="C2" s="67" t="s">
        <v>469</v>
      </c>
      <c r="D2" s="67" t="s">
        <v>470</v>
      </c>
    </row>
    <row r="3" spans="1:6" x14ac:dyDescent="0.25">
      <c r="A3" s="13"/>
      <c r="B3" s="81" t="s">
        <v>462</v>
      </c>
      <c r="C3" s="81">
        <v>7.6</v>
      </c>
      <c r="D3" s="81" t="s">
        <v>456</v>
      </c>
      <c r="E3" s="13"/>
      <c r="F3" s="13"/>
    </row>
    <row r="4" spans="1:6" x14ac:dyDescent="0.25">
      <c r="A4" s="13"/>
      <c r="B4" s="81" t="s">
        <v>463</v>
      </c>
      <c r="C4" s="81">
        <v>0</v>
      </c>
      <c r="D4" s="81">
        <v>0</v>
      </c>
      <c r="E4" s="13"/>
      <c r="F4" s="13"/>
    </row>
    <row r="5" spans="1:6" x14ac:dyDescent="0.25">
      <c r="A5" s="13"/>
      <c r="B5" s="81" t="s">
        <v>464</v>
      </c>
      <c r="C5" s="81">
        <v>0.22</v>
      </c>
      <c r="D5" s="81" t="s">
        <v>457</v>
      </c>
      <c r="E5" s="13"/>
      <c r="F5" s="13"/>
    </row>
    <row r="6" spans="1:6" x14ac:dyDescent="0.25">
      <c r="A6" s="13"/>
      <c r="B6" s="81" t="s">
        <v>465</v>
      </c>
      <c r="C6" s="81">
        <v>0</v>
      </c>
      <c r="D6" s="81">
        <v>0</v>
      </c>
      <c r="E6" s="13"/>
      <c r="F6" s="13"/>
    </row>
    <row r="7" spans="1:6" x14ac:dyDescent="0.25">
      <c r="A7" s="13"/>
      <c r="B7" s="81" t="s">
        <v>466</v>
      </c>
      <c r="C7" s="81">
        <v>3163</v>
      </c>
      <c r="D7" s="81" t="s">
        <v>458</v>
      </c>
      <c r="E7" s="13"/>
      <c r="F7" s="13"/>
    </row>
    <row r="8" spans="1:6" x14ac:dyDescent="0.25">
      <c r="A8" s="13"/>
      <c r="B8" s="81" t="s">
        <v>227</v>
      </c>
      <c r="C8" s="81">
        <v>0</v>
      </c>
      <c r="D8" s="81">
        <v>0</v>
      </c>
      <c r="E8" s="13"/>
      <c r="F8" s="13"/>
    </row>
    <row r="9" spans="1:6" x14ac:dyDescent="0.25">
      <c r="A9" s="13"/>
      <c r="B9" s="81" t="s">
        <v>228</v>
      </c>
      <c r="C9" s="81">
        <v>0</v>
      </c>
      <c r="D9" s="81">
        <v>0</v>
      </c>
      <c r="E9" s="13"/>
      <c r="F9" s="13"/>
    </row>
    <row r="10" spans="1:6" x14ac:dyDescent="0.25">
      <c r="A10" s="13"/>
      <c r="B10" s="81" t="s">
        <v>467</v>
      </c>
      <c r="C10" s="81">
        <v>109</v>
      </c>
      <c r="D10" s="81" t="s">
        <v>459</v>
      </c>
      <c r="E10" s="13"/>
      <c r="F10" s="13"/>
    </row>
    <row r="11" spans="1:6" x14ac:dyDescent="0.25">
      <c r="A11" s="13"/>
      <c r="B11" s="81" t="s">
        <v>212</v>
      </c>
      <c r="C11" s="81">
        <v>25</v>
      </c>
      <c r="D11" s="81" t="s">
        <v>460</v>
      </c>
      <c r="E11" s="13"/>
      <c r="F11" s="13"/>
    </row>
    <row r="12" spans="1:6" x14ac:dyDescent="0.25">
      <c r="A12" s="13"/>
      <c r="B12" s="81" t="s">
        <v>468</v>
      </c>
      <c r="C12" s="81">
        <v>1.86</v>
      </c>
      <c r="D12" s="81" t="s">
        <v>461</v>
      </c>
      <c r="E12" s="13"/>
      <c r="F12" s="13"/>
    </row>
    <row r="13" spans="1:6" x14ac:dyDescent="0.25">
      <c r="A13" s="13"/>
      <c r="B13" s="82"/>
      <c r="C13" s="82"/>
      <c r="D13" s="82"/>
      <c r="E13" s="13"/>
      <c r="F13" s="13"/>
    </row>
    <row r="14" spans="1:6" x14ac:dyDescent="0.25">
      <c r="A14" s="13"/>
      <c r="B14" s="82"/>
      <c r="C14" s="82"/>
      <c r="D14" s="82"/>
      <c r="E14" s="13"/>
      <c r="F14" s="13"/>
    </row>
    <row r="15" spans="1:6" x14ac:dyDescent="0.25">
      <c r="A15" s="13"/>
      <c r="B15" s="82"/>
      <c r="C15" s="82"/>
      <c r="D15" s="82"/>
      <c r="E15" s="13"/>
      <c r="F15" s="13"/>
    </row>
    <row r="16" spans="1:6" x14ac:dyDescent="0.25">
      <c r="A16" s="13"/>
      <c r="B16" s="82"/>
      <c r="C16" s="82"/>
      <c r="D16" s="82"/>
      <c r="E16" s="13"/>
      <c r="F16" s="13"/>
    </row>
    <row r="17" spans="1:6" x14ac:dyDescent="0.25">
      <c r="A17" s="13"/>
      <c r="B17" s="82"/>
      <c r="C17" s="82"/>
      <c r="D17" s="82"/>
      <c r="E17" s="13"/>
      <c r="F17" s="13"/>
    </row>
    <row r="18" spans="1:6" x14ac:dyDescent="0.25">
      <c r="A18" s="13"/>
      <c r="B18" s="82"/>
      <c r="C18" s="82"/>
      <c r="D18" s="82"/>
      <c r="E18" s="13"/>
      <c r="F18" s="13"/>
    </row>
    <row r="19" spans="1:6" x14ac:dyDescent="0.25">
      <c r="A19" s="13"/>
      <c r="B19" s="82"/>
      <c r="C19" s="82"/>
      <c r="D19" s="82"/>
      <c r="E19" s="13"/>
      <c r="F19" s="13"/>
    </row>
    <row r="20" spans="1:6" x14ac:dyDescent="0.25">
      <c r="A20" s="13"/>
      <c r="B20" s="82"/>
      <c r="C20" s="82"/>
      <c r="D20" s="82"/>
      <c r="E20" s="13"/>
      <c r="F20" s="13"/>
    </row>
    <row r="21" spans="1:6" x14ac:dyDescent="0.25">
      <c r="A21" s="13"/>
      <c r="B21" s="82"/>
      <c r="C21" s="82"/>
      <c r="D21" s="82"/>
      <c r="E21" s="13"/>
      <c r="F21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83B76-50C0-490F-AC19-3FE2C2CA6837}">
  <dimension ref="B2:G10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C2" sqref="C2"/>
    </sheetView>
  </sheetViews>
  <sheetFormatPr defaultRowHeight="15" x14ac:dyDescent="0.25"/>
  <cols>
    <col min="2" max="2" width="31.7109375" style="80" customWidth="1"/>
    <col min="3" max="3" width="33.140625" style="80" customWidth="1"/>
    <col min="4" max="7" width="22.28515625" style="80" customWidth="1"/>
  </cols>
  <sheetData>
    <row r="2" spans="2:7" ht="30" x14ac:dyDescent="0.25">
      <c r="B2" s="87" t="s">
        <v>490</v>
      </c>
      <c r="C2" s="67" t="s">
        <v>496</v>
      </c>
      <c r="D2" s="67" t="s">
        <v>471</v>
      </c>
      <c r="E2" s="67" t="s">
        <v>472</v>
      </c>
      <c r="F2" s="67" t="s">
        <v>473</v>
      </c>
      <c r="G2" s="67" t="s">
        <v>474</v>
      </c>
    </row>
    <row r="3" spans="2:7" ht="15" customHeight="1" x14ac:dyDescent="0.25">
      <c r="C3" s="147" t="s">
        <v>475</v>
      </c>
      <c r="D3" s="85" t="s">
        <v>476</v>
      </c>
      <c r="E3" s="85" t="s">
        <v>477</v>
      </c>
      <c r="F3" s="85" t="s">
        <v>478</v>
      </c>
      <c r="G3" s="85" t="s">
        <v>479</v>
      </c>
    </row>
    <row r="4" spans="2:7" x14ac:dyDescent="0.25">
      <c r="C4" s="147"/>
      <c r="D4" s="85" t="s">
        <v>479</v>
      </c>
      <c r="E4" s="85" t="s">
        <v>480</v>
      </c>
      <c r="F4" s="85" t="s">
        <v>481</v>
      </c>
      <c r="G4" s="85" t="s">
        <v>482</v>
      </c>
    </row>
    <row r="5" spans="2:7" ht="15.75" thickBot="1" x14ac:dyDescent="0.3">
      <c r="C5" s="148"/>
      <c r="D5" s="86" t="s">
        <v>479</v>
      </c>
      <c r="E5" s="86" t="s">
        <v>483</v>
      </c>
      <c r="F5" s="86" t="s">
        <v>481</v>
      </c>
      <c r="G5" s="86" t="s">
        <v>484</v>
      </c>
    </row>
    <row r="6" spans="2:7" x14ac:dyDescent="0.25">
      <c r="B6" s="84" t="s">
        <v>491</v>
      </c>
      <c r="C6" s="149" t="s">
        <v>485</v>
      </c>
      <c r="D6" s="152" t="s">
        <v>486</v>
      </c>
      <c r="E6" s="145" t="s">
        <v>486</v>
      </c>
      <c r="F6" s="145" t="s">
        <v>486</v>
      </c>
      <c r="G6" s="145" t="s">
        <v>486</v>
      </c>
    </row>
    <row r="7" spans="2:7" ht="15.75" thickBot="1" x14ac:dyDescent="0.3">
      <c r="B7" s="83" t="s">
        <v>492</v>
      </c>
      <c r="C7" s="150"/>
      <c r="D7" s="153"/>
      <c r="E7" s="146"/>
      <c r="F7" s="146"/>
      <c r="G7" s="146"/>
    </row>
    <row r="8" spans="2:7" ht="15.75" thickBot="1" x14ac:dyDescent="0.3">
      <c r="B8" s="83" t="s">
        <v>493</v>
      </c>
      <c r="C8" s="150"/>
      <c r="D8" s="86" t="s">
        <v>486</v>
      </c>
      <c r="E8" s="86" t="s">
        <v>487</v>
      </c>
      <c r="F8" s="86" t="s">
        <v>486</v>
      </c>
      <c r="G8" s="86" t="s">
        <v>486</v>
      </c>
    </row>
    <row r="9" spans="2:7" x14ac:dyDescent="0.25">
      <c r="B9" s="84" t="s">
        <v>494</v>
      </c>
      <c r="C9" s="150"/>
      <c r="D9" s="85" t="s">
        <v>486</v>
      </c>
      <c r="E9" s="85" t="s">
        <v>488</v>
      </c>
      <c r="F9" s="85" t="s">
        <v>488</v>
      </c>
      <c r="G9" s="85" t="s">
        <v>486</v>
      </c>
    </row>
    <row r="10" spans="2:7" ht="15.75" thickBot="1" x14ac:dyDescent="0.3">
      <c r="B10" s="83" t="s">
        <v>495</v>
      </c>
      <c r="C10" s="151"/>
      <c r="D10" s="86" t="s">
        <v>486</v>
      </c>
      <c r="E10" s="86" t="s">
        <v>489</v>
      </c>
      <c r="F10" s="86" t="s">
        <v>489</v>
      </c>
      <c r="G10" s="86" t="s">
        <v>486</v>
      </c>
    </row>
  </sheetData>
  <mergeCells count="6">
    <mergeCell ref="G6:G7"/>
    <mergeCell ref="C3:C5"/>
    <mergeCell ref="C6:C10"/>
    <mergeCell ref="D6:D7"/>
    <mergeCell ref="E6:E7"/>
    <mergeCell ref="F6:F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9976-2265-419F-872C-FD2246847E9E}">
  <dimension ref="A1:P20"/>
  <sheetViews>
    <sheetView topLeftCell="B1" zoomScale="175" zoomScaleNormal="175" workbookViewId="0">
      <selection activeCell="C2" sqref="C2"/>
    </sheetView>
  </sheetViews>
  <sheetFormatPr defaultRowHeight="15" x14ac:dyDescent="0.25"/>
  <cols>
    <col min="2" max="2" width="15.85546875" customWidth="1"/>
    <col min="15" max="15" width="18.85546875" bestFit="1" customWidth="1"/>
    <col min="16" max="16" width="9.5703125" bestFit="1" customWidth="1"/>
  </cols>
  <sheetData>
    <row r="1" spans="1:16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6" x14ac:dyDescent="0.25">
      <c r="A2" s="13"/>
      <c r="B2" s="89" t="s">
        <v>501</v>
      </c>
      <c r="C2" s="89" t="s">
        <v>501</v>
      </c>
      <c r="D2" s="89" t="s">
        <v>497</v>
      </c>
      <c r="E2" s="89" t="s">
        <v>498</v>
      </c>
      <c r="F2" s="89" t="s">
        <v>499</v>
      </c>
      <c r="G2" s="89" t="s">
        <v>500</v>
      </c>
      <c r="H2" s="13"/>
      <c r="I2" s="13"/>
      <c r="J2" s="13"/>
      <c r="K2" s="13"/>
    </row>
    <row r="3" spans="1:16" x14ac:dyDescent="0.25">
      <c r="A3" s="13"/>
      <c r="C3" s="88">
        <v>10000000</v>
      </c>
      <c r="D3" s="91">
        <v>178</v>
      </c>
      <c r="E3" s="91">
        <v>-753000</v>
      </c>
      <c r="F3" s="91">
        <v>-1530000</v>
      </c>
      <c r="G3" s="91">
        <v>12000</v>
      </c>
      <c r="H3" s="13" t="s">
        <v>502</v>
      </c>
      <c r="I3" s="90" t="s">
        <v>503</v>
      </c>
      <c r="J3" s="13"/>
      <c r="K3" s="13">
        <f>LOG10(C3)</f>
        <v>7</v>
      </c>
      <c r="L3" t="s">
        <v>504</v>
      </c>
      <c r="N3" t="str">
        <f>H3&amp;K3&amp;L3</f>
        <v>1×10^7^</v>
      </c>
      <c r="O3" t="str">
        <f>N3</f>
        <v>1×10^7^</v>
      </c>
    </row>
    <row r="4" spans="1:16" x14ac:dyDescent="0.25">
      <c r="A4" s="13"/>
      <c r="B4" s="88">
        <f t="shared" ref="B4:B14" si="0">C3</f>
        <v>10000000</v>
      </c>
      <c r="C4" s="88">
        <v>5000000</v>
      </c>
      <c r="D4" s="91">
        <v>172</v>
      </c>
      <c r="E4" s="91">
        <v>-564000</v>
      </c>
      <c r="F4" s="91">
        <v>-1150000</v>
      </c>
      <c r="G4" s="91">
        <v>11900</v>
      </c>
      <c r="H4" s="13" t="s">
        <v>502</v>
      </c>
      <c r="I4" s="90" t="s">
        <v>503</v>
      </c>
      <c r="J4" s="13">
        <f>LOG10(B4)</f>
        <v>7</v>
      </c>
      <c r="K4" s="13">
        <f>LOG10(C4/5)</f>
        <v>6</v>
      </c>
      <c r="L4" t="s">
        <v>504</v>
      </c>
      <c r="M4" t="str">
        <f t="shared" ref="M4" si="1">H4&amp;J4&amp;L4</f>
        <v>1×10^7^</v>
      </c>
      <c r="N4" t="str">
        <f>I4&amp;K4&amp;L4</f>
        <v>5×10^6^</v>
      </c>
      <c r="O4" t="str">
        <f>M4&amp;" to "&amp;N4</f>
        <v>1×10^7^ to 5×10^6^</v>
      </c>
    </row>
    <row r="5" spans="1:16" x14ac:dyDescent="0.25">
      <c r="A5" s="13"/>
      <c r="B5" s="88">
        <f t="shared" si="0"/>
        <v>5000000</v>
      </c>
      <c r="C5" s="88">
        <v>1000000</v>
      </c>
      <c r="D5" s="91">
        <v>163</v>
      </c>
      <c r="E5" s="91">
        <v>-226000</v>
      </c>
      <c r="F5" s="91">
        <v>-458000</v>
      </c>
      <c r="G5" s="91">
        <v>11800</v>
      </c>
      <c r="H5" s="13" t="s">
        <v>502</v>
      </c>
      <c r="I5" s="90" t="s">
        <v>503</v>
      </c>
      <c r="J5" s="13">
        <f>LOG10(B5/5)</f>
        <v>6</v>
      </c>
      <c r="K5" s="13">
        <f t="shared" ref="K5" si="2">LOG10(C5)</f>
        <v>6</v>
      </c>
      <c r="L5" t="s">
        <v>504</v>
      </c>
      <c r="M5" t="str">
        <f>I5&amp;J5&amp;L5</f>
        <v>5×10^6^</v>
      </c>
      <c r="N5" t="str">
        <f t="shared" ref="N5" si="3">H5&amp;K5&amp;L5</f>
        <v>1×10^6^</v>
      </c>
      <c r="O5" t="str">
        <f t="shared" ref="O5:O13" si="4">M5&amp;" to "&amp;N5</f>
        <v>5×10^6^ to 1×10^6^</v>
      </c>
    </row>
    <row r="6" spans="1:16" x14ac:dyDescent="0.25">
      <c r="A6" s="13"/>
      <c r="B6" s="88">
        <f t="shared" si="0"/>
        <v>1000000</v>
      </c>
      <c r="C6" s="88">
        <f>C5/2</f>
        <v>500000</v>
      </c>
      <c r="D6" s="91">
        <v>158</v>
      </c>
      <c r="E6" s="91">
        <v>-56500</v>
      </c>
      <c r="F6" s="91">
        <v>-115000</v>
      </c>
      <c r="G6" s="91">
        <v>11700</v>
      </c>
      <c r="H6" s="13" t="s">
        <v>502</v>
      </c>
      <c r="I6" s="90" t="s">
        <v>503</v>
      </c>
      <c r="J6" s="13">
        <f t="shared" ref="J6" si="5">LOG10(B6)</f>
        <v>6</v>
      </c>
      <c r="K6" s="13">
        <f t="shared" ref="K6" si="6">LOG10(C6/5)</f>
        <v>5</v>
      </c>
      <c r="L6" t="s">
        <v>504</v>
      </c>
      <c r="M6" t="str">
        <f t="shared" ref="M6" si="7">H6&amp;J6&amp;L6</f>
        <v>1×10^6^</v>
      </c>
      <c r="N6" t="str">
        <f t="shared" ref="N6" si="8">I6&amp;K6&amp;L6</f>
        <v>5×10^5^</v>
      </c>
      <c r="O6" t="str">
        <f t="shared" si="4"/>
        <v>1×10^6^ to 5×10^5^</v>
      </c>
    </row>
    <row r="7" spans="1:16" x14ac:dyDescent="0.25">
      <c r="A7" s="13"/>
      <c r="B7" s="88">
        <f t="shared" si="0"/>
        <v>500000</v>
      </c>
      <c r="C7" s="88">
        <f>C6/5</f>
        <v>100000</v>
      </c>
      <c r="D7" s="91">
        <v>102</v>
      </c>
      <c r="E7" s="91">
        <v>-22600</v>
      </c>
      <c r="F7" s="91">
        <v>-46100</v>
      </c>
      <c r="G7" s="91">
        <v>9310</v>
      </c>
      <c r="H7" s="13" t="s">
        <v>502</v>
      </c>
      <c r="I7" s="90" t="s">
        <v>503</v>
      </c>
      <c r="J7" s="13">
        <f t="shared" ref="J7" si="9">LOG10(B7/5)</f>
        <v>5</v>
      </c>
      <c r="K7" s="13">
        <f t="shared" ref="K7" si="10">LOG10(C7)</f>
        <v>5</v>
      </c>
      <c r="L7" t="s">
        <v>504</v>
      </c>
      <c r="M7" t="str">
        <f t="shared" ref="M7" si="11">I7&amp;J7&amp;L7</f>
        <v>5×10^5^</v>
      </c>
      <c r="N7" t="str">
        <f t="shared" ref="N7" si="12">H7&amp;K7&amp;L7</f>
        <v>1×10^5^</v>
      </c>
      <c r="O7" t="str">
        <f t="shared" si="4"/>
        <v>5×10^5^ to 1×10^5^</v>
      </c>
    </row>
    <row r="8" spans="1:16" x14ac:dyDescent="0.25">
      <c r="A8" s="13"/>
      <c r="B8" s="88">
        <f t="shared" si="0"/>
        <v>100000</v>
      </c>
      <c r="C8" s="88">
        <f t="shared" ref="C8" si="13">C7/2</f>
        <v>50000</v>
      </c>
      <c r="D8" s="91">
        <v>28</v>
      </c>
      <c r="E8" s="91">
        <v>-5710</v>
      </c>
      <c r="F8" s="91">
        <v>-11700</v>
      </c>
      <c r="G8" s="91">
        <v>6000</v>
      </c>
      <c r="H8" s="13" t="s">
        <v>502</v>
      </c>
      <c r="I8" s="90" t="s">
        <v>503</v>
      </c>
      <c r="J8" s="13">
        <f t="shared" ref="J8" si="14">LOG10(B8)</f>
        <v>5</v>
      </c>
      <c r="K8" s="13">
        <f t="shared" ref="K8" si="15">LOG10(C8/5)</f>
        <v>4</v>
      </c>
      <c r="L8" t="s">
        <v>504</v>
      </c>
      <c r="M8" t="str">
        <f t="shared" ref="M8" si="16">H8&amp;J8&amp;L8</f>
        <v>1×10^5^</v>
      </c>
      <c r="N8" t="str">
        <f t="shared" ref="N8" si="17">I8&amp;K8&amp;L8</f>
        <v>5×10^4^</v>
      </c>
      <c r="O8" t="str">
        <f t="shared" si="4"/>
        <v>1×10^5^ to 5×10^4^</v>
      </c>
    </row>
    <row r="9" spans="1:16" x14ac:dyDescent="0.25">
      <c r="A9" s="13"/>
      <c r="B9" s="88">
        <f t="shared" si="0"/>
        <v>50000</v>
      </c>
      <c r="C9" s="88">
        <f t="shared" ref="C9" si="18">C8/5</f>
        <v>10000</v>
      </c>
      <c r="D9" s="91">
        <v>-10.9</v>
      </c>
      <c r="E9" s="91">
        <v>-2320</v>
      </c>
      <c r="F9" s="91">
        <v>-4730</v>
      </c>
      <c r="G9" s="91">
        <v>3840</v>
      </c>
      <c r="H9" s="13" t="s">
        <v>502</v>
      </c>
      <c r="I9" s="90" t="s">
        <v>503</v>
      </c>
      <c r="J9" s="13">
        <f t="shared" ref="J9" si="19">LOG10(B9/5)</f>
        <v>4</v>
      </c>
      <c r="K9" s="13">
        <f t="shared" ref="K9" si="20">LOG10(C9)</f>
        <v>4</v>
      </c>
      <c r="L9" t="s">
        <v>504</v>
      </c>
      <c r="M9" t="str">
        <f t="shared" ref="M9" si="21">I9&amp;J9&amp;L9</f>
        <v>5×10^4^</v>
      </c>
      <c r="N9" t="str">
        <f t="shared" ref="N9" si="22">H9&amp;K9&amp;L9</f>
        <v>1×10^4^</v>
      </c>
      <c r="O9" t="str">
        <f t="shared" si="4"/>
        <v>5×10^4^ to 1×10^4^</v>
      </c>
    </row>
    <row r="10" spans="1:16" x14ac:dyDescent="0.25">
      <c r="A10" s="13"/>
      <c r="B10" s="88">
        <f t="shared" si="0"/>
        <v>10000</v>
      </c>
      <c r="C10" s="88">
        <f t="shared" ref="C10" si="23">C9/2</f>
        <v>5000</v>
      </c>
      <c r="D10" s="91">
        <v>-38.9</v>
      </c>
      <c r="E10" s="91">
        <v>-628</v>
      </c>
      <c r="F10" s="91">
        <v>-1250</v>
      </c>
      <c r="G10" s="91">
        <v>2220</v>
      </c>
      <c r="H10" s="13" t="s">
        <v>502</v>
      </c>
      <c r="I10" s="90" t="s">
        <v>503</v>
      </c>
      <c r="J10" s="13">
        <f t="shared" ref="J10" si="24">LOG10(B10)</f>
        <v>4</v>
      </c>
      <c r="K10" s="13">
        <f t="shared" ref="K10" si="25">LOG10(C10/5)</f>
        <v>3</v>
      </c>
      <c r="L10" t="s">
        <v>504</v>
      </c>
      <c r="M10" t="str">
        <f t="shared" ref="M10" si="26">H10&amp;J10&amp;L10</f>
        <v>1×10^4^</v>
      </c>
      <c r="N10" t="str">
        <f t="shared" ref="N10" si="27">I10&amp;K10&amp;L10</f>
        <v>5×10^3^</v>
      </c>
      <c r="O10" t="str">
        <f t="shared" si="4"/>
        <v>1×10^4^ to 5×10^3^</v>
      </c>
    </row>
    <row r="11" spans="1:16" x14ac:dyDescent="0.25">
      <c r="A11" s="13"/>
      <c r="B11" s="88">
        <f t="shared" si="0"/>
        <v>5000</v>
      </c>
      <c r="C11" s="88">
        <f t="shared" ref="C11" si="28">C10/5</f>
        <v>1000</v>
      </c>
      <c r="D11" s="91">
        <v>-56.1</v>
      </c>
      <c r="E11" s="91">
        <v>-289</v>
      </c>
      <c r="F11" s="91">
        <v>-528</v>
      </c>
      <c r="G11" s="91">
        <v>1410</v>
      </c>
      <c r="H11" s="13" t="s">
        <v>502</v>
      </c>
      <c r="I11" s="90" t="s">
        <v>503</v>
      </c>
      <c r="J11" s="13">
        <f t="shared" ref="J11" si="29">LOG10(B11/5)</f>
        <v>3</v>
      </c>
      <c r="K11" s="13">
        <f t="shared" ref="K11" si="30">LOG10(C11)</f>
        <v>3</v>
      </c>
      <c r="L11" t="s">
        <v>504</v>
      </c>
      <c r="M11" t="str">
        <f t="shared" ref="M11" si="31">I11&amp;J11&amp;L11</f>
        <v>5×10^3^</v>
      </c>
      <c r="N11" t="str">
        <f t="shared" ref="N11" si="32">H11&amp;K11&amp;L11</f>
        <v>1×10^3^</v>
      </c>
      <c r="O11" t="str">
        <f t="shared" si="4"/>
        <v>5×10^3^ to 1×10^3^</v>
      </c>
    </row>
    <row r="12" spans="1:16" x14ac:dyDescent="0.25">
      <c r="A12" s="13"/>
      <c r="B12" s="88">
        <f t="shared" si="0"/>
        <v>1000</v>
      </c>
      <c r="C12" s="88">
        <f t="shared" ref="C12" si="33">C11/2</f>
        <v>500</v>
      </c>
      <c r="D12" s="91">
        <v>-68.099999999999994</v>
      </c>
      <c r="E12" s="91">
        <v>-120</v>
      </c>
      <c r="F12" s="91">
        <v>-158</v>
      </c>
      <c r="G12" s="91">
        <v>827</v>
      </c>
      <c r="H12" s="13" t="s">
        <v>502</v>
      </c>
      <c r="I12" s="90" t="s">
        <v>503</v>
      </c>
      <c r="J12" s="13">
        <f t="shared" ref="J12" si="34">LOG10(B12)</f>
        <v>3</v>
      </c>
      <c r="K12" s="13">
        <f t="shared" ref="K12" si="35">LOG10(C12/5)</f>
        <v>2</v>
      </c>
      <c r="L12" t="s">
        <v>504</v>
      </c>
      <c r="M12" t="str">
        <f t="shared" ref="M12" si="36">H12&amp;J12&amp;L12</f>
        <v>1×10^3^</v>
      </c>
      <c r="N12" t="str">
        <f t="shared" ref="N12" si="37">I12&amp;K12&amp;L12</f>
        <v>5×10^2^</v>
      </c>
      <c r="O12" t="str">
        <f t="shared" si="4"/>
        <v>1×10^3^ to 5×10^2^</v>
      </c>
    </row>
    <row r="13" spans="1:16" x14ac:dyDescent="0.25">
      <c r="A13" s="13"/>
      <c r="B13" s="88">
        <f t="shared" si="0"/>
        <v>500</v>
      </c>
      <c r="C13" s="88">
        <f t="shared" ref="C13" si="38">C12/5</f>
        <v>100</v>
      </c>
      <c r="D13" s="91">
        <v>-66.900000000000006</v>
      </c>
      <c r="E13" s="91">
        <v>-86.1</v>
      </c>
      <c r="F13" s="91">
        <v>-83.5</v>
      </c>
      <c r="G13" s="91">
        <v>604</v>
      </c>
      <c r="H13" s="13" t="s">
        <v>502</v>
      </c>
      <c r="I13" s="90" t="s">
        <v>503</v>
      </c>
      <c r="J13" s="13">
        <f t="shared" ref="J13" si="39">LOG10(B13/5)</f>
        <v>2</v>
      </c>
      <c r="K13" s="13">
        <f t="shared" ref="K13" si="40">LOG10(C13)</f>
        <v>2</v>
      </c>
      <c r="L13" t="s">
        <v>504</v>
      </c>
      <c r="M13" t="str">
        <f t="shared" ref="M13" si="41">I13&amp;J13&amp;L13</f>
        <v>5×10^2^</v>
      </c>
      <c r="N13" t="str">
        <f t="shared" ref="N13" si="42">H13&amp;K13&amp;L13</f>
        <v>1×10^2^</v>
      </c>
      <c r="O13" t="str">
        <f t="shared" si="4"/>
        <v>5×10^2^ to 1×10^2^</v>
      </c>
    </row>
    <row r="14" spans="1:16" x14ac:dyDescent="0.25">
      <c r="A14" s="13"/>
      <c r="B14" s="88">
        <f t="shared" si="0"/>
        <v>100</v>
      </c>
      <c r="C14" s="88"/>
      <c r="D14" s="91">
        <v>-64.2</v>
      </c>
      <c r="E14" s="91">
        <v>-70.900000000000006</v>
      </c>
      <c r="F14" s="91">
        <v>-46.1</v>
      </c>
      <c r="G14" s="91">
        <v>460</v>
      </c>
      <c r="H14" s="13" t="s">
        <v>502</v>
      </c>
      <c r="I14" s="90" t="s">
        <v>503</v>
      </c>
      <c r="J14" s="13">
        <f t="shared" ref="J14" si="43">LOG10(B14)</f>
        <v>2</v>
      </c>
      <c r="K14" s="13"/>
      <c r="L14" t="s">
        <v>504</v>
      </c>
      <c r="M14" t="str">
        <f t="shared" ref="M14" si="44">H14&amp;J14&amp;L14</f>
        <v>1×10^2^</v>
      </c>
      <c r="O14" t="str">
        <f>M14</f>
        <v>1×10^2^</v>
      </c>
    </row>
    <row r="15" spans="1:16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M15" t="str">
        <f t="shared" ref="M15" si="45">I15&amp;J15&amp;L15</f>
        <v/>
      </c>
      <c r="N15" t="str">
        <f t="shared" ref="N15" si="46">H15&amp;K15&amp;L15</f>
        <v/>
      </c>
      <c r="O15" s="88"/>
      <c r="P15" s="88"/>
    </row>
    <row r="16" spans="1:16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O16" s="88"/>
      <c r="P16" s="88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7E78-D613-46E1-844C-AD6CD38E1719}">
  <dimension ref="B2:F14"/>
  <sheetViews>
    <sheetView zoomScale="160" zoomScaleNormal="16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5" x14ac:dyDescent="0.25"/>
  <cols>
    <col min="1" max="1" width="18.140625" bestFit="1" customWidth="1"/>
    <col min="2" max="2" width="19.7109375" bestFit="1" customWidth="1"/>
  </cols>
  <sheetData>
    <row r="2" spans="2:6" x14ac:dyDescent="0.25">
      <c r="B2" s="89" t="s">
        <v>507</v>
      </c>
      <c r="C2" s="89" t="s">
        <v>464</v>
      </c>
      <c r="D2" s="89" t="s">
        <v>465</v>
      </c>
      <c r="E2" s="89" t="s">
        <v>463</v>
      </c>
      <c r="F2" s="89" t="s">
        <v>462</v>
      </c>
    </row>
    <row r="3" spans="2:6" x14ac:dyDescent="0.25">
      <c r="B3" t="s">
        <v>505</v>
      </c>
      <c r="C3" s="91">
        <v>178</v>
      </c>
      <c r="D3" s="91">
        <v>-753000</v>
      </c>
      <c r="E3" s="91">
        <v>-1530000</v>
      </c>
      <c r="F3" s="91">
        <v>12000</v>
      </c>
    </row>
    <row r="4" spans="2:6" x14ac:dyDescent="0.25">
      <c r="B4" t="s">
        <v>508</v>
      </c>
      <c r="C4" s="91">
        <v>172</v>
      </c>
      <c r="D4" s="91">
        <v>-564000</v>
      </c>
      <c r="E4" s="91">
        <v>-1150000</v>
      </c>
      <c r="F4" s="91">
        <v>11900</v>
      </c>
    </row>
    <row r="5" spans="2:6" x14ac:dyDescent="0.25">
      <c r="B5" t="s">
        <v>509</v>
      </c>
      <c r="C5" s="91">
        <v>163</v>
      </c>
      <c r="D5" s="91">
        <v>-226000</v>
      </c>
      <c r="E5" s="91">
        <v>-458000</v>
      </c>
      <c r="F5" s="91">
        <v>11800</v>
      </c>
    </row>
    <row r="6" spans="2:6" x14ac:dyDescent="0.25">
      <c r="B6" t="s">
        <v>510</v>
      </c>
      <c r="C6" s="91">
        <v>158</v>
      </c>
      <c r="D6" s="91">
        <v>-56500</v>
      </c>
      <c r="E6" s="91">
        <v>-115000</v>
      </c>
      <c r="F6" s="91">
        <v>11700</v>
      </c>
    </row>
    <row r="7" spans="2:6" x14ac:dyDescent="0.25">
      <c r="B7" t="s">
        <v>511</v>
      </c>
      <c r="C7" s="91">
        <v>102</v>
      </c>
      <c r="D7" s="91">
        <v>-22600</v>
      </c>
      <c r="E7" s="91">
        <v>-46100</v>
      </c>
      <c r="F7" s="91">
        <v>9310</v>
      </c>
    </row>
    <row r="8" spans="2:6" x14ac:dyDescent="0.25">
      <c r="B8" t="s">
        <v>512</v>
      </c>
      <c r="C8" s="91">
        <v>28</v>
      </c>
      <c r="D8" s="91">
        <v>-5710</v>
      </c>
      <c r="E8" s="91">
        <v>-11700</v>
      </c>
      <c r="F8" s="91">
        <v>6000</v>
      </c>
    </row>
    <row r="9" spans="2:6" x14ac:dyDescent="0.25">
      <c r="B9" t="s">
        <v>513</v>
      </c>
      <c r="C9" s="91">
        <v>-10.9</v>
      </c>
      <c r="D9" s="91">
        <v>-2320</v>
      </c>
      <c r="E9" s="91">
        <v>-4730</v>
      </c>
      <c r="F9" s="91">
        <v>3840</v>
      </c>
    </row>
    <row r="10" spans="2:6" x14ac:dyDescent="0.25">
      <c r="B10" t="s">
        <v>514</v>
      </c>
      <c r="C10" s="91">
        <v>-38.9</v>
      </c>
      <c r="D10" s="91">
        <v>-628</v>
      </c>
      <c r="E10" s="91">
        <v>-1250</v>
      </c>
      <c r="F10" s="91">
        <v>2220</v>
      </c>
    </row>
    <row r="11" spans="2:6" x14ac:dyDescent="0.25">
      <c r="B11" t="s">
        <v>515</v>
      </c>
      <c r="C11" s="91">
        <v>-56.1</v>
      </c>
      <c r="D11" s="91">
        <v>-289</v>
      </c>
      <c r="E11" s="91">
        <v>-528</v>
      </c>
      <c r="F11" s="91">
        <v>1410</v>
      </c>
    </row>
    <row r="12" spans="2:6" x14ac:dyDescent="0.25">
      <c r="B12" t="s">
        <v>516</v>
      </c>
      <c r="C12" s="91">
        <v>-68.099999999999994</v>
      </c>
      <c r="D12" s="91">
        <v>-120</v>
      </c>
      <c r="E12" s="91">
        <v>-158</v>
      </c>
      <c r="F12" s="91">
        <v>827</v>
      </c>
    </row>
    <row r="13" spans="2:6" x14ac:dyDescent="0.25">
      <c r="B13" t="s">
        <v>517</v>
      </c>
      <c r="C13" s="91">
        <v>-66.900000000000006</v>
      </c>
      <c r="D13" s="91">
        <v>-86.1</v>
      </c>
      <c r="E13" s="91">
        <v>-83.5</v>
      </c>
      <c r="F13" s="91">
        <v>604</v>
      </c>
    </row>
    <row r="14" spans="2:6" x14ac:dyDescent="0.25">
      <c r="B14" t="s">
        <v>506</v>
      </c>
      <c r="C14" s="91">
        <v>-64.2</v>
      </c>
      <c r="D14" s="91">
        <v>-70.900000000000006</v>
      </c>
      <c r="E14" s="91">
        <v>-46.1</v>
      </c>
      <c r="F14" s="91">
        <v>460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890C-77D0-4EFC-B806-50C2928C6692}">
  <dimension ref="B2:V25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9" sqref="D29"/>
    </sheetView>
  </sheetViews>
  <sheetFormatPr defaultRowHeight="15" x14ac:dyDescent="0.25"/>
  <cols>
    <col min="2" max="2" width="14.7109375" customWidth="1"/>
    <col min="13" max="13" width="24.7109375" bestFit="1" customWidth="1"/>
    <col min="14" max="17" width="19.7109375" customWidth="1"/>
  </cols>
  <sheetData>
    <row r="2" spans="2:22" x14ac:dyDescent="0.25">
      <c r="C2" s="154" t="s">
        <v>518</v>
      </c>
      <c r="D2" s="154"/>
      <c r="E2" s="154" t="s">
        <v>519</v>
      </c>
      <c r="F2" s="154"/>
      <c r="G2" s="154" t="s">
        <v>520</v>
      </c>
      <c r="H2" s="154"/>
      <c r="I2" s="154" t="s">
        <v>521</v>
      </c>
      <c r="J2" s="154"/>
      <c r="O2" s="92" t="s">
        <v>518</v>
      </c>
      <c r="P2" s="92"/>
      <c r="Q2" s="92" t="s">
        <v>519</v>
      </c>
      <c r="R2" s="92"/>
      <c r="S2" s="92" t="s">
        <v>520</v>
      </c>
      <c r="T2" s="92"/>
      <c r="U2" s="92" t="s">
        <v>521</v>
      </c>
      <c r="V2" s="92"/>
    </row>
    <row r="3" spans="2:22" ht="15.75" thickBot="1" x14ac:dyDescent="0.3">
      <c r="C3" s="93" t="s">
        <v>522</v>
      </c>
      <c r="D3" s="93" t="s">
        <v>523</v>
      </c>
      <c r="E3" s="93" t="s">
        <v>522</v>
      </c>
      <c r="F3" s="93" t="s">
        <v>523</v>
      </c>
      <c r="G3" s="93" t="s">
        <v>522</v>
      </c>
      <c r="H3" s="93" t="s">
        <v>523</v>
      </c>
      <c r="I3" s="93" t="s">
        <v>522</v>
      </c>
      <c r="J3" s="93" t="s">
        <v>523</v>
      </c>
      <c r="O3" s="93" t="s">
        <v>522</v>
      </c>
      <c r="P3" s="93" t="s">
        <v>523</v>
      </c>
      <c r="Q3" s="93" t="s">
        <v>522</v>
      </c>
      <c r="R3" s="93" t="s">
        <v>523</v>
      </c>
      <c r="S3" s="93" t="s">
        <v>522</v>
      </c>
      <c r="T3" s="93" t="s">
        <v>523</v>
      </c>
      <c r="U3" s="93" t="s">
        <v>522</v>
      </c>
      <c r="V3" s="93" t="s">
        <v>523</v>
      </c>
    </row>
    <row r="4" spans="2:22" ht="15.75" thickBot="1" x14ac:dyDescent="0.3">
      <c r="B4" s="94" t="s">
        <v>524</v>
      </c>
      <c r="C4" s="105">
        <v>0</v>
      </c>
      <c r="D4" s="106">
        <v>202000</v>
      </c>
      <c r="E4" s="107">
        <v>0</v>
      </c>
      <c r="F4" s="107">
        <v>174000</v>
      </c>
      <c r="G4" s="108">
        <v>0</v>
      </c>
      <c r="H4" s="108">
        <v>145000</v>
      </c>
      <c r="I4" s="109">
        <v>0</v>
      </c>
      <c r="J4" s="109">
        <v>88100</v>
      </c>
      <c r="N4" s="94" t="s">
        <v>564</v>
      </c>
      <c r="O4" s="95">
        <v>78600</v>
      </c>
      <c r="P4" s="119"/>
      <c r="Q4" s="96">
        <v>63000</v>
      </c>
      <c r="R4" s="120"/>
      <c r="S4" s="97">
        <v>47300</v>
      </c>
      <c r="T4" s="121"/>
      <c r="U4" s="98">
        <v>45100</v>
      </c>
      <c r="V4" s="122"/>
    </row>
    <row r="5" spans="2:22" ht="15.75" thickBot="1" x14ac:dyDescent="0.3">
      <c r="B5" s="99" t="s">
        <v>525</v>
      </c>
      <c r="C5" s="110">
        <v>202000</v>
      </c>
      <c r="D5" s="111">
        <v>480000</v>
      </c>
      <c r="E5" s="112">
        <v>174000</v>
      </c>
      <c r="F5" s="112">
        <v>403000</v>
      </c>
      <c r="G5" s="113">
        <v>145000</v>
      </c>
      <c r="H5" s="113">
        <v>327000</v>
      </c>
      <c r="I5" s="114">
        <v>88100</v>
      </c>
      <c r="J5" s="114">
        <v>173000</v>
      </c>
      <c r="N5" s="99" t="s">
        <v>565</v>
      </c>
      <c r="O5" s="100">
        <v>6300</v>
      </c>
      <c r="P5" s="101">
        <v>78600</v>
      </c>
      <c r="Q5" s="102">
        <v>6200</v>
      </c>
      <c r="R5" s="102">
        <v>63000</v>
      </c>
      <c r="S5" s="103">
        <v>6100</v>
      </c>
      <c r="T5" s="103">
        <v>47300</v>
      </c>
      <c r="U5" s="104">
        <v>6000</v>
      </c>
      <c r="V5" s="104">
        <v>45100</v>
      </c>
    </row>
    <row r="6" spans="2:22" ht="15.75" thickBot="1" x14ac:dyDescent="0.3">
      <c r="B6" s="99" t="s">
        <v>526</v>
      </c>
      <c r="C6" s="110">
        <v>480000</v>
      </c>
      <c r="D6" s="111">
        <v>758000</v>
      </c>
      <c r="E6" s="112">
        <v>403000</v>
      </c>
      <c r="F6" s="112">
        <v>633000</v>
      </c>
      <c r="G6" s="113">
        <v>327000</v>
      </c>
      <c r="H6" s="113">
        <v>508000</v>
      </c>
      <c r="I6" s="114">
        <v>173000</v>
      </c>
      <c r="J6" s="114">
        <v>258000</v>
      </c>
      <c r="N6" s="99" t="s">
        <v>566</v>
      </c>
      <c r="O6" s="100">
        <v>1400</v>
      </c>
      <c r="P6" s="101">
        <v>6300</v>
      </c>
      <c r="Q6" s="102">
        <v>1350</v>
      </c>
      <c r="R6" s="102">
        <v>6200</v>
      </c>
      <c r="S6" s="103">
        <v>1300</v>
      </c>
      <c r="T6" s="103">
        <v>6100</v>
      </c>
      <c r="U6" s="104">
        <v>1300</v>
      </c>
      <c r="V6" s="104">
        <v>6000</v>
      </c>
    </row>
    <row r="7" spans="2:22" ht="15.75" thickBot="1" x14ac:dyDescent="0.3">
      <c r="B7" s="99" t="s">
        <v>527</v>
      </c>
      <c r="C7" s="110">
        <v>758000</v>
      </c>
      <c r="D7" s="111">
        <v>1040000</v>
      </c>
      <c r="E7" s="112">
        <v>633000</v>
      </c>
      <c r="F7" s="112">
        <v>863000</v>
      </c>
      <c r="G7" s="113">
        <v>508000</v>
      </c>
      <c r="H7" s="113">
        <v>690000</v>
      </c>
      <c r="I7" s="114">
        <v>258000</v>
      </c>
      <c r="J7" s="114">
        <v>343000</v>
      </c>
      <c r="N7" s="99" t="s">
        <v>567</v>
      </c>
      <c r="O7" s="123">
        <v>0</v>
      </c>
      <c r="P7" s="101">
        <v>1400</v>
      </c>
      <c r="Q7" s="124">
        <v>0</v>
      </c>
      <c r="R7" s="102">
        <v>1350</v>
      </c>
      <c r="S7" s="125">
        <v>0</v>
      </c>
      <c r="T7" s="103">
        <v>1300</v>
      </c>
      <c r="U7" s="126">
        <v>0</v>
      </c>
      <c r="V7" s="104">
        <v>1300</v>
      </c>
    </row>
    <row r="8" spans="2:22" ht="15.75" thickBot="1" x14ac:dyDescent="0.3">
      <c r="B8" s="99" t="s">
        <v>528</v>
      </c>
      <c r="C8" s="110">
        <v>1040000</v>
      </c>
      <c r="D8" s="111">
        <v>1310000</v>
      </c>
      <c r="E8" s="112">
        <v>863000</v>
      </c>
      <c r="F8" s="112">
        <v>1090000</v>
      </c>
      <c r="G8" s="113">
        <v>690000</v>
      </c>
      <c r="H8" s="113">
        <v>871000</v>
      </c>
      <c r="I8" s="114">
        <v>343000</v>
      </c>
      <c r="J8" s="114">
        <v>428000</v>
      </c>
    </row>
    <row r="9" spans="2:22" ht="15.75" thickBot="1" x14ac:dyDescent="0.3">
      <c r="B9" s="99" t="s">
        <v>529</v>
      </c>
      <c r="C9" s="110">
        <v>1310000</v>
      </c>
      <c r="D9" s="111">
        <v>1590000</v>
      </c>
      <c r="E9" s="112">
        <v>1090000</v>
      </c>
      <c r="F9" s="112">
        <v>1320000</v>
      </c>
      <c r="G9" s="113">
        <v>871000</v>
      </c>
      <c r="H9" s="113">
        <v>1050000</v>
      </c>
      <c r="I9" s="114">
        <v>428000</v>
      </c>
      <c r="J9" s="114">
        <v>513000</v>
      </c>
    </row>
    <row r="10" spans="2:22" ht="15.75" thickBot="1" x14ac:dyDescent="0.3">
      <c r="B10" s="99" t="s">
        <v>530</v>
      </c>
      <c r="C10" s="110">
        <v>1590000</v>
      </c>
      <c r="D10" s="111">
        <v>1870000</v>
      </c>
      <c r="E10" s="112">
        <v>1320000</v>
      </c>
      <c r="F10" s="112">
        <v>1550000</v>
      </c>
      <c r="G10" s="113">
        <v>1050000</v>
      </c>
      <c r="H10" s="113">
        <v>1230000</v>
      </c>
      <c r="I10" s="114">
        <v>513000</v>
      </c>
      <c r="J10" s="114">
        <v>598000</v>
      </c>
      <c r="O10" s="127" t="s">
        <v>578</v>
      </c>
    </row>
    <row r="11" spans="2:22" ht="15.75" thickBot="1" x14ac:dyDescent="0.3">
      <c r="B11" s="99" t="s">
        <v>531</v>
      </c>
      <c r="C11" s="110">
        <v>1870000</v>
      </c>
      <c r="D11" s="115"/>
      <c r="E11" s="112">
        <v>1550000</v>
      </c>
      <c r="F11" s="116"/>
      <c r="G11" s="113">
        <v>1230000</v>
      </c>
      <c r="H11" s="117"/>
      <c r="I11" s="114">
        <v>598000</v>
      </c>
      <c r="J11" s="118"/>
    </row>
    <row r="14" spans="2:22" ht="15.75" thickBot="1" x14ac:dyDescent="0.3">
      <c r="C14" t="s">
        <v>518</v>
      </c>
      <c r="E14" t="s">
        <v>519</v>
      </c>
      <c r="G14" t="s">
        <v>520</v>
      </c>
      <c r="I14" t="s">
        <v>521</v>
      </c>
      <c r="N14" s="92" t="s">
        <v>518</v>
      </c>
      <c r="O14" s="92" t="s">
        <v>519</v>
      </c>
      <c r="P14" s="92" t="s">
        <v>520</v>
      </c>
      <c r="Q14" s="92" t="s">
        <v>521</v>
      </c>
    </row>
    <row r="15" spans="2:22" ht="15.75" thickBot="1" x14ac:dyDescent="0.3">
      <c r="B15" s="94" t="s">
        <v>524</v>
      </c>
      <c r="C15" t="str">
        <f t="shared" ref="C15:C21" si="0">C4&amp;" to "&amp;D4</f>
        <v>0 to 202000</v>
      </c>
      <c r="E15" t="str">
        <f t="shared" ref="E15:E21" si="1">E4&amp;" to "&amp;F4</f>
        <v>0 to 174000</v>
      </c>
      <c r="G15" t="str">
        <f t="shared" ref="G15:G21" si="2">G4&amp;" to "&amp;H4</f>
        <v>0 to 145000</v>
      </c>
      <c r="I15" t="str">
        <f t="shared" ref="I15:I21" si="3">I4&amp;" to "&amp;J4</f>
        <v>0 to 88100</v>
      </c>
      <c r="M15" s="94" t="s">
        <v>564</v>
      </c>
      <c r="N15" s="88">
        <f>O4</f>
        <v>78600</v>
      </c>
      <c r="O15" s="88">
        <f>Q4</f>
        <v>63000</v>
      </c>
      <c r="P15" s="88">
        <f>S4</f>
        <v>47300</v>
      </c>
      <c r="Q15" s="88">
        <f>U4</f>
        <v>45100</v>
      </c>
    </row>
    <row r="16" spans="2:22" ht="15.75" thickBot="1" x14ac:dyDescent="0.3">
      <c r="B16" s="99" t="s">
        <v>525</v>
      </c>
      <c r="C16" t="str">
        <f t="shared" si="0"/>
        <v>202000 to 480000</v>
      </c>
      <c r="E16" t="str">
        <f t="shared" si="1"/>
        <v>174000 to 403000</v>
      </c>
      <c r="G16" t="str">
        <f t="shared" si="2"/>
        <v>145000 to 327000</v>
      </c>
      <c r="I16" t="str">
        <f t="shared" si="3"/>
        <v>88100 to 173000</v>
      </c>
      <c r="M16" s="99" t="s">
        <v>565</v>
      </c>
      <c r="N16" t="str">
        <f>O5&amp;" to "&amp;P5</f>
        <v>6300 to 78600</v>
      </c>
      <c r="O16" t="str">
        <f>Q5&amp;" to "&amp;R5</f>
        <v>6200 to 63000</v>
      </c>
      <c r="P16" t="str">
        <f>S5&amp;" to "&amp;T5</f>
        <v>6100 to 47300</v>
      </c>
      <c r="Q16" t="str">
        <f>U5&amp;" to "&amp;V5</f>
        <v>6000 to 45100</v>
      </c>
    </row>
    <row r="17" spans="2:17" ht="15.75" thickBot="1" x14ac:dyDescent="0.3">
      <c r="B17" s="99" t="s">
        <v>526</v>
      </c>
      <c r="C17" t="str">
        <f t="shared" si="0"/>
        <v>480000 to 758000</v>
      </c>
      <c r="E17" t="str">
        <f t="shared" si="1"/>
        <v>403000 to 633000</v>
      </c>
      <c r="G17" t="str">
        <f t="shared" si="2"/>
        <v>327000 to 508000</v>
      </c>
      <c r="I17" t="str">
        <f t="shared" si="3"/>
        <v>173000 to 258000</v>
      </c>
      <c r="M17" s="99" t="s">
        <v>566</v>
      </c>
      <c r="N17" t="str">
        <f t="shared" ref="N17" si="4">O6&amp;" to "&amp;P6</f>
        <v>1400 to 6300</v>
      </c>
      <c r="O17" t="str">
        <f t="shared" ref="O17" si="5">Q6&amp;" to "&amp;R6</f>
        <v>1350 to 6200</v>
      </c>
      <c r="P17" t="str">
        <f t="shared" ref="P17" si="6">S6&amp;" to "&amp;T6</f>
        <v>1300 to 6100</v>
      </c>
      <c r="Q17" t="str">
        <f t="shared" ref="Q17" si="7">U6&amp;" to "&amp;V6</f>
        <v>1300 to 6000</v>
      </c>
    </row>
    <row r="18" spans="2:17" ht="15.75" thickBot="1" x14ac:dyDescent="0.3">
      <c r="B18" s="99" t="s">
        <v>527</v>
      </c>
      <c r="C18" t="str">
        <f t="shared" si="0"/>
        <v>758000 to 1040000</v>
      </c>
      <c r="E18" t="str">
        <f t="shared" si="1"/>
        <v>633000 to 863000</v>
      </c>
      <c r="G18" t="str">
        <f t="shared" si="2"/>
        <v>508000 to 690000</v>
      </c>
      <c r="I18" t="str">
        <f t="shared" si="3"/>
        <v>258000 to 343000</v>
      </c>
      <c r="M18" s="99" t="s">
        <v>567</v>
      </c>
      <c r="N18" s="88">
        <f>P7</f>
        <v>1400</v>
      </c>
      <c r="O18" s="88">
        <f>R7</f>
        <v>1350</v>
      </c>
      <c r="P18" s="88">
        <f>T7</f>
        <v>1300</v>
      </c>
      <c r="Q18" s="88">
        <f>V7</f>
        <v>1300</v>
      </c>
    </row>
    <row r="19" spans="2:17" ht="15.75" thickBot="1" x14ac:dyDescent="0.3">
      <c r="B19" s="99" t="s">
        <v>528</v>
      </c>
      <c r="C19" t="str">
        <f t="shared" si="0"/>
        <v>1040000 to 1310000</v>
      </c>
      <c r="E19" t="str">
        <f t="shared" si="1"/>
        <v>863000 to 1090000</v>
      </c>
      <c r="G19" t="str">
        <f t="shared" si="2"/>
        <v>690000 to 871000</v>
      </c>
      <c r="I19" t="str">
        <f t="shared" si="3"/>
        <v>343000 to 428000</v>
      </c>
    </row>
    <row r="20" spans="2:17" ht="15.75" thickBot="1" x14ac:dyDescent="0.3">
      <c r="B20" s="99" t="s">
        <v>529</v>
      </c>
      <c r="C20" t="str">
        <f t="shared" si="0"/>
        <v>1310000 to 1590000</v>
      </c>
      <c r="E20" t="str">
        <f t="shared" si="1"/>
        <v>1090000 to 1320000</v>
      </c>
      <c r="G20" t="str">
        <f t="shared" si="2"/>
        <v>871000 to 1050000</v>
      </c>
      <c r="I20" t="str">
        <f t="shared" si="3"/>
        <v>428000 to 513000</v>
      </c>
    </row>
    <row r="21" spans="2:17" ht="15.75" thickBot="1" x14ac:dyDescent="0.3">
      <c r="B21" s="99" t="s">
        <v>530</v>
      </c>
      <c r="C21" t="str">
        <f t="shared" si="0"/>
        <v>1590000 to 1870000</v>
      </c>
      <c r="E21" t="str">
        <f t="shared" si="1"/>
        <v>1320000 to 1550000</v>
      </c>
      <c r="G21" t="str">
        <f t="shared" si="2"/>
        <v>1050000 to 1230000</v>
      </c>
      <c r="I21" t="str">
        <f t="shared" si="3"/>
        <v>513000 to 598000</v>
      </c>
    </row>
    <row r="22" spans="2:17" ht="15.75" thickBot="1" x14ac:dyDescent="0.3">
      <c r="B22" s="99" t="s">
        <v>531</v>
      </c>
      <c r="C22" t="str">
        <f>C11&amp;""</f>
        <v>1870000</v>
      </c>
      <c r="E22" t="str">
        <f>E11&amp;""</f>
        <v>1550000</v>
      </c>
      <c r="G22" t="str">
        <f>G11&amp;""</f>
        <v>1230000</v>
      </c>
      <c r="I22" t="str">
        <f>I11&amp;""</f>
        <v>598000</v>
      </c>
    </row>
    <row r="25" spans="2:17" x14ac:dyDescent="0.25">
      <c r="C25" s="127" t="s">
        <v>579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2E35-BCB3-4ACB-9446-D46B5EECA769}">
  <dimension ref="A2:C28"/>
  <sheetViews>
    <sheetView zoomScale="130" zoomScaleNormal="13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RowHeight="15" x14ac:dyDescent="0.25"/>
  <cols>
    <col min="2" max="2" width="15.7109375" customWidth="1"/>
    <col min="3" max="3" width="58.5703125" customWidth="1"/>
    <col min="4" max="4" width="12.28515625" bestFit="1" customWidth="1"/>
  </cols>
  <sheetData>
    <row r="2" spans="1:3" x14ac:dyDescent="0.25">
      <c r="B2" s="67" t="s">
        <v>387</v>
      </c>
      <c r="C2" s="67" t="s">
        <v>410</v>
      </c>
    </row>
    <row r="3" spans="1:3" x14ac:dyDescent="0.25">
      <c r="B3" t="s">
        <v>388</v>
      </c>
      <c r="C3" t="s">
        <v>382</v>
      </c>
    </row>
    <row r="4" spans="1:3" x14ac:dyDescent="0.25">
      <c r="B4" t="s">
        <v>399</v>
      </c>
      <c r="C4" t="s">
        <v>394</v>
      </c>
    </row>
    <row r="5" spans="1:3" x14ac:dyDescent="0.25">
      <c r="B5" t="s">
        <v>400</v>
      </c>
      <c r="C5" t="s">
        <v>395</v>
      </c>
    </row>
    <row r="6" spans="1:3" x14ac:dyDescent="0.25">
      <c r="B6" t="s">
        <v>401</v>
      </c>
      <c r="C6" t="s">
        <v>327</v>
      </c>
    </row>
    <row r="7" spans="1:3" x14ac:dyDescent="0.25">
      <c r="B7" t="s">
        <v>402</v>
      </c>
      <c r="C7" s="46" t="s">
        <v>389</v>
      </c>
    </row>
    <row r="8" spans="1:3" x14ac:dyDescent="0.25">
      <c r="C8" s="64" t="s">
        <v>396</v>
      </c>
    </row>
    <row r="9" spans="1:3" x14ac:dyDescent="0.25">
      <c r="B9" t="s">
        <v>403</v>
      </c>
      <c r="C9" s="72" t="s">
        <v>390</v>
      </c>
    </row>
    <row r="10" spans="1:3" x14ac:dyDescent="0.25">
      <c r="C10" s="64" t="s">
        <v>397</v>
      </c>
    </row>
    <row r="11" spans="1:3" x14ac:dyDescent="0.25">
      <c r="A11" s="70"/>
      <c r="B11" t="s">
        <v>404</v>
      </c>
      <c r="C11" t="s">
        <v>339</v>
      </c>
    </row>
    <row r="12" spans="1:3" x14ac:dyDescent="0.25">
      <c r="B12" t="s">
        <v>405</v>
      </c>
      <c r="C12" s="73" t="s">
        <v>391</v>
      </c>
    </row>
    <row r="13" spans="1:3" x14ac:dyDescent="0.25">
      <c r="C13" s="64" t="s">
        <v>393</v>
      </c>
    </row>
    <row r="14" spans="1:3" x14ac:dyDescent="0.25">
      <c r="C14" s="64" t="s">
        <v>392</v>
      </c>
    </row>
    <row r="15" spans="1:3" x14ac:dyDescent="0.25">
      <c r="B15" t="s">
        <v>406</v>
      </c>
      <c r="C15" t="s">
        <v>365</v>
      </c>
    </row>
    <row r="16" spans="1:3" x14ac:dyDescent="0.25">
      <c r="B16" t="s">
        <v>407</v>
      </c>
      <c r="C16" t="s">
        <v>368</v>
      </c>
    </row>
    <row r="17" spans="1:3" x14ac:dyDescent="0.25">
      <c r="B17" t="s">
        <v>408</v>
      </c>
      <c r="C17" t="s">
        <v>371</v>
      </c>
    </row>
    <row r="18" spans="1:3" x14ac:dyDescent="0.25">
      <c r="B18" t="s">
        <v>409</v>
      </c>
      <c r="C18" t="s">
        <v>398</v>
      </c>
    </row>
    <row r="20" spans="1:3" x14ac:dyDescent="0.25">
      <c r="A20" s="70"/>
    </row>
    <row r="28" spans="1:3" x14ac:dyDescent="0.25">
      <c r="A28" s="70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3E16-6481-44BC-89B4-27A98D72160C}">
  <dimension ref="B2:F10"/>
  <sheetViews>
    <sheetView workbookViewId="0">
      <selection activeCell="I39" sqref="I39"/>
    </sheetView>
  </sheetViews>
  <sheetFormatPr defaultRowHeight="15" x14ac:dyDescent="0.25"/>
  <cols>
    <col min="2" max="2" width="16" bestFit="1" customWidth="1"/>
    <col min="3" max="5" width="18" bestFit="1" customWidth="1"/>
    <col min="6" max="6" width="15.85546875" bestFit="1" customWidth="1"/>
  </cols>
  <sheetData>
    <row r="2" spans="2:6" x14ac:dyDescent="0.25">
      <c r="B2" s="89" t="s">
        <v>577</v>
      </c>
      <c r="C2" s="89" t="s">
        <v>518</v>
      </c>
      <c r="D2" s="89" t="s">
        <v>519</v>
      </c>
      <c r="E2" s="89" t="s">
        <v>520</v>
      </c>
      <c r="F2" s="89" t="s">
        <v>521</v>
      </c>
    </row>
    <row r="3" spans="2:6" x14ac:dyDescent="0.25">
      <c r="B3" s="71" t="s">
        <v>524</v>
      </c>
      <c r="C3" t="s">
        <v>532</v>
      </c>
      <c r="D3" t="s">
        <v>533</v>
      </c>
      <c r="E3" t="s">
        <v>534</v>
      </c>
      <c r="F3" t="s">
        <v>535</v>
      </c>
    </row>
    <row r="4" spans="2:6" x14ac:dyDescent="0.25">
      <c r="B4" s="71" t="s">
        <v>525</v>
      </c>
      <c r="C4" t="s">
        <v>536</v>
      </c>
      <c r="D4" t="s">
        <v>537</v>
      </c>
      <c r="E4" t="s">
        <v>538</v>
      </c>
      <c r="F4" t="s">
        <v>539</v>
      </c>
    </row>
    <row r="5" spans="2:6" x14ac:dyDescent="0.25">
      <c r="B5" s="71" t="s">
        <v>526</v>
      </c>
      <c r="C5" t="s">
        <v>540</v>
      </c>
      <c r="D5" t="s">
        <v>541</v>
      </c>
      <c r="E5" t="s">
        <v>542</v>
      </c>
      <c r="F5" t="s">
        <v>543</v>
      </c>
    </row>
    <row r="6" spans="2:6" x14ac:dyDescent="0.25">
      <c r="B6" s="71" t="s">
        <v>527</v>
      </c>
      <c r="C6" t="s">
        <v>544</v>
      </c>
      <c r="D6" t="s">
        <v>545</v>
      </c>
      <c r="E6" t="s">
        <v>546</v>
      </c>
      <c r="F6" t="s">
        <v>547</v>
      </c>
    </row>
    <row r="7" spans="2:6" x14ac:dyDescent="0.25">
      <c r="B7" s="71" t="s">
        <v>528</v>
      </c>
      <c r="C7" t="s">
        <v>548</v>
      </c>
      <c r="D7" t="s">
        <v>549</v>
      </c>
      <c r="E7" t="s">
        <v>550</v>
      </c>
      <c r="F7" t="s">
        <v>551</v>
      </c>
    </row>
    <row r="8" spans="2:6" x14ac:dyDescent="0.25">
      <c r="B8" s="71" t="s">
        <v>529</v>
      </c>
      <c r="C8" t="s">
        <v>552</v>
      </c>
      <c r="D8" t="s">
        <v>553</v>
      </c>
      <c r="E8" t="s">
        <v>554</v>
      </c>
      <c r="F8" t="s">
        <v>555</v>
      </c>
    </row>
    <row r="9" spans="2:6" x14ac:dyDescent="0.25">
      <c r="B9" s="71" t="s">
        <v>530</v>
      </c>
      <c r="C9" t="s">
        <v>556</v>
      </c>
      <c r="D9" t="s">
        <v>557</v>
      </c>
      <c r="E9" t="s">
        <v>558</v>
      </c>
      <c r="F9" t="s">
        <v>559</v>
      </c>
    </row>
    <row r="10" spans="2:6" x14ac:dyDescent="0.25">
      <c r="B10" s="71" t="s">
        <v>531</v>
      </c>
      <c r="C10" t="s">
        <v>560</v>
      </c>
      <c r="D10" t="s">
        <v>561</v>
      </c>
      <c r="E10" t="s">
        <v>562</v>
      </c>
      <c r="F10" t="s">
        <v>563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1244-E2EA-4DCB-98B0-B2653577D4BA}">
  <dimension ref="B2:F6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defaultRowHeight="15" x14ac:dyDescent="0.25"/>
  <cols>
    <col min="2" max="2" width="27.28515625" bestFit="1" customWidth="1"/>
    <col min="3" max="6" width="12.7109375" bestFit="1" customWidth="1"/>
  </cols>
  <sheetData>
    <row r="2" spans="2:6" x14ac:dyDescent="0.25">
      <c r="B2" s="89" t="s">
        <v>576</v>
      </c>
      <c r="C2" s="89" t="s">
        <v>518</v>
      </c>
      <c r="D2" s="89" t="s">
        <v>519</v>
      </c>
      <c r="E2" s="89" t="s">
        <v>520</v>
      </c>
      <c r="F2" s="89" t="s">
        <v>521</v>
      </c>
    </row>
    <row r="3" spans="2:6" x14ac:dyDescent="0.25">
      <c r="B3" s="71" t="s">
        <v>564</v>
      </c>
      <c r="C3">
        <v>78600</v>
      </c>
      <c r="D3">
        <v>63000</v>
      </c>
      <c r="E3">
        <v>47300</v>
      </c>
      <c r="F3">
        <v>45100</v>
      </c>
    </row>
    <row r="4" spans="2:6" x14ac:dyDescent="0.25">
      <c r="B4" s="71" t="s">
        <v>565</v>
      </c>
      <c r="C4" t="s">
        <v>568</v>
      </c>
      <c r="D4" t="s">
        <v>569</v>
      </c>
      <c r="E4" t="s">
        <v>570</v>
      </c>
      <c r="F4" t="s">
        <v>571</v>
      </c>
    </row>
    <row r="5" spans="2:6" x14ac:dyDescent="0.25">
      <c r="B5" s="71" t="s">
        <v>566</v>
      </c>
      <c r="C5" t="s">
        <v>572</v>
      </c>
      <c r="D5" t="s">
        <v>573</v>
      </c>
      <c r="E5" t="s">
        <v>574</v>
      </c>
      <c r="F5" t="s">
        <v>575</v>
      </c>
    </row>
    <row r="6" spans="2:6" x14ac:dyDescent="0.25">
      <c r="B6" s="71" t="s">
        <v>567</v>
      </c>
      <c r="C6">
        <v>1400</v>
      </c>
      <c r="D6">
        <v>1350</v>
      </c>
      <c r="E6">
        <v>1300</v>
      </c>
      <c r="F6">
        <v>1300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99E3-434F-4902-B682-16D6015C013E}">
  <dimension ref="B2:L37"/>
  <sheetViews>
    <sheetView workbookViewId="0">
      <selection activeCell="F15" sqref="F15"/>
    </sheetView>
  </sheetViews>
  <sheetFormatPr defaultRowHeight="15" x14ac:dyDescent="0.25"/>
  <sheetData>
    <row r="2" spans="2:4" x14ac:dyDescent="0.25">
      <c r="B2" t="s">
        <v>16</v>
      </c>
    </row>
    <row r="8" spans="2:4" ht="100.5" customHeight="1" thickBot="1" x14ac:dyDescent="0.3">
      <c r="B8" s="31">
        <v>3</v>
      </c>
      <c r="C8" s="31" t="s">
        <v>135</v>
      </c>
      <c r="D8" s="33" t="s">
        <v>136</v>
      </c>
    </row>
    <row r="9" spans="2:4" ht="145.5" customHeight="1" thickBot="1" x14ac:dyDescent="0.3">
      <c r="B9" s="31" t="s">
        <v>132</v>
      </c>
      <c r="C9" s="35" t="s">
        <v>137</v>
      </c>
      <c r="D9" s="34"/>
    </row>
    <row r="27" spans="12:12" ht="24" x14ac:dyDescent="0.25">
      <c r="L27" s="8" t="s">
        <v>65</v>
      </c>
    </row>
    <row r="28" spans="12:12" x14ac:dyDescent="0.25">
      <c r="L28" s="14" t="s">
        <v>72</v>
      </c>
    </row>
    <row r="29" spans="12:12" x14ac:dyDescent="0.25">
      <c r="L29" s="14" t="s">
        <v>68</v>
      </c>
    </row>
    <row r="30" spans="12:12" x14ac:dyDescent="0.25">
      <c r="L30" s="14" t="s">
        <v>69</v>
      </c>
    </row>
    <row r="31" spans="12:12" x14ac:dyDescent="0.25">
      <c r="L31" s="14" t="s">
        <v>70</v>
      </c>
    </row>
    <row r="32" spans="12:12" x14ac:dyDescent="0.25">
      <c r="L32" s="14" t="s">
        <v>71</v>
      </c>
    </row>
    <row r="33" spans="12:12" x14ac:dyDescent="0.25">
      <c r="L33" s="14" t="s">
        <v>66</v>
      </c>
    </row>
    <row r="34" spans="12:12" x14ac:dyDescent="0.25">
      <c r="L34" s="14" t="s">
        <v>74</v>
      </c>
    </row>
    <row r="35" spans="12:12" x14ac:dyDescent="0.25">
      <c r="L35" s="14" t="s">
        <v>75</v>
      </c>
    </row>
    <row r="36" spans="12:12" x14ac:dyDescent="0.25">
      <c r="L36" s="14" t="s">
        <v>67</v>
      </c>
    </row>
    <row r="37" spans="12:12" x14ac:dyDescent="0.25">
      <c r="L37" s="14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0968-B596-4B67-9F88-6B9A75E4BB09}">
  <dimension ref="B2:H14"/>
  <sheetViews>
    <sheetView tabSelected="1"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7" sqref="D7"/>
    </sheetView>
  </sheetViews>
  <sheetFormatPr defaultRowHeight="15" x14ac:dyDescent="0.25"/>
  <cols>
    <col min="2" max="2" width="33.85546875" customWidth="1"/>
    <col min="3" max="3" width="39.140625" customWidth="1"/>
    <col min="4" max="4" width="30" customWidth="1"/>
    <col min="5" max="5" width="21.140625" style="14" bestFit="1" customWidth="1"/>
    <col min="6" max="6" width="29.28515625" style="14" customWidth="1"/>
    <col min="7" max="7" width="29.42578125" style="14" customWidth="1"/>
    <col min="8" max="8" width="12.28515625" style="14" bestFit="1" customWidth="1"/>
  </cols>
  <sheetData>
    <row r="2" spans="2:7" x14ac:dyDescent="0.25">
      <c r="B2" s="67" t="s">
        <v>34</v>
      </c>
      <c r="C2" s="67" t="s">
        <v>35</v>
      </c>
      <c r="D2" s="67" t="s">
        <v>36</v>
      </c>
      <c r="E2" s="67" t="s">
        <v>51</v>
      </c>
      <c r="G2" s="18"/>
    </row>
    <row r="3" spans="2:7" x14ac:dyDescent="0.25">
      <c r="B3" s="10" t="s">
        <v>49</v>
      </c>
      <c r="C3" s="11" t="s">
        <v>53</v>
      </c>
      <c r="D3" t="s">
        <v>734</v>
      </c>
      <c r="E3" s="15" t="s">
        <v>37</v>
      </c>
      <c r="G3" s="16"/>
    </row>
    <row r="4" spans="2:7" x14ac:dyDescent="0.25">
      <c r="B4" s="10" t="s">
        <v>50</v>
      </c>
      <c r="C4" s="11" t="s">
        <v>52</v>
      </c>
      <c r="D4" t="s">
        <v>735</v>
      </c>
      <c r="E4" s="15" t="s">
        <v>37</v>
      </c>
      <c r="G4" s="16"/>
    </row>
    <row r="5" spans="2:7" x14ac:dyDescent="0.25">
      <c r="B5" s="10" t="s">
        <v>50</v>
      </c>
      <c r="C5" s="11" t="s">
        <v>52</v>
      </c>
      <c r="D5" t="s">
        <v>736</v>
      </c>
      <c r="E5" s="15" t="s">
        <v>37</v>
      </c>
      <c r="G5" s="16"/>
    </row>
    <row r="6" spans="2:7" x14ac:dyDescent="0.25">
      <c r="B6" s="10" t="s">
        <v>38</v>
      </c>
      <c r="C6" s="11" t="s">
        <v>54</v>
      </c>
      <c r="D6" s="12" t="s">
        <v>740</v>
      </c>
      <c r="E6" s="15" t="s">
        <v>48</v>
      </c>
      <c r="G6" s="16"/>
    </row>
    <row r="7" spans="2:7" x14ac:dyDescent="0.25">
      <c r="B7" s="10" t="s">
        <v>39</v>
      </c>
      <c r="C7" s="11" t="s">
        <v>55</v>
      </c>
      <c r="D7" s="12" t="s">
        <v>739</v>
      </c>
      <c r="E7" s="15" t="s">
        <v>48</v>
      </c>
      <c r="G7" s="16"/>
    </row>
    <row r="8" spans="2:7" x14ac:dyDescent="0.25">
      <c r="B8" s="10" t="s">
        <v>40</v>
      </c>
      <c r="C8" s="11" t="s">
        <v>56</v>
      </c>
      <c r="D8" s="12" t="s">
        <v>737</v>
      </c>
      <c r="E8" s="15" t="s">
        <v>48</v>
      </c>
      <c r="G8" s="16"/>
    </row>
    <row r="9" spans="2:7" x14ac:dyDescent="0.25">
      <c r="B9" s="10" t="s">
        <v>41</v>
      </c>
      <c r="C9" s="11" t="s">
        <v>57</v>
      </c>
      <c r="D9" s="12" t="s">
        <v>738</v>
      </c>
      <c r="E9" s="15" t="s">
        <v>48</v>
      </c>
      <c r="G9" s="16"/>
    </row>
    <row r="10" spans="2:7" ht="22.5" customHeight="1" x14ac:dyDescent="0.25">
      <c r="B10" s="10" t="s">
        <v>43</v>
      </c>
      <c r="C10" s="11" t="s">
        <v>60</v>
      </c>
      <c r="D10" s="12" t="s">
        <v>733</v>
      </c>
      <c r="E10" s="15" t="s">
        <v>42</v>
      </c>
      <c r="G10" s="16"/>
    </row>
    <row r="11" spans="2:7" ht="24" x14ac:dyDescent="0.25">
      <c r="B11" s="10" t="s">
        <v>44</v>
      </c>
      <c r="C11" s="11" t="s">
        <v>61</v>
      </c>
      <c r="D11" s="12" t="s">
        <v>62</v>
      </c>
      <c r="E11" s="15" t="s">
        <v>42</v>
      </c>
      <c r="G11" s="16"/>
    </row>
    <row r="12" spans="2:7" ht="24" x14ac:dyDescent="0.25">
      <c r="B12" s="10" t="s">
        <v>45</v>
      </c>
      <c r="C12" s="9" t="s">
        <v>58</v>
      </c>
      <c r="D12" s="12" t="s">
        <v>63</v>
      </c>
      <c r="E12" s="15" t="s">
        <v>42</v>
      </c>
      <c r="G12" s="16"/>
    </row>
    <row r="13" spans="2:7" ht="24" x14ac:dyDescent="0.25">
      <c r="B13" s="10" t="s">
        <v>46</v>
      </c>
      <c r="C13" s="9" t="s">
        <v>59</v>
      </c>
      <c r="D13" s="12" t="s">
        <v>64</v>
      </c>
      <c r="E13" s="15" t="s">
        <v>42</v>
      </c>
    </row>
    <row r="14" spans="2:7" ht="24" x14ac:dyDescent="0.25">
      <c r="B14" s="19" t="s">
        <v>76</v>
      </c>
      <c r="C14" s="11" t="s">
        <v>77</v>
      </c>
      <c r="D14" s="12" t="s">
        <v>78</v>
      </c>
      <c r="E14" s="15" t="s">
        <v>47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23B2-7167-4378-A45D-8972DC675CE8}">
  <dimension ref="B2:D4"/>
  <sheetViews>
    <sheetView workbookViewId="0">
      <selection activeCell="B2" sqref="B2:D2"/>
    </sheetView>
  </sheetViews>
  <sheetFormatPr defaultRowHeight="15" x14ac:dyDescent="0.25"/>
  <cols>
    <col min="2" max="2" width="8.7109375" bestFit="1" customWidth="1"/>
    <col min="3" max="3" width="63.42578125" customWidth="1"/>
    <col min="4" max="4" width="36.42578125" customWidth="1"/>
  </cols>
  <sheetData>
    <row r="2" spans="2:4" ht="15.75" thickBot="1" x14ac:dyDescent="0.3">
      <c r="B2" s="67" t="s">
        <v>127</v>
      </c>
      <c r="C2" s="67" t="s">
        <v>128</v>
      </c>
      <c r="D2" s="67" t="s">
        <v>129</v>
      </c>
    </row>
    <row r="3" spans="2:4" ht="120.75" customHeight="1" thickBot="1" x14ac:dyDescent="0.3">
      <c r="B3" s="31">
        <v>1</v>
      </c>
      <c r="C3" s="31" t="s">
        <v>133</v>
      </c>
      <c r="D3" s="32" t="s">
        <v>134</v>
      </c>
    </row>
    <row r="4" spans="2:4" ht="114.75" customHeight="1" thickBot="1" x14ac:dyDescent="0.3">
      <c r="B4" s="31">
        <v>2</v>
      </c>
      <c r="C4" s="31" t="s">
        <v>130</v>
      </c>
      <c r="D4" s="33" t="s">
        <v>131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3E1E6-949D-48DF-9509-10572FC91166}">
  <dimension ref="A2:E28"/>
  <sheetViews>
    <sheetView zoomScale="145" zoomScaleNormal="145" workbookViewId="0">
      <selection activeCell="C22" sqref="C22"/>
    </sheetView>
  </sheetViews>
  <sheetFormatPr defaultRowHeight="15" x14ac:dyDescent="0.25"/>
  <cols>
    <col min="1" max="1" width="2.42578125" customWidth="1"/>
    <col min="2" max="2" width="15.42578125" customWidth="1"/>
    <col min="3" max="3" width="145.42578125" customWidth="1"/>
    <col min="4" max="4" width="33.28515625" style="26" customWidth="1"/>
  </cols>
  <sheetData>
    <row r="2" spans="1:5" x14ac:dyDescent="0.25">
      <c r="B2" s="67" t="s">
        <v>34</v>
      </c>
      <c r="C2" s="67" t="s">
        <v>35</v>
      </c>
      <c r="D2" s="29"/>
      <c r="E2" s="13"/>
    </row>
    <row r="3" spans="1:5" x14ac:dyDescent="0.25">
      <c r="B3" s="22" t="s">
        <v>84</v>
      </c>
      <c r="C3" s="23" t="s">
        <v>580</v>
      </c>
      <c r="D3" s="30"/>
      <c r="E3" s="13"/>
    </row>
    <row r="4" spans="1:5" ht="25.5" x14ac:dyDescent="0.25">
      <c r="A4" s="13"/>
      <c r="B4" s="24" t="s">
        <v>79</v>
      </c>
      <c r="C4" s="25" t="s">
        <v>581</v>
      </c>
      <c r="D4" s="27"/>
      <c r="E4" s="13"/>
    </row>
    <row r="5" spans="1:5" x14ac:dyDescent="0.25">
      <c r="A5" s="13"/>
      <c r="B5" s="22" t="s">
        <v>144</v>
      </c>
      <c r="C5" s="23" t="s">
        <v>582</v>
      </c>
      <c r="D5" s="28"/>
      <c r="E5" s="13"/>
    </row>
    <row r="6" spans="1:5" ht="25.5" x14ac:dyDescent="0.25">
      <c r="A6" s="13"/>
      <c r="B6" s="22" t="s">
        <v>139</v>
      </c>
      <c r="C6" s="23" t="s">
        <v>584</v>
      </c>
      <c r="D6" s="28"/>
      <c r="E6" s="13"/>
    </row>
    <row r="7" spans="1:5" x14ac:dyDescent="0.25">
      <c r="A7" s="13"/>
      <c r="B7" s="22" t="s">
        <v>140</v>
      </c>
      <c r="C7" s="23" t="s">
        <v>583</v>
      </c>
      <c r="D7" s="28"/>
      <c r="E7" s="13"/>
    </row>
    <row r="8" spans="1:5" ht="27" x14ac:dyDescent="0.25">
      <c r="A8" s="13"/>
      <c r="B8" s="24" t="s">
        <v>80</v>
      </c>
      <c r="C8" s="25" t="s">
        <v>85</v>
      </c>
      <c r="D8" s="28"/>
      <c r="E8" s="13"/>
    </row>
    <row r="9" spans="1:5" ht="27" x14ac:dyDescent="0.25">
      <c r="A9" s="13"/>
      <c r="B9" s="24" t="s">
        <v>81</v>
      </c>
      <c r="C9" s="25" t="s">
        <v>86</v>
      </c>
      <c r="D9" s="28"/>
      <c r="E9" s="13"/>
    </row>
    <row r="10" spans="1:5" ht="29.25" x14ac:dyDescent="0.25">
      <c r="A10" s="13"/>
      <c r="B10" s="24" t="s">
        <v>82</v>
      </c>
      <c r="C10" s="25" t="s">
        <v>87</v>
      </c>
      <c r="D10" s="28"/>
      <c r="E10" s="13"/>
    </row>
    <row r="11" spans="1:5" x14ac:dyDescent="0.25">
      <c r="B11" s="25" t="s">
        <v>83</v>
      </c>
      <c r="C11" s="25" t="s">
        <v>88</v>
      </c>
    </row>
    <row r="12" spans="1:5" x14ac:dyDescent="0.25">
      <c r="B12" s="23"/>
      <c r="C12" s="23"/>
    </row>
    <row r="13" spans="1:5" x14ac:dyDescent="0.25">
      <c r="B13" s="23"/>
      <c r="C13" s="23"/>
    </row>
    <row r="14" spans="1:5" x14ac:dyDescent="0.25">
      <c r="B14" s="23"/>
      <c r="C14" s="23"/>
    </row>
    <row r="15" spans="1:5" x14ac:dyDescent="0.25">
      <c r="B15" s="23"/>
      <c r="C15" s="23"/>
    </row>
    <row r="16" spans="1:5" x14ac:dyDescent="0.25">
      <c r="B16" s="23"/>
      <c r="C16" s="23"/>
    </row>
    <row r="17" spans="2:3" x14ac:dyDescent="0.25">
      <c r="B17" s="23"/>
      <c r="C17" s="23"/>
    </row>
    <row r="18" spans="2:3" x14ac:dyDescent="0.25">
      <c r="B18" s="23"/>
      <c r="C18" s="23"/>
    </row>
    <row r="19" spans="2:3" x14ac:dyDescent="0.25">
      <c r="B19" s="22"/>
      <c r="C19" s="23"/>
    </row>
    <row r="20" spans="2:3" x14ac:dyDescent="0.25">
      <c r="B20" s="23"/>
      <c r="C20" s="23"/>
    </row>
    <row r="21" spans="2:3" x14ac:dyDescent="0.25">
      <c r="B21" s="23"/>
      <c r="C21" s="23"/>
    </row>
    <row r="22" spans="2:3" x14ac:dyDescent="0.25">
      <c r="B22" s="21"/>
    </row>
    <row r="24" spans="2:3" x14ac:dyDescent="0.25">
      <c r="B24" s="21"/>
    </row>
    <row r="25" spans="2:3" x14ac:dyDescent="0.25">
      <c r="B25" s="21"/>
    </row>
    <row r="26" spans="2:3" x14ac:dyDescent="0.25">
      <c r="B26" s="21"/>
    </row>
    <row r="27" spans="2:3" x14ac:dyDescent="0.25">
      <c r="B27" s="21"/>
    </row>
    <row r="28" spans="2:3" x14ac:dyDescent="0.25">
      <c r="B28" s="2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8804-6DBA-4339-9C6F-EF6AC20C6A5F}">
  <dimension ref="A1:M28"/>
  <sheetViews>
    <sheetView zoomScaleNormal="100" workbookViewId="0">
      <selection activeCell="D2" sqref="D2:M3"/>
    </sheetView>
  </sheetViews>
  <sheetFormatPr defaultRowHeight="15" x14ac:dyDescent="0.25"/>
  <cols>
    <col min="1" max="1" width="2.42578125" customWidth="1"/>
    <col min="2" max="2" width="15.42578125" customWidth="1"/>
    <col min="3" max="3" width="23.5703125" customWidth="1"/>
    <col min="4" max="4" width="4.140625" style="26" customWidth="1"/>
    <col min="5" max="5" width="22.28515625" bestFit="1" customWidth="1"/>
    <col min="8" max="8" width="11.140625" bestFit="1" customWidth="1"/>
    <col min="10" max="10" width="28.7109375" bestFit="1" customWidth="1"/>
    <col min="11" max="11" width="23.7109375" bestFit="1" customWidth="1"/>
    <col min="12" max="12" width="3.28515625" customWidth="1"/>
    <col min="13" max="13" width="41.7109375" customWidth="1"/>
  </cols>
  <sheetData>
    <row r="1" spans="1:13" x14ac:dyDescent="0.25">
      <c r="M1" t="s">
        <v>598</v>
      </c>
    </row>
    <row r="2" spans="1:13" ht="32.25" customHeight="1" x14ac:dyDescent="0.25">
      <c r="B2" s="67" t="s">
        <v>34</v>
      </c>
      <c r="C2" s="87" t="s">
        <v>35</v>
      </c>
      <c r="D2" s="29"/>
      <c r="E2" s="130" t="s">
        <v>588</v>
      </c>
      <c r="F2" s="36" t="s">
        <v>589</v>
      </c>
      <c r="G2" s="36" t="s">
        <v>590</v>
      </c>
      <c r="H2" s="36" t="s">
        <v>591</v>
      </c>
      <c r="I2" s="36" t="s">
        <v>592</v>
      </c>
      <c r="J2" s="36" t="s">
        <v>590</v>
      </c>
      <c r="K2" s="36" t="s">
        <v>593</v>
      </c>
    </row>
    <row r="3" spans="1:13" ht="76.5" x14ac:dyDescent="0.25">
      <c r="B3" s="22" t="s">
        <v>84</v>
      </c>
      <c r="C3" s="128" t="s">
        <v>580</v>
      </c>
      <c r="D3" s="27" t="s">
        <v>585</v>
      </c>
      <c r="E3" s="129" t="s">
        <v>605</v>
      </c>
      <c r="F3" s="64" t="s">
        <v>587</v>
      </c>
      <c r="G3" s="64" t="s">
        <v>594</v>
      </c>
      <c r="H3" s="64" t="s">
        <v>597</v>
      </c>
      <c r="I3" s="64" t="s">
        <v>595</v>
      </c>
      <c r="J3" s="64" t="s">
        <v>601</v>
      </c>
      <c r="K3" s="64" t="s">
        <v>596</v>
      </c>
      <c r="L3" s="36" t="s">
        <v>586</v>
      </c>
      <c r="M3" t="str">
        <f>D3&amp;$M$1&amp;E3&amp;$M$1&amp;F3&amp;$M$1&amp;G3&amp;$M$1&amp;H3&amp;$M$1&amp;I3&amp;$M$1&amp;J3&amp;$M$1&amp;K3&amp;$M$1&amp;L3</f>
        <v>\
\(\displaystyle
\  (CH_2O)_x(NH_3)_y(PO_4)_z   +2x N_2O   + (-y + 2z) HCO_3^-  \rightarrow  2xN_2  + (x-y+2z)CO_2 + (x-y+2z)H_2O   + yNH_4^+ + zHPO_4^{3-}  \)
\
\</v>
      </c>
    </row>
    <row r="4" spans="1:13" ht="76.5" x14ac:dyDescent="0.25">
      <c r="A4" s="13"/>
      <c r="B4" s="24" t="s">
        <v>79</v>
      </c>
      <c r="C4" s="25" t="s">
        <v>581</v>
      </c>
      <c r="D4" s="27" t="s">
        <v>585</v>
      </c>
      <c r="E4" s="129" t="str">
        <f>E3</f>
        <v xml:space="preserve">(CH_2O)_x(NH_3)_y(PO_4)_z </v>
      </c>
      <c r="F4" s="64" t="s">
        <v>599</v>
      </c>
      <c r="G4" s="64" t="s">
        <v>600</v>
      </c>
      <c r="H4" s="64" t="s">
        <v>597</v>
      </c>
      <c r="J4" s="64" t="s">
        <v>602</v>
      </c>
      <c r="K4" s="64" t="s">
        <v>596</v>
      </c>
      <c r="L4" s="36" t="s">
        <v>586</v>
      </c>
      <c r="M4" t="str">
        <f>D4&amp;$M$1&amp;E4&amp;$M$1&amp;F4&amp;$M$1&amp;G4&amp;$M$1&amp;H4&amp;$M$1&amp;I4&amp;$M$1&amp;J4&amp;$M$1&amp;K4&amp;$M$1&amp;L4</f>
        <v>\
\(\displaystyle
\  (CH_2O)_x(NH_3)_y(PO_4)_z    +(x+2y)O_2   + (y + 2z) HCO_3^-  \rightarrow    + (x+y+2z)CO_2 + (x+y+2z)H_2O   + yNH_4^+ + zHPO_4^{3-}  \)
\
\</v>
      </c>
    </row>
    <row r="5" spans="1:13" ht="76.5" x14ac:dyDescent="0.25">
      <c r="A5" s="13"/>
      <c r="B5" s="22" t="s">
        <v>144</v>
      </c>
      <c r="C5" s="128" t="s">
        <v>582</v>
      </c>
      <c r="D5" s="27" t="s">
        <v>585</v>
      </c>
      <c r="E5" s="129" t="str">
        <f t="shared" ref="E5:E11" si="0">E4</f>
        <v xml:space="preserve">(CH_2O)_x(NH_3)_y(PO_4)_z </v>
      </c>
      <c r="F5" s="64" t="s">
        <v>603</v>
      </c>
      <c r="G5" s="64" t="s">
        <v>594</v>
      </c>
      <c r="H5" s="64" t="s">
        <v>597</v>
      </c>
      <c r="I5" s="64" t="s">
        <v>604</v>
      </c>
      <c r="J5" s="64" t="s">
        <v>601</v>
      </c>
      <c r="K5" s="64" t="s">
        <v>596</v>
      </c>
      <c r="L5" s="36" t="s">
        <v>586</v>
      </c>
      <c r="M5" t="str">
        <f>D5&amp;$M$1&amp;E5&amp;$M$1&amp;F5&amp;$M$1&amp;G5&amp;$M$1&amp;H5&amp;$M$1&amp;I5&amp;$M$1&amp;J5&amp;$M$1&amp;K5&amp;$M$1&amp;L5</f>
        <v>\
\(\displaystyle
\  (CH_2O)_x(NH_3)_y(PO_4)_z    +2x NO_3^-   + (-y + 2z) HCO_3^-  \rightarrow   +2x NO_2^-  + (x-y+2z)CO_2 + (x-y+2z)H_2O   + yNH_4^+ + zHPO_4^{3-}  \)
\
\</v>
      </c>
    </row>
    <row r="6" spans="1:13" ht="77.25" x14ac:dyDescent="0.25">
      <c r="A6" s="13"/>
      <c r="B6" s="22" t="s">
        <v>139</v>
      </c>
      <c r="C6" s="128" t="s">
        <v>584</v>
      </c>
      <c r="D6" s="27" t="s">
        <v>585</v>
      </c>
      <c r="E6" s="129" t="str">
        <f t="shared" si="0"/>
        <v xml:space="preserve">(CH_2O)_x(NH_3)_y(PO_4)_z </v>
      </c>
      <c r="F6" t="s">
        <v>606</v>
      </c>
      <c r="G6" s="64" t="s">
        <v>607</v>
      </c>
      <c r="H6" s="64" t="s">
        <v>597</v>
      </c>
      <c r="I6" t="s">
        <v>608</v>
      </c>
      <c r="J6" s="64" t="s">
        <v>609</v>
      </c>
      <c r="K6" s="64" t="s">
        <v>596</v>
      </c>
      <c r="L6" s="36" t="s">
        <v>586</v>
      </c>
      <c r="M6" t="str">
        <f>D6&amp;$M$1&amp;E6&amp;$M$1&amp;F6&amp;$M$1&amp;G6&amp;$M$1&amp;H6&amp;$M$1&amp;I6&amp;$M$1&amp;J6&amp;$M$1&amp;K6&amp;$M$1&amp;L6</f>
        <v>\
\(\displaystyle
\  (CH_2O)_x(NH_3)_y(PO_4)_z    + 2x NO-2^-   + (-2x-y + 2z) HCO_3^-  \rightarrow   xN_2O  + (x-y+2z)CO_2 + (-y+2z)H_2O   + yNH_4^+ + zHPO_4^{3-}  \)
\
\</v>
      </c>
    </row>
    <row r="7" spans="1:13" ht="76.5" x14ac:dyDescent="0.25">
      <c r="A7" s="13"/>
      <c r="B7" s="22" t="s">
        <v>140</v>
      </c>
      <c r="C7" s="128" t="s">
        <v>583</v>
      </c>
      <c r="D7" s="27" t="s">
        <v>585</v>
      </c>
      <c r="E7" s="129" t="str">
        <f t="shared" si="0"/>
        <v xml:space="preserve">(CH_2O)_x(NH_3)_y(PO_4)_z </v>
      </c>
      <c r="F7" t="s">
        <v>610</v>
      </c>
      <c r="G7" s="64" t="s">
        <v>611</v>
      </c>
      <c r="H7" s="64" t="s">
        <v>597</v>
      </c>
      <c r="I7" s="64" t="s">
        <v>629</v>
      </c>
      <c r="J7" s="64" t="s">
        <v>612</v>
      </c>
      <c r="K7" s="64" t="s">
        <v>628</v>
      </c>
      <c r="L7" s="36" t="s">
        <v>586</v>
      </c>
      <c r="M7" t="str">
        <f>D7&amp;$M$1&amp;E7&amp;$M$1&amp;F7&amp;G7&amp;H7&amp;I7&amp;J7&amp;K7&amp;$M$1&amp;L7</f>
        <v>\
\(\displaystyle
\  (CH_2O)_x(NH_3)_y(PO_4)_z    + \frac{2x}{3}NO_2^- + (\frac{-4x}{3} -y +2z )HCO_3^-\rightarrow\\ \\  \frac{2x}{3} NH_4^+ (reduction  \ \ product)+ (\frac{-x}{3}-y+2z)CO_2 + (-x-y+2z)H_2O + yNH_4^+ (from \ \ organic \ \  nitrogen) + zHPO_4^{3-}  \)
\
\</v>
      </c>
    </row>
    <row r="8" spans="1:13" ht="106.5" x14ac:dyDescent="0.25">
      <c r="A8" s="13"/>
      <c r="B8" s="24" t="s">
        <v>80</v>
      </c>
      <c r="C8" s="25" t="s">
        <v>85</v>
      </c>
      <c r="D8" s="27" t="s">
        <v>585</v>
      </c>
      <c r="E8" s="129" t="str">
        <f t="shared" si="0"/>
        <v xml:space="preserve">(CH_2O)_x(NH_3)_y(PO_4)_z </v>
      </c>
      <c r="F8" t="s">
        <v>613</v>
      </c>
      <c r="G8" s="64" t="s">
        <v>614</v>
      </c>
      <c r="H8" s="64" t="s">
        <v>597</v>
      </c>
      <c r="I8" t="s">
        <v>615</v>
      </c>
      <c r="J8" t="s">
        <v>620</v>
      </c>
      <c r="K8" s="64" t="s">
        <v>596</v>
      </c>
      <c r="L8" s="36" t="s">
        <v>586</v>
      </c>
      <c r="M8" t="str">
        <f>D8&amp;$M$1&amp;E8&amp;$M$1&amp;F8&amp;$M$1&amp;G8&amp;$M$1&amp;H8&amp;$M$1&amp;I8&amp;$M$1&amp;J8&amp;$M$1&amp;K8&amp;$M$1&amp;L8</f>
        <v>\
\(\displaystyle
\  (CH_2O)_x(NH_3)_y(PO_4)_z    + 2xMnO_2   + (x + y - 2z) H_2O + (3x + y - 2z)CO_2   \rightarrow  2xMn^{2+}   + (4x + y - 2z)HCO_3^-   + yNH_4^+ + zHPO_4^{3-}  \)
\
\</v>
      </c>
    </row>
    <row r="9" spans="1:13" ht="117.75" x14ac:dyDescent="0.25">
      <c r="A9" s="13"/>
      <c r="B9" s="24" t="s">
        <v>81</v>
      </c>
      <c r="C9" s="25" t="s">
        <v>86</v>
      </c>
      <c r="D9" s="27" t="s">
        <v>585</v>
      </c>
      <c r="E9" s="129" t="str">
        <f t="shared" si="0"/>
        <v xml:space="preserve">(CH_2O)_x(NH_3)_y(PO_4)_z </v>
      </c>
      <c r="F9" t="s">
        <v>616</v>
      </c>
      <c r="G9" s="64" t="s">
        <v>617</v>
      </c>
      <c r="H9" s="64" t="s">
        <v>597</v>
      </c>
      <c r="I9" t="s">
        <v>618</v>
      </c>
      <c r="J9" t="s">
        <v>619</v>
      </c>
      <c r="K9" s="64" t="s">
        <v>596</v>
      </c>
      <c r="L9" s="36" t="s">
        <v>586</v>
      </c>
      <c r="M9" t="str">
        <f>D9&amp;$M$1&amp;E9&amp;$M$1&amp;F9&amp;$M$1&amp;G9&amp;$M$1&amp;H9&amp;$M$1&amp;I9&amp;$M$1&amp;J9&amp;$M$1&amp;K9&amp;$M$1&amp;L9</f>
        <v>\
\(\displaystyle
\  (CH_2O)_x(NH_3)_y(PO_4)_z    + 4x FeOOH   + (x + y - 2z) H_2O + (7x + y - 2z)CO_2   \rightarrow  4x Fe^{2+}   + (8x + y - 2z)HCO_3^-   + yNH_4^+ + zHPO_4^{3-}  \)
\
\</v>
      </c>
    </row>
    <row r="10" spans="1:13" ht="111" x14ac:dyDescent="0.25">
      <c r="A10" s="13"/>
      <c r="B10" s="24" t="s">
        <v>82</v>
      </c>
      <c r="C10" s="25" t="s">
        <v>87</v>
      </c>
      <c r="D10" s="27" t="s">
        <v>585</v>
      </c>
      <c r="E10" s="129" t="str">
        <f t="shared" si="0"/>
        <v xml:space="preserve">(CH_2O)_x(NH_3)_y(PO_4)_z </v>
      </c>
      <c r="F10" t="s">
        <v>624</v>
      </c>
      <c r="G10" s="64" t="s">
        <v>625</v>
      </c>
      <c r="H10" s="64" t="s">
        <v>597</v>
      </c>
      <c r="I10" t="s">
        <v>626</v>
      </c>
      <c r="J10" s="64" t="s">
        <v>627</v>
      </c>
      <c r="K10" s="64" t="s">
        <v>596</v>
      </c>
      <c r="L10" s="36" t="s">
        <v>586</v>
      </c>
      <c r="M10" t="str">
        <f>D10&amp;$M$1&amp;E10&amp;$M$1&amp;F10&amp;$M$1&amp;G10&amp;$M$1&amp;H10&amp;$M$1&amp;I10&amp;$M$1&amp;J10&amp;$M$1&amp;K10&amp;$M$1&amp;L10</f>
        <v>\
\(\displaystyle
\  (CH_2O)_x(NH_3)_y(PO_4)_z    + \frac{x}{2} SO_4^{2-}   + (\frac{-x}{2} - y + 2z) HCO_3^-  \rightarrow  \frac{x}{2}HS^-  + (\frac{x}{2} - y + 2z)CO_2 + (\frac{x}{2} - y + 2z)H_2O   + yNH_4^+ + zHPO_4^{3-}  \)
\
\</v>
      </c>
    </row>
    <row r="11" spans="1:13" ht="90.75" x14ac:dyDescent="0.25">
      <c r="B11" s="25" t="s">
        <v>83</v>
      </c>
      <c r="C11" s="25" t="s">
        <v>88</v>
      </c>
      <c r="D11" s="27" t="s">
        <v>585</v>
      </c>
      <c r="E11" s="129" t="str">
        <f t="shared" si="0"/>
        <v xml:space="preserve">(CH_2O)_x(NH_3)_y(PO_4)_z </v>
      </c>
      <c r="G11" s="64" t="s">
        <v>621</v>
      </c>
      <c r="H11" s="64" t="s">
        <v>597</v>
      </c>
      <c r="I11" t="s">
        <v>622</v>
      </c>
      <c r="J11" s="64" t="s">
        <v>623</v>
      </c>
      <c r="K11" s="64" t="s">
        <v>596</v>
      </c>
      <c r="L11" s="36" t="s">
        <v>586</v>
      </c>
      <c r="M11" t="str">
        <f>D11&amp;$M$1&amp;E11&amp;$M$1&amp;F11&amp;$M$1&amp;G11&amp;$M$1&amp;H11&amp;$M$1&amp;I11&amp;$M$1&amp;J11&amp;$M$1&amp;K11&amp;$M$1&amp;L11</f>
        <v>\
\(\displaystyle
\  (CH_2O)_x(NH_3)_y(PO_4)_z      + (- y + 2z) HCO_3^-  \rightarrow  0.5 CH_4  + (0.5x - y + 2z)CO_2    + yNH_4^+ + zHPO_4^{3-}  \)
\
\</v>
      </c>
    </row>
    <row r="12" spans="1:13" x14ac:dyDescent="0.25">
      <c r="B12" s="23"/>
      <c r="C12" s="23"/>
    </row>
    <row r="13" spans="1:13" x14ac:dyDescent="0.25">
      <c r="B13" s="23"/>
      <c r="C13" s="23"/>
    </row>
    <row r="14" spans="1:13" x14ac:dyDescent="0.25">
      <c r="B14" s="23"/>
      <c r="C14" s="23"/>
    </row>
    <row r="15" spans="1:13" x14ac:dyDescent="0.25">
      <c r="B15" s="23"/>
      <c r="C15" s="23"/>
    </row>
    <row r="16" spans="1:13" x14ac:dyDescent="0.25">
      <c r="B16" s="23"/>
      <c r="C16" s="23"/>
    </row>
    <row r="17" spans="2:3" x14ac:dyDescent="0.25">
      <c r="B17" s="23"/>
      <c r="C17" s="23"/>
    </row>
    <row r="18" spans="2:3" x14ac:dyDescent="0.25">
      <c r="B18" s="23"/>
      <c r="C18" s="23"/>
    </row>
    <row r="19" spans="2:3" x14ac:dyDescent="0.25">
      <c r="B19" s="22"/>
      <c r="C19" s="23"/>
    </row>
    <row r="20" spans="2:3" x14ac:dyDescent="0.25">
      <c r="B20" s="23"/>
      <c r="C20" s="23"/>
    </row>
    <row r="21" spans="2:3" x14ac:dyDescent="0.25">
      <c r="B21" s="23"/>
      <c r="C21" s="23"/>
    </row>
    <row r="22" spans="2:3" x14ac:dyDescent="0.25">
      <c r="B22" s="21"/>
    </row>
    <row r="24" spans="2:3" x14ac:dyDescent="0.25">
      <c r="B24" s="21"/>
    </row>
    <row r="25" spans="2:3" x14ac:dyDescent="0.25">
      <c r="B25" s="21"/>
    </row>
    <row r="26" spans="2:3" x14ac:dyDescent="0.25">
      <c r="B26" s="21"/>
    </row>
    <row r="27" spans="2:3" x14ac:dyDescent="0.25">
      <c r="B27" s="21"/>
    </row>
    <row r="28" spans="2:3" x14ac:dyDescent="0.25">
      <c r="B28" s="21"/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6729-2F75-49B4-AC61-BA65DC2663E1}">
  <dimension ref="B2:D11"/>
  <sheetViews>
    <sheetView zoomScale="160" zoomScaleNormal="1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5" sqref="D15"/>
    </sheetView>
  </sheetViews>
  <sheetFormatPr defaultRowHeight="15" x14ac:dyDescent="0.25"/>
  <cols>
    <col min="2" max="2" width="14.28515625" customWidth="1"/>
    <col min="3" max="3" width="2.5703125" customWidth="1"/>
    <col min="4" max="4" width="74.5703125" customWidth="1"/>
  </cols>
  <sheetData>
    <row r="2" spans="2:4" x14ac:dyDescent="0.25">
      <c r="B2" s="67" t="s">
        <v>34</v>
      </c>
      <c r="C2" s="67" t="s">
        <v>18</v>
      </c>
      <c r="D2" s="67" t="s">
        <v>35</v>
      </c>
    </row>
    <row r="3" spans="2:4" x14ac:dyDescent="0.25">
      <c r="B3" t="str">
        <f>'OMChem (2)'!B3</f>
        <v>Denitrousation</v>
      </c>
      <c r="D3" t="str">
        <f>'OMChem (2)'!M3</f>
        <v>\
\(\displaystyle
\  (CH_2O)_x(NH_3)_y(PO_4)_z   +2x N_2O   + (-y + 2z) HCO_3^-  \rightarrow  2xN_2  + (x-y+2z)CO_2 + (x-y+2z)H_2O   + yNH_4^+ + zHPO_4^{3-}  \)
\
\</v>
      </c>
    </row>
    <row r="4" spans="2:4" x14ac:dyDescent="0.25">
      <c r="B4" t="str">
        <f>'OMChem (2)'!B4</f>
        <v>Aerobic respiration</v>
      </c>
      <c r="D4" t="str">
        <f>'OMChem (2)'!M4</f>
        <v>\
\(\displaystyle
\  (CH_2O)_x(NH_3)_y(PO_4)_z    +(x+2y)O_2   + (y + 2z) HCO_3^-  \rightarrow    + (x+y+2z)CO_2 + (x+y+2z)H_2O   + yNH_4^+ + zHPO_4^{3-}  \)
\
\</v>
      </c>
    </row>
    <row r="5" spans="2:4" x14ac:dyDescent="0.25">
      <c r="B5" t="str">
        <f>'OMChem (2)'!B5</f>
        <v>Denitritation</v>
      </c>
      <c r="D5" t="str">
        <f>'OMChem (2)'!M5</f>
        <v>\
\(\displaystyle
\  (CH_2O)_x(NH_3)_y(PO_4)_z    +2x NO_3^-   + (-y + 2z) HCO_3^-  \rightarrow   +2x NO_2^-  + (x-y+2z)CO_2 + (x-y+2z)H_2O   + yNH_4^+ + zHPO_4^{3-}  \)
\
\</v>
      </c>
    </row>
    <row r="6" spans="2:4" x14ac:dyDescent="0.25">
      <c r="B6" t="str">
        <f>'OMChem (2)'!B6</f>
        <v>Nitrous denitritation</v>
      </c>
      <c r="D6" t="str">
        <f>'OMChem (2)'!M6</f>
        <v>\
\(\displaystyle
\  (CH_2O)_x(NH_3)_y(PO_4)_z    + 2x NO-2^-   + (-2x-y + 2z) HCO_3^-  \rightarrow   xN_2O  + (x-y+2z)CO_2 + (-y+2z)H_2O   + yNH_4^+ + zHPO_4^{3-}  \)
\
\</v>
      </c>
    </row>
    <row r="7" spans="2:4" x14ac:dyDescent="0.25">
      <c r="B7" t="str">
        <f>'OMChem (2)'!B7</f>
        <v>DNRA</v>
      </c>
      <c r="D7" t="str">
        <f>'OMChem (2)'!M7</f>
        <v>\
\(\displaystyle
\  (CH_2O)_x(NH_3)_y(PO_4)_z    + \frac{2x}{3}NO_2^- + (\frac{-4x}{3} -y +2z )HCO_3^-\rightarrow\\ \\  \frac{2x}{3} NH_4^+ (reduction  \ \ product)+ (\frac{-x}{3}-y+2z)CO_2 + (-x-y+2z)H_2O + yNH_4^+ (from \ \ organic \ \  nitrogen) + zHPO_4^{3-}  \)
\
\</v>
      </c>
    </row>
    <row r="8" spans="2:4" x14ac:dyDescent="0.25">
      <c r="B8" t="str">
        <f>'OMChem (2)'!B8</f>
        <v>Mn oxide reduction</v>
      </c>
      <c r="D8" t="str">
        <f>'OMChem (2)'!M8</f>
        <v>\
\(\displaystyle
\  (CH_2O)_x(NH_3)_y(PO_4)_z    + 2xMnO_2   + (x + y - 2z) H_2O + (3x + y - 2z)CO_2   \rightarrow  2xMn^{2+}   + (4x + y - 2z)HCO_3^-   + yNH_4^+ + zHPO_4^{3-}  \)
\
\</v>
      </c>
    </row>
    <row r="9" spans="2:4" x14ac:dyDescent="0.25">
      <c r="B9" t="str">
        <f>'OMChem (2)'!B9</f>
        <v>Fe oxide reduction</v>
      </c>
      <c r="D9" t="str">
        <f>'OMChem (2)'!M9</f>
        <v>\
\(\displaystyle
\  (CH_2O)_x(NH_3)_y(PO_4)_z    + 4x FeOOH   + (x + y - 2z) H_2O + (7x + y - 2z)CO_2   \rightarrow  4x Fe^{2+}   + (8x + y - 2z)HCO_3^-   + yNH_4^+ + zHPO_4^{3-}  \)
\
\</v>
      </c>
    </row>
    <row r="10" spans="2:4" x14ac:dyDescent="0.25">
      <c r="B10" t="str">
        <f>'OMChem (2)'!B10</f>
        <v>Sulfate reduction</v>
      </c>
      <c r="D10" t="str">
        <f>'OMChem (2)'!M10</f>
        <v>\
\(\displaystyle
\  (CH_2O)_x(NH_3)_y(PO_4)_z    + \frac{x}{2} SO_4^{2-}   + (\frac{-x}{2} - y + 2z) HCO_3^-  \rightarrow  \frac{x}{2}HS^-  + (\frac{x}{2} - y + 2z)CO_2 + (\frac{x}{2} - y + 2z)H_2O   + yNH_4^+ + zHPO_4^{3-}  \)
\
\</v>
      </c>
    </row>
    <row r="11" spans="2:4" x14ac:dyDescent="0.25">
      <c r="B11" t="str">
        <f>'OMChem (2)'!B11</f>
        <v>Methanogenesis</v>
      </c>
      <c r="D11" t="str">
        <f>'OMChem (2)'!M11</f>
        <v>\
\(\displaystyle
\  (CH_2O)_x(NH_3)_y(PO_4)_z      + (- y + 2z) HCO_3^-  \rightarrow  0.5 CH_4  + (0.5x - y + 2z)CO_2    + yNH_4^+ + zHPO_4^{3-}  \)
\
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3</vt:i4>
      </vt:variant>
    </vt:vector>
  </HeadingPairs>
  <TitlesOfParts>
    <vt:vector size="34" baseType="lpstr">
      <vt:lpstr>BoundaryInitial</vt:lpstr>
      <vt:lpstr>Sheet3</vt:lpstr>
      <vt:lpstr>Diffcoef2</vt:lpstr>
      <vt:lpstr>Sheet2</vt:lpstr>
      <vt:lpstr>OMModel</vt:lpstr>
      <vt:lpstr>OMApproach</vt:lpstr>
      <vt:lpstr>OMChem</vt:lpstr>
      <vt:lpstr>OMChem (2)</vt:lpstr>
      <vt:lpstr>OMChem3</vt:lpstr>
      <vt:lpstr>NRates</vt:lpstr>
      <vt:lpstr>OMBalance</vt:lpstr>
      <vt:lpstr>SecondChem</vt:lpstr>
      <vt:lpstr>SecondChem (2)</vt:lpstr>
      <vt:lpstr>SecondChem (3)</vt:lpstr>
      <vt:lpstr>SecondRates</vt:lpstr>
      <vt:lpstr>Geochem</vt:lpstr>
      <vt:lpstr>MnOFeO</vt:lpstr>
      <vt:lpstr>FeS</vt:lpstr>
      <vt:lpstr>CO3</vt:lpstr>
      <vt:lpstr>rxn_mode</vt:lpstr>
      <vt:lpstr>ads</vt:lpstr>
      <vt:lpstr>MAG</vt:lpstr>
      <vt:lpstr>MPBG</vt:lpstr>
      <vt:lpstr>VCW1</vt:lpstr>
      <vt:lpstr>UAE</vt:lpstr>
      <vt:lpstr>UAE2</vt:lpstr>
      <vt:lpstr>UAE3</vt:lpstr>
      <vt:lpstr>UAE4</vt:lpstr>
      <vt:lpstr>UAE5</vt:lpstr>
      <vt:lpstr>UAE6</vt:lpstr>
      <vt:lpstr>UAE7</vt:lpstr>
      <vt:lpstr>OMModel!_Ref386302076</vt:lpstr>
      <vt:lpstr>OMModel!_Ref386302078</vt:lpstr>
      <vt:lpstr>OMModel!OLE_LINK1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2022-07-28T08:24:47Z</dcterms:created>
  <dcterms:modified xsi:type="dcterms:W3CDTF">2022-09-28T05:41:00Z</dcterms:modified>
</cp:coreProperties>
</file>