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ocuments\R\CourseRA R Projects\portfoliobalancing\"/>
    </mc:Choice>
  </mc:AlternateContent>
  <xr:revisionPtr revIDLastSave="0" documentId="13_ncr:1_{79387177-074A-4E07-BDA8-2C9C141C521A}" xr6:coauthVersionLast="45" xr6:coauthVersionMax="45" xr10:uidLastSave="{00000000-0000-0000-0000-000000000000}"/>
  <bookViews>
    <workbookView xWindow="-98" yWindow="-98" windowWidth="22695" windowHeight="14595" activeTab="3" xr2:uid="{9266957D-81EB-42E1-9532-547A3FD3AC66}"/>
  </bookViews>
  <sheets>
    <sheet name="Trial" sheetId="1" r:id="rId1"/>
    <sheet name="Sheet2" sheetId="2" r:id="rId2"/>
    <sheet name="Model" sheetId="3" r:id="rId3"/>
    <sheet name="Primary Models" sheetId="4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'Primary Models'!$B$3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4" i="4"/>
  <c r="B3" i="4"/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R5" i="3"/>
  <c r="Q5" i="3"/>
  <c r="P5" i="3"/>
  <c r="O39" i="3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38" i="3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5" i="3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5" i="3"/>
  <c r="M38" i="3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37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5" i="3"/>
  <c r="L25" i="3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24" i="3"/>
  <c r="L6" i="3"/>
  <c r="L7" i="3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5" i="3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5" i="3"/>
  <c r="F67" i="3"/>
  <c r="E67" i="3"/>
  <c r="D67" i="3"/>
  <c r="C67" i="3"/>
  <c r="B6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BH38" i="1" l="1"/>
  <c r="BG38" i="1"/>
  <c r="BF38" i="1"/>
  <c r="BE38" i="1"/>
  <c r="BD38" i="1"/>
  <c r="BE30" i="1"/>
  <c r="BE31" i="1" s="1"/>
  <c r="BE32" i="1" s="1"/>
  <c r="BE33" i="1" s="1"/>
  <c r="BE34" i="1" s="1"/>
  <c r="BE35" i="1" s="1"/>
  <c r="BE36" i="1" s="1"/>
  <c r="BE37" i="1" s="1"/>
  <c r="BH29" i="1"/>
  <c r="BH30" i="1" s="1"/>
  <c r="BH31" i="1" s="1"/>
  <c r="BH32" i="1" s="1"/>
  <c r="BH33" i="1" s="1"/>
  <c r="BH34" i="1" s="1"/>
  <c r="BH35" i="1" s="1"/>
  <c r="BH36" i="1" s="1"/>
  <c r="BH37" i="1" s="1"/>
  <c r="BG29" i="1"/>
  <c r="BG30" i="1" s="1"/>
  <c r="BG31" i="1" s="1"/>
  <c r="BG32" i="1" s="1"/>
  <c r="BG33" i="1" s="1"/>
  <c r="BG34" i="1" s="1"/>
  <c r="BG35" i="1" s="1"/>
  <c r="BG36" i="1" s="1"/>
  <c r="BG37" i="1" s="1"/>
  <c r="BF29" i="1"/>
  <c r="BF30" i="1" s="1"/>
  <c r="BF31" i="1" s="1"/>
  <c r="BF32" i="1" s="1"/>
  <c r="BF33" i="1" s="1"/>
  <c r="BF34" i="1" s="1"/>
  <c r="BF35" i="1" s="1"/>
  <c r="BF36" i="1" s="1"/>
  <c r="BF37" i="1" s="1"/>
  <c r="BE29" i="1"/>
  <c r="BD29" i="1"/>
  <c r="BD30" i="1" s="1"/>
  <c r="BD31" i="1" s="1"/>
  <c r="BD32" i="1" s="1"/>
  <c r="BD33" i="1" s="1"/>
  <c r="BD34" i="1" s="1"/>
  <c r="BD35" i="1" s="1"/>
  <c r="BD36" i="1" s="1"/>
  <c r="BD37" i="1" s="1"/>
  <c r="BC38" i="1"/>
  <c r="BB38" i="1"/>
  <c r="BA38" i="1"/>
  <c r="BA39" i="1" s="1"/>
  <c r="AZ38" i="1"/>
  <c r="AY38" i="1"/>
  <c r="AZ39" i="1" s="1"/>
  <c r="BC39" i="1"/>
  <c r="BB39" i="1"/>
  <c r="BB31" i="1"/>
  <c r="BB32" i="1" s="1"/>
  <c r="BB33" i="1" s="1"/>
  <c r="BB34" i="1" s="1"/>
  <c r="BB35" i="1" s="1"/>
  <c r="BB36" i="1" s="1"/>
  <c r="BB37" i="1" s="1"/>
  <c r="AZ29" i="1"/>
  <c r="AZ30" i="1" s="1"/>
  <c r="AZ31" i="1" s="1"/>
  <c r="AZ32" i="1" s="1"/>
  <c r="AZ33" i="1" s="1"/>
  <c r="AZ34" i="1" s="1"/>
  <c r="AZ35" i="1" s="1"/>
  <c r="AZ36" i="1" s="1"/>
  <c r="AZ37" i="1" s="1"/>
  <c r="BC28" i="1"/>
  <c r="BC29" i="1" s="1"/>
  <c r="BC30" i="1" s="1"/>
  <c r="BC31" i="1" s="1"/>
  <c r="BC32" i="1" s="1"/>
  <c r="BC33" i="1" s="1"/>
  <c r="BC34" i="1" s="1"/>
  <c r="BC35" i="1" s="1"/>
  <c r="BC36" i="1" s="1"/>
  <c r="BC37" i="1" s="1"/>
  <c r="BB28" i="1"/>
  <c r="BB29" i="1" s="1"/>
  <c r="BB30" i="1" s="1"/>
  <c r="BA28" i="1"/>
  <c r="BA29" i="1" s="1"/>
  <c r="BA30" i="1" s="1"/>
  <c r="BA31" i="1" s="1"/>
  <c r="BA32" i="1" s="1"/>
  <c r="BA33" i="1" s="1"/>
  <c r="BA34" i="1" s="1"/>
  <c r="BA35" i="1" s="1"/>
  <c r="BA36" i="1" s="1"/>
  <c r="BA37" i="1" s="1"/>
  <c r="AZ28" i="1"/>
  <c r="AY28" i="1"/>
  <c r="AY29" i="1" s="1"/>
  <c r="AY30" i="1" s="1"/>
  <c r="AY31" i="1" s="1"/>
  <c r="AY32" i="1" s="1"/>
  <c r="AY33" i="1" s="1"/>
  <c r="AY34" i="1" s="1"/>
  <c r="AY35" i="1" s="1"/>
  <c r="AY36" i="1" s="1"/>
  <c r="AY37" i="1" s="1"/>
  <c r="AX38" i="1"/>
  <c r="AW38" i="1"/>
  <c r="AV38" i="1"/>
  <c r="AU38" i="1"/>
  <c r="AT38" i="1"/>
  <c r="AU27" i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X26" i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W26" i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V26" i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U26" i="1"/>
  <c r="AT26" i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S38" i="1"/>
  <c r="AR38" i="1"/>
  <c r="AQ38" i="1"/>
  <c r="AP38" i="1"/>
  <c r="AP39" i="1" s="1"/>
  <c r="AP40" i="1" s="1"/>
  <c r="AO38" i="1"/>
  <c r="AS39" i="1"/>
  <c r="AR39" i="1"/>
  <c r="AQ39" i="1"/>
  <c r="AO39" i="1"/>
  <c r="AR40" i="1" s="1"/>
  <c r="AQ40" i="1"/>
  <c r="AS25" i="1"/>
  <c r="AR25" i="1"/>
  <c r="AR26" i="1" s="1"/>
  <c r="AR27" i="1" s="1"/>
  <c r="AR28" i="1" s="1"/>
  <c r="AQ25" i="1"/>
  <c r="AP25" i="1"/>
  <c r="AO25" i="1"/>
  <c r="AS26" i="1"/>
  <c r="AS27" i="1" s="1"/>
  <c r="AS28" i="1" s="1"/>
  <c r="AQ26" i="1"/>
  <c r="AP26" i="1"/>
  <c r="AO26" i="1"/>
  <c r="AQ27" i="1"/>
  <c r="AQ28" i="1" s="1"/>
  <c r="AP27" i="1"/>
  <c r="AP28" i="1" s="1"/>
  <c r="AO27" i="1"/>
  <c r="AO28" i="1" s="1"/>
  <c r="AN38" i="1"/>
  <c r="AM38" i="1"/>
  <c r="AM39" i="1" s="1"/>
  <c r="AL38" i="1"/>
  <c r="AK38" i="1"/>
  <c r="AK39" i="1" s="1"/>
  <c r="AJ38" i="1"/>
  <c r="AN39" i="1"/>
  <c r="AL39" i="1"/>
  <c r="AJ39" i="1"/>
  <c r="AN24" i="1"/>
  <c r="AN25" i="1" s="1"/>
  <c r="AM24" i="1"/>
  <c r="AM25" i="1" s="1"/>
  <c r="AL24" i="1"/>
  <c r="AK24" i="1"/>
  <c r="AJ24" i="1"/>
  <c r="AJ25" i="1" s="1"/>
  <c r="AL25" i="1"/>
  <c r="AK25" i="1"/>
  <c r="AK21" i="1"/>
  <c r="AK22" i="1" s="1"/>
  <c r="AK23" i="1" s="1"/>
  <c r="AN20" i="1"/>
  <c r="AN21" i="1" s="1"/>
  <c r="AN22" i="1" s="1"/>
  <c r="AN23" i="1" s="1"/>
  <c r="AM20" i="1"/>
  <c r="AM21" i="1" s="1"/>
  <c r="AM22" i="1" s="1"/>
  <c r="AM23" i="1" s="1"/>
  <c r="AL20" i="1"/>
  <c r="AL21" i="1" s="1"/>
  <c r="AL22" i="1" s="1"/>
  <c r="AL23" i="1" s="1"/>
  <c r="AK20" i="1"/>
  <c r="AJ20" i="1"/>
  <c r="AJ21" i="1" s="1"/>
  <c r="AJ22" i="1" s="1"/>
  <c r="AJ23" i="1" s="1"/>
  <c r="AI38" i="1"/>
  <c r="AH38" i="1"/>
  <c r="AG38" i="1"/>
  <c r="AF38" i="1"/>
  <c r="AE38" i="1"/>
  <c r="AF39" i="1" s="1"/>
  <c r="AI24" i="1"/>
  <c r="AH24" i="1"/>
  <c r="AG24" i="1"/>
  <c r="AF24" i="1"/>
  <c r="AF25" i="1" s="1"/>
  <c r="AE24" i="1"/>
  <c r="AI25" i="1"/>
  <c r="AH25" i="1"/>
  <c r="AG25" i="1"/>
  <c r="AE25" i="1"/>
  <c r="AI20" i="1"/>
  <c r="AI21" i="1" s="1"/>
  <c r="AI22" i="1" s="1"/>
  <c r="AI23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F19" i="1"/>
  <c r="AF20" i="1" s="1"/>
  <c r="AF21" i="1" s="1"/>
  <c r="AF22" i="1" s="1"/>
  <c r="AF23" i="1" s="1"/>
  <c r="AI18" i="1"/>
  <c r="AI19" i="1" s="1"/>
  <c r="AH18" i="1"/>
  <c r="AH19" i="1" s="1"/>
  <c r="AH20" i="1" s="1"/>
  <c r="AH21" i="1" s="1"/>
  <c r="AH22" i="1" s="1"/>
  <c r="AH23" i="1" s="1"/>
  <c r="AG18" i="1"/>
  <c r="AG19" i="1" s="1"/>
  <c r="AG20" i="1" s="1"/>
  <c r="AG21" i="1" s="1"/>
  <c r="AG22" i="1" s="1"/>
  <c r="AG23" i="1" s="1"/>
  <c r="AF18" i="1"/>
  <c r="AE18" i="1"/>
  <c r="AE19" i="1" s="1"/>
  <c r="AE20" i="1" s="1"/>
  <c r="AE21" i="1" s="1"/>
  <c r="AE22" i="1" s="1"/>
  <c r="AE23" i="1" s="1"/>
  <c r="AD38" i="1"/>
  <c r="AC38" i="1"/>
  <c r="AB38" i="1"/>
  <c r="AA38" i="1"/>
  <c r="AA39" i="1" s="1"/>
  <c r="AA40" i="1" s="1"/>
  <c r="AA41" i="1" s="1"/>
  <c r="Z38" i="1"/>
  <c r="AD39" i="1"/>
  <c r="AC39" i="1"/>
  <c r="AB39" i="1"/>
  <c r="Z39" i="1"/>
  <c r="AB40" i="1" s="1"/>
  <c r="AB41" i="1" s="1"/>
  <c r="AD40" i="1"/>
  <c r="AC40" i="1"/>
  <c r="AC41" i="1" s="1"/>
  <c r="Z40" i="1"/>
  <c r="AD24" i="1"/>
  <c r="AC24" i="1"/>
  <c r="AB24" i="1"/>
  <c r="AA24" i="1"/>
  <c r="AD25" i="1"/>
  <c r="AC25" i="1"/>
  <c r="AB25" i="1"/>
  <c r="AA25" i="1"/>
  <c r="AA26" i="1" s="1"/>
  <c r="AA27" i="1" s="1"/>
  <c r="AA28" i="1" s="1"/>
  <c r="AA29" i="1" s="1"/>
  <c r="AD26" i="1"/>
  <c r="AC26" i="1"/>
  <c r="AC27" i="1" s="1"/>
  <c r="AC28" i="1" s="1"/>
  <c r="AC29" i="1" s="1"/>
  <c r="AB26" i="1"/>
  <c r="AD27" i="1"/>
  <c r="AD28" i="1" s="1"/>
  <c r="AD29" i="1" s="1"/>
  <c r="AB27" i="1"/>
  <c r="AB28" i="1" s="1"/>
  <c r="AB29" i="1" s="1"/>
  <c r="Z24" i="1"/>
  <c r="Z25" i="1" s="1"/>
  <c r="Z26" i="1" s="1"/>
  <c r="Z27" i="1" s="1"/>
  <c r="Z28" i="1" s="1"/>
  <c r="Z29" i="1" s="1"/>
  <c r="AA17" i="1"/>
  <c r="AA18" i="1" s="1"/>
  <c r="AA19" i="1" s="1"/>
  <c r="AA20" i="1" s="1"/>
  <c r="AA21" i="1" s="1"/>
  <c r="AA22" i="1" s="1"/>
  <c r="AA23" i="1" s="1"/>
  <c r="AD16" i="1"/>
  <c r="AD17" i="1" s="1"/>
  <c r="AD18" i="1" s="1"/>
  <c r="AD19" i="1" s="1"/>
  <c r="AD20" i="1" s="1"/>
  <c r="AD21" i="1" s="1"/>
  <c r="AD22" i="1" s="1"/>
  <c r="AD23" i="1" s="1"/>
  <c r="AC16" i="1"/>
  <c r="AC17" i="1" s="1"/>
  <c r="AC18" i="1" s="1"/>
  <c r="AC19" i="1" s="1"/>
  <c r="AC20" i="1" s="1"/>
  <c r="AC21" i="1" s="1"/>
  <c r="AC22" i="1" s="1"/>
  <c r="AC23" i="1" s="1"/>
  <c r="AB16" i="1"/>
  <c r="AB17" i="1" s="1"/>
  <c r="AB18" i="1" s="1"/>
  <c r="AB19" i="1" s="1"/>
  <c r="AB20" i="1" s="1"/>
  <c r="AB21" i="1" s="1"/>
  <c r="AB22" i="1" s="1"/>
  <c r="AB23" i="1" s="1"/>
  <c r="AA16" i="1"/>
  <c r="Z16" i="1"/>
  <c r="Z17" i="1" s="1"/>
  <c r="Z18" i="1" s="1"/>
  <c r="Z19" i="1" s="1"/>
  <c r="Z20" i="1" s="1"/>
  <c r="Z21" i="1" s="1"/>
  <c r="Z22" i="1" s="1"/>
  <c r="Z23" i="1" s="1"/>
  <c r="Y39" i="1"/>
  <c r="X39" i="1"/>
  <c r="W39" i="1"/>
  <c r="V39" i="1"/>
  <c r="U39" i="1"/>
  <c r="Y38" i="1"/>
  <c r="X38" i="1"/>
  <c r="W38" i="1"/>
  <c r="V38" i="1"/>
  <c r="U38" i="1"/>
  <c r="Y24" i="1"/>
  <c r="X24" i="1"/>
  <c r="W24" i="1"/>
  <c r="V24" i="1"/>
  <c r="U24" i="1"/>
  <c r="X11" i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X10" i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V10" i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T24" i="1"/>
  <c r="T25" i="1" s="1"/>
  <c r="S24" i="1"/>
  <c r="S25" i="1" s="1"/>
  <c r="R24" i="1"/>
  <c r="R25" i="1" s="1"/>
  <c r="Q24" i="1"/>
  <c r="Q25" i="1"/>
  <c r="P24" i="1"/>
  <c r="P25" i="1" s="1"/>
  <c r="R13" i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S9" i="1"/>
  <c r="S10" i="1" s="1"/>
  <c r="S11" i="1" s="1"/>
  <c r="R9" i="1"/>
  <c r="R10" i="1" s="1"/>
  <c r="R11" i="1" s="1"/>
  <c r="R12" i="1" s="1"/>
  <c r="Q9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24" i="1"/>
  <c r="O23" i="1"/>
  <c r="O22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24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7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24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7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24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7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24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A6" i="2"/>
  <c r="A5" i="2"/>
  <c r="A4" i="2"/>
  <c r="A3" i="2"/>
  <c r="A2" i="2"/>
  <c r="A1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G39" i="1" l="1"/>
  <c r="BE39" i="1"/>
  <c r="BH39" i="1"/>
  <c r="BF39" i="1"/>
  <c r="BD39" i="1"/>
  <c r="AY39" i="1"/>
  <c r="AZ40" i="1" s="1"/>
  <c r="AY40" i="1"/>
  <c r="BB40" i="1"/>
  <c r="AX39" i="1"/>
  <c r="AT39" i="1"/>
  <c r="AW39" i="1"/>
  <c r="AV39" i="1"/>
  <c r="AU39" i="1"/>
  <c r="AS40" i="1"/>
  <c r="AO40" i="1"/>
  <c r="AP41" i="1"/>
  <c r="AR29" i="1"/>
  <c r="AR30" i="1" s="1"/>
  <c r="AR31" i="1" s="1"/>
  <c r="AR32" i="1" s="1"/>
  <c r="AR33" i="1" s="1"/>
  <c r="AR34" i="1" s="1"/>
  <c r="AR35" i="1" s="1"/>
  <c r="AR36" i="1" s="1"/>
  <c r="AR37" i="1" s="1"/>
  <c r="AO29" i="1"/>
  <c r="AO30" i="1" s="1"/>
  <c r="AO31" i="1" s="1"/>
  <c r="AO32" i="1" s="1"/>
  <c r="AO33" i="1" s="1"/>
  <c r="AO34" i="1" s="1"/>
  <c r="AO35" i="1" s="1"/>
  <c r="AO36" i="1" s="1"/>
  <c r="AO37" i="1" s="1"/>
  <c r="AS29" i="1"/>
  <c r="AS30" i="1" s="1"/>
  <c r="AS31" i="1" s="1"/>
  <c r="AS32" i="1" s="1"/>
  <c r="AS33" i="1" s="1"/>
  <c r="AS34" i="1" s="1"/>
  <c r="AS35" i="1" s="1"/>
  <c r="AS36" i="1" s="1"/>
  <c r="AS37" i="1" s="1"/>
  <c r="AP29" i="1"/>
  <c r="AP30" i="1" s="1"/>
  <c r="AP31" i="1" s="1"/>
  <c r="AP32" i="1" s="1"/>
  <c r="AP33" i="1" s="1"/>
  <c r="AP34" i="1" s="1"/>
  <c r="AP35" i="1" s="1"/>
  <c r="AP36" i="1" s="1"/>
  <c r="AP37" i="1" s="1"/>
  <c r="AQ29" i="1"/>
  <c r="AQ30" i="1" s="1"/>
  <c r="AQ31" i="1" s="1"/>
  <c r="AQ32" i="1" s="1"/>
  <c r="AQ33" i="1" s="1"/>
  <c r="AQ34" i="1" s="1"/>
  <c r="AQ35" i="1" s="1"/>
  <c r="AQ36" i="1" s="1"/>
  <c r="AQ37" i="1" s="1"/>
  <c r="AJ26" i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M26" i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N26" i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K26" i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40" i="1" s="1"/>
  <c r="AL26" i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40" i="1" s="1"/>
  <c r="AN40" i="1"/>
  <c r="AJ40" i="1"/>
  <c r="AM40" i="1"/>
  <c r="AG39" i="1"/>
  <c r="AH39" i="1"/>
  <c r="AE39" i="1"/>
  <c r="AI40" i="1" s="1"/>
  <c r="AI39" i="1"/>
  <c r="AF26" i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G26" i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H26" i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E26" i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D41" i="1"/>
  <c r="Z41" i="1"/>
  <c r="AC30" i="1"/>
  <c r="AC31" i="1" s="1"/>
  <c r="AC32" i="1" s="1"/>
  <c r="AC33" i="1" s="1"/>
  <c r="AC34" i="1" s="1"/>
  <c r="AC35" i="1" s="1"/>
  <c r="AC36" i="1" s="1"/>
  <c r="AC37" i="1" s="1"/>
  <c r="AD30" i="1"/>
  <c r="AD31" i="1" s="1"/>
  <c r="AD32" i="1" s="1"/>
  <c r="AD33" i="1" s="1"/>
  <c r="AD34" i="1" s="1"/>
  <c r="AD35" i="1" s="1"/>
  <c r="AD36" i="1" s="1"/>
  <c r="AD37" i="1" s="1"/>
  <c r="AA30" i="1"/>
  <c r="AA31" i="1" s="1"/>
  <c r="AA32" i="1" s="1"/>
  <c r="AA33" i="1" s="1"/>
  <c r="AA34" i="1" s="1"/>
  <c r="AA35" i="1" s="1"/>
  <c r="AA36" i="1" s="1"/>
  <c r="AA37" i="1" s="1"/>
  <c r="AB30" i="1"/>
  <c r="AB31" i="1" s="1"/>
  <c r="AB32" i="1" s="1"/>
  <c r="AB33" i="1" s="1"/>
  <c r="AB34" i="1" s="1"/>
  <c r="AB35" i="1" s="1"/>
  <c r="AB36" i="1" s="1"/>
  <c r="AB37" i="1" s="1"/>
  <c r="Z30" i="1"/>
  <c r="Z31" i="1" s="1"/>
  <c r="Z32" i="1" s="1"/>
  <c r="Z33" i="1" s="1"/>
  <c r="Z34" i="1" s="1"/>
  <c r="Z35" i="1" s="1"/>
  <c r="Z36" i="1" s="1"/>
  <c r="Z37" i="1" s="1"/>
  <c r="Y25" i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BF40" i="1" l="1"/>
  <c r="BE40" i="1"/>
  <c r="BD40" i="1"/>
  <c r="BG40" i="1"/>
  <c r="BH40" i="1"/>
  <c r="BC40" i="1"/>
  <c r="BC41" i="1" s="1"/>
  <c r="BA40" i="1"/>
  <c r="AY41" i="1"/>
  <c r="BB41" i="1"/>
  <c r="BA41" i="1"/>
  <c r="AZ41" i="1"/>
  <c r="AW40" i="1"/>
  <c r="AX40" i="1"/>
  <c r="AV40" i="1"/>
  <c r="AT40" i="1"/>
  <c r="AU40" i="1"/>
  <c r="AS41" i="1"/>
  <c r="AO41" i="1"/>
  <c r="AR41" i="1"/>
  <c r="AQ41" i="1"/>
  <c r="AQ42" i="1" s="1"/>
  <c r="AN41" i="1"/>
  <c r="AJ41" i="1"/>
  <c r="AM41" i="1"/>
  <c r="AK41" i="1"/>
  <c r="AL41" i="1"/>
  <c r="AH40" i="1"/>
  <c r="AF40" i="1"/>
  <c r="AG40" i="1"/>
  <c r="AE40" i="1"/>
  <c r="AF41" i="1" s="1"/>
  <c r="AB42" i="1"/>
  <c r="Z42" i="1"/>
  <c r="AD42" i="1"/>
  <c r="AC42" i="1"/>
  <c r="AA42" i="1"/>
  <c r="BE41" i="1" l="1"/>
  <c r="BG41" i="1"/>
  <c r="BH41" i="1"/>
  <c r="BD41" i="1"/>
  <c r="BF41" i="1"/>
  <c r="BB42" i="1"/>
  <c r="BA42" i="1"/>
  <c r="AZ42" i="1"/>
  <c r="BC42" i="1"/>
  <c r="AY42" i="1"/>
  <c r="AV41" i="1"/>
  <c r="AU41" i="1"/>
  <c r="AX41" i="1"/>
  <c r="AT41" i="1"/>
  <c r="AW41" i="1"/>
  <c r="AO42" i="1"/>
  <c r="AP42" i="1"/>
  <c r="AS42" i="1"/>
  <c r="AR42" i="1"/>
  <c r="AM42" i="1"/>
  <c r="AL42" i="1"/>
  <c r="AN42" i="1"/>
  <c r="AK42" i="1"/>
  <c r="AJ42" i="1"/>
  <c r="AH41" i="1"/>
  <c r="AE41" i="1"/>
  <c r="AF42" i="1" s="1"/>
  <c r="AG41" i="1"/>
  <c r="AI41" i="1"/>
  <c r="AE42" i="1"/>
  <c r="AH42" i="1"/>
  <c r="AA43" i="1"/>
  <c r="AD43" i="1"/>
  <c r="AC43" i="1"/>
  <c r="AB43" i="1"/>
  <c r="Z43" i="1"/>
  <c r="BH42" i="1" l="1"/>
  <c r="BD42" i="1"/>
  <c r="BE42" i="1"/>
  <c r="BG42" i="1"/>
  <c r="BF42" i="1"/>
  <c r="BA43" i="1"/>
  <c r="AZ43" i="1"/>
  <c r="BC43" i="1"/>
  <c r="AY43" i="1"/>
  <c r="BB43" i="1"/>
  <c r="AU42" i="1"/>
  <c r="AX42" i="1"/>
  <c r="AT42" i="1"/>
  <c r="AV42" i="1"/>
  <c r="AW42" i="1"/>
  <c r="AO43" i="1"/>
  <c r="AP43" i="1"/>
  <c r="AS43" i="1"/>
  <c r="AQ43" i="1"/>
  <c r="AR43" i="1"/>
  <c r="AR44" i="1" s="1"/>
  <c r="AL43" i="1"/>
  <c r="AK43" i="1"/>
  <c r="AN43" i="1"/>
  <c r="AJ43" i="1"/>
  <c r="AM43" i="1"/>
  <c r="AI42" i="1"/>
  <c r="AG42" i="1"/>
  <c r="AI43" i="1"/>
  <c r="AE43" i="1"/>
  <c r="AH43" i="1"/>
  <c r="AG43" i="1"/>
  <c r="AF43" i="1"/>
  <c r="AA44" i="1"/>
  <c r="AB44" i="1"/>
  <c r="Z44" i="1"/>
  <c r="AD44" i="1"/>
  <c r="AC44" i="1"/>
  <c r="BG43" i="1" l="1"/>
  <c r="BF43" i="1"/>
  <c r="BD43" i="1"/>
  <c r="BE43" i="1"/>
  <c r="BH43" i="1"/>
  <c r="AZ44" i="1"/>
  <c r="BC44" i="1"/>
  <c r="AY44" i="1"/>
  <c r="BB44" i="1"/>
  <c r="BA44" i="1"/>
  <c r="AX43" i="1"/>
  <c r="AT43" i="1"/>
  <c r="AU43" i="1"/>
  <c r="AW43" i="1"/>
  <c r="AV43" i="1"/>
  <c r="AQ44" i="1"/>
  <c r="AO44" i="1"/>
  <c r="AP44" i="1"/>
  <c r="AS44" i="1"/>
  <c r="AK44" i="1"/>
  <c r="AN44" i="1"/>
  <c r="AJ44" i="1"/>
  <c r="AL44" i="1"/>
  <c r="AM44" i="1"/>
  <c r="AH44" i="1"/>
  <c r="AG44" i="1"/>
  <c r="AF44" i="1"/>
  <c r="AE44" i="1"/>
  <c r="AI44" i="1"/>
  <c r="AA45" i="1"/>
  <c r="AD45" i="1"/>
  <c r="Z45" i="1"/>
  <c r="AB45" i="1"/>
  <c r="AC45" i="1"/>
  <c r="BF44" i="1" l="1"/>
  <c r="BD44" i="1"/>
  <c r="BG44" i="1"/>
  <c r="BE44" i="1"/>
  <c r="BH44" i="1"/>
  <c r="BC45" i="1"/>
  <c r="AY45" i="1"/>
  <c r="BB45" i="1"/>
  <c r="BA45" i="1"/>
  <c r="AZ45" i="1"/>
  <c r="AW44" i="1"/>
  <c r="AX44" i="1"/>
  <c r="AV44" i="1"/>
  <c r="AU44" i="1"/>
  <c r="AT44" i="1"/>
  <c r="AP45" i="1"/>
  <c r="AO45" i="1"/>
  <c r="AR45" i="1"/>
  <c r="AS45" i="1"/>
  <c r="AQ45" i="1"/>
  <c r="AN45" i="1"/>
  <c r="AJ45" i="1"/>
  <c r="AM45" i="1"/>
  <c r="AL45" i="1"/>
  <c r="AK45" i="1"/>
  <c r="AG45" i="1"/>
  <c r="AF45" i="1"/>
  <c r="AI45" i="1"/>
  <c r="AE45" i="1"/>
  <c r="AH45" i="1"/>
  <c r="BE45" i="1" l="1"/>
  <c r="BH45" i="1"/>
  <c r="BD45" i="1"/>
  <c r="BG45" i="1"/>
  <c r="BF45" i="1"/>
  <c r="BB46" i="1"/>
  <c r="BA46" i="1"/>
  <c r="AZ46" i="1"/>
  <c r="BC46" i="1"/>
  <c r="AY46" i="1"/>
  <c r="AV45" i="1"/>
  <c r="AU45" i="1"/>
  <c r="AW45" i="1"/>
  <c r="AX45" i="1"/>
  <c r="AT45" i="1"/>
  <c r="AS46" i="1"/>
  <c r="AP46" i="1"/>
  <c r="AO46" i="1"/>
  <c r="AR46" i="1"/>
  <c r="AQ46" i="1"/>
  <c r="AM46" i="1"/>
  <c r="AL46" i="1"/>
  <c r="AN46" i="1"/>
  <c r="AK46" i="1"/>
  <c r="AJ46" i="1"/>
  <c r="AF46" i="1"/>
  <c r="AI46" i="1"/>
  <c r="AE46" i="1"/>
  <c r="AH46" i="1"/>
  <c r="AG46" i="1"/>
  <c r="BH46" i="1" l="1"/>
  <c r="BD46" i="1"/>
  <c r="BF46" i="1"/>
  <c r="BG46" i="1"/>
  <c r="BE46" i="1"/>
  <c r="BA47" i="1"/>
  <c r="AZ47" i="1"/>
  <c r="BC47" i="1"/>
  <c r="AY47" i="1"/>
  <c r="BB47" i="1"/>
  <c r="AU46" i="1"/>
  <c r="AX46" i="1"/>
  <c r="AT46" i="1"/>
  <c r="AW46" i="1"/>
  <c r="AV46" i="1"/>
  <c r="AR47" i="1"/>
  <c r="AS47" i="1"/>
  <c r="AP47" i="1"/>
  <c r="AO47" i="1"/>
  <c r="AQ47" i="1"/>
  <c r="AL47" i="1"/>
  <c r="AM47" i="1"/>
  <c r="AK47" i="1"/>
  <c r="AN47" i="1"/>
  <c r="AJ47" i="1"/>
  <c r="AI47" i="1"/>
  <c r="AE47" i="1"/>
  <c r="AH47" i="1"/>
  <c r="AG47" i="1"/>
  <c r="AF47" i="1"/>
  <c r="BG47" i="1" l="1"/>
  <c r="BD47" i="1"/>
  <c r="BF47" i="1"/>
  <c r="BE47" i="1"/>
  <c r="BH47" i="1"/>
  <c r="AZ48" i="1"/>
  <c r="BC48" i="1"/>
  <c r="AY48" i="1"/>
  <c r="BB48" i="1"/>
  <c r="BA48" i="1"/>
  <c r="AX47" i="1"/>
  <c r="AT47" i="1"/>
  <c r="AU47" i="1"/>
  <c r="AW47" i="1"/>
  <c r="AV47" i="1"/>
  <c r="AP48" i="1"/>
  <c r="AQ48" i="1"/>
  <c r="AO48" i="1"/>
  <c r="AS48" i="1"/>
  <c r="AR48" i="1"/>
  <c r="AK48" i="1"/>
  <c r="AN48" i="1"/>
  <c r="AJ48" i="1"/>
  <c r="AM48" i="1"/>
  <c r="AL48" i="1"/>
  <c r="BF48" i="1" l="1"/>
  <c r="BE48" i="1"/>
  <c r="BH48" i="1"/>
  <c r="BG48" i="1"/>
  <c r="BD48" i="1"/>
  <c r="BC49" i="1"/>
  <c r="AY49" i="1"/>
  <c r="BB49" i="1"/>
  <c r="BA49" i="1"/>
  <c r="AZ49" i="1"/>
  <c r="AW48" i="1"/>
  <c r="AV48" i="1"/>
  <c r="AX48" i="1"/>
  <c r="AU48" i="1"/>
  <c r="AT48" i="1"/>
  <c r="AR49" i="1"/>
  <c r="AQ49" i="1"/>
  <c r="AS49" i="1"/>
  <c r="AP49" i="1"/>
  <c r="AO49" i="1"/>
  <c r="AN49" i="1"/>
  <c r="AJ49" i="1"/>
  <c r="AM49" i="1"/>
  <c r="AK49" i="1"/>
  <c r="AL49" i="1"/>
  <c r="BE49" i="1" l="1"/>
  <c r="BF49" i="1"/>
  <c r="BH49" i="1"/>
  <c r="BD49" i="1"/>
  <c r="BG49" i="1"/>
  <c r="BB50" i="1"/>
  <c r="BA50" i="1"/>
  <c r="AZ50" i="1"/>
  <c r="BC50" i="1"/>
  <c r="AY50" i="1"/>
  <c r="AV49" i="1"/>
  <c r="AW49" i="1"/>
  <c r="AU49" i="1"/>
  <c r="AX49" i="1"/>
  <c r="AT49" i="1"/>
  <c r="AP50" i="1"/>
  <c r="AR50" i="1"/>
  <c r="AO50" i="1"/>
  <c r="AQ50" i="1"/>
  <c r="AS50" i="1"/>
  <c r="BH50" i="1" l="1"/>
  <c r="BD50" i="1"/>
  <c r="BG50" i="1"/>
  <c r="BF50" i="1"/>
  <c r="BE50" i="1"/>
  <c r="BA51" i="1"/>
  <c r="AZ51" i="1"/>
  <c r="BC51" i="1"/>
  <c r="AY51" i="1"/>
  <c r="BB51" i="1"/>
  <c r="AU50" i="1"/>
  <c r="AX50" i="1"/>
  <c r="AT50" i="1"/>
  <c r="AW50" i="1"/>
  <c r="AV50" i="1"/>
  <c r="AP51" i="1"/>
  <c r="AO51" i="1"/>
  <c r="AR51" i="1"/>
  <c r="AS51" i="1"/>
  <c r="AQ51" i="1"/>
  <c r="BG51" i="1" l="1"/>
  <c r="BH51" i="1"/>
  <c r="BF51" i="1"/>
  <c r="BD51" i="1"/>
  <c r="BE51" i="1"/>
  <c r="AZ52" i="1"/>
  <c r="BC52" i="1"/>
  <c r="AY52" i="1"/>
  <c r="BB52" i="1"/>
  <c r="BA52" i="1"/>
  <c r="AX51" i="1"/>
  <c r="AT51" i="1"/>
  <c r="AU51" i="1"/>
  <c r="AW51" i="1"/>
  <c r="AV51" i="1"/>
  <c r="AQ52" i="1"/>
  <c r="AR52" i="1"/>
  <c r="AS52" i="1"/>
  <c r="AO52" i="1"/>
  <c r="AP52" i="1"/>
  <c r="BF52" i="1" l="1"/>
  <c r="BE52" i="1"/>
  <c r="BH52" i="1"/>
  <c r="BD52" i="1"/>
  <c r="BG52" i="1"/>
  <c r="BC53" i="1"/>
  <c r="AY53" i="1"/>
  <c r="BB53" i="1"/>
  <c r="BA53" i="1"/>
  <c r="AZ53" i="1"/>
  <c r="AW52" i="1"/>
  <c r="AX52" i="1"/>
  <c r="AV52" i="1"/>
  <c r="AU52" i="1"/>
  <c r="AT52" i="1"/>
  <c r="AO53" i="1"/>
  <c r="AP53" i="1"/>
  <c r="AR53" i="1"/>
  <c r="AQ53" i="1"/>
  <c r="AS53" i="1"/>
  <c r="BE53" i="1" l="1"/>
  <c r="BH53" i="1"/>
  <c r="BD53" i="1"/>
  <c r="BF53" i="1"/>
  <c r="BG53" i="1"/>
  <c r="BB54" i="1"/>
  <c r="BA54" i="1"/>
  <c r="AZ54" i="1"/>
  <c r="BC54" i="1"/>
  <c r="AY54" i="1"/>
  <c r="AV53" i="1"/>
  <c r="AU53" i="1"/>
  <c r="AW53" i="1"/>
  <c r="AX53" i="1"/>
  <c r="AT53" i="1"/>
  <c r="AR54" i="1"/>
  <c r="AP54" i="1"/>
  <c r="AQ54" i="1"/>
  <c r="AS54" i="1"/>
  <c r="AO54" i="1"/>
  <c r="BH54" i="1" l="1"/>
  <c r="BD54" i="1"/>
  <c r="BG54" i="1"/>
  <c r="BE54" i="1"/>
  <c r="BF54" i="1"/>
  <c r="BA55" i="1"/>
  <c r="AZ55" i="1"/>
  <c r="BC55" i="1"/>
  <c r="AY55" i="1"/>
  <c r="BB55" i="1"/>
  <c r="AU54" i="1"/>
  <c r="AX54" i="1"/>
  <c r="AT54" i="1"/>
  <c r="AW54" i="1"/>
  <c r="AV54" i="1"/>
  <c r="BG55" i="1" l="1"/>
  <c r="BE55" i="1"/>
  <c r="BF55" i="1"/>
  <c r="BH55" i="1"/>
  <c r="BD55" i="1"/>
  <c r="AZ56" i="1"/>
  <c r="BC56" i="1"/>
  <c r="AY56" i="1"/>
  <c r="BB56" i="1"/>
  <c r="BA56" i="1"/>
  <c r="AX55" i="1"/>
  <c r="AT55" i="1"/>
  <c r="AU55" i="1"/>
  <c r="AW55" i="1"/>
  <c r="AV55" i="1"/>
  <c r="BF56" i="1" l="1"/>
  <c r="BE56" i="1"/>
  <c r="BH56" i="1"/>
  <c r="BD56" i="1"/>
  <c r="BG56" i="1"/>
  <c r="BC57" i="1"/>
  <c r="AY57" i="1"/>
  <c r="BB57" i="1"/>
  <c r="BA57" i="1"/>
  <c r="AZ57" i="1"/>
  <c r="BE57" i="1" l="1"/>
  <c r="BF57" i="1"/>
  <c r="BH57" i="1"/>
  <c r="BD57" i="1"/>
  <c r="BG57" i="1"/>
  <c r="BH58" i="1" l="1"/>
  <c r="BD58" i="1"/>
  <c r="BG58" i="1"/>
  <c r="BE58" i="1"/>
  <c r="BF58" i="1"/>
</calcChain>
</file>

<file path=xl/sharedStrings.xml><?xml version="1.0" encoding="utf-8"?>
<sst xmlns="http://schemas.openxmlformats.org/spreadsheetml/2006/main" count="120" uniqueCount="57">
  <si>
    <t>Year</t>
  </si>
  <si>
    <t>Primaries</t>
  </si>
  <si>
    <t>DJIA</t>
  </si>
  <si>
    <t>S&amp;P 500</t>
  </si>
  <si>
    <t>REIT Residential</t>
  </si>
  <si>
    <t>REIT Industrial</t>
  </si>
  <si>
    <t>High Yield Bond</t>
  </si>
  <si>
    <t>Hedges</t>
  </si>
  <si>
    <t>Aggregate Bonds</t>
  </si>
  <si>
    <t>3mo Tbill</t>
  </si>
  <si>
    <t>Gold</t>
  </si>
  <si>
    <t>Silver</t>
  </si>
  <si>
    <t>Trial 1: 1992</t>
  </si>
  <si>
    <t>100% Primary</t>
  </si>
  <si>
    <t>80/20 Primary</t>
  </si>
  <si>
    <t>60/40 Primary</t>
  </si>
  <si>
    <t>40/60 Primary</t>
  </si>
  <si>
    <t>80/20 half, 20/80 half</t>
  </si>
  <si>
    <t>Trial 2: 1994</t>
  </si>
  <si>
    <t>Trial 3: 1995</t>
  </si>
  <si>
    <t>Trial 4: 2001</t>
  </si>
  <si>
    <t>Trial 5: 2003</t>
  </si>
  <si>
    <t>Trial 6: 2005</t>
  </si>
  <si>
    <t>Trial 7: 2010</t>
  </si>
  <si>
    <t>Trial 8: 2011</t>
  </si>
  <si>
    <t>Trial 9: 2013</t>
  </si>
  <si>
    <t>Trial 10: 2014</t>
  </si>
  <si>
    <t>PRIMARY MODELS</t>
  </si>
  <si>
    <t>35% ea REIT; 4% HY; 7% DJ; 19% S&amp;P</t>
  </si>
  <si>
    <t>20% S&amp;P, 10% DJIA, 10% HY, 30% REIT Res, 30% REIT Ind</t>
  </si>
  <si>
    <t>50% Stock (even), 50% REIT</t>
  </si>
  <si>
    <t>15% S&amp;P, 5% DJ, 80% REIT</t>
  </si>
  <si>
    <t>33% S&amp;P, 33% REIT R, 33% REIT I</t>
  </si>
  <si>
    <t>HEDGED MODELS</t>
  </si>
  <si>
    <t>MODEL A</t>
  </si>
  <si>
    <t>MODEL B</t>
  </si>
  <si>
    <t>MODEL C</t>
  </si>
  <si>
    <t>MODEL D</t>
  </si>
  <si>
    <t>MODEL E</t>
  </si>
  <si>
    <t>MODEL F</t>
  </si>
  <si>
    <t>MODEL G</t>
  </si>
  <si>
    <t>MODEL H</t>
  </si>
  <si>
    <t>MODEL I</t>
  </si>
  <si>
    <t>MODEL J</t>
  </si>
  <si>
    <t>MODEL K</t>
  </si>
  <si>
    <t>60/40, MODEL E</t>
  </si>
  <si>
    <t>60/40, MODEL D</t>
  </si>
  <si>
    <t>60/40, MODEL B</t>
  </si>
  <si>
    <t>40/60, MODEL E</t>
  </si>
  <si>
    <t>40/60, MODEL D</t>
  </si>
  <si>
    <t>40/60, MODEL B</t>
  </si>
  <si>
    <t>Model B</t>
  </si>
  <si>
    <t>Model E</t>
  </si>
  <si>
    <t>Model D</t>
  </si>
  <si>
    <t>YEARS TO HEDGE AGAINST</t>
  </si>
  <si>
    <t>Overall Yeidl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</si>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</sst>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0.0%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0" fontId="2" fillId="0" borderId="0" xfId="0" applyNumberFormat="1" applyFont="1"/>
    <xf numFmtId="164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0" fontId="2" fillId="0" borderId="0" xfId="0" applyNumberFormat="1" applyFont="1" applyAlignment="1">
      <alignment horizontal="center" wrapText="1"/>
    </xf>
    <xf numFmtId="9" fontId="2" fillId="0" borderId="0" xfId="2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10" fontId="2" fillId="3" borderId="0" xfId="0" applyNumberFormat="1" applyFont="1" applyFill="1"/>
    <xf numFmtId="10" fontId="2" fillId="4" borderId="0" xfId="0" applyNumberFormat="1" applyFont="1" applyFill="1"/>
    <xf numFmtId="10" fontId="2" fillId="5" borderId="0" xfId="0" applyNumberFormat="1" applyFont="1" applyFill="1"/>
    <xf numFmtId="0" fontId="2" fillId="0" borderId="0" xfId="0" applyFont="1" applyFill="1" applyAlignment="1">
      <alignment horizontal="center" wrapText="1"/>
    </xf>
    <xf numFmtId="10" fontId="2" fillId="0" borderId="0" xfId="0" applyNumberFormat="1" applyFont="1" applyFill="1"/>
    <xf numFmtId="9" fontId="3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166" fontId="0" fillId="0" borderId="0" xfId="0" applyNumberFormat="1"/>
    <xf numFmtId="169" fontId="2" fillId="0" borderId="0" xfId="0" applyNumberFormat="1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Focused Models, 1960-2019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Model!$K$2</c:f>
              <c:strCache>
                <c:ptCount val="1"/>
                <c:pt idx="0">
                  <c:v> MODEL 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Model!$A$4:$A$63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Model!$K$34:$K$63</c:f>
              <c:numCache>
                <c:formatCode>_(* #,##0_);_(* \(#,##0\);_(* "-"??_);_(@_)</c:formatCode>
                <c:ptCount val="30"/>
                <c:pt idx="0">
                  <c:v>1008.7585767896279</c:v>
                </c:pt>
                <c:pt idx="1">
                  <c:v>1281.5773338823826</c:v>
                </c:pt>
                <c:pt idx="2">
                  <c:v>1372.5052457213376</c:v>
                </c:pt>
                <c:pt idx="3">
                  <c:v>1543.9997761742188</c:v>
                </c:pt>
                <c:pt idx="4">
                  <c:v>1661.9613590739289</c:v>
                </c:pt>
                <c:pt idx="5">
                  <c:v>1997.328541721457</c:v>
                </c:pt>
                <c:pt idx="6">
                  <c:v>2595.0490811170198</c:v>
                </c:pt>
                <c:pt idx="7">
                  <c:v>3134.7673890077372</c:v>
                </c:pt>
                <c:pt idx="8">
                  <c:v>3126.4289077529766</c:v>
                </c:pt>
                <c:pt idx="9">
                  <c:v>3454.4850930434964</c:v>
                </c:pt>
                <c:pt idx="10">
                  <c:v>4133.0495998700299</c:v>
                </c:pt>
                <c:pt idx="11">
                  <c:v>4265.2245260738728</c:v>
                </c:pt>
                <c:pt idx="12">
                  <c:v>4202.9095957479331</c:v>
                </c:pt>
                <c:pt idx="13">
                  <c:v>5418.9374290856822</c:v>
                </c:pt>
                <c:pt idx="14">
                  <c:v>6833.8219918199538</c:v>
                </c:pt>
                <c:pt idx="15">
                  <c:v>7595.5881292481236</c:v>
                </c:pt>
                <c:pt idx="16">
                  <c:v>9745.9750845195595</c:v>
                </c:pt>
                <c:pt idx="17">
                  <c:v>9056.0575082864198</c:v>
                </c:pt>
                <c:pt idx="18">
                  <c:v>5188.3964676474552</c:v>
                </c:pt>
                <c:pt idx="19">
                  <c:v>6405.3348591341655</c:v>
                </c:pt>
                <c:pt idx="20">
                  <c:v>8126.6404958292896</c:v>
                </c:pt>
                <c:pt idx="21">
                  <c:v>8498.35303210852</c:v>
                </c:pt>
                <c:pt idx="22">
                  <c:v>9984.7149774242989</c:v>
                </c:pt>
                <c:pt idx="23">
                  <c:v>10880.643452348582</c:v>
                </c:pt>
                <c:pt idx="24">
                  <c:v>13543.354518007327</c:v>
                </c:pt>
                <c:pt idx="25">
                  <c:v>14456.04117897584</c:v>
                </c:pt>
                <c:pt idx="26">
                  <c:v>16779.994358907992</c:v>
                </c:pt>
                <c:pt idx="27">
                  <c:v>19404.553276584793</c:v>
                </c:pt>
                <c:pt idx="28">
                  <c:v>19188.774644149169</c:v>
                </c:pt>
                <c:pt idx="29">
                  <c:v>26086.179689988589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8-4803-AB8C-7592441C0C90}"/>
            </c:ext>
          </c:extLst>
        </c:ser>
        <c:ser>
          <c:idx val="1"/>
          <c:order val="1"/>
          <c:tx>
            <c:strRef>
              <c:f>Model!$L$2</c:f>
              <c:strCache>
                <c:ptCount val="1"/>
                <c:pt idx="0">
                  <c:v> MODEL 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Model!$A$4:$A$63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Model!$L$34:$L$63</c:f>
              <c:numCache>
                <c:formatCode>_(* #,##0_);_(* \(#,##0\);_(* "-"??_);_(@_)</c:formatCode>
                <c:ptCount val="30"/>
                <c:pt idx="0">
                  <c:v>1220.6532899275833</c:v>
                </c:pt>
                <c:pt idx="1">
                  <c:v>1556.8212059736397</c:v>
                </c:pt>
                <c:pt idx="2">
                  <c:v>1669.8464255273261</c:v>
                </c:pt>
                <c:pt idx="3">
                  <c:v>1875.40452050974</c:v>
                </c:pt>
                <c:pt idx="4">
                  <c:v>1997.4933547949238</c:v>
                </c:pt>
                <c:pt idx="5">
                  <c:v>2426.7546767403528</c:v>
                </c:pt>
                <c:pt idx="6">
                  <c:v>3112.7982238548502</c:v>
                </c:pt>
                <c:pt idx="7">
                  <c:v>3763.3730526405143</c:v>
                </c:pt>
                <c:pt idx="8">
                  <c:v>3828.4794064511952</c:v>
                </c:pt>
                <c:pt idx="9">
                  <c:v>4245.4008138137297</c:v>
                </c:pt>
                <c:pt idx="10">
                  <c:v>4919.5704630473501</c:v>
                </c:pt>
                <c:pt idx="11">
                  <c:v>5036.1642830215724</c:v>
                </c:pt>
                <c:pt idx="12">
                  <c:v>4893.1372173837608</c:v>
                </c:pt>
                <c:pt idx="13">
                  <c:v>6297.4675987728997</c:v>
                </c:pt>
                <c:pt idx="14">
                  <c:v>7789.3376729222</c:v>
                </c:pt>
                <c:pt idx="15">
                  <c:v>8557.3663674723284</c:v>
                </c:pt>
                <c:pt idx="16">
                  <c:v>10806.242248844057</c:v>
                </c:pt>
                <c:pt idx="17">
                  <c:v>10219.463294731824</c:v>
                </c:pt>
                <c:pt idx="18">
                  <c:v>6025.395558573884</c:v>
                </c:pt>
                <c:pt idx="19">
                  <c:v>7554.6409513399358</c:v>
                </c:pt>
                <c:pt idx="20">
                  <c:v>9441.0347968895167</c:v>
                </c:pt>
                <c:pt idx="21">
                  <c:v>9873.4341905870569</c:v>
                </c:pt>
                <c:pt idx="22">
                  <c:v>11536.120508281918</c:v>
                </c:pt>
                <c:pt idx="23">
                  <c:v>12740.491489346552</c:v>
                </c:pt>
                <c:pt idx="24">
                  <c:v>15521.740781470904</c:v>
                </c:pt>
                <c:pt idx="25">
                  <c:v>16344.393042888862</c:v>
                </c:pt>
                <c:pt idx="26">
                  <c:v>18910.46275062241</c:v>
                </c:pt>
                <c:pt idx="27">
                  <c:v>21868.059124819756</c:v>
                </c:pt>
                <c:pt idx="28">
                  <c:v>21529.104208385048</c:v>
                </c:pt>
                <c:pt idx="29">
                  <c:v>28814.553072502549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8-4803-AB8C-7592441C0C90}"/>
            </c:ext>
          </c:extLst>
        </c:ser>
        <c:ser>
          <c:idx val="2"/>
          <c:order val="2"/>
          <c:tx>
            <c:strRef>
              <c:f>Model!$M$2</c:f>
              <c:strCache>
                <c:ptCount val="1"/>
                <c:pt idx="0">
                  <c:v> MODEL 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Model!$A$4:$A$63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Model!$M$34:$M$63</c:f>
              <c:numCache>
                <c:formatCode>_(* #,##0_);_(* \(#,##0\);_(* "-"??_);_(@_)</c:formatCode>
                <c:ptCount val="30"/>
                <c:pt idx="0">
                  <c:v>888.61047187543909</c:v>
                </c:pt>
                <c:pt idx="1">
                  <c:v>1112.9846160239877</c:v>
                </c:pt>
                <c:pt idx="2">
                  <c:v>1178.0942160613909</c:v>
                </c:pt>
                <c:pt idx="3">
                  <c:v>1247.8962983630283</c:v>
                </c:pt>
                <c:pt idx="4">
                  <c:v>1324.0179725631731</c:v>
                </c:pt>
                <c:pt idx="5">
                  <c:v>1651.3814162794176</c:v>
                </c:pt>
                <c:pt idx="6">
                  <c:v>2127.8049548760296</c:v>
                </c:pt>
                <c:pt idx="7">
                  <c:v>2611.8805821103265</c:v>
                </c:pt>
                <c:pt idx="8">
                  <c:v>2772.511237910112</c:v>
                </c:pt>
                <c:pt idx="9">
                  <c:v>3184.9222845492409</c:v>
                </c:pt>
                <c:pt idx="10">
                  <c:v>3564.7242669817379</c:v>
                </c:pt>
                <c:pt idx="11">
                  <c:v>3541.5535592463566</c:v>
                </c:pt>
                <c:pt idx="12">
                  <c:v>3298.0717520481694</c:v>
                </c:pt>
                <c:pt idx="13">
                  <c:v>4227.3034681877407</c:v>
                </c:pt>
                <c:pt idx="14">
                  <c:v>5079.1051170275696</c:v>
                </c:pt>
                <c:pt idx="15">
                  <c:v>5501.9406180201149</c:v>
                </c:pt>
                <c:pt idx="16">
                  <c:v>6873.2993170616282</c:v>
                </c:pt>
                <c:pt idx="17">
                  <c:v>6651.6354140863905</c:v>
                </c:pt>
                <c:pt idx="18">
                  <c:v>3944.4198005532294</c:v>
                </c:pt>
                <c:pt idx="19">
                  <c:v>4809.2338418245245</c:v>
                </c:pt>
                <c:pt idx="20">
                  <c:v>5899.727615458236</c:v>
                </c:pt>
                <c:pt idx="21">
                  <c:v>6162.2654943461266</c:v>
                </c:pt>
                <c:pt idx="22">
                  <c:v>7108.1732477282567</c:v>
                </c:pt>
                <c:pt idx="23">
                  <c:v>8186.8385380710197</c:v>
                </c:pt>
                <c:pt idx="24">
                  <c:v>9865.1404383755798</c:v>
                </c:pt>
                <c:pt idx="25">
                  <c:v>10331.268324088827</c:v>
                </c:pt>
                <c:pt idx="26">
                  <c:v>11891.289841026239</c:v>
                </c:pt>
                <c:pt idx="27">
                  <c:v>14088.205639155836</c:v>
                </c:pt>
                <c:pt idx="28">
                  <c:v>13764.176909455251</c:v>
                </c:pt>
                <c:pt idx="29">
                  <c:v>18344.206776076488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8-4803-AB8C-7592441C0C90}"/>
            </c:ext>
          </c:extLst>
        </c:ser>
        <c:ser>
          <c:idx val="3"/>
          <c:order val="3"/>
          <c:tx>
            <c:strRef>
              <c:f>Model!$N$2</c:f>
              <c:strCache>
                <c:ptCount val="1"/>
                <c:pt idx="0">
                  <c:v> MODEL 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Model!$A$4:$A$63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Model!$N$34:$N$63</c:f>
              <c:numCache>
                <c:formatCode>_(* #,##0_);_(* \(#,##0\);_(* "-"??_);_(@_)</c:formatCode>
                <c:ptCount val="30"/>
                <c:pt idx="0">
                  <c:v>1264.7376390479324</c:v>
                </c:pt>
                <c:pt idx="1">
                  <c:v>1615.3861494739715</c:v>
                </c:pt>
                <c:pt idx="2">
                  <c:v>1723.2131749513592</c:v>
                </c:pt>
                <c:pt idx="3">
                  <c:v>1760.8653828240465</c:v>
                </c:pt>
                <c:pt idx="4">
                  <c:v>1914.0606711297387</c:v>
                </c:pt>
                <c:pt idx="5">
                  <c:v>2268.831816523636</c:v>
                </c:pt>
                <c:pt idx="6">
                  <c:v>2980.9046821395791</c:v>
                </c:pt>
                <c:pt idx="7">
                  <c:v>3583.4945636340954</c:v>
                </c:pt>
                <c:pt idx="8">
                  <c:v>3480.6482696577973</c:v>
                </c:pt>
                <c:pt idx="9">
                  <c:v>3820.1855083629152</c:v>
                </c:pt>
                <c:pt idx="10">
                  <c:v>4717.9291028282005</c:v>
                </c:pt>
                <c:pt idx="11">
                  <c:v>4926.461569173207</c:v>
                </c:pt>
                <c:pt idx="12">
                  <c:v>4945.1821231360655</c:v>
                </c:pt>
                <c:pt idx="13">
                  <c:v>6385.4664164994447</c:v>
                </c:pt>
                <c:pt idx="14">
                  <c:v>8204.0472519184877</c:v>
                </c:pt>
                <c:pt idx="15">
                  <c:v>9215.6062780800366</c:v>
                </c:pt>
                <c:pt idx="16">
                  <c:v>12005.631078768769</c:v>
                </c:pt>
                <c:pt idx="17">
                  <c:v>10952.13695160681</c:v>
                </c:pt>
                <c:pt idx="18">
                  <c:v>6117.8637011675637</c:v>
                </c:pt>
                <c:pt idx="19">
                  <c:v>7465.3231813497196</c:v>
                </c:pt>
                <c:pt idx="20">
                  <c:v>9610.1105313514945</c:v>
                </c:pt>
                <c:pt idx="21">
                  <c:v>10058.902693165608</c:v>
                </c:pt>
                <c:pt idx="22">
                  <c:v>11872.522848743367</c:v>
                </c:pt>
                <c:pt idx="23">
                  <c:v>12698.256812873469</c:v>
                </c:pt>
                <c:pt idx="24">
                  <c:v>16101.389638723558</c:v>
                </c:pt>
                <c:pt idx="25">
                  <c:v>17386.280531893699</c:v>
                </c:pt>
                <c:pt idx="26">
                  <c:v>20258.494075762537</c:v>
                </c:pt>
                <c:pt idx="27">
                  <c:v>23373.237539911024</c:v>
                </c:pt>
                <c:pt idx="28">
                  <c:v>23216.63684839362</c:v>
                </c:pt>
                <c:pt idx="29">
                  <c:v>31954.218126286563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8-4803-AB8C-7592441C0C90}"/>
            </c:ext>
          </c:extLst>
        </c:ser>
        <c:ser>
          <c:idx val="4"/>
          <c:order val="4"/>
          <c:tx>
            <c:strRef>
              <c:f>Model!$O$2</c:f>
              <c:strCache>
                <c:ptCount val="1"/>
                <c:pt idx="0">
                  <c:v> MODEL 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Model!$A$4:$A$63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Model!$O$34:$O$63</c:f>
              <c:numCache>
                <c:formatCode>_(* #,##0_);_(* \(#,##0\);_(* "-"??_);_(@_)</c:formatCode>
                <c:ptCount val="30"/>
                <c:pt idx="0">
                  <c:v>1787.2561265624499</c:v>
                </c:pt>
                <c:pt idx="1">
                  <c:v>2327.0074767843098</c:v>
                </c:pt>
                <c:pt idx="2">
                  <c:v>2501.5330375431331</c:v>
                </c:pt>
                <c:pt idx="3">
                  <c:v>2751.6863412974467</c:v>
                </c:pt>
                <c:pt idx="4">
                  <c:v>2954.8158270120243</c:v>
                </c:pt>
                <c:pt idx="5">
                  <c:v>3596.0699577901742</c:v>
                </c:pt>
                <c:pt idx="6">
                  <c:v>4667.5909231129126</c:v>
                </c:pt>
                <c:pt idx="7">
                  <c:v>5728.7677194826338</c:v>
                </c:pt>
                <c:pt idx="8">
                  <c:v>5884.8193521613402</c:v>
                </c:pt>
                <c:pt idx="9">
                  <c:v>6556.512633017036</c:v>
                </c:pt>
                <c:pt idx="10">
                  <c:v>7745.208373383025</c:v>
                </c:pt>
                <c:pt idx="11">
                  <c:v>7867.1954052638084</c:v>
                </c:pt>
                <c:pt idx="12">
                  <c:v>7584.6844182607856</c:v>
                </c:pt>
                <c:pt idx="13">
                  <c:v>9791.9034308188566</c:v>
                </c:pt>
                <c:pt idx="14">
                  <c:v>12328.202257469558</c:v>
                </c:pt>
                <c:pt idx="15">
                  <c:v>13724.24788110541</c:v>
                </c:pt>
                <c:pt idx="16">
                  <c:v>17554.822707200739</c:v>
                </c:pt>
                <c:pt idx="17">
                  <c:v>16392.517895756981</c:v>
                </c:pt>
                <c:pt idx="18">
                  <c:v>9373.4056579728003</c:v>
                </c:pt>
                <c:pt idx="19">
                  <c:v>11533.506991852631</c:v>
                </c:pt>
                <c:pt idx="20">
                  <c:v>14619.988797942317</c:v>
                </c:pt>
                <c:pt idx="21">
                  <c:v>15235.928925999626</c:v>
                </c:pt>
                <c:pt idx="22">
                  <c:v>17966.512108117277</c:v>
                </c:pt>
                <c:pt idx="23">
                  <c:v>19984.510748101013</c:v>
                </c:pt>
                <c:pt idx="24">
                  <c:v>24977.640758514051</c:v>
                </c:pt>
                <c:pt idx="25">
                  <c:v>26759.545650226442</c:v>
                </c:pt>
                <c:pt idx="26">
                  <c:v>30921.992976119167</c:v>
                </c:pt>
                <c:pt idx="27">
                  <c:v>35922.079240357634</c:v>
                </c:pt>
                <c:pt idx="28">
                  <c:v>35506.460783546696</c:v>
                </c:pt>
                <c:pt idx="29">
                  <c:v>48598.75806826388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8-4803-AB8C-7592441C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5400"/>
        <c:axId val="331801704"/>
      </c:lineChart>
      <c:catAx>
        <c:axId val="5820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1704"/>
        <c:crosses val="autoZero"/>
        <c:auto val="1"/>
        <c:lblAlgn val="ctr"/>
        <c:lblOffset val="100"/>
        <c:noMultiLvlLbl val="0"/>
      </c:catAx>
      <c:valAx>
        <c:axId val="3318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493567</xdr:colOff>
      <xdr:row>68</xdr:row>
      <xdr:rowOff>31174</xdr:rowOff>
    </xdr:from>
    <xdr:to>
      <xdr:col>14</xdr:col>
      <xdr:colOff>519545</xdr:colOff>
      <xdr:row>88</xdr:row>
      <xdr:rowOff>90056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CD7C4-A2DF-4BE9-88ED-CDC3C253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7AC4-49BB-44EE-9180-F883D9A5941E}">
  <dimension ref="A1:BH63"/>
  <sheetViews>
    <sheetView zoomScale="110" zoomScaleNormal="110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N31" sqref="N31"/>
    </sheetView>
  </sheetViews>
  <sheetFormatPr defaultRowHeight="10.5" x14ac:dyDescent="0.35"/>
  <cols>
    <col min="1" max="10" width="9.06640625" style="1"/>
    <col min="11" max="45" width="9.06640625" style="4" customWidth="1"/>
    <col min="46" max="60" width="9.06640625" style="4"/>
    <col min="61" max="16384" width="9.06640625" style="1"/>
  </cols>
  <sheetData>
    <row r="1" spans="1:60" x14ac:dyDescent="0.35">
      <c r="B1" s="9" t="s">
        <v>1</v>
      </c>
      <c r="C1" s="9"/>
      <c r="D1" s="9"/>
      <c r="E1" s="9"/>
      <c r="F1" s="9"/>
      <c r="G1" s="8" t="s">
        <v>7</v>
      </c>
      <c r="H1" s="8"/>
      <c r="I1" s="8"/>
      <c r="J1" s="8"/>
    </row>
    <row r="2" spans="1:60" x14ac:dyDescent="0.35">
      <c r="B2" s="3"/>
      <c r="C2" s="3"/>
      <c r="D2" s="3"/>
      <c r="E2" s="3"/>
      <c r="F2" s="3"/>
      <c r="K2" s="7" t="s">
        <v>12</v>
      </c>
      <c r="L2" s="7"/>
      <c r="M2" s="7"/>
      <c r="N2" s="7"/>
      <c r="O2" s="7"/>
      <c r="P2" s="7" t="s">
        <v>18</v>
      </c>
      <c r="Q2" s="7"/>
      <c r="R2" s="7"/>
      <c r="S2" s="7"/>
      <c r="T2" s="7"/>
      <c r="U2" s="7" t="s">
        <v>19</v>
      </c>
      <c r="V2" s="7"/>
      <c r="W2" s="7"/>
      <c r="X2" s="7"/>
      <c r="Y2" s="7"/>
      <c r="Z2" s="7" t="s">
        <v>20</v>
      </c>
      <c r="AA2" s="7"/>
      <c r="AB2" s="7"/>
      <c r="AC2" s="7"/>
      <c r="AD2" s="7"/>
      <c r="AE2" s="7" t="s">
        <v>21</v>
      </c>
      <c r="AF2" s="7"/>
      <c r="AG2" s="7"/>
      <c r="AH2" s="7"/>
      <c r="AI2" s="7"/>
      <c r="AJ2" s="7" t="s">
        <v>22</v>
      </c>
      <c r="AK2" s="7"/>
      <c r="AL2" s="7"/>
      <c r="AM2" s="7"/>
      <c r="AN2" s="7"/>
      <c r="AO2" s="7" t="s">
        <v>23</v>
      </c>
      <c r="AP2" s="7"/>
      <c r="AQ2" s="7"/>
      <c r="AR2" s="7"/>
      <c r="AS2" s="7"/>
      <c r="AT2" s="7" t="s">
        <v>24</v>
      </c>
      <c r="AU2" s="7"/>
      <c r="AV2" s="7"/>
      <c r="AW2" s="7"/>
      <c r="AX2" s="7"/>
      <c r="AY2" s="7" t="s">
        <v>25</v>
      </c>
      <c r="AZ2" s="7"/>
      <c r="BA2" s="7"/>
      <c r="BB2" s="7"/>
      <c r="BC2" s="7"/>
      <c r="BD2" s="7" t="s">
        <v>26</v>
      </c>
      <c r="BE2" s="7"/>
      <c r="BF2" s="7"/>
      <c r="BG2" s="7"/>
      <c r="BH2" s="7"/>
    </row>
    <row r="3" spans="1:60" ht="21" x14ac:dyDescent="0.35">
      <c r="A3" s="1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 t="s">
        <v>8</v>
      </c>
      <c r="H3" s="1" t="s">
        <v>9</v>
      </c>
      <c r="I3" s="1" t="s">
        <v>10</v>
      </c>
      <c r="J3" s="1" t="s">
        <v>11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13</v>
      </c>
      <c r="V3" s="4" t="s">
        <v>14</v>
      </c>
      <c r="W3" s="4" t="s">
        <v>15</v>
      </c>
      <c r="X3" s="4" t="s">
        <v>16</v>
      </c>
      <c r="Y3" s="4" t="s">
        <v>17</v>
      </c>
      <c r="Z3" s="4" t="s">
        <v>13</v>
      </c>
      <c r="AA3" s="4" t="s">
        <v>14</v>
      </c>
      <c r="AB3" s="4" t="s">
        <v>15</v>
      </c>
      <c r="AC3" s="4" t="s">
        <v>16</v>
      </c>
      <c r="AD3" s="4" t="s">
        <v>17</v>
      </c>
      <c r="AE3" s="4" t="s">
        <v>13</v>
      </c>
      <c r="AF3" s="4" t="s">
        <v>14</v>
      </c>
      <c r="AG3" s="4" t="s">
        <v>15</v>
      </c>
      <c r="AH3" s="4" t="s">
        <v>16</v>
      </c>
      <c r="AI3" s="4" t="s">
        <v>17</v>
      </c>
      <c r="AJ3" s="4" t="s">
        <v>13</v>
      </c>
      <c r="AK3" s="4" t="s">
        <v>14</v>
      </c>
      <c r="AL3" s="4" t="s">
        <v>15</v>
      </c>
      <c r="AM3" s="4" t="s">
        <v>16</v>
      </c>
      <c r="AN3" s="4" t="s">
        <v>17</v>
      </c>
      <c r="AO3" s="4" t="s">
        <v>13</v>
      </c>
      <c r="AP3" s="4" t="s">
        <v>14</v>
      </c>
      <c r="AQ3" s="4" t="s">
        <v>15</v>
      </c>
      <c r="AR3" s="4" t="s">
        <v>16</v>
      </c>
      <c r="AS3" s="4" t="s">
        <v>17</v>
      </c>
      <c r="AT3" s="4" t="s">
        <v>13</v>
      </c>
      <c r="AU3" s="4" t="s">
        <v>14</v>
      </c>
      <c r="AV3" s="4" t="s">
        <v>15</v>
      </c>
      <c r="AW3" s="4" t="s">
        <v>16</v>
      </c>
      <c r="AX3" s="4" t="s">
        <v>17</v>
      </c>
      <c r="AY3" s="4" t="s">
        <v>13</v>
      </c>
      <c r="AZ3" s="4" t="s">
        <v>14</v>
      </c>
      <c r="BA3" s="4" t="s">
        <v>15</v>
      </c>
      <c r="BB3" s="4" t="s">
        <v>16</v>
      </c>
      <c r="BC3" s="4" t="s">
        <v>17</v>
      </c>
      <c r="BD3" s="4" t="s">
        <v>13</v>
      </c>
      <c r="BE3" s="4" t="s">
        <v>14</v>
      </c>
      <c r="BF3" s="4" t="s">
        <v>15</v>
      </c>
      <c r="BG3" s="4" t="s">
        <v>16</v>
      </c>
      <c r="BH3" s="4" t="s">
        <v>17</v>
      </c>
    </row>
    <row r="4" spans="1:60" x14ac:dyDescent="0.35">
      <c r="A4" s="1">
        <v>1960</v>
      </c>
      <c r="B4" s="6">
        <v>-9.2999999999999999E-2</v>
      </c>
      <c r="C4" s="6">
        <v>3.0000000000000001E-3</v>
      </c>
      <c r="H4" s="6">
        <v>2.9000000000000001E-2</v>
      </c>
      <c r="I4" s="6">
        <v>5.0000000000000001E-3</v>
      </c>
      <c r="J4" s="6">
        <v>0</v>
      </c>
    </row>
    <row r="5" spans="1:60" x14ac:dyDescent="0.35">
      <c r="A5" s="1">
        <f>A4+1</f>
        <v>1961</v>
      </c>
      <c r="B5" s="6">
        <v>0.187</v>
      </c>
      <c r="C5" s="6">
        <v>0.26600000000000001</v>
      </c>
      <c r="H5" s="6">
        <v>2.4E-2</v>
      </c>
      <c r="I5" s="6">
        <v>-1E-3</v>
      </c>
      <c r="J5" s="6">
        <v>0.13</v>
      </c>
    </row>
    <row r="6" spans="1:60" x14ac:dyDescent="0.35">
      <c r="A6" s="1">
        <f t="shared" ref="A6:A63" si="0">A5+1</f>
        <v>1962</v>
      </c>
      <c r="B6" s="6">
        <v>-0.108</v>
      </c>
      <c r="C6" s="6">
        <v>-8.7999999999999995E-2</v>
      </c>
      <c r="H6" s="6">
        <v>2.8000000000000001E-2</v>
      </c>
      <c r="I6" s="6">
        <v>-1E-3</v>
      </c>
      <c r="J6" s="6">
        <v>0.161</v>
      </c>
      <c r="K6" s="4">
        <v>100</v>
      </c>
      <c r="L6" s="4">
        <v>100</v>
      </c>
      <c r="M6" s="4">
        <v>100</v>
      </c>
      <c r="N6" s="4">
        <v>100</v>
      </c>
      <c r="O6" s="4">
        <v>100</v>
      </c>
    </row>
    <row r="7" spans="1:60" x14ac:dyDescent="0.35">
      <c r="A7" s="1">
        <f t="shared" si="0"/>
        <v>1963</v>
      </c>
      <c r="B7" s="6">
        <v>0.17</v>
      </c>
      <c r="C7" s="6">
        <v>0.22600000000000001</v>
      </c>
      <c r="H7" s="6">
        <v>3.2000000000000001E-2</v>
      </c>
      <c r="I7" s="6">
        <v>-4.0000000000000001E-3</v>
      </c>
      <c r="J7" s="6">
        <v>7.8E-2</v>
      </c>
      <c r="K7" s="4">
        <f>(K6*(1+$B7)*0.5+K6*(1+$C7)*0.5)*1</f>
        <v>119.8</v>
      </c>
      <c r="L7" s="4">
        <f>(L6*(1+$B7)*0.5+L6*(1+$C7)*0.5)*0.8+(L6*(1+$H7)*0.33+L6*(1+$I7)*0.33+L6*(1+$J7)*0.33)*0.2</f>
        <v>116.3396</v>
      </c>
      <c r="M7" s="4">
        <f>(M6*(1+$B7)*0.5+M6*(1+$C7)*0.5)*0.6+(M6*(1+$H7)*0.33+M6*(1+$I7)*0.33+M6*(1+$J7)*0.33)*0.4</f>
        <v>112.8792</v>
      </c>
      <c r="N7" s="4">
        <f>(N6*(1+$B7)*0.5+N6*(1+$C7)*0.5)*0.4+(N6*(1+$H7)*0.33+N6*(1+$I7)*0.33+N6*(1+$J7)*0.33)*0.6</f>
        <v>109.4188</v>
      </c>
      <c r="O7" s="4">
        <f>(O6*(1+$B7)*0.5+O6*(1+$C7)*0.5)*0.8+(O6*(1+$H7)*0.33+O6*(1+$I7)*0.33+O6*(1+$J7)*0.33)*0.2</f>
        <v>116.3396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35">
      <c r="A8" s="1">
        <f t="shared" si="0"/>
        <v>1964</v>
      </c>
      <c r="B8" s="6">
        <v>0.14599999999999999</v>
      </c>
      <c r="C8" s="6">
        <v>0.16400000000000001</v>
      </c>
      <c r="H8" s="6">
        <v>3.5999999999999997E-2</v>
      </c>
      <c r="I8" s="6">
        <v>0</v>
      </c>
      <c r="J8" s="6">
        <v>0</v>
      </c>
      <c r="K8" s="4">
        <f t="shared" ref="K8:K23" si="1">(K7*(1+$B8)*0.5+K7*(1+$C8)*0.5)*1</f>
        <v>138.36899999999997</v>
      </c>
      <c r="L8" s="4">
        <f t="shared" ref="L8:O23" si="2">(L7*(1+$B8)*0.5+L7*(1+$C8)*0.5)*0.8+(L7*(1+$H8)*0.33+L7*(1+$I8)*0.33+L7*(1+$J8)*0.33)*0.2</f>
        <v>130.8094540896</v>
      </c>
      <c r="M8" s="4">
        <f t="shared" ref="M8:M23" si="3">(M7*(1+$B8)*0.5+M7*(1+$C8)*0.5)*0.6+(M7*(1+$H8)*0.33+M7*(1+$I8)*0.33+M7*(1+$J8)*0.33)*0.4</f>
        <v>123.4618507584</v>
      </c>
      <c r="N8" s="4">
        <f t="shared" ref="N8:N23" si="4">(N7*(1+$B8)*0.5+N7*(1+$C8)*0.5)*0.4+(N7*(1+$H8)*0.33+N7*(1+$I8)*0.33+N7*(1+$J8)*0.33)*0.6</f>
        <v>116.32619000640001</v>
      </c>
      <c r="O8" s="4">
        <f t="shared" si="2"/>
        <v>130.8094540896</v>
      </c>
      <c r="P8" s="4">
        <v>100</v>
      </c>
      <c r="Q8" s="4">
        <v>100</v>
      </c>
      <c r="R8" s="4">
        <v>100</v>
      </c>
      <c r="S8" s="4">
        <v>100</v>
      </c>
      <c r="T8" s="4">
        <v>100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35">
      <c r="A9" s="1">
        <f t="shared" si="0"/>
        <v>1965</v>
      </c>
      <c r="B9" s="6">
        <v>0.109</v>
      </c>
      <c r="C9" s="6">
        <v>0.124</v>
      </c>
      <c r="H9" s="6">
        <v>0.04</v>
      </c>
      <c r="I9" s="6">
        <v>1E-3</v>
      </c>
      <c r="J9" s="6">
        <v>0</v>
      </c>
      <c r="K9" s="4">
        <f t="shared" si="1"/>
        <v>154.48898849999998</v>
      </c>
      <c r="L9" s="4">
        <f t="shared" si="2"/>
        <v>143.09324668533796</v>
      </c>
      <c r="M9" s="4">
        <f t="shared" si="3"/>
        <v>132.26616225968303</v>
      </c>
      <c r="N9" s="4">
        <f t="shared" si="4"/>
        <v>121.99336933113182</v>
      </c>
      <c r="O9" s="4">
        <f t="shared" si="2"/>
        <v>143.09324668533796</v>
      </c>
      <c r="P9" s="4">
        <f>(P8*(1+$B9)*0.5+P8*(1+$C9)*0.5)*1</f>
        <v>111.65</v>
      </c>
      <c r="Q9" s="4">
        <f>(Q8*(1+$B9)*0.5+Q8*(1+$C9)*0.5)*0.8+(Q8*(1+$H9)*0.33+Q8*(1+$I9)*0.33+Q8*(1+$J9)*0.33)*0.2</f>
        <v>109.39060000000001</v>
      </c>
      <c r="R9" s="4">
        <f>(R8*(1+$B9)*0.5+R8*(1+$C9)*0.5)*0.6+(R8*(1+$H9)*0.33+R8*(1+$I9)*0.33+R8*(1+$J9)*0.33)*0.4</f>
        <v>107.13120000000001</v>
      </c>
      <c r="S9" s="4">
        <f>(S8*(1+$B9)*0.5+S8*(1+$C9)*0.5)*0.4+(S8*(1+$H9)*0.33+S8*(1+$I9)*0.33+S8*(1+$J9)*0.33)*0.6</f>
        <v>104.87180000000001</v>
      </c>
      <c r="T9" s="4">
        <f>(T8*(1+$B9)*0.5+T8*(1+$C9)*0.5)*0.8+(T8*(1+$H9)*0.33+T8*(1+$I9)*0.33+T8*(1+$J9)*0.33)*0.2</f>
        <v>109.39060000000001</v>
      </c>
      <c r="U9" s="4">
        <v>100</v>
      </c>
      <c r="V9" s="4">
        <v>100</v>
      </c>
      <c r="W9" s="4">
        <v>100</v>
      </c>
      <c r="X9" s="4">
        <v>100</v>
      </c>
      <c r="Y9" s="4">
        <v>100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35">
      <c r="A10" s="1">
        <f t="shared" si="0"/>
        <v>1966</v>
      </c>
      <c r="B10" s="6">
        <v>-0.189</v>
      </c>
      <c r="C10" s="6">
        <v>-0.1</v>
      </c>
      <c r="H10" s="6">
        <v>4.9000000000000002E-2</v>
      </c>
      <c r="I10" s="6">
        <v>0</v>
      </c>
      <c r="J10" s="6">
        <v>0</v>
      </c>
      <c r="K10" s="4">
        <f t="shared" si="1"/>
        <v>132.16532966174998</v>
      </c>
      <c r="L10" s="4">
        <f t="shared" si="2"/>
        <v>126.7282444349226</v>
      </c>
      <c r="M10" s="4">
        <f t="shared" si="3"/>
        <v>121.1251188802254</v>
      </c>
      <c r="N10" s="4">
        <f t="shared" si="4"/>
        <v>115.39377203705625</v>
      </c>
      <c r="O10" s="4">
        <f t="shared" si="2"/>
        <v>126.7282444349226</v>
      </c>
      <c r="P10" s="4">
        <f t="shared" ref="P10:P23" si="5">(P9*(1+$B10)*0.5+P9*(1+$C10)*0.5)*1</f>
        <v>95.516575000000003</v>
      </c>
      <c r="Q10" s="4">
        <f t="shared" ref="Q10:Q23" si="6">(Q9*(1+$B10)*0.5+Q9*(1+$C10)*0.5)*0.8+(Q9*(1+$H10)*0.33+Q9*(1+$I10)*0.33+Q9*(1+$J10)*0.33)*0.2</f>
        <v>96.880034640400012</v>
      </c>
      <c r="R10" s="4">
        <f t="shared" ref="R10:R23" si="7">(R9*(1+$B10)*0.5+R9*(1+$C10)*0.5)*0.6+(R9*(1+$H10)*0.33+R9*(1+$I10)*0.33+R9*(1+$J10)*0.33)*0.4</f>
        <v>98.107324761600012</v>
      </c>
      <c r="S10" s="4">
        <f t="shared" ref="S10:S23" si="8">(S9*(1+$B10)*0.5+S9*(1+$C10)*0.5)*0.4+(S9*(1+$H10)*0.33+S9*(1+$I10)*0.33+S9*(1+$J10)*0.33)*0.6</f>
        <v>99.198445363600001</v>
      </c>
      <c r="T10" s="4">
        <f t="shared" ref="T10:T23" si="9">(T9*(1+$B10)*0.5+T9*(1+$C10)*0.5)*0.8+(T9*(1+$H10)*0.33+T9*(1+$I10)*0.33+T9*(1+$J10)*0.33)*0.2</f>
        <v>96.880034640400012</v>
      </c>
      <c r="U10" s="4">
        <f>(U9*(1+$B10)*0.5+U9*(1+$C10)*0.5)*1</f>
        <v>85.55</v>
      </c>
      <c r="V10" s="4">
        <f>(V9*(1+$B10)*0.5+V9*(1+$C10)*0.5)*0.8+(V9*(1+$H10)*0.33+V9*(1+$I10)*0.33+V9*(1+$J10)*0.33)*0.2</f>
        <v>88.563400000000001</v>
      </c>
      <c r="W10" s="4">
        <f>(W9*(1+$B10)*0.5+W9*(1+$C10)*0.5)*0.6+(W9*(1+$H10)*0.33+W9*(1+$I10)*0.33+W9*(1+$J10)*0.33)*0.4</f>
        <v>91.576799999999992</v>
      </c>
      <c r="X10" s="4">
        <f>(X9*(1+$B10)*0.5+X9*(1+$C10)*0.5)*0.4+(X9*(1+$H10)*0.33+X9*(1+$I10)*0.33+X9*(1+$J10)*0.33)*0.6</f>
        <v>94.590199999999982</v>
      </c>
      <c r="Y10" s="4">
        <f>(Y9*(1+$B10)*0.5+Y9*(1+$C10)*0.5)*0.8+(Y9*(1+$H10)*0.33+Y9*(1+$I10)*0.33+Y9*(1+$J10)*0.33)*0.2</f>
        <v>88.563400000000001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35">
      <c r="A11" s="1">
        <f t="shared" si="0"/>
        <v>1967</v>
      </c>
      <c r="B11" s="6">
        <v>0.152</v>
      </c>
      <c r="C11" s="6">
        <v>0.23799999999999999</v>
      </c>
      <c r="H11" s="6">
        <v>4.2999999999999997E-2</v>
      </c>
      <c r="I11" s="6">
        <v>-5.0000000000000001E-3</v>
      </c>
      <c r="J11" s="6">
        <v>0.59299999999999997</v>
      </c>
      <c r="K11" s="4">
        <f t="shared" si="1"/>
        <v>157.93756894579121</v>
      </c>
      <c r="L11" s="4">
        <f t="shared" si="2"/>
        <v>151.52211854563745</v>
      </c>
      <c r="M11" s="4">
        <f t="shared" si="3"/>
        <v>144.9010107154626</v>
      </c>
      <c r="N11" s="4">
        <f t="shared" si="4"/>
        <v>138.11919071449003</v>
      </c>
      <c r="O11" s="4">
        <f t="shared" si="2"/>
        <v>151.52211854563745</v>
      </c>
      <c r="P11" s="4">
        <f t="shared" si="5"/>
        <v>114.142307125</v>
      </c>
      <c r="Q11" s="4">
        <f t="shared" si="6"/>
        <v>115.83422589765573</v>
      </c>
      <c r="R11" s="4">
        <f t="shared" si="7"/>
        <v>117.36500775370401</v>
      </c>
      <c r="S11" s="4">
        <f t="shared" si="8"/>
        <v>118.73438879661666</v>
      </c>
      <c r="T11" s="4">
        <f t="shared" si="9"/>
        <v>115.83422589765573</v>
      </c>
      <c r="U11" s="4">
        <f t="shared" ref="U11:U23" si="10">(U10*(1+$B11)*0.5+U10*(1+$C11)*0.5)*1</f>
        <v>102.23224999999999</v>
      </c>
      <c r="V11" s="4">
        <f t="shared" ref="V11:V23" si="11">(V10*(1+$B11)*0.5+V10*(1+$C11)*0.5)*0.8+(V10*(1+$H11)*0.33+V10*(1+$I11)*0.33+V10*(1+$J11)*0.33)*0.2</f>
        <v>105.8904749564</v>
      </c>
      <c r="W11" s="4">
        <f t="shared" ref="W11:W23" si="12">(W10*(1+$B11)*0.5+W10*(1+$C11)*0.5)*0.6+(W10*(1+$H11)*0.33+W10*(1+$I11)*0.33+W10*(1+$J11)*0.33)*0.4</f>
        <v>109.55259322559999</v>
      </c>
      <c r="X11" s="4">
        <f t="shared" ref="X11:X23" si="13">(X10*(1+$B11)*0.5+X10*(1+$C11)*0.5)*0.4+(X10*(1+$H11)*0.33+X10*(1+$I11)*0.33+X10*(1+$J11)*0.33)*0.6</f>
        <v>113.21860480759997</v>
      </c>
      <c r="Y11" s="4">
        <f t="shared" ref="Y11:Y23" si="14">(Y10*(1+$B11)*0.5+Y10*(1+$C11)*0.5)*0.8+(Y10*(1+$H11)*0.33+Y10*(1+$I11)*0.33+Y10*(1+$J11)*0.33)*0.2</f>
        <v>105.8904749564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35">
      <c r="A12" s="1">
        <f t="shared" si="0"/>
        <v>1968</v>
      </c>
      <c r="B12" s="6">
        <v>4.2999999999999997E-2</v>
      </c>
      <c r="C12" s="6">
        <v>0.108</v>
      </c>
      <c r="H12" s="6">
        <v>5.2999999999999999E-2</v>
      </c>
      <c r="I12" s="6">
        <v>0.107</v>
      </c>
      <c r="J12" s="6">
        <v>-4.9000000000000002E-2</v>
      </c>
      <c r="K12" s="4">
        <f t="shared" si="1"/>
        <v>169.86185540119845</v>
      </c>
      <c r="L12" s="4">
        <f t="shared" si="2"/>
        <v>161.48106130916804</v>
      </c>
      <c r="M12" s="4">
        <f t="shared" si="3"/>
        <v>153.00851206701418</v>
      </c>
      <c r="N12" s="4">
        <f t="shared" si="4"/>
        <v>144.49725870330374</v>
      </c>
      <c r="O12" s="4">
        <f t="shared" si="2"/>
        <v>161.48106130916804</v>
      </c>
      <c r="P12" s="4">
        <f t="shared" si="5"/>
        <v>122.76005131293751</v>
      </c>
      <c r="Q12" s="4">
        <f t="shared" si="6"/>
        <v>123.44754622900507</v>
      </c>
      <c r="R12" s="4">
        <f t="shared" si="7"/>
        <v>123.93181466753926</v>
      </c>
      <c r="S12" s="4">
        <f t="shared" si="8"/>
        <v>124.21730540246683</v>
      </c>
      <c r="T12" s="4">
        <f t="shared" si="9"/>
        <v>123.44754622900507</v>
      </c>
      <c r="U12" s="4">
        <f t="shared" si="10"/>
        <v>109.950784875</v>
      </c>
      <c r="V12" s="4">
        <f t="shared" si="11"/>
        <v>112.85023231338435</v>
      </c>
      <c r="W12" s="4">
        <f t="shared" si="12"/>
        <v>115.68227992175878</v>
      </c>
      <c r="X12" s="4">
        <f t="shared" si="13"/>
        <v>118.44681354040533</v>
      </c>
      <c r="Y12" s="4">
        <f t="shared" si="14"/>
        <v>112.85023231338435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35">
      <c r="A13" s="1">
        <f t="shared" si="0"/>
        <v>1969</v>
      </c>
      <c r="B13" s="6">
        <v>-0.152</v>
      </c>
      <c r="C13" s="6">
        <v>-8.2000000000000003E-2</v>
      </c>
      <c r="H13" s="6">
        <v>6.7000000000000004E-2</v>
      </c>
      <c r="I13" s="6">
        <v>6.2E-2</v>
      </c>
      <c r="J13" s="6">
        <v>-7.8E-2</v>
      </c>
      <c r="K13" s="4">
        <f t="shared" si="1"/>
        <v>149.98801831925823</v>
      </c>
      <c r="L13" s="4">
        <f t="shared" si="2"/>
        <v>146.58701710037826</v>
      </c>
      <c r="M13" s="4">
        <f t="shared" si="3"/>
        <v>142.68533377487688</v>
      </c>
      <c r="N13" s="4">
        <f t="shared" si="4"/>
        <v>138.32693676215527</v>
      </c>
      <c r="O13" s="4">
        <f t="shared" si="2"/>
        <v>146.58701710037826</v>
      </c>
      <c r="P13" s="4">
        <f t="shared" si="5"/>
        <v>108.39712530932383</v>
      </c>
      <c r="Q13" s="4">
        <f t="shared" si="6"/>
        <v>112.06148525011901</v>
      </c>
      <c r="R13" s="4">
        <f t="shared" si="7"/>
        <v>115.57038299554972</v>
      </c>
      <c r="S13" s="4">
        <f t="shared" si="8"/>
        <v>118.91297802717069</v>
      </c>
      <c r="T13" s="4">
        <f t="shared" si="9"/>
        <v>112.06148525011901</v>
      </c>
      <c r="U13" s="4">
        <f t="shared" si="10"/>
        <v>97.086543044624989</v>
      </c>
      <c r="V13" s="4">
        <f t="shared" si="11"/>
        <v>102.44160398619168</v>
      </c>
      <c r="W13" s="4">
        <f t="shared" si="12"/>
        <v>107.87742785999755</v>
      </c>
      <c r="X13" s="4">
        <f t="shared" si="13"/>
        <v>113.38889770860294</v>
      </c>
      <c r="Y13" s="4">
        <f t="shared" si="14"/>
        <v>102.44160398619168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35">
      <c r="A14" s="1">
        <f t="shared" si="0"/>
        <v>1970</v>
      </c>
      <c r="B14" s="6">
        <v>4.8000000000000001E-2</v>
      </c>
      <c r="C14" s="6">
        <v>3.5999999999999997E-2</v>
      </c>
      <c r="H14" s="6">
        <v>6.4000000000000001E-2</v>
      </c>
      <c r="I14" s="6">
        <v>-0.125</v>
      </c>
      <c r="J14" s="6">
        <v>-9.5000000000000001E-2</v>
      </c>
      <c r="K14" s="4">
        <f t="shared" si="1"/>
        <v>156.28751508866708</v>
      </c>
      <c r="L14" s="4">
        <f t="shared" si="2"/>
        <v>149.70990691268474</v>
      </c>
      <c r="M14" s="4">
        <f t="shared" si="3"/>
        <v>142.77208645781201</v>
      </c>
      <c r="N14" s="4">
        <f t="shared" si="4"/>
        <v>135.54822525647711</v>
      </c>
      <c r="O14" s="4">
        <f t="shared" si="2"/>
        <v>149.70990691268474</v>
      </c>
      <c r="P14" s="4">
        <f t="shared" si="5"/>
        <v>112.94980457231543</v>
      </c>
      <c r="Q14" s="4">
        <f t="shared" si="6"/>
        <v>114.44884313188756</v>
      </c>
      <c r="R14" s="4">
        <f t="shared" si="7"/>
        <v>115.64064978841103</v>
      </c>
      <c r="S14" s="4">
        <f t="shared" si="8"/>
        <v>116.52425412456091</v>
      </c>
      <c r="T14" s="4">
        <f t="shared" si="9"/>
        <v>114.44884313188756</v>
      </c>
      <c r="U14" s="4">
        <f t="shared" si="10"/>
        <v>101.16417785249924</v>
      </c>
      <c r="V14" s="4">
        <f t="shared" si="11"/>
        <v>104.62401991751351</v>
      </c>
      <c r="W14" s="4">
        <f t="shared" si="12"/>
        <v>107.94301733613644</v>
      </c>
      <c r="X14" s="4">
        <f t="shared" si="13"/>
        <v>111.11114153143254</v>
      </c>
      <c r="Y14" s="4">
        <f t="shared" si="14"/>
        <v>104.62401991751351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35">
      <c r="A15" s="1">
        <f t="shared" si="0"/>
        <v>1971</v>
      </c>
      <c r="B15" s="6">
        <v>6.0999999999999999E-2</v>
      </c>
      <c r="C15" s="6">
        <v>0.14199999999999999</v>
      </c>
      <c r="H15" s="6">
        <v>4.2999999999999997E-2</v>
      </c>
      <c r="I15" s="6">
        <v>0.13500000000000001</v>
      </c>
      <c r="J15" s="6">
        <v>-0.14699999999999999</v>
      </c>
      <c r="K15" s="4">
        <f t="shared" si="1"/>
        <v>172.15069787016677</v>
      </c>
      <c r="L15" s="4">
        <f t="shared" si="2"/>
        <v>161.87323800971274</v>
      </c>
      <c r="M15" s="4">
        <f t="shared" si="3"/>
        <v>151.48004155504685</v>
      </c>
      <c r="N15" s="4">
        <f t="shared" si="4"/>
        <v>141.07018885697548</v>
      </c>
      <c r="O15" s="4">
        <f t="shared" si="2"/>
        <v>161.87323800971274</v>
      </c>
      <c r="P15" s="4">
        <f t="shared" si="5"/>
        <v>124.41420973640544</v>
      </c>
      <c r="Q15" s="4">
        <f t="shared" si="6"/>
        <v>123.74735384098091</v>
      </c>
      <c r="R15" s="4">
        <f t="shared" si="7"/>
        <v>122.69380430030579</v>
      </c>
      <c r="S15" s="4">
        <f t="shared" si="8"/>
        <v>121.27121918908726</v>
      </c>
      <c r="T15" s="4">
        <f t="shared" si="9"/>
        <v>123.74735384098091</v>
      </c>
      <c r="U15" s="4">
        <f t="shared" si="10"/>
        <v>111.4323419045279</v>
      </c>
      <c r="V15" s="4">
        <f t="shared" si="11"/>
        <v>113.1243030397318</v>
      </c>
      <c r="W15" s="4">
        <f t="shared" si="12"/>
        <v>114.52667784950206</v>
      </c>
      <c r="X15" s="4">
        <f t="shared" si="13"/>
        <v>115.63758721514004</v>
      </c>
      <c r="Y15" s="4">
        <f t="shared" si="14"/>
        <v>113.1243030397318</v>
      </c>
      <c r="Z15" s="4">
        <v>100</v>
      </c>
      <c r="AA15" s="4">
        <v>100</v>
      </c>
      <c r="AB15" s="4">
        <v>100</v>
      </c>
      <c r="AC15" s="4">
        <v>100</v>
      </c>
      <c r="AD15" s="4">
        <v>100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35">
      <c r="A16" s="1">
        <f t="shared" si="0"/>
        <v>1972</v>
      </c>
      <c r="B16" s="6">
        <v>0.14599999999999999</v>
      </c>
      <c r="C16" s="6">
        <v>0.188</v>
      </c>
      <c r="H16" s="6">
        <v>4.1000000000000002E-2</v>
      </c>
      <c r="I16" s="6">
        <v>0.42499999999999999</v>
      </c>
      <c r="J16" s="6">
        <v>0.41799999999999998</v>
      </c>
      <c r="K16" s="4">
        <f t="shared" si="1"/>
        <v>200.8998644144846</v>
      </c>
      <c r="L16" s="4">
        <f t="shared" si="2"/>
        <v>192.62008833022963</v>
      </c>
      <c r="M16" s="4">
        <f t="shared" si="3"/>
        <v>183.72832464161769</v>
      </c>
      <c r="N16" s="4">
        <f t="shared" si="4"/>
        <v>174.33905363549371</v>
      </c>
      <c r="O16" s="4">
        <f t="shared" si="2"/>
        <v>192.62008833022963</v>
      </c>
      <c r="P16" s="4">
        <f t="shared" si="5"/>
        <v>145.19138276238513</v>
      </c>
      <c r="Q16" s="4">
        <f t="shared" si="6"/>
        <v>147.25242121895218</v>
      </c>
      <c r="R16" s="4">
        <f t="shared" si="7"/>
        <v>148.81384291018929</v>
      </c>
      <c r="S16" s="4">
        <f t="shared" si="8"/>
        <v>149.8708533528881</v>
      </c>
      <c r="T16" s="4">
        <f t="shared" si="9"/>
        <v>147.25242121895218</v>
      </c>
      <c r="U16" s="4">
        <f t="shared" si="10"/>
        <v>130.04154300258406</v>
      </c>
      <c r="V16" s="4">
        <f t="shared" si="11"/>
        <v>134.61158565631061</v>
      </c>
      <c r="W16" s="4">
        <f t="shared" si="12"/>
        <v>138.90803324352686</v>
      </c>
      <c r="X16" s="4">
        <f t="shared" si="13"/>
        <v>142.90863068326095</v>
      </c>
      <c r="Y16" s="4">
        <f t="shared" si="14"/>
        <v>134.61158565631061</v>
      </c>
      <c r="Z16" s="4">
        <f>(Z15*(1+$B16)*0.5+Z15*(1+$C16)*0.5)*1</f>
        <v>116.69999999999999</v>
      </c>
      <c r="AA16" s="4">
        <f>(AA15*(1+$B16)*0.5+AA15*(1+$C16)*0.5)*0.8+(AA15*(1+$H16)*0.33+AA15*(1+$I16)*0.33+AA15*(1+$J16)*0.33)*0.2</f>
        <v>118.99440000000001</v>
      </c>
      <c r="AB16" s="4">
        <f>(AB15*(1+$B16)*0.5+AB15*(1+$C16)*0.5)*0.6+(AB15*(1+$H16)*0.33+AB15*(1+$I16)*0.33+AB15*(1+$J16)*0.33)*0.4</f>
        <v>121.28880000000001</v>
      </c>
      <c r="AC16" s="4">
        <f>(AC15*(1+$B16)*0.5+AC15*(1+$C16)*0.5)*0.4+(AC15*(1+$H16)*0.33+AC15*(1+$I16)*0.33+AC15*(1+$J16)*0.33)*0.6</f>
        <v>123.58320000000001</v>
      </c>
      <c r="AD16" s="4">
        <f>(AD15*(1+$B16)*0.5+AD15*(1+$C16)*0.5)*0.8+(AD15*(1+$H16)*0.33+AD15*(1+$I16)*0.33+AD15*(1+$J16)*0.33)*0.2</f>
        <v>118.99440000000001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35">
      <c r="A17" s="1">
        <f t="shared" si="0"/>
        <v>1973</v>
      </c>
      <c r="B17" s="6">
        <v>-0.16600000000000001</v>
      </c>
      <c r="C17" s="6">
        <v>-0.14299999999999999</v>
      </c>
      <c r="H17" s="6">
        <v>7.0000000000000007E-2</v>
      </c>
      <c r="I17" s="6">
        <v>0.67300000000000004</v>
      </c>
      <c r="J17" s="6">
        <v>0.58799999999999997</v>
      </c>
      <c r="K17" s="4">
        <f t="shared" si="1"/>
        <v>169.86083536244672</v>
      </c>
      <c r="L17" s="4">
        <f t="shared" si="2"/>
        <v>185.34790951541018</v>
      </c>
      <c r="M17" s="4">
        <f t="shared" si="3"/>
        <v>198.24139246170836</v>
      </c>
      <c r="N17" s="4">
        <f t="shared" si="4"/>
        <v>208.46383131599799</v>
      </c>
      <c r="O17" s="4">
        <f t="shared" si="2"/>
        <v>185.34790951541018</v>
      </c>
      <c r="P17" s="4">
        <f t="shared" si="5"/>
        <v>122.75931412559663</v>
      </c>
      <c r="Q17" s="4">
        <f t="shared" si="6"/>
        <v>141.69305330825188</v>
      </c>
      <c r="R17" s="4">
        <f t="shared" si="7"/>
        <v>160.56894598935099</v>
      </c>
      <c r="S17" s="4">
        <f t="shared" si="8"/>
        <v>179.20627444647573</v>
      </c>
      <c r="T17" s="4">
        <f t="shared" si="9"/>
        <v>141.69305330825188</v>
      </c>
      <c r="U17" s="4">
        <f t="shared" si="10"/>
        <v>109.95012460868483</v>
      </c>
      <c r="V17" s="4">
        <f t="shared" si="11"/>
        <v>129.52945985144225</v>
      </c>
      <c r="W17" s="4">
        <f t="shared" si="12"/>
        <v>149.88065660549955</v>
      </c>
      <c r="X17" s="4">
        <f t="shared" si="13"/>
        <v>170.88128023594109</v>
      </c>
      <c r="Y17" s="4">
        <f t="shared" si="14"/>
        <v>129.52945985144225</v>
      </c>
      <c r="Z17" s="4">
        <f t="shared" ref="Z17:Z23" si="15">(Z16*(1+$B17)*0.5+Z16*(1+$C17)*0.5)*1</f>
        <v>98.669849999999983</v>
      </c>
      <c r="AA17" s="4">
        <f t="shared" ref="AA17:AA23" si="16">(AA16*(1+$B17)*0.5+AA16*(1+$C17)*0.5)*0.8+(AA16*(1+$H17)*0.33+AA16*(1+$I17)*0.33+AA16*(1+$J17)*0.33)*0.2</f>
        <v>114.50188542240002</v>
      </c>
      <c r="AB17" s="4">
        <f t="shared" ref="AB17:AB23" si="17">(AB16*(1+$B17)*0.5+AB16*(1+$C17)*0.5)*0.6+(AB16*(1+$H17)*0.33+AB16*(1+$I17)*0.33+AB16*(1+$J17)*0.33)*0.4</f>
        <v>130.86964488960001</v>
      </c>
      <c r="AC17" s="4">
        <f t="shared" ref="AC17:AC23" si="18">(AC16*(1+$B17)*0.5+AC16*(1+$C17)*0.5)*0.4+(AC16*(1+$H17)*0.33+AC16*(1+$I17)*0.33+AC16*(1+$J17)*0.33)*0.6</f>
        <v>147.77312840160002</v>
      </c>
      <c r="AD17" s="4">
        <f t="shared" ref="AD17:AD23" si="19">(AD16*(1+$B17)*0.5+AD16*(1+$C17)*0.5)*0.8+(AD16*(1+$H17)*0.33+AD16*(1+$I17)*0.33+AD16*(1+$J17)*0.33)*0.2</f>
        <v>114.50188542240002</v>
      </c>
      <c r="AE17" s="4">
        <v>100</v>
      </c>
      <c r="AF17" s="4">
        <v>100</v>
      </c>
      <c r="AG17" s="4">
        <v>100</v>
      </c>
      <c r="AH17" s="4">
        <v>100</v>
      </c>
      <c r="AI17" s="4">
        <v>100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35">
      <c r="A18" s="1">
        <f t="shared" si="0"/>
        <v>1974</v>
      </c>
      <c r="B18" s="6">
        <v>-0.27600000000000002</v>
      </c>
      <c r="C18" s="6">
        <v>-0.25900000000000001</v>
      </c>
      <c r="H18" s="6">
        <v>7.8E-2</v>
      </c>
      <c r="I18" s="6">
        <v>0.63600000000000001</v>
      </c>
      <c r="J18" s="6">
        <v>0.4</v>
      </c>
      <c r="K18" s="4">
        <f t="shared" si="1"/>
        <v>124.42306190299223</v>
      </c>
      <c r="L18" s="4">
        <f t="shared" si="2"/>
        <v>158.94028075929259</v>
      </c>
      <c r="M18" s="4">
        <f t="shared" si="3"/>
        <v>194.78168368046664</v>
      </c>
      <c r="N18" s="4">
        <f t="shared" si="4"/>
        <v>230.88870257832252</v>
      </c>
      <c r="O18" s="4">
        <f t="shared" si="2"/>
        <v>158.94028075929259</v>
      </c>
      <c r="P18" s="4">
        <f t="shared" si="5"/>
        <v>89.921197596999519</v>
      </c>
      <c r="Q18" s="4">
        <f t="shared" si="6"/>
        <v>121.5051938451054</v>
      </c>
      <c r="R18" s="4">
        <f t="shared" si="7"/>
        <v>157.76669674394486</v>
      </c>
      <c r="S18" s="4">
        <f t="shared" si="8"/>
        <v>198.48385180123205</v>
      </c>
      <c r="T18" s="4">
        <f t="shared" si="9"/>
        <v>121.5051938451054</v>
      </c>
      <c r="U18" s="4">
        <f t="shared" si="10"/>
        <v>80.538466275861637</v>
      </c>
      <c r="V18" s="4">
        <f t="shared" si="11"/>
        <v>111.07462052964817</v>
      </c>
      <c r="W18" s="4">
        <f t="shared" si="12"/>
        <v>147.26493938642039</v>
      </c>
      <c r="X18" s="4">
        <f t="shared" si="13"/>
        <v>189.26332131348175</v>
      </c>
      <c r="Y18" s="4">
        <f t="shared" si="14"/>
        <v>111.07462052964817</v>
      </c>
      <c r="Z18" s="4">
        <f t="shared" si="15"/>
        <v>72.275665124999989</v>
      </c>
      <c r="AA18" s="4">
        <f t="shared" si="16"/>
        <v>98.188114794958167</v>
      </c>
      <c r="AB18" s="4">
        <f t="shared" si="17"/>
        <v>128.58570784698671</v>
      </c>
      <c r="AC18" s="4">
        <f t="shared" si="18"/>
        <v>163.66937937001694</v>
      </c>
      <c r="AD18" s="4">
        <f t="shared" si="19"/>
        <v>98.188114794958167</v>
      </c>
      <c r="AE18" s="4">
        <f>(AE17*(1+$B18)*0.5+AE17*(1+$C18)*0.5)*1</f>
        <v>73.25</v>
      </c>
      <c r="AF18" s="4">
        <f>(AF17*(1+$B18)*0.5+AF17*(1+$C18)*0.5)*0.8+(AF17*(1+$H18)*0.33+AF17*(1+$I18)*0.33+AF17*(1+$J18)*0.33)*0.2</f>
        <v>85.752399999999994</v>
      </c>
      <c r="AG18" s="4">
        <f>(AG17*(1+$B18)*0.5+AG17*(1+$C18)*0.5)*0.6+(AG17*(1+$H18)*0.33+AG17*(1+$I18)*0.33+AG17*(1+$J18)*0.33)*0.4</f>
        <v>98.254799999999989</v>
      </c>
      <c r="AH18" s="4">
        <f>(AH17*(1+$B18)*0.5+AH17*(1+$C18)*0.5)*0.4+(AH17*(1+$H18)*0.33+AH17*(1+$I18)*0.33+AH17*(1+$J18)*0.33)*0.6</f>
        <v>110.7572</v>
      </c>
      <c r="AI18" s="4">
        <f>(AI17*(1+$B18)*0.5+AI17*(1+$C18)*0.5)*0.8+(AI17*(1+$H18)*0.33+AI17*(1+$I18)*0.33+AI17*(1+$J18)*0.33)*0.2</f>
        <v>85.752399999999994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x14ac:dyDescent="0.35">
      <c r="A19" s="1">
        <f t="shared" si="0"/>
        <v>1975</v>
      </c>
      <c r="B19" s="6">
        <v>0.38300000000000001</v>
      </c>
      <c r="C19" s="6">
        <v>0.37</v>
      </c>
      <c r="H19" s="6">
        <v>5.8000000000000003E-2</v>
      </c>
      <c r="I19" s="6">
        <v>1.0999999999999999E-2</v>
      </c>
      <c r="J19" s="6">
        <v>-7.0000000000000007E-2</v>
      </c>
      <c r="K19" s="4">
        <f t="shared" si="1"/>
        <v>171.26834470946881</v>
      </c>
      <c r="L19" s="4">
        <f t="shared" si="2"/>
        <v>206.48472270394282</v>
      </c>
      <c r="M19" s="4">
        <f t="shared" si="3"/>
        <v>237.97802810691636</v>
      </c>
      <c r="N19" s="4">
        <f t="shared" si="4"/>
        <v>264.22949300803742</v>
      </c>
      <c r="O19" s="4">
        <f t="shared" si="2"/>
        <v>206.48472270394282</v>
      </c>
      <c r="P19" s="4">
        <f t="shared" si="5"/>
        <v>123.77652849226985</v>
      </c>
      <c r="Q19" s="4">
        <f t="shared" si="6"/>
        <v>157.85152850076716</v>
      </c>
      <c r="R19" s="4">
        <f t="shared" si="7"/>
        <v>192.75430154745604</v>
      </c>
      <c r="S19" s="4">
        <f t="shared" si="8"/>
        <v>227.14531696903356</v>
      </c>
      <c r="T19" s="4">
        <f t="shared" si="9"/>
        <v>157.85152850076716</v>
      </c>
      <c r="U19" s="4">
        <f t="shared" si="10"/>
        <v>110.86119882872356</v>
      </c>
      <c r="V19" s="4">
        <f t="shared" si="11"/>
        <v>144.30081606716396</v>
      </c>
      <c r="W19" s="4">
        <f t="shared" si="12"/>
        <v>179.92359046426807</v>
      </c>
      <c r="X19" s="4">
        <f t="shared" si="13"/>
        <v>216.59332343779118</v>
      </c>
      <c r="Y19" s="4">
        <f t="shared" si="14"/>
        <v>144.30081606716396</v>
      </c>
      <c r="Z19" s="4">
        <f t="shared" si="15"/>
        <v>99.4874530445625</v>
      </c>
      <c r="AA19" s="4">
        <f t="shared" si="16"/>
        <v>127.55951832603321</v>
      </c>
      <c r="AB19" s="4">
        <f t="shared" si="17"/>
        <v>157.10190310479726</v>
      </c>
      <c r="AC19" s="4">
        <f t="shared" si="18"/>
        <v>187.30356508980611</v>
      </c>
      <c r="AD19" s="4">
        <f t="shared" si="19"/>
        <v>127.55951832603321</v>
      </c>
      <c r="AE19" s="4">
        <f t="shared" ref="AE19:AE23" si="20">(AE18*(1+$B19)*0.5+AE18*(1+$C19)*0.5)*1</f>
        <v>100.828625</v>
      </c>
      <c r="AF19" s="4">
        <f t="shared" ref="AF19:AF23" si="21">(AF18*(1+$B19)*0.5+AF18*(1+$C19)*0.5)*0.8+(AF18*(1+$H19)*0.33+AF18*(1+$I19)*0.33+AF18*(1+$J19)*0.33)*0.2</f>
        <v>111.40385842160002</v>
      </c>
      <c r="AG19" s="4">
        <f t="shared" ref="AG19:AG23" si="22">(AG18*(1+$B19)*0.5+AG18*(1+$C19)*0.5)*0.6+(AG18*(1+$H19)*0.33+AG18*(1+$I19)*0.33+AG18*(1+$J19)*0.33)*0.4</f>
        <v>120.04457048639999</v>
      </c>
      <c r="AH19" s="4">
        <f t="shared" ref="AH19:AH23" si="23">(AH18*(1+$B19)*0.5+AH18*(1+$C19)*0.5)*0.4+(AH18*(1+$H19)*0.33+AH18*(1+$I19)*0.33+AH18*(1+$J19)*0.33)*0.6</f>
        <v>126.75076119440001</v>
      </c>
      <c r="AI19" s="4">
        <f t="shared" ref="AI19:AI23" si="24">(AI18*(1+$B19)*0.5+AI18*(1+$C19)*0.5)*0.8+(AI18*(1+$H19)*0.33+AI18*(1+$I19)*0.33+AI18*(1+$J19)*0.33)*0.2</f>
        <v>111.40385842160002</v>
      </c>
      <c r="AJ19" s="4">
        <v>100</v>
      </c>
      <c r="AK19" s="4">
        <v>100</v>
      </c>
      <c r="AL19" s="4">
        <v>100</v>
      </c>
      <c r="AM19" s="4">
        <v>100</v>
      </c>
      <c r="AN19" s="4">
        <v>100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35">
      <c r="A20" s="1">
        <f t="shared" si="0"/>
        <v>1976</v>
      </c>
      <c r="B20" s="6">
        <v>0.17899999999999999</v>
      </c>
      <c r="C20" s="6">
        <v>0.23799999999999999</v>
      </c>
      <c r="H20" s="6">
        <v>0.05</v>
      </c>
      <c r="I20" s="6">
        <v>-0.22500000000000001</v>
      </c>
      <c r="J20" s="6">
        <v>6.4000000000000001E-2</v>
      </c>
      <c r="K20" s="4">
        <f t="shared" si="1"/>
        <v>206.97779458139306</v>
      </c>
      <c r="L20" s="4">
        <f t="shared" si="2"/>
        <v>239.00069792702351</v>
      </c>
      <c r="M20" s="4">
        <f t="shared" si="3"/>
        <v>263.3103132428414</v>
      </c>
      <c r="N20" s="4">
        <f t="shared" si="4"/>
        <v>278.87361996952887</v>
      </c>
      <c r="O20" s="4">
        <f t="shared" si="2"/>
        <v>239.00069792702351</v>
      </c>
      <c r="P20" s="4">
        <f t="shared" si="5"/>
        <v>149.58393468290811</v>
      </c>
      <c r="Q20" s="4">
        <f t="shared" si="6"/>
        <v>182.70904009989698</v>
      </c>
      <c r="R20" s="4">
        <f t="shared" si="7"/>
        <v>213.27261143857962</v>
      </c>
      <c r="S20" s="4">
        <f t="shared" si="8"/>
        <v>239.73416472609134</v>
      </c>
      <c r="T20" s="4">
        <f t="shared" si="9"/>
        <v>182.70904009989698</v>
      </c>
      <c r="U20" s="4">
        <f t="shared" si="10"/>
        <v>133.97575878451244</v>
      </c>
      <c r="V20" s="4">
        <f t="shared" si="11"/>
        <v>167.02444277652455</v>
      </c>
      <c r="W20" s="4">
        <f t="shared" si="12"/>
        <v>199.07609682200848</v>
      </c>
      <c r="X20" s="4">
        <f t="shared" si="13"/>
        <v>228.59735860936047</v>
      </c>
      <c r="Y20" s="4">
        <f t="shared" si="14"/>
        <v>167.02444277652455</v>
      </c>
      <c r="Z20" s="4">
        <f t="shared" si="15"/>
        <v>120.23058700435378</v>
      </c>
      <c r="AA20" s="4">
        <f t="shared" si="16"/>
        <v>147.64682591490697</v>
      </c>
      <c r="AB20" s="4">
        <f t="shared" si="17"/>
        <v>173.82508648649673</v>
      </c>
      <c r="AC20" s="4">
        <f t="shared" si="18"/>
        <v>197.68430327421333</v>
      </c>
      <c r="AD20" s="4">
        <f t="shared" si="19"/>
        <v>147.64682591490697</v>
      </c>
      <c r="AE20" s="4">
        <f t="shared" si="20"/>
        <v>121.85139331250001</v>
      </c>
      <c r="AF20" s="4">
        <f t="shared" si="21"/>
        <v>128.94706962268305</v>
      </c>
      <c r="AG20" s="4">
        <f t="shared" si="22"/>
        <v>132.8230749255363</v>
      </c>
      <c r="AH20" s="4">
        <f t="shared" si="23"/>
        <v>133.77554188131606</v>
      </c>
      <c r="AI20" s="4">
        <f t="shared" si="24"/>
        <v>128.94706962268305</v>
      </c>
      <c r="AJ20" s="4">
        <f>(AJ19*(1+$B20)*0.5+AJ19*(1+$C20)*0.5)*1</f>
        <v>120.85</v>
      </c>
      <c r="AK20" s="4">
        <f>(AK19*(1+$B20)*0.5+AK19*(1+$C20)*0.5)*0.8+(AK19*(1+$H20)*0.33+AK19*(1+$I20)*0.33+AK19*(1+$J20)*0.33)*0.2</f>
        <v>115.74740000000001</v>
      </c>
      <c r="AL20" s="4">
        <f>(AL19*(1+$B20)*0.5+AL19*(1+$C20)*0.5)*0.6+(AL19*(1+$H20)*0.33+AL19*(1+$I20)*0.33+AL19*(1+$J20)*0.33)*0.4</f>
        <v>110.6448</v>
      </c>
      <c r="AM20" s="4">
        <f>(AM19*(1+$B20)*0.5+AM19*(1+$C20)*0.5)*0.4+(AM19*(1+$H20)*0.33+AM19*(1+$I20)*0.33+AM19*(1+$J20)*0.33)*0.6</f>
        <v>105.54220000000001</v>
      </c>
      <c r="AN20" s="4">
        <f>(AN19*(1+$B20)*0.5+AN19*(1+$C20)*0.5)*0.8+(AN19*(1+$H20)*0.33+AN19*(1+$I20)*0.33+AN19*(1+$J20)*0.33)*0.2</f>
        <v>115.74740000000001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x14ac:dyDescent="0.35">
      <c r="A21" s="1">
        <f t="shared" si="0"/>
        <v>1977</v>
      </c>
      <c r="B21" s="6">
        <v>-0.17299999999999999</v>
      </c>
      <c r="C21" s="6">
        <v>-7.0000000000000007E-2</v>
      </c>
      <c r="H21" s="6">
        <v>5.2999999999999999E-2</v>
      </c>
      <c r="I21" s="6">
        <v>0.183</v>
      </c>
      <c r="J21" s="6">
        <v>8.3000000000000004E-2</v>
      </c>
      <c r="K21" s="4">
        <f t="shared" si="1"/>
        <v>181.82999253975379</v>
      </c>
      <c r="L21" s="4">
        <f t="shared" si="2"/>
        <v>220.32374938681835</v>
      </c>
      <c r="M21" s="4">
        <f t="shared" si="3"/>
        <v>254.14922082449647</v>
      </c>
      <c r="N21" s="4">
        <f t="shared" si="4"/>
        <v>281.26133590370796</v>
      </c>
      <c r="O21" s="4">
        <f t="shared" si="2"/>
        <v>220.32374938681835</v>
      </c>
      <c r="P21" s="4">
        <f t="shared" si="5"/>
        <v>131.40948661893475</v>
      </c>
      <c r="Q21" s="4">
        <f t="shared" si="6"/>
        <v>168.43105945225042</v>
      </c>
      <c r="R21" s="4">
        <f t="shared" si="7"/>
        <v>205.85243074140857</v>
      </c>
      <c r="S21" s="4">
        <f t="shared" si="8"/>
        <v>241.78676864447613</v>
      </c>
      <c r="T21" s="4">
        <f t="shared" si="9"/>
        <v>168.43105945225042</v>
      </c>
      <c r="U21" s="4">
        <f t="shared" si="10"/>
        <v>117.69770409219416</v>
      </c>
      <c r="V21" s="4">
        <f t="shared" si="11"/>
        <v>153.97215067131026</v>
      </c>
      <c r="W21" s="4">
        <f t="shared" si="12"/>
        <v>192.14984126137716</v>
      </c>
      <c r="X21" s="4">
        <f t="shared" si="13"/>
        <v>230.55460919377381</v>
      </c>
      <c r="Y21" s="4">
        <f t="shared" si="14"/>
        <v>153.97215067131026</v>
      </c>
      <c r="Z21" s="4">
        <f t="shared" si="15"/>
        <v>105.6225706833248</v>
      </c>
      <c r="AA21" s="4">
        <f t="shared" si="16"/>
        <v>136.10881705696065</v>
      </c>
      <c r="AB21" s="4">
        <f t="shared" si="17"/>
        <v>167.77736407745854</v>
      </c>
      <c r="AC21" s="4">
        <f t="shared" si="18"/>
        <v>199.37687627884713</v>
      </c>
      <c r="AD21" s="4">
        <f t="shared" si="19"/>
        <v>136.10881705696065</v>
      </c>
      <c r="AE21" s="4">
        <f t="shared" si="20"/>
        <v>107.04644902503125</v>
      </c>
      <c r="AF21" s="4">
        <f t="shared" si="21"/>
        <v>118.87037191994887</v>
      </c>
      <c r="AG21" s="4">
        <f t="shared" si="22"/>
        <v>128.20189450272704</v>
      </c>
      <c r="AH21" s="4">
        <f t="shared" si="23"/>
        <v>134.92092807090387</v>
      </c>
      <c r="AI21" s="4">
        <f t="shared" si="24"/>
        <v>118.87037191994887</v>
      </c>
      <c r="AJ21" s="4">
        <f t="shared" ref="AJ21:AJ23" si="25">(AJ20*(1+$B21)*0.5+AJ20*(1+$C21)*0.5)*1</f>
        <v>106.16672499999999</v>
      </c>
      <c r="AK21" s="4">
        <f t="shared" ref="AK21:AK23" si="26">(AK20*(1+$B21)*0.5+AK20*(1+$C21)*0.5)*0.8+(AK20*(1+$H21)*0.33+AK20*(1+$I21)*0.33+AK20*(1+$J21)*0.33)*0.2</f>
        <v>106.70220367960002</v>
      </c>
      <c r="AL21" s="4">
        <f t="shared" ref="AL21:AL23" si="27">(AL20*(1+$B21)*0.5+AL20*(1+$C21)*0.5)*0.6+(AL20*(1+$H21)*0.33+AL20*(1+$I21)*0.33+AL20*(1+$J21)*0.33)*0.4</f>
        <v>106.7952461184</v>
      </c>
      <c r="AM21" s="4">
        <f t="shared" ref="AM21:AM23" si="28">(AM20*(1+$B21)*0.5+AM20*(1+$C21)*0.5)*0.4+(AM20*(1+$H21)*0.33+AM20*(1+$I21)*0.33+AM20*(1+$J21)*0.33)*0.6</f>
        <v>106.44585231640002</v>
      </c>
      <c r="AN21" s="4">
        <f t="shared" ref="AN21:AN23" si="29">(AN20*(1+$B21)*0.5+AN20*(1+$C21)*0.5)*0.8+(AN20*(1+$H21)*0.33+AN20*(1+$I21)*0.33+AN20*(1+$J21)*0.33)*0.2</f>
        <v>106.70220367960002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35">
      <c r="A22" s="1">
        <f t="shared" si="0"/>
        <v>1978</v>
      </c>
      <c r="B22" s="6">
        <v>-3.1E-2</v>
      </c>
      <c r="C22" s="6">
        <v>6.5000000000000002E-2</v>
      </c>
      <c r="H22" s="6">
        <v>7.1999999999999995E-2</v>
      </c>
      <c r="I22" s="6">
        <v>0.308</v>
      </c>
      <c r="J22" s="6">
        <v>0.26</v>
      </c>
      <c r="K22" s="4">
        <f t="shared" si="1"/>
        <v>184.9211024129296</v>
      </c>
      <c r="L22" s="4">
        <f t="shared" si="2"/>
        <v>232.18598005380466</v>
      </c>
      <c r="M22" s="4">
        <f t="shared" si="3"/>
        <v>277.19547216886184</v>
      </c>
      <c r="N22" s="4">
        <f t="shared" si="4"/>
        <v>317.12778145814877</v>
      </c>
      <c r="O22" s="4">
        <f>(O21*(1+$B22)*0.5+O21*(1+$C22)*0.5)*0.2+(O21*(1+$H22)*0.33+O21*(1+$I22)*0.33+O21*(1+$J22)*0.33)*0.8</f>
        <v>256.53616083603583</v>
      </c>
      <c r="P22" s="4">
        <f t="shared" si="5"/>
        <v>133.64344789145662</v>
      </c>
      <c r="Q22" s="4">
        <f t="shared" si="6"/>
        <v>177.49938769315958</v>
      </c>
      <c r="R22" s="4">
        <f t="shared" si="7"/>
        <v>224.5191291610395</v>
      </c>
      <c r="S22" s="4">
        <f t="shared" si="8"/>
        <v>272.61941738201972</v>
      </c>
      <c r="T22" s="4">
        <f t="shared" si="9"/>
        <v>177.49938769315958</v>
      </c>
      <c r="U22" s="4">
        <f t="shared" si="10"/>
        <v>119.69856506176146</v>
      </c>
      <c r="V22" s="4">
        <f t="shared" si="11"/>
        <v>162.26201126345362</v>
      </c>
      <c r="W22" s="4">
        <f t="shared" si="12"/>
        <v>209.57398886695884</v>
      </c>
      <c r="X22" s="4">
        <f t="shared" si="13"/>
        <v>259.95493295816385</v>
      </c>
      <c r="Y22" s="4">
        <f t="shared" si="14"/>
        <v>162.26201126345362</v>
      </c>
      <c r="Z22" s="4">
        <f t="shared" si="15"/>
        <v>107.41815438494132</v>
      </c>
      <c r="AA22" s="4">
        <f t="shared" si="16"/>
        <v>143.43691576730743</v>
      </c>
      <c r="AB22" s="4">
        <f t="shared" si="17"/>
        <v>182.99141545200251</v>
      </c>
      <c r="AC22" s="4">
        <f t="shared" si="18"/>
        <v>224.80141554192571</v>
      </c>
      <c r="AD22" s="4">
        <f t="shared" si="19"/>
        <v>143.43691576730743</v>
      </c>
      <c r="AE22" s="4">
        <f t="shared" si="20"/>
        <v>108.86623865845678</v>
      </c>
      <c r="AF22" s="4">
        <f t="shared" si="21"/>
        <v>125.27035274411891</v>
      </c>
      <c r="AG22" s="4">
        <f t="shared" si="22"/>
        <v>139.82724229623435</v>
      </c>
      <c r="AH22" s="4">
        <f t="shared" si="23"/>
        <v>152.12604481850553</v>
      </c>
      <c r="AI22" s="4">
        <f t="shared" si="24"/>
        <v>125.27035274411891</v>
      </c>
      <c r="AJ22" s="4">
        <f t="shared" si="25"/>
        <v>107.97155932499999</v>
      </c>
      <c r="AK22" s="4">
        <f t="shared" si="26"/>
        <v>112.4470503257097</v>
      </c>
      <c r="AL22" s="4">
        <f t="shared" si="27"/>
        <v>116.47943903641651</v>
      </c>
      <c r="AM22" s="4">
        <f t="shared" si="28"/>
        <v>120.01982740378736</v>
      </c>
      <c r="AN22" s="4">
        <f t="shared" si="29"/>
        <v>112.4470503257097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35">
      <c r="A23" s="1">
        <f t="shared" si="0"/>
        <v>1979</v>
      </c>
      <c r="B23" s="6">
        <v>4.2000000000000003E-2</v>
      </c>
      <c r="C23" s="6">
        <v>0.185</v>
      </c>
      <c r="H23" s="6">
        <v>0.10100000000000001</v>
      </c>
      <c r="I23" s="6">
        <v>0.58699999999999997</v>
      </c>
      <c r="J23" s="6">
        <v>2.6749999999999998</v>
      </c>
      <c r="K23" s="4">
        <f t="shared" si="1"/>
        <v>205.90964753679711</v>
      </c>
      <c r="L23" s="4">
        <f t="shared" si="2"/>
        <v>304.33963084336489</v>
      </c>
      <c r="M23" s="4">
        <f t="shared" si="3"/>
        <v>418.01520715819845</v>
      </c>
      <c r="N23" s="4">
        <f t="shared" si="4"/>
        <v>540.78976039826318</v>
      </c>
      <c r="O23" s="4">
        <f>(O22*(1+$B23)*0.5+O22*(1+$C23)*0.5)*0.2+(O22*(1+$H23)*0.33+O22*(1+$I23)*0.33+O22*(1+$J23)*0.33)*0.8</f>
        <v>488.06825514770497</v>
      </c>
      <c r="P23" s="4">
        <f t="shared" si="5"/>
        <v>148.81197922713696</v>
      </c>
      <c r="Q23" s="4">
        <f t="shared" si="6"/>
        <v>232.65874241391049</v>
      </c>
      <c r="R23" s="4">
        <f t="shared" si="7"/>
        <v>338.57843908091417</v>
      </c>
      <c r="S23" s="4">
        <f t="shared" si="8"/>
        <v>464.89080435670633</v>
      </c>
      <c r="T23" s="4">
        <f t="shared" si="9"/>
        <v>232.65874241391049</v>
      </c>
      <c r="U23" s="4">
        <f t="shared" si="10"/>
        <v>133.28435219627139</v>
      </c>
      <c r="V23" s="4">
        <f t="shared" si="11"/>
        <v>212.68622935966195</v>
      </c>
      <c r="W23" s="4">
        <f t="shared" si="12"/>
        <v>316.04092839519581</v>
      </c>
      <c r="X23" s="4">
        <f t="shared" si="13"/>
        <v>443.29438834529986</v>
      </c>
      <c r="Y23" s="4">
        <f t="shared" si="14"/>
        <v>212.68622935966195</v>
      </c>
      <c r="Z23" s="4">
        <f t="shared" si="15"/>
        <v>119.61011490763217</v>
      </c>
      <c r="AA23" s="4">
        <f t="shared" si="16"/>
        <v>188.01108483732435</v>
      </c>
      <c r="AB23" s="4">
        <f t="shared" si="17"/>
        <v>275.95398236426706</v>
      </c>
      <c r="AC23" s="4">
        <f t="shared" si="18"/>
        <v>383.34800908684184</v>
      </c>
      <c r="AD23" s="4">
        <f t="shared" si="19"/>
        <v>188.01108483732435</v>
      </c>
      <c r="AE23" s="4">
        <f t="shared" si="20"/>
        <v>121.22255674619163</v>
      </c>
      <c r="AF23" s="4">
        <f t="shared" si="21"/>
        <v>164.19911702217581</v>
      </c>
      <c r="AG23" s="4">
        <f t="shared" si="22"/>
        <v>210.86171861859816</v>
      </c>
      <c r="AH23" s="4">
        <f t="shared" si="23"/>
        <v>259.41658895183218</v>
      </c>
      <c r="AI23" s="4">
        <f t="shared" si="24"/>
        <v>164.19911702217581</v>
      </c>
      <c r="AJ23" s="4">
        <f t="shared" si="25"/>
        <v>120.2263313083875</v>
      </c>
      <c r="AK23" s="4">
        <f t="shared" si="26"/>
        <v>147.3908707908266</v>
      </c>
      <c r="AL23" s="4">
        <f t="shared" si="27"/>
        <v>175.65285773794068</v>
      </c>
      <c r="AM23" s="4">
        <f t="shared" si="28"/>
        <v>204.66669115616608</v>
      </c>
      <c r="AN23" s="4">
        <f t="shared" si="29"/>
        <v>147.3908707908266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35">
      <c r="A24" s="1">
        <f t="shared" si="0"/>
        <v>1980</v>
      </c>
      <c r="B24" s="6">
        <v>0.14899999999999999</v>
      </c>
      <c r="C24" s="6">
        <v>0.317</v>
      </c>
      <c r="F24" s="6">
        <v>-0.01</v>
      </c>
      <c r="G24" s="6">
        <v>2.7E-2</v>
      </c>
      <c r="H24" s="6">
        <v>0.114</v>
      </c>
      <c r="I24" s="6">
        <v>0.997</v>
      </c>
      <c r="J24" s="6">
        <v>-0.223</v>
      </c>
      <c r="K24" s="4">
        <f>(K23*(1+$B24)*0.33+K23*(1+$C24)*0.33+K23*(1+$F24)*0.33)*1</f>
        <v>234.83583482276637</v>
      </c>
      <c r="L24" s="4">
        <f>(L23*(1+$B24)*0.33+L23*(1+$C24)*0.33+L23*(1+$F24)*0.33)*0.8+(L23*(1+$H24)*0.25+L23*(1+$I24)*0.25+L23*(1+$J24)*0.25+L23*(1+$G24)*0.25)*0.2</f>
        <v>352.46607402714949</v>
      </c>
      <c r="M24" s="4">
        <f>(M23*(1+$B24)*0.33+M23*(1+$C24)*0.33+M23*(1+$F24)*0.33)*0.6+(M23*(1+$H24)*0.25+M23*(1+$I24)*0.25+M23*(1+$J24)*0.25+M23*(1+$G24)*0.25)*0.4</f>
        <v>491.49726439412382</v>
      </c>
      <c r="N24" s="4">
        <f>(N23*(1+$B24)*0.33+N23*(1+$C24)*0.33+N23*(1+$F24)*0.33)*0.4+(N23*(1+$H24)*0.25+N23*(1+$I24)*0.25+N23*(1+$J24)*0.25+N23*(1+$G24)*0.25)*0.6</f>
        <v>645.40121322922403</v>
      </c>
      <c r="O24" s="4">
        <f>(O23*(1+$B24)*0.33+O23*(1+$C24)*0.33+O23*(1+$F24)*0.33)*0.2+(O23*(1+$H24)*0.25+O23*(1+$I24)*0.25+O23*(1+$J24)*0.25+O23*(1+$G24)*0.25)*0.8</f>
        <v>591.09751153636489</v>
      </c>
      <c r="P24" s="4">
        <f>(P23*(1+$B24)*0.33+P23*(1+$C24)*0.33+P23*(1+$F24)*0.33)*1</f>
        <v>169.71708606896516</v>
      </c>
      <c r="Q24" s="4">
        <f>(Q23*(1+$B24)*0.33+Q23*(1+$C24)*0.33+Q23*(1+$F24)*0.33)*0.8+(Q23*(1+$H24)*0.25+Q23*(1+$I24)*0.25+Q23*(1+$J24)*0.25+Q23*(1+$G24)*0.25)*0.2</f>
        <v>269.44999998679179</v>
      </c>
      <c r="R24" s="4">
        <f>(R23*(1+$B24)*0.33+R23*(1+$C24)*0.33+R23*(1+$F24)*0.33)*0.6+(R23*(1+$H24)*0.25+R23*(1+$I24)*0.25+R23*(1+$J24)*0.25+R23*(1+$G24)*0.25)*0.4</f>
        <v>398.09646573006995</v>
      </c>
      <c r="S24" s="4">
        <f>(S23*(1+$B24)*0.33+S23*(1+$C24)*0.33+S23*(1+$F24)*0.33)*0.4+(S23*(1+$H24)*0.25+S23*(1+$I24)*0.25+S23*(1+$J24)*0.25+S23*(1+$G24)*0.25)*0.6</f>
        <v>554.82021133307626</v>
      </c>
      <c r="T24" s="4">
        <f>(T23*(1+$B24)*0.33+T23*(1+$C24)*0.33+T23*(1+$F24)*0.33)*0.2+(T23*(1+$H24)*0.25+T23*(1+$I24)*0.25+T23*(1+$J24)*0.25+T23*(1+$G24)*0.25)*0.8</f>
        <v>281.77207230251736</v>
      </c>
      <c r="U24" s="4">
        <f>(U23*(1+$B24)*0.33+U23*(1+$C24)*0.33+U23*(1+$F24)*0.33)*1</f>
        <v>152.0081379928036</v>
      </c>
      <c r="V24" s="4">
        <f>(V23*(1+$B24)*0.33+V23*(1+$C24)*0.33+V23*(1+$F24)*0.33)*0.8+(V23*(1+$H24)*0.25+V23*(1+$I24)*0.25+V23*(1+$J24)*0.25+V23*(1+$G24)*0.25)*0.2</f>
        <v>246.31915355322275</v>
      </c>
      <c r="W24" s="4">
        <f>(W23*(1+$B24)*0.33+W23*(1+$C24)*0.33+W23*(1+$F24)*0.33)*0.6+(W23*(1+$H24)*0.25+W23*(1+$I24)*0.25+W23*(1+$J24)*0.25+W23*(1+$G24)*0.25)*0.4</f>
        <v>371.59713111593044</v>
      </c>
      <c r="X24" s="4">
        <f>(X23*(1+$B24)*0.33+X23*(1+$C24)*0.33+X23*(1+$F24)*0.33)*0.4+(X23*(1+$H24)*0.25+X23*(1+$I24)*0.25+X23*(1+$J24)*0.25+X23*(1+$G24)*0.25)*0.6</f>
        <v>529.04614141559136</v>
      </c>
      <c r="Y24" s="4">
        <f>(Y23*(1+$B24)*0.33+Y23*(1+$C24)*0.33+Y23*(1+$F24)*0.33)*0.2+(Y23*(1+$H24)*0.25+Y23*(1+$I24)*0.25+Y23*(1+$J24)*0.25+Y23*(1+$G24)*0.25)*0.8</f>
        <v>257.58344163256913</v>
      </c>
      <c r="Z24" s="4">
        <f t="shared" ref="Z24:Z33" si="30">(Z23*(1+$B24)*0.33+Z23*(1+$C24)*0.33+Z23*(1+$F24)*0.33)*1</f>
        <v>136.41294384985633</v>
      </c>
      <c r="AA24" s="4">
        <f t="shared" ref="AA24:AA33" si="31">(AA23*(1+$B24)*0.33+AA23*(1+$C24)*0.33+AA23*(1+$F24)*0.33)*0.8+(AA23*(1+$H24)*0.25+AA23*(1+$I24)*0.25+AA23*(1+$J24)*0.25+AA23*(1+$G24)*0.25)*0.2</f>
        <v>217.74202972698981</v>
      </c>
      <c r="AB24" s="4">
        <f t="shared" ref="AB24:AB33" si="32">(AB23*(1+$B24)*0.33+AB23*(1+$C24)*0.33+AB23*(1+$F24)*0.33)*0.6+(AB23*(1+$H24)*0.25+AB23*(1+$I24)*0.25+AB23*(1+$J24)*0.25+AB23*(1+$G24)*0.25)*0.4</f>
        <v>324.46338101611684</v>
      </c>
      <c r="AC24" s="4">
        <f t="shared" ref="AC24:AC33" si="33">(AC23*(1+$B24)*0.33+AC23*(1+$C24)*0.33+AC23*(1+$F24)*0.33)*0.4+(AC23*(1+$H24)*0.25+AC23*(1+$I24)*0.25+AC23*(1+$J24)*0.25+AC23*(1+$G24)*0.25)*0.6</f>
        <v>457.50361466061867</v>
      </c>
      <c r="AD24" s="4">
        <f t="shared" ref="AD24:AD33" si="34">(AD23*(1+$B24)*0.33+AD23*(1+$C24)*0.33+AD23*(1+$F24)*0.33)*0.2+(AD23*(1+$H24)*0.25+AD23*(1+$I24)*0.25+AD23*(1+$J24)*0.25+AD23*(1+$G24)*0.25)*0.8</f>
        <v>227.69947280214416</v>
      </c>
      <c r="AE24" s="4">
        <f t="shared" ref="AE24:AE35" si="35">(AE23*(1+$B24)*0.33+AE23*(1+$C24)*0.33+AE23*(1+$F24)*0.33)*1</f>
        <v>138.25190151789664</v>
      </c>
      <c r="AF24" s="4">
        <f t="shared" ref="AF24:AF35" si="36">(AF23*(1+$B24)*0.33+AF23*(1+$C24)*0.33+AF23*(1+$F24)*0.33)*0.8+(AF23*(1+$H24)*0.25+AF23*(1+$I24)*0.25+AF23*(1+$J24)*0.25+AF23*(1+$G24)*0.25)*0.2</f>
        <v>190.16458019336056</v>
      </c>
      <c r="AG24" s="4">
        <f t="shared" ref="AG24:AG35" si="37">(AG23*(1+$B24)*0.33+AG23*(1+$C24)*0.33+AG23*(1+$F24)*0.33)*0.6+(AG23*(1+$H24)*0.25+AG23*(1+$I24)*0.25+AG23*(1+$J24)*0.25+AG23*(1+$G24)*0.25)*0.4</f>
        <v>247.92867841112431</v>
      </c>
      <c r="AH24" s="4">
        <f t="shared" ref="AH24:AH35" si="38">(AH23*(1+$B24)*0.33+AH23*(1+$C24)*0.33+AH23*(1+$F24)*0.33)*0.4+(AH23*(1+$H24)*0.25+AH23*(1+$I24)*0.25+AH23*(1+$J24)*0.25+AH23*(1+$G24)*0.25)*0.6</f>
        <v>309.59865275185251</v>
      </c>
      <c r="AI24" s="4">
        <f t="shared" ref="AI24:AI35" si="39">(AI23*(1+$B24)*0.33+AI23*(1+$C24)*0.33+AI23*(1+$F24)*0.33)*0.2+(AI23*(1+$H24)*0.25+AI23*(1+$I24)*0.25+AI23*(1+$J24)*0.25+AI23*(1+$G24)*0.25)*0.8</f>
        <v>198.86089382908904</v>
      </c>
      <c r="AJ24" s="4">
        <f t="shared" ref="AJ24:AJ37" si="40">(AJ23*(1+$B24)*0.33+AJ23*(1+$C24)*0.33+AJ23*(1+$F24)*0.33)*1</f>
        <v>137.11572633058978</v>
      </c>
      <c r="AK24" s="4">
        <f t="shared" ref="AK24:AK37" si="41">(AK23*(1+$B24)*0.33+AK23*(1+$C24)*0.33+AK23*(1+$F24)*0.33)*0.8+(AK23*(1+$H24)*0.25+AK23*(1+$I24)*0.25+AK23*(1+$J24)*0.25+AK23*(1+$G24)*0.25)*0.2</f>
        <v>170.69837875246319</v>
      </c>
      <c r="AL24" s="4">
        <f t="shared" ref="AL24:AL37" si="42">(AL23*(1+$B24)*0.33+AL23*(1+$C24)*0.33+AL23*(1+$F24)*0.33)*0.6+(AL23*(1+$H24)*0.25+AL23*(1+$I24)*0.25+AL23*(1+$J24)*0.25+AL23*(1+$G24)*0.25)*0.4</f>
        <v>206.53052229397778</v>
      </c>
      <c r="AM24" s="4">
        <f t="shared" ref="AM24:AM37" si="43">(AM23*(1+$B24)*0.33+AM23*(1+$C24)*0.33+AM23*(1+$F24)*0.33)*0.4+(AM23*(1+$H24)*0.25+AM23*(1+$I24)*0.25+AM23*(1+$J24)*0.25+AM23*(1+$G24)*0.25)*0.6</f>
        <v>244.25782522679717</v>
      </c>
      <c r="AN24" s="4">
        <f t="shared" ref="AN24:AN37" si="44">(AN23*(1+$B24)*0.33+AN23*(1+$C24)*0.33+AN23*(1+$F24)*0.33)*0.2+(AN23*(1+$H24)*0.25+AN23*(1+$I24)*0.25+AN23*(1+$J24)*0.25+AN23*(1+$G24)*0.25)*0.8</f>
        <v>178.50449405128694</v>
      </c>
      <c r="AO24" s="4">
        <v>100</v>
      </c>
      <c r="AP24" s="4">
        <v>100</v>
      </c>
      <c r="AQ24" s="4">
        <v>100</v>
      </c>
      <c r="AR24" s="4">
        <v>100</v>
      </c>
      <c r="AS24" s="4">
        <v>100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35">
      <c r="A25" s="1">
        <f t="shared" si="0"/>
        <v>1981</v>
      </c>
      <c r="B25" s="6">
        <v>-9.1999999999999998E-2</v>
      </c>
      <c r="C25" s="6">
        <v>-4.7E-2</v>
      </c>
      <c r="F25" s="6">
        <v>7.5999999999999998E-2</v>
      </c>
      <c r="G25" s="6">
        <v>6.3E-2</v>
      </c>
      <c r="H25" s="6">
        <v>0.14000000000000001</v>
      </c>
      <c r="I25" s="6">
        <v>-0.249</v>
      </c>
      <c r="J25" s="6">
        <v>-0.502</v>
      </c>
      <c r="K25" s="4">
        <f t="shared" ref="K25:K36" si="45">(K24*(1+$B25)*0.33+K24*(1+$C25)*0.33+K24*(1+$F25)*0.33)*1</f>
        <v>227.60523946857342</v>
      </c>
      <c r="L25" s="4">
        <f t="shared" ref="L25:L36" si="46">(L24*(1+$B25)*0.33+L24*(1+$C25)*0.33+L24*(1+$F25)*0.33)*0.8+(L24*(1+$H25)*0.25+L24*(1+$I25)*0.25+L24*(1+$J25)*0.25+L24*(1+$G25)*0.25)*0.2</f>
        <v>334.1265592633689</v>
      </c>
      <c r="M25" s="4">
        <f t="shared" ref="M25:M36" si="47">(M24*(1+$B25)*0.33+M24*(1+$C25)*0.33+M24*(1+$F25)*0.33)*0.6+(M24*(1+$H25)*0.25+M24*(1+$I25)*0.25+M24*(1+$J25)*0.25+M24*(1+$G25)*0.25)*0.4</f>
        <v>455.48329384290889</v>
      </c>
      <c r="N25" s="4">
        <f t="shared" ref="N25:N36" si="48">(N24*(1+$B25)*0.33+N24*(1+$C25)*0.33+N24*(1+$F25)*0.33)*0.4+(N24*(1+$H25)*0.25+N24*(1+$I25)*0.25+N24*(1+$J25)*0.25+N24*(1+$G25)*0.25)*0.6</f>
        <v>584.40047215965069</v>
      </c>
      <c r="O25" s="4">
        <f t="shared" ref="O25:O36" si="49">(O24*(1+$B25)*0.33+O24*(1+$C25)*0.33+O24*(1+$F25)*0.33)*0.2+(O24*(1+$H25)*0.25+O24*(1+$I25)*0.25+O24*(1+$J25)*0.25+O24*(1+$G25)*0.25)*0.8</f>
        <v>522.67324579593844</v>
      </c>
      <c r="P25" s="4">
        <f>(P24*(1+$B25)*0.33+P24*(1+$C25)*0.33+P24*(1+$F25)*0.33)*1</f>
        <v>164.49149698890176</v>
      </c>
      <c r="Q25" s="4">
        <f>(Q24*(1+$B25)*0.33+Q24*(1+$C25)*0.33+Q24*(1+$F25)*0.33)*0.8+(Q24*(1+$H25)*0.25+Q24*(1+$I25)*0.25+Q24*(1+$J25)*0.25+Q24*(1+$G25)*0.25)*0.2</f>
        <v>255.42997758747904</v>
      </c>
      <c r="R25" s="4">
        <f>(R24*(1+$B25)*0.33+R24*(1+$C25)*0.33+R24*(1+$F25)*0.33)*0.6+(R24*(1+$H25)*0.25+R24*(1+$I25)*0.25+R24*(1+$J25)*0.25+R24*(1+$G25)*0.25)*0.4</f>
        <v>368.92634530016483</v>
      </c>
      <c r="S25" s="4">
        <f>(S24*(1+$B25)*0.33+S24*(1+$C25)*0.33+S24*(1+$F25)*0.33)*0.4+(S24*(1+$H25)*0.25+S24*(1+$I25)*0.25+S24*(1+$J25)*0.25+S24*(1+$G25)*0.25)*0.6</f>
        <v>502.38082423871919</v>
      </c>
      <c r="T25" s="4">
        <f>(T24*(1+$B25)*0.33+T24*(1+$C25)*0.33+T24*(1+$F25)*0.33)*0.2+(T24*(1+$H25)*0.25+T24*(1+$I25)*0.25+T24*(1+$J25)*0.25+T24*(1+$G25)*0.25)*0.8</f>
        <v>249.15470075692261</v>
      </c>
      <c r="U25" s="4">
        <f>(U24*(1+$B25)*0.33+U24*(1+$C25)*0.33+U24*(1+$F25)*0.33)*1</f>
        <v>147.32780742400519</v>
      </c>
      <c r="V25" s="4">
        <f>(V24*(1+$B25)*0.33+V24*(1+$C25)*0.33+V24*(1+$F25)*0.33)*0.8+(V24*(1+$H25)*0.25+V24*(1+$I25)*0.25+V24*(1+$J25)*0.25+V24*(1+$G25)*0.25)*0.2</f>
        <v>233.50267535554147</v>
      </c>
      <c r="W25" s="4">
        <f>(W24*(1+$B25)*0.33+W24*(1+$C25)*0.33+W24*(1+$F25)*0.33)*0.6+(W24*(1+$H25)*0.25+W24*(1+$I25)*0.25+W24*(1+$J25)*0.25+W24*(1+$G25)*0.25)*0.4</f>
        <v>344.36872293054171</v>
      </c>
      <c r="X25" s="4">
        <f>(X24*(1+$B25)*0.33+X24*(1+$C25)*0.33+X24*(1+$F25)*0.33)*0.4+(X24*(1+$H25)*0.25+X24*(1+$I25)*0.25+X24*(1+$J25)*0.25+X24*(1+$G25)*0.25)*0.6</f>
        <v>479.04281631355536</v>
      </c>
      <c r="Y25" s="4">
        <f>(Y24*(1+$B25)*0.33+Y24*(1+$C25)*0.33+Y24*(1+$F25)*0.33)*0.2+(Y24*(1+$H25)*0.25+Y24*(1+$I25)*0.25+Y24*(1+$J25)*0.25+Y24*(1+$G25)*0.25)*0.8</f>
        <v>227.76609759606623</v>
      </c>
      <c r="Z25" s="4">
        <f t="shared" si="30"/>
        <v>132.21278930871927</v>
      </c>
      <c r="AA25" s="4">
        <f t="shared" si="31"/>
        <v>206.4124764362351</v>
      </c>
      <c r="AB25" s="4">
        <f t="shared" si="32"/>
        <v>300.6886512355419</v>
      </c>
      <c r="AC25" s="4">
        <f t="shared" si="33"/>
        <v>414.26220301735566</v>
      </c>
      <c r="AD25" s="4">
        <f t="shared" si="34"/>
        <v>201.34143722951356</v>
      </c>
      <c r="AE25" s="4">
        <f t="shared" si="35"/>
        <v>133.99512547016062</v>
      </c>
      <c r="AF25" s="4">
        <f t="shared" si="36"/>
        <v>180.26993675673964</v>
      </c>
      <c r="AG25" s="4">
        <f t="shared" si="37"/>
        <v>229.76195242922759</v>
      </c>
      <c r="AH25" s="4">
        <f t="shared" si="38"/>
        <v>280.33662648835843</v>
      </c>
      <c r="AI25" s="4">
        <f t="shared" si="39"/>
        <v>175.84115448122137</v>
      </c>
      <c r="AJ25" s="4">
        <f t="shared" si="40"/>
        <v>132.89393311687093</v>
      </c>
      <c r="AK25" s="4">
        <f t="shared" si="41"/>
        <v>161.81660070921504</v>
      </c>
      <c r="AL25" s="4">
        <f t="shared" si="42"/>
        <v>191.39720480340884</v>
      </c>
      <c r="AM25" s="4">
        <f t="shared" si="43"/>
        <v>221.17155261766121</v>
      </c>
      <c r="AN25" s="4">
        <f t="shared" si="44"/>
        <v>157.84117082889804</v>
      </c>
      <c r="AO25" s="4">
        <f t="shared" ref="AO25:AO37" si="50">(AO24*(1+$B25)*0.33+AO24*(1+$C25)*0.33+AO24*(1+$F25)*0.33)*1</f>
        <v>96.921000000000006</v>
      </c>
      <c r="AP25" s="4">
        <f t="shared" ref="AP25:AP37" si="51">(AP24*(1+$B25)*0.33+AP24*(1+$C25)*0.33+AP24*(1+$F25)*0.33)*0.8+(AP24*(1+$H25)*0.25+AP24*(1+$I25)*0.25+AP24*(1+$J25)*0.25+AP24*(1+$G25)*0.25)*0.2</f>
        <v>94.796800000000019</v>
      </c>
      <c r="AQ25" s="4">
        <f t="shared" ref="AQ25:AQ37" si="52">(AQ24*(1+$B25)*0.33+AQ24*(1+$C25)*0.33+AQ24*(1+$F25)*0.33)*0.6+(AQ24*(1+$H25)*0.25+AQ24*(1+$I25)*0.25+AQ24*(1+$J25)*0.25+AQ24*(1+$G25)*0.25)*0.4</f>
        <v>92.672600000000003</v>
      </c>
      <c r="AR25" s="4">
        <f t="shared" ref="AR25:AR37" si="53">(AR24*(1+$B25)*0.33+AR24*(1+$C25)*0.33+AR24*(1+$F25)*0.33)*0.4+(AR24*(1+$H25)*0.25+AR24*(1+$I25)*0.25+AR24*(1+$J25)*0.25+AR24*(1+$G25)*0.25)*0.6</f>
        <v>90.548400000000015</v>
      </c>
      <c r="AS25" s="4">
        <f t="shared" ref="AS25:AS37" si="54">(AS24*(1+$B25)*0.33+AS24*(1+$C25)*0.33+AS24*(1+$F25)*0.33)*0.2+(AS24*(1+$H25)*0.25+AS24*(1+$I25)*0.25+AS24*(1+$J25)*0.25+AS24*(1+$G25)*0.25)*0.8</f>
        <v>88.424200000000013</v>
      </c>
      <c r="AT25" s="4">
        <v>100</v>
      </c>
      <c r="AU25" s="4">
        <v>100</v>
      </c>
      <c r="AV25" s="4">
        <v>100</v>
      </c>
      <c r="AW25" s="4">
        <v>100</v>
      </c>
      <c r="AX25" s="4">
        <v>100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35">
      <c r="A26" s="1">
        <f t="shared" si="0"/>
        <v>1982</v>
      </c>
      <c r="B26" s="6">
        <v>0.19600000000000001</v>
      </c>
      <c r="C26" s="6">
        <v>0.20399999999999999</v>
      </c>
      <c r="F26" s="6">
        <v>0.32500000000000001</v>
      </c>
      <c r="G26" s="6">
        <v>0.32700000000000001</v>
      </c>
      <c r="H26" s="6">
        <v>0.106</v>
      </c>
      <c r="I26" s="6">
        <v>-0.183</v>
      </c>
      <c r="J26" s="6">
        <v>0.255</v>
      </c>
      <c r="K26" s="4">
        <f t="shared" si="45"/>
        <v>279.7837406167439</v>
      </c>
      <c r="L26" s="4">
        <f t="shared" si="46"/>
        <v>403.84206585367087</v>
      </c>
      <c r="M26" s="4">
        <f t="shared" si="47"/>
        <v>541.13692725006786</v>
      </c>
      <c r="N26" s="4">
        <f t="shared" si="48"/>
        <v>682.25833122278414</v>
      </c>
      <c r="O26" s="4">
        <f t="shared" si="49"/>
        <v>599.42781194107204</v>
      </c>
      <c r="P26" s="4">
        <f>(P25*(1+$B26)*0.33+P25*(1+$C26)*0.33+P25*(1+$F26)*0.33)*1</f>
        <v>202.20117267360746</v>
      </c>
      <c r="Q26" s="4">
        <f>(Q25*(1+$B26)*0.33+Q25*(1+$C26)*0.33+Q25*(1+$F26)*0.33)*0.8+(Q25*(1+$H26)*0.25+Q25*(1+$I26)*0.25+Q25*(1+$J26)*0.25+Q25*(1+$G26)*0.25)*0.2</f>
        <v>308.7254424111066</v>
      </c>
      <c r="R26" s="4">
        <f>(R25*(1+$B26)*0.33+R25*(1+$C26)*0.33+R25*(1+$F26)*0.33)*0.6+(R25*(1+$H26)*0.25+R25*(1+$I26)*0.25+R25*(1+$J26)*0.25+R25*(1+$G26)*0.25)*0.4</f>
        <v>438.3029445338608</v>
      </c>
      <c r="S26" s="4">
        <f>(S25*(1+$B26)*0.33+S25*(1+$C26)*0.33+S25*(1+$F26)*0.33)*0.4+(S25*(1+$H26)*0.25+S25*(1+$I26)*0.25+S25*(1+$J26)*0.25+S25*(1+$G26)*0.25)*0.6</f>
        <v>586.50449325749275</v>
      </c>
      <c r="T26" s="4">
        <f>(T25*(1+$B26)*0.33+T25*(1+$C26)*0.33+T25*(1+$F26)*0.33)*0.2+(T25*(1+$H26)*0.25+T25*(1+$I26)*0.25+T25*(1+$J26)*0.25+T25*(1+$G26)*0.25)*0.8</f>
        <v>285.74306856307669</v>
      </c>
      <c r="U26" s="4">
        <f>(U25*(1+$B26)*0.33+U25*(1+$C26)*0.33+U25*(1+$F26)*0.33)*1</f>
        <v>181.10270727595838</v>
      </c>
      <c r="V26" s="4">
        <f>(V25*(1+$B26)*0.33+V25*(1+$C26)*0.33+V25*(1+$F26)*0.33)*0.8+(V25*(1+$H26)*0.25+V25*(1+$I26)*0.25+V25*(1+$J26)*0.25+V25*(1+$G26)*0.25)*0.2</f>
        <v>282.22300856847522</v>
      </c>
      <c r="W26" s="4">
        <f>(W25*(1+$B26)*0.33+W25*(1+$C26)*0.33+W25*(1+$F26)*0.33)*0.6+(W25*(1+$H26)*0.25+W25*(1+$I26)*0.25+W25*(1+$J26)*0.25+W25*(1+$G26)*0.25)*0.4</f>
        <v>409.12726127763005</v>
      </c>
      <c r="X26" s="4">
        <f>(X25*(1+$B26)*0.33+X25*(1+$C26)*0.33+X25*(1+$F26)*0.33)*0.4+(X25*(1+$H26)*0.25+X25*(1+$I26)*0.25+X25*(1+$J26)*0.25+X25*(1+$G26)*0.25)*0.6</f>
        <v>559.25853590526015</v>
      </c>
      <c r="Y26" s="4">
        <f>(Y25*(1+$B26)*0.33+Y25*(1+$C26)*0.33+Y25*(1+$F26)*0.33)*0.2+(Y25*(1+$H26)*0.25+Y25*(1+$I26)*0.25+Y25*(1+$J26)*0.25+Y25*(1+$G26)*0.25)*0.8</f>
        <v>261.21354902804859</v>
      </c>
      <c r="Z26" s="4">
        <f t="shared" si="30"/>
        <v>162.52257125774315</v>
      </c>
      <c r="AA26" s="4">
        <f t="shared" si="31"/>
        <v>249.48043964465555</v>
      </c>
      <c r="AB26" s="4">
        <f t="shared" si="32"/>
        <v>357.23315210038555</v>
      </c>
      <c r="AC26" s="4">
        <f t="shared" si="33"/>
        <v>483.63040891261187</v>
      </c>
      <c r="AD26" s="4">
        <f t="shared" si="34"/>
        <v>230.90842728666766</v>
      </c>
      <c r="AE26" s="4">
        <f t="shared" si="35"/>
        <v>164.71350798419496</v>
      </c>
      <c r="AF26" s="4">
        <f t="shared" si="36"/>
        <v>217.88325906103341</v>
      </c>
      <c r="AG26" s="4">
        <f t="shared" si="37"/>
        <v>272.96868758354384</v>
      </c>
      <c r="AH26" s="4">
        <f t="shared" si="38"/>
        <v>327.278994593834</v>
      </c>
      <c r="AI26" s="4">
        <f t="shared" si="39"/>
        <v>201.66342801678871</v>
      </c>
      <c r="AJ26" s="4">
        <f t="shared" si="40"/>
        <v>163.35986728391356</v>
      </c>
      <c r="AK26" s="4">
        <f t="shared" si="41"/>
        <v>195.57963444719277</v>
      </c>
      <c r="AL26" s="4">
        <f t="shared" si="42"/>
        <v>227.38944916668987</v>
      </c>
      <c r="AM26" s="4">
        <f t="shared" si="43"/>
        <v>258.20672910348856</v>
      </c>
      <c r="AN26" s="4">
        <f t="shared" si="44"/>
        <v>181.02014676512175</v>
      </c>
      <c r="AO26" s="4">
        <f t="shared" si="50"/>
        <v>119.14013925</v>
      </c>
      <c r="AP26" s="4">
        <f t="shared" si="51"/>
        <v>114.57615232000002</v>
      </c>
      <c r="AQ26" s="4">
        <f t="shared" si="52"/>
        <v>110.09968243</v>
      </c>
      <c r="AR26" s="4">
        <f t="shared" si="53"/>
        <v>105.71072958000002</v>
      </c>
      <c r="AS26" s="4">
        <f t="shared" si="54"/>
        <v>101.40929377000002</v>
      </c>
      <c r="AT26" s="4">
        <f t="shared" ref="AT26:AT37" si="55">(AT25*(1+$B26)*0.33+AT25*(1+$C26)*0.33+AT25*(1+$F26)*0.33)*1</f>
        <v>122.92500000000001</v>
      </c>
      <c r="AU26" s="4">
        <f t="shared" ref="AU26:AU37" si="56">(AU25*(1+$B26)*0.33+AU25*(1+$C26)*0.33+AU25*(1+$F26)*0.33)*0.8+(AU25*(1+$H26)*0.25+AU25*(1+$I26)*0.25+AU25*(1+$J26)*0.25+AU25*(1+$G26)*0.25)*0.2</f>
        <v>120.86500000000002</v>
      </c>
      <c r="AV26" s="4">
        <f t="shared" ref="AV26:AV37" si="57">(AV25*(1+$B26)*0.33+AV25*(1+$C26)*0.33+AV25*(1+$F26)*0.33)*0.6+(AV25*(1+$H26)*0.25+AV25*(1+$I26)*0.25+AV25*(1+$J26)*0.25+AV25*(1+$G26)*0.25)*0.4</f>
        <v>118.80500000000001</v>
      </c>
      <c r="AW26" s="4">
        <f t="shared" ref="AW26:AW37" si="58">(AW25*(1+$B26)*0.33+AW25*(1+$C26)*0.33+AW25*(1+$F26)*0.33)*0.4+(AW25*(1+$H26)*0.25+AW25*(1+$I26)*0.25+AW25*(1+$J26)*0.25+AW25*(1+$G26)*0.25)*0.6</f>
        <v>116.745</v>
      </c>
      <c r="AX26" s="4">
        <f t="shared" ref="AX26:AX37" si="59">(AX25*(1+$B26)*0.33+AX25*(1+$C26)*0.33+AX25*(1+$F26)*0.33)*0.2+(AX25*(1+$H26)*0.25+AX25*(1+$I26)*0.25+AX25*(1+$J26)*0.25+AX25*(1+$G26)*0.25)*0.8</f>
        <v>114.68500000000002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35">
      <c r="A27" s="1">
        <f t="shared" si="0"/>
        <v>1983</v>
      </c>
      <c r="B27" s="6">
        <v>0.20300000000000001</v>
      </c>
      <c r="C27" s="6">
        <v>0.223</v>
      </c>
      <c r="F27" s="6">
        <v>0.218</v>
      </c>
      <c r="G27" s="6">
        <v>8.2000000000000003E-2</v>
      </c>
      <c r="H27" s="6">
        <v>8.5999999999999993E-2</v>
      </c>
      <c r="I27" s="6">
        <v>0.13</v>
      </c>
      <c r="J27" s="6">
        <v>-0.13800000000000001</v>
      </c>
      <c r="K27" s="4">
        <f t="shared" si="45"/>
        <v>336.44554376644692</v>
      </c>
      <c r="L27" s="4">
        <f t="shared" si="46"/>
        <v>472.50167852184865</v>
      </c>
      <c r="M27" s="4">
        <f t="shared" si="47"/>
        <v>615.54974839007923</v>
      </c>
      <c r="N27" s="4">
        <f t="shared" si="48"/>
        <v>753.90091406782631</v>
      </c>
      <c r="O27" s="4">
        <f t="shared" si="49"/>
        <v>642.88872601804758</v>
      </c>
      <c r="P27" s="4">
        <f t="shared" ref="P27:P38" si="60">(P26*(1+$B27)*0.33+P26*(1+$C27)*0.33+P26*(1+$F27)*0.33)*1</f>
        <v>243.15095416346645</v>
      </c>
      <c r="Q27" s="4">
        <f t="shared" ref="Q27:Q38" si="61">(Q26*(1+$B27)*0.33+Q26*(1+$C27)*0.33+Q26*(1+$F27)*0.33)*0.8+(Q26*(1+$H27)*0.25+Q26*(1+$I27)*0.25+Q26*(1+$J27)*0.25+Q26*(1+$G27)*0.25)*0.2</f>
        <v>361.21370722807336</v>
      </c>
      <c r="R27" s="4">
        <f t="shared" ref="R27:R38" si="62">(R26*(1+$B27)*0.33+R26*(1+$C27)*0.33+R26*(1+$F27)*0.33)*0.6+(R26*(1+$H27)*0.25+R26*(1+$I27)*0.25+R26*(1+$J27)*0.25+R26*(1+$G27)*0.25)*0.4</f>
        <v>498.57485904260113</v>
      </c>
      <c r="S27" s="4">
        <f t="shared" ref="S27:S38" si="63">(S26*(1+$B27)*0.33+S26*(1+$C27)*0.33+S26*(1+$F27)*0.33)*0.4+(S26*(1+$H27)*0.25+S26*(1+$I27)*0.25+S26*(1+$J27)*0.25+S26*(1+$G27)*0.25)*0.6</f>
        <v>648.09215708547561</v>
      </c>
      <c r="T27" s="4">
        <f t="shared" ref="T27:T38" si="64">(T26*(1+$B27)*0.33+T26*(1+$C27)*0.33+T26*(1+$F27)*0.33)*0.2+(T26*(1+$H27)*0.25+T26*(1+$I27)*0.25+T26*(1+$J27)*0.25+T26*(1+$G27)*0.25)*0.8</f>
        <v>306.46058400617403</v>
      </c>
      <c r="U27" s="4">
        <f>(U26*(1+$B27)*0.33+U26*(1+$C27)*0.33+U26*(1+$F27)*0.33)*1</f>
        <v>217.77962755348551</v>
      </c>
      <c r="V27" s="4">
        <f>(V26*(1+$B27)*0.33+V26*(1+$C27)*0.33+V26*(1+$F27)*0.33)*0.8+(V26*(1+$H27)*0.25+V26*(1+$I27)*0.25+V26*(1+$J27)*0.25+V26*(1+$G27)*0.25)*0.2</f>
        <v>330.20543559325318</v>
      </c>
      <c r="W27" s="4">
        <f>(W26*(1+$B27)*0.33+W26*(1+$C27)*0.33+W26*(1+$F27)*0.33)*0.6+(W26*(1+$H27)*0.25+W26*(1+$I27)*0.25+W26*(1+$J27)*0.25+W26*(1+$G27)*0.25)*0.4</f>
        <v>465.3871692304395</v>
      </c>
      <c r="X27" s="4">
        <f>(X26*(1+$B27)*0.33+X26*(1+$C27)*0.33+X26*(1+$F27)*0.33)*0.4+(X26*(1+$H27)*0.25+X26*(1+$I27)*0.25+X26*(1+$J27)*0.25+X26*(1+$G27)*0.25)*0.6</f>
        <v>617.9851562435997</v>
      </c>
      <c r="Y27" s="4">
        <f>(Y26*(1+$B27)*0.33+Y26*(1+$C27)*0.33+Y26*(1+$F27)*0.33)*0.2+(Y26*(1+$H27)*0.25+Y26*(1+$I27)*0.25+Y26*(1+$J27)*0.25+Y26*(1+$G27)*0.25)*0.8</f>
        <v>280.15257618677822</v>
      </c>
      <c r="Z27" s="4">
        <f t="shared" si="30"/>
        <v>195.43664238886129</v>
      </c>
      <c r="AA27" s="4">
        <f t="shared" si="31"/>
        <v>291.89610607128134</v>
      </c>
      <c r="AB27" s="4">
        <f t="shared" si="32"/>
        <v>406.35699731201385</v>
      </c>
      <c r="AC27" s="4">
        <f t="shared" si="33"/>
        <v>534.4154708917074</v>
      </c>
      <c r="AD27" s="4">
        <f t="shared" si="34"/>
        <v>247.65021189866025</v>
      </c>
      <c r="AE27" s="4">
        <f t="shared" si="35"/>
        <v>198.07128762115417</v>
      </c>
      <c r="AF27" s="4">
        <f t="shared" si="36"/>
        <v>254.92689923355414</v>
      </c>
      <c r="AG27" s="4">
        <f t="shared" si="37"/>
        <v>310.50515775053213</v>
      </c>
      <c r="AH27" s="4">
        <f t="shared" si="38"/>
        <v>361.64590725814338</v>
      </c>
      <c r="AI27" s="4">
        <f t="shared" si="39"/>
        <v>216.28483320171796</v>
      </c>
      <c r="AJ27" s="4">
        <f t="shared" si="40"/>
        <v>196.44350760625173</v>
      </c>
      <c r="AK27" s="4">
        <f t="shared" si="41"/>
        <v>228.83130157736673</v>
      </c>
      <c r="AL27" s="4">
        <f t="shared" si="42"/>
        <v>258.65822710049974</v>
      </c>
      <c r="AM27" s="4">
        <f t="shared" si="43"/>
        <v>285.32050131318772</v>
      </c>
      <c r="AN27" s="4">
        <f t="shared" si="44"/>
        <v>194.14483148618012</v>
      </c>
      <c r="AO27" s="4">
        <f t="shared" si="50"/>
        <v>143.26840025091002</v>
      </c>
      <c r="AP27" s="4">
        <f t="shared" si="51"/>
        <v>134.05593143283716</v>
      </c>
      <c r="AQ27" s="4">
        <f t="shared" si="52"/>
        <v>125.23970996031414</v>
      </c>
      <c r="AR27" s="4">
        <f t="shared" si="53"/>
        <v>116.81120187173667</v>
      </c>
      <c r="AS27" s="4">
        <f t="shared" si="54"/>
        <v>108.76187320550009</v>
      </c>
      <c r="AT27" s="4">
        <f t="shared" si="55"/>
        <v>147.81977100000003</v>
      </c>
      <c r="AU27" s="4">
        <f t="shared" si="56"/>
        <v>141.41398384000007</v>
      </c>
      <c r="AV27" s="4">
        <f t="shared" si="57"/>
        <v>135.14211316000001</v>
      </c>
      <c r="AW27" s="4">
        <f t="shared" si="58"/>
        <v>129.00415896000001</v>
      </c>
      <c r="AX27" s="4">
        <f t="shared" si="59"/>
        <v>123.00012124000003</v>
      </c>
      <c r="AY27" s="4">
        <v>100</v>
      </c>
      <c r="AZ27" s="4">
        <v>100</v>
      </c>
      <c r="BA27" s="4">
        <v>100</v>
      </c>
      <c r="BB27" s="4">
        <v>100</v>
      </c>
      <c r="BC27" s="4">
        <v>100</v>
      </c>
      <c r="BD27" s="1"/>
      <c r="BE27" s="1"/>
      <c r="BF27" s="1"/>
      <c r="BG27" s="1"/>
      <c r="BH27" s="1"/>
    </row>
    <row r="28" spans="1:60" x14ac:dyDescent="0.35">
      <c r="A28" s="1">
        <f t="shared" si="0"/>
        <v>1984</v>
      </c>
      <c r="B28" s="6">
        <v>-3.6999999999999998E-2</v>
      </c>
      <c r="C28" s="6">
        <v>6.2E-2</v>
      </c>
      <c r="F28" s="6">
        <v>8.5000000000000006E-2</v>
      </c>
      <c r="G28" s="6">
        <v>0.152</v>
      </c>
      <c r="H28" s="6">
        <v>9.5000000000000001E-2</v>
      </c>
      <c r="I28" s="6">
        <v>-0.151</v>
      </c>
      <c r="J28" s="6">
        <v>-0.26600000000000001</v>
      </c>
      <c r="K28" s="4">
        <f t="shared" si="45"/>
        <v>345.29406156750451</v>
      </c>
      <c r="L28" s="4">
        <f t="shared" si="46"/>
        <v>478.42684957051262</v>
      </c>
      <c r="M28" s="4">
        <f t="shared" si="47"/>
        <v>614.79877769704342</v>
      </c>
      <c r="N28" s="4">
        <f t="shared" si="48"/>
        <v>742.6074783750903</v>
      </c>
      <c r="O28" s="4">
        <f t="shared" si="49"/>
        <v>624.41210403228888</v>
      </c>
      <c r="P28" s="4">
        <f t="shared" si="60"/>
        <v>249.54582425796562</v>
      </c>
      <c r="Q28" s="4">
        <f t="shared" si="61"/>
        <v>365.74332711671337</v>
      </c>
      <c r="R28" s="4">
        <f t="shared" si="62"/>
        <v>497.96659771456916</v>
      </c>
      <c r="S28" s="4">
        <f t="shared" si="63"/>
        <v>638.38373657233524</v>
      </c>
      <c r="T28" s="4">
        <f t="shared" si="64"/>
        <v>297.65290682183661</v>
      </c>
      <c r="U28" s="4">
        <f t="shared" ref="U28:U37" si="65">(U27*(1+$B28)*0.33+U27*(1+$C28)*0.33+U27*(1+$F28)*0.33)*1</f>
        <v>223.50723175814221</v>
      </c>
      <c r="V28" s="4">
        <f t="shared" ref="V28:V37" si="66">(V27*(1+$B28)*0.33+V27*(1+$C28)*0.33+V27*(1+$F28)*0.33)*0.8+(V27*(1+$H28)*0.25+V27*(1+$I28)*0.25+V27*(1+$J28)*0.25+V27*(1+$G28)*0.25)*0.2</f>
        <v>334.34621175559261</v>
      </c>
      <c r="W28" s="4">
        <f t="shared" ref="W28:W37" si="67">(W27*(1+$B28)*0.33+W27*(1+$C28)*0.33+W27*(1+$F28)*0.33)*0.6+(W27*(1+$H28)*0.25+W27*(1+$I28)*0.25+W27*(1+$J28)*0.25+W27*(1+$G28)*0.25)*0.4</f>
        <v>464.81939688397836</v>
      </c>
      <c r="X28" s="4">
        <f t="shared" ref="X28:X37" si="68">(X27*(1+$B28)*0.33+X27*(1+$C28)*0.33+X27*(1+$F28)*0.33)*0.4+(X27*(1+$H28)*0.25+X27*(1+$I28)*0.25+X27*(1+$J28)*0.25+X27*(1+$G28)*0.25)*0.6</f>
        <v>608.72773860307052</v>
      </c>
      <c r="Y28" s="4">
        <f t="shared" ref="Y28:Y37" si="69">(Y27*(1+$B28)*0.33+Y27*(1+$C28)*0.33+Y27*(1+$F28)*0.33)*0.2+(Y27*(1+$H28)*0.25+Y27*(1+$I28)*0.25+Y27*(1+$J28)*0.25+Y27*(1+$G28)*0.25)*0.8</f>
        <v>272.10099114717019</v>
      </c>
      <c r="Z28" s="4">
        <f t="shared" si="30"/>
        <v>200.57662608368835</v>
      </c>
      <c r="AA28" s="4">
        <f t="shared" si="31"/>
        <v>295.55648324141521</v>
      </c>
      <c r="AB28" s="4">
        <f t="shared" si="32"/>
        <v>405.86124177529319</v>
      </c>
      <c r="AC28" s="4">
        <f t="shared" si="33"/>
        <v>526.40992713774961</v>
      </c>
      <c r="AD28" s="4">
        <f t="shared" si="34"/>
        <v>240.53274480869277</v>
      </c>
      <c r="AE28" s="4">
        <f t="shared" si="35"/>
        <v>203.28056248559051</v>
      </c>
      <c r="AF28" s="4">
        <f t="shared" si="36"/>
        <v>258.12368254994294</v>
      </c>
      <c r="AG28" s="4">
        <f t="shared" si="37"/>
        <v>310.12634145807652</v>
      </c>
      <c r="AH28" s="4">
        <f t="shared" si="38"/>
        <v>356.22845156741641</v>
      </c>
      <c r="AI28" s="4">
        <f t="shared" si="39"/>
        <v>210.06880709550057</v>
      </c>
      <c r="AJ28" s="4">
        <f t="shared" si="40"/>
        <v>201.60997185629614</v>
      </c>
      <c r="AK28" s="4">
        <f t="shared" si="41"/>
        <v>231.70084609914693</v>
      </c>
      <c r="AL28" s="4">
        <f t="shared" si="42"/>
        <v>258.34266406343716</v>
      </c>
      <c r="AM28" s="4">
        <f t="shared" si="43"/>
        <v>281.04640020351616</v>
      </c>
      <c r="AN28" s="4">
        <f t="shared" si="44"/>
        <v>188.56510902926729</v>
      </c>
      <c r="AO28" s="4">
        <f t="shared" si="50"/>
        <v>147.03635917750898</v>
      </c>
      <c r="AP28" s="4">
        <f t="shared" si="51"/>
        <v>135.73699281300495</v>
      </c>
      <c r="AQ28" s="4">
        <f t="shared" si="52"/>
        <v>125.08691751416256</v>
      </c>
      <c r="AR28" s="4">
        <f t="shared" si="53"/>
        <v>115.06137006769806</v>
      </c>
      <c r="AS28" s="4">
        <f t="shared" si="54"/>
        <v>105.63605696957403</v>
      </c>
      <c r="AT28" s="4">
        <f t="shared" si="55"/>
        <v>151.70743097730005</v>
      </c>
      <c r="AU28" s="4">
        <f t="shared" si="56"/>
        <v>143.18731519735368</v>
      </c>
      <c r="AV28" s="4">
        <f t="shared" si="57"/>
        <v>134.9772397819448</v>
      </c>
      <c r="AW28" s="4">
        <f t="shared" si="58"/>
        <v>127.07167665877921</v>
      </c>
      <c r="AX28" s="4">
        <f t="shared" si="59"/>
        <v>119.46509775556241</v>
      </c>
      <c r="AY28" s="4">
        <f t="shared" ref="AY28:AY37" si="70">(AY27*(1+$B28)*0.33+AY27*(1+$C28)*0.33+AY27*(1+$F28)*0.33)*1</f>
        <v>102.63</v>
      </c>
      <c r="AZ28" s="4">
        <f t="shared" ref="AZ28:AZ37" si="71">(AZ27*(1+$B28)*0.33+AZ27*(1+$C28)*0.33+AZ27*(1+$F28)*0.33)*0.8+(AZ27*(1+$H28)*0.25+AZ27*(1+$I28)*0.25+AZ27*(1+$J28)*0.25+AZ27*(1+$G28)*0.25)*0.2</f>
        <v>101.25399999999999</v>
      </c>
      <c r="BA28" s="4">
        <f t="shared" ref="BA28:BA37" si="72">(BA27*(1+$B28)*0.33+BA27*(1+$C28)*0.33+BA27*(1+$F28)*0.33)*0.6+(BA27*(1+$H28)*0.25+BA27*(1+$I28)*0.25+BA27*(1+$J28)*0.25+BA27*(1+$G28)*0.25)*0.4</f>
        <v>99.877999999999986</v>
      </c>
      <c r="BB28" s="4">
        <f t="shared" ref="BB28:BB37" si="73">(BB27*(1+$B28)*0.33+BB27*(1+$C28)*0.33+BB27*(1+$F28)*0.33)*0.4+(BB27*(1+$H28)*0.25+BB27*(1+$I28)*0.25+BB27*(1+$J28)*0.25+BB27*(1+$G28)*0.25)*0.6</f>
        <v>98.501999999999981</v>
      </c>
      <c r="BC28" s="4">
        <f t="shared" ref="BC28:BC37" si="74">(BC27*(1+$B28)*0.33+BC27*(1+$C28)*0.33+BC27*(1+$F28)*0.33)*0.2+(BC27*(1+$H28)*0.25+BC27*(1+$I28)*0.25+BC27*(1+$J28)*0.25+BC27*(1+$G28)*0.25)*0.8</f>
        <v>97.125999999999991</v>
      </c>
      <c r="BD28" s="4">
        <v>100</v>
      </c>
      <c r="BE28" s="4">
        <v>100</v>
      </c>
      <c r="BF28" s="4">
        <v>100</v>
      </c>
      <c r="BG28" s="4">
        <v>100</v>
      </c>
      <c r="BH28" s="4">
        <v>100</v>
      </c>
    </row>
    <row r="29" spans="1:60" x14ac:dyDescent="0.35">
      <c r="A29" s="1">
        <f t="shared" si="0"/>
        <v>1985</v>
      </c>
      <c r="B29" s="6">
        <v>0.27700000000000002</v>
      </c>
      <c r="C29" s="6">
        <v>0.312</v>
      </c>
      <c r="F29" s="6">
        <v>0.26100000000000001</v>
      </c>
      <c r="G29" s="6">
        <v>0.221</v>
      </c>
      <c r="H29" s="6">
        <v>7.4999999999999997E-2</v>
      </c>
      <c r="I29" s="6">
        <v>-0.12</v>
      </c>
      <c r="J29" s="6">
        <v>-0.12</v>
      </c>
      <c r="K29" s="4">
        <f t="shared" si="45"/>
        <v>438.69610522151453</v>
      </c>
      <c r="L29" s="4">
        <f t="shared" si="46"/>
        <v>583.29801499636915</v>
      </c>
      <c r="M29" s="4">
        <f t="shared" si="47"/>
        <v>718.02349247237714</v>
      </c>
      <c r="N29" s="4">
        <f t="shared" si="48"/>
        <v>829.19551035362588</v>
      </c>
      <c r="O29" s="4">
        <f t="shared" si="49"/>
        <v>665.18621442559743</v>
      </c>
      <c r="P29" s="4">
        <f t="shared" si="60"/>
        <v>317.04796971974537</v>
      </c>
      <c r="Q29" s="4">
        <f t="shared" si="61"/>
        <v>445.91426442069707</v>
      </c>
      <c r="R29" s="4">
        <f t="shared" si="62"/>
        <v>581.57518947084532</v>
      </c>
      <c r="S29" s="4">
        <f t="shared" si="63"/>
        <v>712.81928025666957</v>
      </c>
      <c r="T29" s="4">
        <f t="shared" si="64"/>
        <v>317.08964163730258</v>
      </c>
      <c r="U29" s="4">
        <f t="shared" si="65"/>
        <v>283.96593794871973</v>
      </c>
      <c r="V29" s="4">
        <f t="shared" si="66"/>
        <v>407.6349013724186</v>
      </c>
      <c r="W29" s="4">
        <f t="shared" si="67"/>
        <v>542.86257362079834</v>
      </c>
      <c r="X29" s="4">
        <f t="shared" si="68"/>
        <v>679.70539292418857</v>
      </c>
      <c r="Y29" s="4">
        <f t="shared" si="69"/>
        <v>289.86918586908041</v>
      </c>
      <c r="Z29" s="4">
        <f t="shared" si="30"/>
        <v>254.83260343932608</v>
      </c>
      <c r="AA29" s="4">
        <f t="shared" si="31"/>
        <v>360.34246436793347</v>
      </c>
      <c r="AB29" s="4">
        <f t="shared" si="32"/>
        <v>474.00534426936497</v>
      </c>
      <c r="AC29" s="4">
        <f t="shared" si="33"/>
        <v>587.78932464201125</v>
      </c>
      <c r="AD29" s="4">
        <f t="shared" si="34"/>
        <v>256.23953304470047</v>
      </c>
      <c r="AE29" s="4">
        <f t="shared" si="35"/>
        <v>258.26795463794281</v>
      </c>
      <c r="AF29" s="4">
        <f t="shared" si="36"/>
        <v>314.70439376489054</v>
      </c>
      <c r="AG29" s="4">
        <f t="shared" si="37"/>
        <v>362.1965541888876</v>
      </c>
      <c r="AH29" s="4">
        <f t="shared" si="38"/>
        <v>397.76468902017723</v>
      </c>
      <c r="AI29" s="4">
        <f t="shared" si="39"/>
        <v>223.78630019883678</v>
      </c>
      <c r="AJ29" s="4">
        <f t="shared" si="40"/>
        <v>256.14546924342432</v>
      </c>
      <c r="AK29" s="4">
        <f t="shared" si="41"/>
        <v>282.48967156407997</v>
      </c>
      <c r="AL29" s="4">
        <f t="shared" si="42"/>
        <v>301.71839735968831</v>
      </c>
      <c r="AM29" s="4">
        <f t="shared" si="43"/>
        <v>313.8164104672461</v>
      </c>
      <c r="AN29" s="4">
        <f t="shared" si="44"/>
        <v>200.87841064887846</v>
      </c>
      <c r="AO29" s="4">
        <f t="shared" si="50"/>
        <v>186.80969433502517</v>
      </c>
      <c r="AP29" s="4">
        <f t="shared" si="51"/>
        <v>165.49054163761568</v>
      </c>
      <c r="AQ29" s="4">
        <f t="shared" si="52"/>
        <v>146.08901096479048</v>
      </c>
      <c r="AR29" s="4">
        <f t="shared" si="53"/>
        <v>128.47752581759167</v>
      </c>
      <c r="AS29" s="4">
        <f t="shared" si="54"/>
        <v>112.53409148968723</v>
      </c>
      <c r="AT29" s="4">
        <f t="shared" si="55"/>
        <v>192.74429105665973</v>
      </c>
      <c r="AU29" s="4">
        <f t="shared" si="56"/>
        <v>174.57397468861362</v>
      </c>
      <c r="AV29" s="4">
        <f t="shared" si="57"/>
        <v>157.63991834133336</v>
      </c>
      <c r="AW29" s="4">
        <f t="shared" si="58"/>
        <v>141.88823415719287</v>
      </c>
      <c r="AX29" s="4">
        <f t="shared" si="59"/>
        <v>127.26616863900065</v>
      </c>
      <c r="AY29" s="4">
        <f t="shared" si="70"/>
        <v>130.39141500000002</v>
      </c>
      <c r="AZ29" s="4">
        <f t="shared" si="71"/>
        <v>123.44887680000002</v>
      </c>
      <c r="BA29" s="4">
        <f t="shared" si="72"/>
        <v>116.64751619999998</v>
      </c>
      <c r="BB29" s="4">
        <f t="shared" si="73"/>
        <v>109.98733319999998</v>
      </c>
      <c r="BC29" s="4">
        <f t="shared" si="74"/>
        <v>103.46832780000001</v>
      </c>
      <c r="BD29" s="4">
        <f t="shared" ref="BD29:BD37" si="75">(BD28*(1+$B29)*0.33+BD28*(1+$C29)*0.33+BD28*(1+$F29)*0.33)*1</f>
        <v>127.05000000000001</v>
      </c>
      <c r="BE29" s="4">
        <f t="shared" ref="BE29:BE37" si="76">(BE28*(1+$B29)*0.33+BE28*(1+$C29)*0.33+BE28*(1+$F29)*0.33)*0.8+(BE28*(1+$H29)*0.25+BE28*(1+$I29)*0.25+BE28*(1+$J29)*0.25+BE28*(1+$G29)*0.25)*0.2</f>
        <v>121.92000000000002</v>
      </c>
      <c r="BF29" s="4">
        <f t="shared" ref="BF29:BF37" si="77">(BF28*(1+$B29)*0.33+BF28*(1+$C29)*0.33+BF28*(1+$F29)*0.33)*0.6+(BF28*(1+$H29)*0.25+BF28*(1+$I29)*0.25+BF28*(1+$J29)*0.25+BF28*(1+$G29)*0.25)*0.4</f>
        <v>116.79</v>
      </c>
      <c r="BG29" s="4">
        <f t="shared" ref="BG29:BG37" si="78">(BG28*(1+$B29)*0.33+BG28*(1+$C29)*0.33+BG28*(1+$F29)*0.33)*0.4+(BG28*(1+$H29)*0.25+BG28*(1+$I29)*0.25+BG28*(1+$J29)*0.25+BG28*(1+$G29)*0.25)*0.6</f>
        <v>111.66000000000001</v>
      </c>
      <c r="BH29" s="4">
        <f t="shared" ref="BH29:BH37" si="79">(BH28*(1+$B29)*0.33+BH28*(1+$C29)*0.33+BH28*(1+$F29)*0.33)*0.2+(BH28*(1+$H29)*0.25+BH28*(1+$I29)*0.25+BH28*(1+$J29)*0.25+BH28*(1+$G29)*0.25)*0.8</f>
        <v>106.53</v>
      </c>
    </row>
    <row r="30" spans="1:60" x14ac:dyDescent="0.35">
      <c r="A30" s="1">
        <f t="shared" si="0"/>
        <v>1986</v>
      </c>
      <c r="B30" s="6">
        <v>0.22600000000000001</v>
      </c>
      <c r="C30" s="6">
        <v>0.185</v>
      </c>
      <c r="F30" s="6">
        <v>0.16500000000000001</v>
      </c>
      <c r="G30" s="6">
        <v>0.153</v>
      </c>
      <c r="H30" s="6">
        <v>0.06</v>
      </c>
      <c r="I30" s="6">
        <v>0.159</v>
      </c>
      <c r="J30" s="6">
        <v>-8.8999999999999996E-2</v>
      </c>
      <c r="K30" s="4">
        <f t="shared" si="45"/>
        <v>517.69649984980492</v>
      </c>
      <c r="L30" s="4">
        <f t="shared" si="46"/>
        <v>675.58392714100478</v>
      </c>
      <c r="M30" s="4">
        <f t="shared" si="47"/>
        <v>815.92455962400084</v>
      </c>
      <c r="N30" s="4">
        <f t="shared" si="48"/>
        <v>924.12347076992955</v>
      </c>
      <c r="O30" s="4">
        <f t="shared" si="49"/>
        <v>726.79310086083876</v>
      </c>
      <c r="P30" s="4">
        <f t="shared" si="60"/>
        <v>374.14196810687713</v>
      </c>
      <c r="Q30" s="4">
        <f t="shared" si="61"/>
        <v>516.46414385175331</v>
      </c>
      <c r="R30" s="4">
        <f t="shared" si="62"/>
        <v>660.87180340481621</v>
      </c>
      <c r="S30" s="4">
        <f t="shared" si="63"/>
        <v>794.42425709901363</v>
      </c>
      <c r="T30" s="4">
        <f t="shared" si="64"/>
        <v>346.45721588718305</v>
      </c>
      <c r="U30" s="4">
        <f t="shared" si="65"/>
        <v>335.10252405452519</v>
      </c>
      <c r="V30" s="4">
        <f t="shared" si="66"/>
        <v>472.12844965815447</v>
      </c>
      <c r="W30" s="4">
        <f t="shared" si="67"/>
        <v>616.88079980884697</v>
      </c>
      <c r="X30" s="4">
        <f t="shared" si="68"/>
        <v>757.51942571693553</v>
      </c>
      <c r="Y30" s="4">
        <f t="shared" si="69"/>
        <v>316.7157103875312</v>
      </c>
      <c r="Z30" s="4">
        <f t="shared" si="30"/>
        <v>300.72285866667994</v>
      </c>
      <c r="AA30" s="4">
        <f t="shared" si="31"/>
        <v>417.35368702544179</v>
      </c>
      <c r="AB30" s="4">
        <f t="shared" si="32"/>
        <v>538.63502494980435</v>
      </c>
      <c r="AC30" s="4">
        <f t="shared" si="33"/>
        <v>655.080622105678</v>
      </c>
      <c r="AD30" s="4">
        <f t="shared" si="34"/>
        <v>279.97141363716844</v>
      </c>
      <c r="AE30" s="4">
        <f t="shared" si="35"/>
        <v>304.77684790914356</v>
      </c>
      <c r="AF30" s="4">
        <f t="shared" si="36"/>
        <v>364.49503472000902</v>
      </c>
      <c r="AG30" s="4">
        <f t="shared" si="37"/>
        <v>411.58132995943407</v>
      </c>
      <c r="AH30" s="4">
        <f t="shared" si="38"/>
        <v>443.3015861485851</v>
      </c>
      <c r="AI30" s="4">
        <f t="shared" si="39"/>
        <v>244.51249217805224</v>
      </c>
      <c r="AJ30" s="4">
        <f t="shared" si="40"/>
        <v>302.27214534478014</v>
      </c>
      <c r="AK30" s="4">
        <f t="shared" si="41"/>
        <v>327.18349246091941</v>
      </c>
      <c r="AL30" s="4">
        <f t="shared" si="42"/>
        <v>342.85709740288712</v>
      </c>
      <c r="AM30" s="4">
        <f t="shared" si="43"/>
        <v>349.74274077035739</v>
      </c>
      <c r="AN30" s="4">
        <f t="shared" si="44"/>
        <v>219.48296552953502</v>
      </c>
      <c r="AO30" s="4">
        <f t="shared" si="50"/>
        <v>220.4503840908765</v>
      </c>
      <c r="AP30" s="4">
        <f t="shared" si="51"/>
        <v>191.67346219226943</v>
      </c>
      <c r="AQ30" s="4">
        <f t="shared" si="52"/>
        <v>166.00795543181775</v>
      </c>
      <c r="AR30" s="4">
        <f t="shared" si="53"/>
        <v>143.18588992824121</v>
      </c>
      <c r="AS30" s="4">
        <f t="shared" si="54"/>
        <v>122.95654890709611</v>
      </c>
      <c r="AT30" s="4">
        <f t="shared" si="55"/>
        <v>227.45368299014302</v>
      </c>
      <c r="AU30" s="4">
        <f t="shared" si="56"/>
        <v>202.19402151999796</v>
      </c>
      <c r="AV30" s="4">
        <f t="shared" si="57"/>
        <v>179.13380592733751</v>
      </c>
      <c r="AW30" s="4">
        <f t="shared" si="58"/>
        <v>158.13188297997664</v>
      </c>
      <c r="AX30" s="4">
        <f t="shared" si="59"/>
        <v>139.05305211367036</v>
      </c>
      <c r="AY30" s="4">
        <f t="shared" si="70"/>
        <v>153.87230101320003</v>
      </c>
      <c r="AZ30" s="4">
        <f t="shared" si="71"/>
        <v>142.98021739403524</v>
      </c>
      <c r="BA30" s="4">
        <f t="shared" si="72"/>
        <v>132.55217173883759</v>
      </c>
      <c r="BB30" s="4">
        <f t="shared" si="73"/>
        <v>122.57890307940238</v>
      </c>
      <c r="BC30" s="4">
        <f t="shared" si="74"/>
        <v>113.05115044752482</v>
      </c>
      <c r="BD30" s="4">
        <f t="shared" si="75"/>
        <v>149.92916400000004</v>
      </c>
      <c r="BE30" s="4">
        <f t="shared" si="76"/>
        <v>141.20945088000005</v>
      </c>
      <c r="BF30" s="4">
        <f t="shared" si="77"/>
        <v>132.71408292000001</v>
      </c>
      <c r="BG30" s="4">
        <f t="shared" si="78"/>
        <v>124.44306012000001</v>
      </c>
      <c r="BH30" s="4">
        <f t="shared" si="79"/>
        <v>116.39638248000001</v>
      </c>
    </row>
    <row r="31" spans="1:60" x14ac:dyDescent="0.35">
      <c r="A31" s="1">
        <f t="shared" si="0"/>
        <v>1987</v>
      </c>
      <c r="B31" s="6">
        <v>2.3E-2</v>
      </c>
      <c r="C31" s="6">
        <v>5.8000000000000003E-2</v>
      </c>
      <c r="F31" s="6">
        <v>4.5999999999999999E-2</v>
      </c>
      <c r="G31" s="6">
        <v>2.8000000000000001E-2</v>
      </c>
      <c r="H31" s="6">
        <v>5.8000000000000003E-2</v>
      </c>
      <c r="I31" s="6">
        <v>0.214</v>
      </c>
      <c r="J31" s="6">
        <v>0.26600000000000001</v>
      </c>
      <c r="K31" s="4">
        <f t="shared" si="45"/>
        <v>534.21619516001215</v>
      </c>
      <c r="L31" s="4">
        <f t="shared" si="46"/>
        <v>711.94925877115088</v>
      </c>
      <c r="M31" s="4">
        <f t="shared" si="47"/>
        <v>877.72758131728051</v>
      </c>
      <c r="N31" s="4">
        <f t="shared" si="48"/>
        <v>1014.377065419204</v>
      </c>
      <c r="O31" s="4">
        <f t="shared" si="49"/>
        <v>813.70447344797969</v>
      </c>
      <c r="P31" s="4">
        <f t="shared" si="60"/>
        <v>386.08083830916758</v>
      </c>
      <c r="Q31" s="4">
        <f t="shared" si="61"/>
        <v>544.26437578700563</v>
      </c>
      <c r="R31" s="4">
        <f t="shared" si="62"/>
        <v>710.93019902551748</v>
      </c>
      <c r="S31" s="4">
        <f t="shared" si="63"/>
        <v>872.01090774433192</v>
      </c>
      <c r="T31" s="4">
        <f t="shared" si="64"/>
        <v>387.88726267740424</v>
      </c>
      <c r="U31" s="4">
        <f t="shared" si="65"/>
        <v>345.79564559710508</v>
      </c>
      <c r="V31" s="4">
        <f t="shared" si="66"/>
        <v>497.54217984635363</v>
      </c>
      <c r="W31" s="4">
        <f t="shared" si="67"/>
        <v>663.60705287116787</v>
      </c>
      <c r="X31" s="4">
        <f t="shared" si="68"/>
        <v>831.50180291015431</v>
      </c>
      <c r="Y31" s="4">
        <f t="shared" si="69"/>
        <v>354.58920846709299</v>
      </c>
      <c r="Z31" s="4">
        <f t="shared" si="30"/>
        <v>310.31892508673371</v>
      </c>
      <c r="AA31" s="4">
        <f t="shared" si="31"/>
        <v>439.81900129064735</v>
      </c>
      <c r="AB31" s="4">
        <f t="shared" si="32"/>
        <v>579.43447354965224</v>
      </c>
      <c r="AC31" s="4">
        <f t="shared" si="33"/>
        <v>719.05841598300697</v>
      </c>
      <c r="AD31" s="4">
        <f t="shared" si="34"/>
        <v>313.45095522272834</v>
      </c>
      <c r="AE31" s="4">
        <f t="shared" si="35"/>
        <v>314.50227712592437</v>
      </c>
      <c r="AF31" s="4">
        <f t="shared" si="36"/>
        <v>384.11507344891771</v>
      </c>
      <c r="AG31" s="4">
        <f t="shared" si="37"/>
        <v>442.75696937854138</v>
      </c>
      <c r="AH31" s="4">
        <f t="shared" si="38"/>
        <v>486.59619225820052</v>
      </c>
      <c r="AI31" s="4">
        <f t="shared" si="39"/>
        <v>273.75178501768812</v>
      </c>
      <c r="AJ31" s="4">
        <f t="shared" si="40"/>
        <v>311.9176495027321</v>
      </c>
      <c r="AK31" s="4">
        <f t="shared" si="41"/>
        <v>344.79512549310584</v>
      </c>
      <c r="AL31" s="4">
        <f t="shared" si="42"/>
        <v>368.82715110276627</v>
      </c>
      <c r="AM31" s="4">
        <f t="shared" si="43"/>
        <v>383.90001580495357</v>
      </c>
      <c r="AN31" s="4">
        <f t="shared" si="44"/>
        <v>245.72917751348791</v>
      </c>
      <c r="AO31" s="4">
        <f t="shared" si="50"/>
        <v>227.48495584721636</v>
      </c>
      <c r="AP31" s="4">
        <f t="shared" si="51"/>
        <v>201.99086131515492</v>
      </c>
      <c r="AQ31" s="4">
        <f t="shared" si="52"/>
        <v>178.58239402395623</v>
      </c>
      <c r="AR31" s="4">
        <f t="shared" si="53"/>
        <v>157.16999668219299</v>
      </c>
      <c r="AS31" s="4">
        <f t="shared" si="54"/>
        <v>137.65993893850447</v>
      </c>
      <c r="AT31" s="4">
        <f t="shared" si="55"/>
        <v>234.71173001435847</v>
      </c>
      <c r="AU31" s="4">
        <f t="shared" si="56"/>
        <v>213.07772131037643</v>
      </c>
      <c r="AV31" s="4">
        <f t="shared" si="57"/>
        <v>192.70247519110961</v>
      </c>
      <c r="AW31" s="4">
        <f t="shared" si="58"/>
        <v>173.57567519933309</v>
      </c>
      <c r="AX31" s="4">
        <f t="shared" si="59"/>
        <v>155.68129419152729</v>
      </c>
      <c r="AY31" s="4">
        <f t="shared" si="70"/>
        <v>158.78236613853124</v>
      </c>
      <c r="AZ31" s="4">
        <f t="shared" si="71"/>
        <v>150.67655653592138</v>
      </c>
      <c r="BA31" s="4">
        <f t="shared" si="72"/>
        <v>142.59246853936759</v>
      </c>
      <c r="BB31" s="4">
        <f t="shared" si="73"/>
        <v>134.55044906974913</v>
      </c>
      <c r="BC31" s="4">
        <f t="shared" si="74"/>
        <v>126.57003312034075</v>
      </c>
      <c r="BD31" s="4">
        <f t="shared" si="75"/>
        <v>154.71340362324003</v>
      </c>
      <c r="BE31" s="4">
        <f t="shared" si="76"/>
        <v>148.8104732019687</v>
      </c>
      <c r="BF31" s="4">
        <f t="shared" si="77"/>
        <v>142.76664384485832</v>
      </c>
      <c r="BG31" s="4">
        <f t="shared" si="78"/>
        <v>136.5966671435597</v>
      </c>
      <c r="BH31" s="4">
        <f t="shared" si="79"/>
        <v>130.31529468972337</v>
      </c>
    </row>
    <row r="32" spans="1:60" x14ac:dyDescent="0.35">
      <c r="A32" s="1">
        <f t="shared" si="0"/>
        <v>1988</v>
      </c>
      <c r="B32" s="6">
        <v>0.11799999999999999</v>
      </c>
      <c r="C32" s="6">
        <v>0.16500000000000001</v>
      </c>
      <c r="F32" s="6">
        <v>0.153</v>
      </c>
      <c r="G32" s="6">
        <v>7.9000000000000001E-2</v>
      </c>
      <c r="H32" s="6">
        <v>6.7000000000000004E-2</v>
      </c>
      <c r="I32" s="6">
        <v>-2.1000000000000001E-2</v>
      </c>
      <c r="J32" s="6">
        <v>-0.1</v>
      </c>
      <c r="K32" s="4">
        <f t="shared" si="45"/>
        <v>605.73705936803458</v>
      </c>
      <c r="L32" s="4">
        <f t="shared" si="46"/>
        <v>789.09180875604011</v>
      </c>
      <c r="M32" s="4">
        <f t="shared" si="47"/>
        <v>950.42800142262831</v>
      </c>
      <c r="N32" s="4">
        <f t="shared" si="48"/>
        <v>1072.5029000218551</v>
      </c>
      <c r="O32" s="4">
        <f t="shared" si="49"/>
        <v>839.56074679626272</v>
      </c>
      <c r="P32" s="4">
        <f t="shared" si="60"/>
        <v>437.76934094199896</v>
      </c>
      <c r="Q32" s="4">
        <f t="shared" si="61"/>
        <v>603.23759796103081</v>
      </c>
      <c r="R32" s="4">
        <f t="shared" si="62"/>
        <v>769.81512555040308</v>
      </c>
      <c r="S32" s="4">
        <f t="shared" si="63"/>
        <v>921.97887677989763</v>
      </c>
      <c r="T32" s="4">
        <f t="shared" si="64"/>
        <v>400.21276833624148</v>
      </c>
      <c r="U32" s="4">
        <f t="shared" si="65"/>
        <v>392.09076662964554</v>
      </c>
      <c r="V32" s="4">
        <f t="shared" si="66"/>
        <v>551.45286520142542</v>
      </c>
      <c r="W32" s="4">
        <f t="shared" si="67"/>
        <v>718.57229784638093</v>
      </c>
      <c r="X32" s="4">
        <f t="shared" si="68"/>
        <v>879.14851922051207</v>
      </c>
      <c r="Y32" s="4">
        <f t="shared" si="69"/>
        <v>365.85663515534327</v>
      </c>
      <c r="Z32" s="4">
        <f t="shared" si="30"/>
        <v>351.86442277734568</v>
      </c>
      <c r="AA32" s="4">
        <f t="shared" si="31"/>
        <v>487.47514935649417</v>
      </c>
      <c r="AB32" s="4">
        <f t="shared" si="32"/>
        <v>627.4278721248229</v>
      </c>
      <c r="AC32" s="4">
        <f t="shared" si="33"/>
        <v>760.26190133566524</v>
      </c>
      <c r="AD32" s="4">
        <f t="shared" si="34"/>
        <v>323.41117277588575</v>
      </c>
      <c r="AE32" s="4">
        <f t="shared" si="35"/>
        <v>356.60784198754311</v>
      </c>
      <c r="AF32" s="4">
        <f t="shared" si="36"/>
        <v>425.73547811740184</v>
      </c>
      <c r="AG32" s="4">
        <f t="shared" si="37"/>
        <v>479.42964363822722</v>
      </c>
      <c r="AH32" s="4">
        <f t="shared" si="38"/>
        <v>514.47912726697996</v>
      </c>
      <c r="AI32" s="4">
        <f t="shared" si="39"/>
        <v>282.4505217384102</v>
      </c>
      <c r="AJ32" s="4">
        <f t="shared" si="40"/>
        <v>353.67718441815794</v>
      </c>
      <c r="AK32" s="4">
        <f t="shared" si="41"/>
        <v>382.15505652078588</v>
      </c>
      <c r="AL32" s="4">
        <f t="shared" si="42"/>
        <v>399.3763663743062</v>
      </c>
      <c r="AM32" s="4">
        <f t="shared" si="43"/>
        <v>405.89825451060904</v>
      </c>
      <c r="AN32" s="4">
        <f t="shared" si="44"/>
        <v>253.5374678581565</v>
      </c>
      <c r="AO32" s="4">
        <f t="shared" si="50"/>
        <v>257.9406417360417</v>
      </c>
      <c r="AP32" s="4">
        <f t="shared" si="51"/>
        <v>223.87737910209722</v>
      </c>
      <c r="AQ32" s="4">
        <f t="shared" si="52"/>
        <v>193.37401655617248</v>
      </c>
      <c r="AR32" s="4">
        <f t="shared" si="53"/>
        <v>166.17615183207602</v>
      </c>
      <c r="AS32" s="4">
        <f t="shared" si="54"/>
        <v>142.03422115821439</v>
      </c>
      <c r="AT32" s="4">
        <f t="shared" si="55"/>
        <v>266.13493642868082</v>
      </c>
      <c r="AU32" s="4">
        <f t="shared" si="56"/>
        <v>236.16554472524098</v>
      </c>
      <c r="AV32" s="4">
        <f t="shared" si="57"/>
        <v>208.66363580623886</v>
      </c>
      <c r="AW32" s="4">
        <f t="shared" si="58"/>
        <v>183.52190853960525</v>
      </c>
      <c r="AX32" s="4">
        <f t="shared" si="59"/>
        <v>160.62822299575726</v>
      </c>
      <c r="AY32" s="4">
        <f t="shared" si="70"/>
        <v>180.04014931715781</v>
      </c>
      <c r="AZ32" s="4">
        <f t="shared" si="71"/>
        <v>167.00296414281462</v>
      </c>
      <c r="BA32" s="4">
        <f t="shared" si="72"/>
        <v>154.40311752354634</v>
      </c>
      <c r="BB32" s="4">
        <f t="shared" si="73"/>
        <v>142.26045890234391</v>
      </c>
      <c r="BC32" s="4">
        <f t="shared" si="74"/>
        <v>130.59192249277271</v>
      </c>
      <c r="BD32" s="4">
        <f t="shared" si="75"/>
        <v>175.4264341003194</v>
      </c>
      <c r="BE32" s="4">
        <f t="shared" si="76"/>
        <v>164.93468321529483</v>
      </c>
      <c r="BF32" s="4">
        <f t="shared" si="77"/>
        <v>154.59171942124024</v>
      </c>
      <c r="BG32" s="4">
        <f t="shared" si="78"/>
        <v>144.42392936421999</v>
      </c>
      <c r="BH32" s="4">
        <f t="shared" si="79"/>
        <v>134.45619349378401</v>
      </c>
    </row>
    <row r="33" spans="1:60" x14ac:dyDescent="0.35">
      <c r="A33" s="1">
        <f t="shared" si="0"/>
        <v>1989</v>
      </c>
      <c r="B33" s="6">
        <v>0.27</v>
      </c>
      <c r="C33" s="6">
        <v>0.315</v>
      </c>
      <c r="F33" s="6">
        <v>1.98</v>
      </c>
      <c r="G33" s="6">
        <v>0.14499999999999999</v>
      </c>
      <c r="H33" s="6">
        <v>8.1000000000000003E-2</v>
      </c>
      <c r="I33" s="6">
        <v>-0.127</v>
      </c>
      <c r="J33" s="6">
        <v>-9.2999999999999999E-2</v>
      </c>
      <c r="K33" s="4">
        <f t="shared" si="45"/>
        <v>1112.4058226764273</v>
      </c>
      <c r="L33" s="4">
        <f t="shared" si="46"/>
        <v>1317.357211045859</v>
      </c>
      <c r="M33" s="4">
        <f t="shared" si="47"/>
        <v>1427.9895592974563</v>
      </c>
      <c r="N33" s="4">
        <f t="shared" si="48"/>
        <v>1432.3061729211872</v>
      </c>
      <c r="O33" s="4">
        <f t="shared" si="49"/>
        <v>981.01833702396516</v>
      </c>
      <c r="P33" s="4">
        <f t="shared" si="60"/>
        <v>803.94150617293394</v>
      </c>
      <c r="Q33" s="4">
        <f t="shared" si="61"/>
        <v>1007.0810402920226</v>
      </c>
      <c r="R33" s="4">
        <f t="shared" si="62"/>
        <v>1156.6241316857142</v>
      </c>
      <c r="S33" s="4">
        <f t="shared" si="63"/>
        <v>1231.2843503620179</v>
      </c>
      <c r="T33" s="4">
        <f t="shared" si="64"/>
        <v>467.64461767321484</v>
      </c>
      <c r="U33" s="4">
        <f t="shared" si="65"/>
        <v>720.05508837701268</v>
      </c>
      <c r="V33" s="4">
        <f t="shared" si="66"/>
        <v>920.62850033917175</v>
      </c>
      <c r="W33" s="4">
        <f t="shared" si="67"/>
        <v>1079.6333203452521</v>
      </c>
      <c r="X33" s="4">
        <f t="shared" si="68"/>
        <v>1174.0852644486095</v>
      </c>
      <c r="Y33" s="4">
        <f t="shared" si="69"/>
        <v>427.49981961266712</v>
      </c>
      <c r="Z33" s="4">
        <f t="shared" si="30"/>
        <v>646.18141920945641</v>
      </c>
      <c r="AA33" s="4">
        <f t="shared" si="31"/>
        <v>813.82026284469271</v>
      </c>
      <c r="AB33" s="4">
        <f t="shared" si="32"/>
        <v>942.69155503138268</v>
      </c>
      <c r="AC33" s="4">
        <f t="shared" si="33"/>
        <v>1015.3145639957543</v>
      </c>
      <c r="AD33" s="4">
        <f t="shared" si="34"/>
        <v>377.90272127689479</v>
      </c>
      <c r="AE33" s="4">
        <f t="shared" si="35"/>
        <v>654.89247141802366</v>
      </c>
      <c r="AF33" s="4">
        <f t="shared" si="36"/>
        <v>710.74835129787789</v>
      </c>
      <c r="AG33" s="4">
        <f t="shared" si="37"/>
        <v>720.32865667712724</v>
      </c>
      <c r="AH33" s="4">
        <f t="shared" si="38"/>
        <v>687.07658488250649</v>
      </c>
      <c r="AI33" s="4">
        <f t="shared" si="39"/>
        <v>330.04061014611494</v>
      </c>
      <c r="AJ33" s="4">
        <f t="shared" si="40"/>
        <v>649.51046532472606</v>
      </c>
      <c r="AK33" s="4">
        <f t="shared" si="41"/>
        <v>637.99258065919128</v>
      </c>
      <c r="AL33" s="4">
        <f t="shared" si="42"/>
        <v>600.05100918640392</v>
      </c>
      <c r="AM33" s="4">
        <f t="shared" si="43"/>
        <v>542.06900093382819</v>
      </c>
      <c r="AN33" s="4">
        <f t="shared" si="44"/>
        <v>296.25599581757729</v>
      </c>
      <c r="AO33" s="4">
        <f t="shared" si="50"/>
        <v>473.69509151615375</v>
      </c>
      <c r="AP33" s="4">
        <f t="shared" si="51"/>
        <v>373.75432931578723</v>
      </c>
      <c r="AQ33" s="4">
        <f t="shared" si="52"/>
        <v>290.53865865515246</v>
      </c>
      <c r="AR33" s="4">
        <f t="shared" si="53"/>
        <v>221.9249272487009</v>
      </c>
      <c r="AS33" s="4">
        <f t="shared" si="54"/>
        <v>165.96556708116194</v>
      </c>
      <c r="AT33" s="4">
        <f t="shared" si="55"/>
        <v>488.74350400445087</v>
      </c>
      <c r="AU33" s="4">
        <f t="shared" si="56"/>
        <v>394.26893029700091</v>
      </c>
      <c r="AV33" s="4">
        <f t="shared" si="57"/>
        <v>313.51085288979971</v>
      </c>
      <c r="AW33" s="4">
        <f t="shared" si="58"/>
        <v>245.08983841647202</v>
      </c>
      <c r="AX33" s="4">
        <f t="shared" si="59"/>
        <v>187.69247228831239</v>
      </c>
      <c r="AY33" s="4">
        <f t="shared" si="70"/>
        <v>330.63473221349443</v>
      </c>
      <c r="AZ33" s="4">
        <f t="shared" si="71"/>
        <v>278.80476851786329</v>
      </c>
      <c r="BA33" s="4">
        <f t="shared" si="72"/>
        <v>231.98605198560267</v>
      </c>
      <c r="BB33" s="4">
        <f t="shared" si="73"/>
        <v>189.98599765490226</v>
      </c>
      <c r="BC33" s="4">
        <f t="shared" si="74"/>
        <v>152.59535551357999</v>
      </c>
      <c r="BD33" s="4">
        <f t="shared" si="75"/>
        <v>322.16187490353161</v>
      </c>
      <c r="BE33" s="4">
        <f t="shared" si="76"/>
        <v>275.35185624060614</v>
      </c>
      <c r="BF33" s="4">
        <f t="shared" si="77"/>
        <v>232.26942067883084</v>
      </c>
      <c r="BG33" s="4">
        <f t="shared" si="78"/>
        <v>192.87526918732848</v>
      </c>
      <c r="BH33" s="4">
        <f t="shared" si="79"/>
        <v>157.11071753555171</v>
      </c>
    </row>
    <row r="34" spans="1:60" x14ac:dyDescent="0.35">
      <c r="A34" s="1">
        <f t="shared" si="0"/>
        <v>1990</v>
      </c>
      <c r="B34" s="6">
        <v>-4.2999999999999997E-2</v>
      </c>
      <c r="C34" s="6">
        <v>-3.1E-2</v>
      </c>
      <c r="F34" s="6">
        <v>-8.5000000000000006E-2</v>
      </c>
      <c r="G34" s="6">
        <v>0.09</v>
      </c>
      <c r="H34" s="6">
        <v>7.4999999999999997E-2</v>
      </c>
      <c r="I34" s="6">
        <v>5.0000000000000001E-3</v>
      </c>
      <c r="J34" s="6">
        <v>-0.26600000000000001</v>
      </c>
      <c r="K34" s="4">
        <f t="shared" si="45"/>
        <v>1042.9138309338309</v>
      </c>
      <c r="L34" s="4">
        <f t="shared" si="46"/>
        <v>1245.1976524536112</v>
      </c>
      <c r="M34" s="4">
        <f t="shared" si="47"/>
        <v>1360.7569548666133</v>
      </c>
      <c r="N34" s="4">
        <f t="shared" si="48"/>
        <v>1375.8904973821677</v>
      </c>
      <c r="O34" s="4">
        <f t="shared" si="49"/>
        <v>949.92594185032772</v>
      </c>
      <c r="P34" s="4">
        <f t="shared" si="60"/>
        <v>753.71928028231082</v>
      </c>
      <c r="Q34" s="4">
        <f t="shared" si="61"/>
        <v>951.91716922898684</v>
      </c>
      <c r="R34" s="4">
        <f t="shared" si="62"/>
        <v>1102.1679543176874</v>
      </c>
      <c r="S34" s="4">
        <f t="shared" si="63"/>
        <v>1182.7865223699587</v>
      </c>
      <c r="T34" s="4">
        <f t="shared" si="64"/>
        <v>452.82308916068007</v>
      </c>
      <c r="U34" s="4">
        <f t="shared" si="65"/>
        <v>675.0732470061007</v>
      </c>
      <c r="V34" s="4">
        <f t="shared" si="66"/>
        <v>870.20015360459331</v>
      </c>
      <c r="W34" s="4">
        <f t="shared" si="67"/>
        <v>1028.8020243567569</v>
      </c>
      <c r="X34" s="4">
        <f t="shared" si="68"/>
        <v>1127.8403940525075</v>
      </c>
      <c r="Y34" s="4">
        <f t="shared" si="69"/>
        <v>413.95064032986329</v>
      </c>
      <c r="Z34" s="4">
        <f t="shared" ref="Z34:Z37" si="80">(Z33*(1+$B34)*0.33+Z33*(1+$C34)*0.33+Z33*(1+$F34)*0.33)*1</f>
        <v>605.81446595144166</v>
      </c>
      <c r="AA34" s="4">
        <f t="shared" ref="AA34:AA37" si="81">(AA33*(1+$B34)*0.33+AA33*(1+$C34)*0.33+AA33*(1+$F34)*0.33)*0.8+(AA33*(1+$H34)*0.25+AA33*(1+$I34)*0.25+AA33*(1+$J34)*0.25+AA33*(1+$G34)*0.25)*0.2</f>
        <v>769.24244412711198</v>
      </c>
      <c r="AB34" s="4">
        <f t="shared" ref="AB34:AB37" si="82">(AB33*(1+$B34)*0.33+AB33*(1+$C34)*0.33+AB33*(1+$F34)*0.33)*0.6+(AB33*(1+$H34)*0.25+AB33*(1+$I34)*0.25+AB33*(1+$J34)*0.25+AB33*(1+$G34)*0.25)*0.4</f>
        <v>898.307751237395</v>
      </c>
      <c r="AC34" s="4">
        <f t="shared" ref="AC34:AC37" si="83">(AC33*(1+$B34)*0.33+AC33*(1+$C34)*0.33+AC33*(1+$F34)*0.33)*0.4+(AC33*(1+$H34)*0.25+AC33*(1+$I34)*0.25+AC33*(1+$J34)*0.25+AC33*(1+$G34)*0.25)*0.6</f>
        <v>975.32335394908955</v>
      </c>
      <c r="AD34" s="4">
        <f t="shared" ref="AD34:AD37" si="84">(AD33*(1+$B34)*0.33+AD33*(1+$C34)*0.33+AD33*(1+$F34)*0.33)*0.2+(AD33*(1+$H34)*0.25+AD33*(1+$I34)*0.25+AD33*(1+$J34)*0.25+AD33*(1+$G34)*0.25)*0.8</f>
        <v>365.92547242874491</v>
      </c>
      <c r="AE34" s="4">
        <f t="shared" si="35"/>
        <v>613.98133872853975</v>
      </c>
      <c r="AF34" s="4">
        <f t="shared" si="36"/>
        <v>671.8163996071853</v>
      </c>
      <c r="AG34" s="4">
        <f t="shared" si="37"/>
        <v>686.4141428634548</v>
      </c>
      <c r="AH34" s="4">
        <f t="shared" si="38"/>
        <v>660.01401235715434</v>
      </c>
      <c r="AI34" s="4">
        <f t="shared" si="39"/>
        <v>319.580303048144</v>
      </c>
      <c r="AJ34" s="4">
        <f t="shared" si="40"/>
        <v>608.93554655589037</v>
      </c>
      <c r="AK34" s="4">
        <f t="shared" si="41"/>
        <v>603.04589906100352</v>
      </c>
      <c r="AL34" s="4">
        <f t="shared" si="42"/>
        <v>571.79940757188967</v>
      </c>
      <c r="AM34" s="4">
        <f t="shared" si="43"/>
        <v>520.71798712504665</v>
      </c>
      <c r="AN34" s="4">
        <f t="shared" si="44"/>
        <v>286.86645828613501</v>
      </c>
      <c r="AO34" s="4">
        <f t="shared" si="50"/>
        <v>444.10335914913969</v>
      </c>
      <c r="AP34" s="4">
        <f t="shared" si="51"/>
        <v>353.28156217318565</v>
      </c>
      <c r="AQ34" s="4">
        <f t="shared" si="52"/>
        <v>276.85951752835058</v>
      </c>
      <c r="AR34" s="4">
        <f t="shared" si="53"/>
        <v>213.18374821422907</v>
      </c>
      <c r="AS34" s="4">
        <f t="shared" si="54"/>
        <v>160.7054543980916</v>
      </c>
      <c r="AT34" s="4">
        <f t="shared" si="55"/>
        <v>458.21169730929279</v>
      </c>
      <c r="AU34" s="4">
        <f t="shared" si="56"/>
        <v>372.67245537105242</v>
      </c>
      <c r="AV34" s="4">
        <f t="shared" si="57"/>
        <v>298.75013491404218</v>
      </c>
      <c r="AW34" s="4">
        <f t="shared" si="58"/>
        <v>235.43623986092405</v>
      </c>
      <c r="AX34" s="4">
        <f t="shared" si="59"/>
        <v>181.74374707160666</v>
      </c>
      <c r="AY34" s="4">
        <f t="shared" si="70"/>
        <v>309.97998049211742</v>
      </c>
      <c r="AZ34" s="4">
        <f t="shared" si="71"/>
        <v>263.53295851752887</v>
      </c>
      <c r="BA34" s="4">
        <f t="shared" si="72"/>
        <v>221.0636846860165</v>
      </c>
      <c r="BB34" s="4">
        <f t="shared" si="73"/>
        <v>182.50282917927098</v>
      </c>
      <c r="BC34" s="4">
        <f t="shared" si="74"/>
        <v>147.75899831593259</v>
      </c>
      <c r="BD34" s="4">
        <f t="shared" si="75"/>
        <v>302.03642257830802</v>
      </c>
      <c r="BE34" s="4">
        <f t="shared" si="76"/>
        <v>260.26918296317069</v>
      </c>
      <c r="BF34" s="4">
        <f t="shared" si="77"/>
        <v>221.33371181443013</v>
      </c>
      <c r="BG34" s="4">
        <f t="shared" si="78"/>
        <v>185.27829808457798</v>
      </c>
      <c r="BH34" s="4">
        <f t="shared" si="79"/>
        <v>152.13125045397993</v>
      </c>
    </row>
    <row r="35" spans="1:60" x14ac:dyDescent="0.35">
      <c r="A35" s="1">
        <f t="shared" si="0"/>
        <v>1991</v>
      </c>
      <c r="B35" s="6">
        <v>0.20300000000000001</v>
      </c>
      <c r="C35" s="6">
        <v>0.30199999999999999</v>
      </c>
      <c r="F35" s="6">
        <v>0.432</v>
      </c>
      <c r="G35" s="6">
        <v>0.16</v>
      </c>
      <c r="H35" s="6">
        <v>5.3999999999999999E-2</v>
      </c>
      <c r="I35" s="6">
        <v>-5.6000000000000001E-2</v>
      </c>
      <c r="J35" s="6">
        <v>-3.9E-2</v>
      </c>
      <c r="K35" s="4">
        <f t="shared" si="45"/>
        <v>1354.9640782875426</v>
      </c>
      <c r="L35" s="4">
        <f t="shared" si="46"/>
        <v>1550.6670501582266</v>
      </c>
      <c r="M35" s="4">
        <f t="shared" si="47"/>
        <v>1621.2412157089097</v>
      </c>
      <c r="N35" s="4">
        <f t="shared" si="48"/>
        <v>1565.1222210491269</v>
      </c>
      <c r="O35" s="4">
        <f t="shared" si="49"/>
        <v>1029.3796474785729</v>
      </c>
      <c r="P35" s="4">
        <f t="shared" si="60"/>
        <v>979.23962613558115</v>
      </c>
      <c r="Q35" s="4">
        <f t="shared" si="61"/>
        <v>1185.4395853499036</v>
      </c>
      <c r="R35" s="4">
        <f t="shared" si="62"/>
        <v>1313.151557140905</v>
      </c>
      <c r="S35" s="4">
        <f t="shared" si="63"/>
        <v>1345.4598839375885</v>
      </c>
      <c r="T35" s="4">
        <f t="shared" si="64"/>
        <v>490.69811798425764</v>
      </c>
      <c r="U35" s="4">
        <f t="shared" si="65"/>
        <v>877.06191324279621</v>
      </c>
      <c r="V35" s="4">
        <f t="shared" si="66"/>
        <v>1083.6759148865649</v>
      </c>
      <c r="W35" s="4">
        <f t="shared" si="67"/>
        <v>1225.7414806712734</v>
      </c>
      <c r="X35" s="4">
        <f t="shared" si="68"/>
        <v>1282.9567948081249</v>
      </c>
      <c r="Y35" s="4">
        <f t="shared" si="69"/>
        <v>448.57429978833375</v>
      </c>
      <c r="Z35" s="4">
        <f t="shared" si="80"/>
        <v>787.08021230877262</v>
      </c>
      <c r="AA35" s="4">
        <f t="shared" si="81"/>
        <v>957.95146203548688</v>
      </c>
      <c r="AB35" s="4">
        <f t="shared" si="82"/>
        <v>1070.2672108257648</v>
      </c>
      <c r="AC35" s="4">
        <f t="shared" si="83"/>
        <v>1109.4634761111238</v>
      </c>
      <c r="AD35" s="4">
        <f t="shared" si="84"/>
        <v>396.53221079362999</v>
      </c>
      <c r="AE35" s="4">
        <f t="shared" si="35"/>
        <v>797.69069508950611</v>
      </c>
      <c r="AF35" s="4">
        <f t="shared" si="36"/>
        <v>836.62505512602081</v>
      </c>
      <c r="AG35" s="4">
        <f t="shared" si="37"/>
        <v>817.81165657523445</v>
      </c>
      <c r="AH35" s="4">
        <f t="shared" si="38"/>
        <v>750.78837953268317</v>
      </c>
      <c r="AI35" s="4">
        <f t="shared" si="39"/>
        <v>346.31063875569686</v>
      </c>
      <c r="AJ35" s="4">
        <f t="shared" si="40"/>
        <v>791.1351514408783</v>
      </c>
      <c r="AK35" s="4">
        <f t="shared" si="41"/>
        <v>750.98391292685096</v>
      </c>
      <c r="AL35" s="4">
        <f t="shared" si="42"/>
        <v>681.25668096574634</v>
      </c>
      <c r="AM35" s="4">
        <f t="shared" si="43"/>
        <v>592.33441476630287</v>
      </c>
      <c r="AN35" s="4">
        <f t="shared" si="44"/>
        <v>310.86054259010393</v>
      </c>
      <c r="AO35" s="4">
        <f t="shared" si="50"/>
        <v>576.98352524015377</v>
      </c>
      <c r="AP35" s="4">
        <f t="shared" si="51"/>
        <v>439.94788844238724</v>
      </c>
      <c r="AQ35" s="4">
        <f t="shared" si="52"/>
        <v>329.85762753073266</v>
      </c>
      <c r="AR35" s="4">
        <f t="shared" si="53"/>
        <v>242.50376184112486</v>
      </c>
      <c r="AS35" s="4">
        <f t="shared" si="54"/>
        <v>174.14718001485676</v>
      </c>
      <c r="AT35" s="4">
        <f t="shared" si="55"/>
        <v>595.31321926120631</v>
      </c>
      <c r="AU35" s="4">
        <f t="shared" si="56"/>
        <v>464.09571677776836</v>
      </c>
      <c r="AV35" s="4">
        <f t="shared" si="57"/>
        <v>355.9386782400976</v>
      </c>
      <c r="AW35" s="4">
        <f t="shared" si="58"/>
        <v>267.81672767395639</v>
      </c>
      <c r="AX35" s="4">
        <f t="shared" si="59"/>
        <v>196.94515756417002</v>
      </c>
      <c r="AY35" s="4">
        <f t="shared" si="70"/>
        <v>402.72909045516388</v>
      </c>
      <c r="AZ35" s="4">
        <f t="shared" si="71"/>
        <v>328.18233683513205</v>
      </c>
      <c r="BA35" s="4">
        <f t="shared" si="72"/>
        <v>263.3810215907219</v>
      </c>
      <c r="BB35" s="4">
        <f t="shared" si="73"/>
        <v>207.60317328761283</v>
      </c>
      <c r="BC35" s="4">
        <f t="shared" si="74"/>
        <v>160.11785645307384</v>
      </c>
      <c r="BD35" s="4">
        <f t="shared" si="75"/>
        <v>392.40874057796361</v>
      </c>
      <c r="BE35" s="4">
        <f t="shared" si="76"/>
        <v>324.11789838932981</v>
      </c>
      <c r="BF35" s="4">
        <f t="shared" si="77"/>
        <v>263.70273893221923</v>
      </c>
      <c r="BG35" s="4">
        <f t="shared" si="78"/>
        <v>210.76036353334234</v>
      </c>
      <c r="BH35" s="4">
        <f t="shared" si="79"/>
        <v>164.85581250445171</v>
      </c>
    </row>
    <row r="36" spans="1:60" x14ac:dyDescent="0.35">
      <c r="A36" s="1">
        <f t="shared" si="0"/>
        <v>1992</v>
      </c>
      <c r="B36" s="6">
        <v>4.2000000000000003E-2</v>
      </c>
      <c r="C36" s="6">
        <v>7.4999999999999997E-2</v>
      </c>
      <c r="F36" s="6">
        <v>0.183</v>
      </c>
      <c r="G36" s="6">
        <v>7.3999999999999996E-2</v>
      </c>
      <c r="H36" s="6">
        <v>3.4000000000000002E-2</v>
      </c>
      <c r="I36" s="6">
        <v>-5.0999999999999997E-2</v>
      </c>
      <c r="J36" s="6">
        <v>-5.0999999999999997E-2</v>
      </c>
      <c r="K36" s="4">
        <f t="shared" si="45"/>
        <v>1475.5558812551342</v>
      </c>
      <c r="L36" s="4">
        <f t="shared" si="46"/>
        <v>1661.5397442445403</v>
      </c>
      <c r="M36" s="4">
        <f t="shared" si="47"/>
        <v>1708.7882413571911</v>
      </c>
      <c r="N36" s="4">
        <f t="shared" si="48"/>
        <v>1622.2491821174201</v>
      </c>
      <c r="O36" s="4">
        <f t="shared" si="49"/>
        <v>1048.9378607806659</v>
      </c>
      <c r="P36" s="4">
        <f t="shared" si="60"/>
        <v>1066.391952861648</v>
      </c>
      <c r="Q36" s="4">
        <f t="shared" si="61"/>
        <v>1270.1985157024219</v>
      </c>
      <c r="R36" s="4">
        <f t="shared" si="62"/>
        <v>1384.061741226514</v>
      </c>
      <c r="S36" s="4">
        <f t="shared" si="63"/>
        <v>1394.5691697013106</v>
      </c>
      <c r="T36" s="4">
        <f t="shared" si="64"/>
        <v>500.02138222595852</v>
      </c>
      <c r="U36" s="4">
        <f t="shared" si="65"/>
        <v>955.12042352140509</v>
      </c>
      <c r="V36" s="4">
        <f t="shared" si="66"/>
        <v>1161.1587428009543</v>
      </c>
      <c r="W36" s="4">
        <f t="shared" si="67"/>
        <v>1291.9315206275223</v>
      </c>
      <c r="X36" s="4">
        <f t="shared" si="68"/>
        <v>1329.7847178186212</v>
      </c>
      <c r="Y36" s="4">
        <f t="shared" si="69"/>
        <v>457.09721148431214</v>
      </c>
      <c r="Z36" s="4">
        <f t="shared" si="80"/>
        <v>857.13035120425343</v>
      </c>
      <c r="AA36" s="4">
        <f t="shared" si="81"/>
        <v>1026.4449915710243</v>
      </c>
      <c r="AB36" s="4">
        <f t="shared" si="82"/>
        <v>1128.061640210356</v>
      </c>
      <c r="AC36" s="4">
        <f t="shared" si="83"/>
        <v>1149.9588929891797</v>
      </c>
      <c r="AD36" s="4">
        <f t="shared" si="84"/>
        <v>404.06632279870905</v>
      </c>
      <c r="AE36" s="4">
        <f t="shared" ref="AE36:AE37" si="85">(AE35*(1+$B36)*0.33+AE35*(1+$C36)*0.33+AE35*(1+$F36)*0.33)*1</f>
        <v>868.68516695247217</v>
      </c>
      <c r="AF36" s="4">
        <f t="shared" ref="AF36:AF37" si="86">(AF35*(1+$B36)*0.33+AF35*(1+$C36)*0.33+AF35*(1+$F36)*0.33)*0.8+(AF35*(1+$H36)*0.25+AF35*(1+$I36)*0.25+AF35*(1+$J36)*0.25+AF35*(1+$G36)*0.25)*0.2</f>
        <v>896.44374656753143</v>
      </c>
      <c r="AG36" s="4">
        <f t="shared" ref="AG36:AG37" si="87">(AG35*(1+$B36)*0.33+AG35*(1+$C36)*0.33+AG35*(1+$F36)*0.33)*0.6+(AG35*(1+$H36)*0.25+AG35*(1+$I36)*0.25+AG35*(1+$J36)*0.25+AG35*(1+$G36)*0.25)*0.4</f>
        <v>861.97348603029718</v>
      </c>
      <c r="AH36" s="4">
        <f t="shared" ref="AH36:AH37" si="88">(AH35*(1+$B36)*0.33+AH35*(1+$C36)*0.33+AH35*(1+$F36)*0.33)*0.4+(AH35*(1+$H36)*0.25+AH35*(1+$I36)*0.25+AH35*(1+$J36)*0.25+AH35*(1+$G36)*0.25)*0.6</f>
        <v>778.19215538562617</v>
      </c>
      <c r="AI36" s="4">
        <f t="shared" ref="AI36:AI37" si="89">(AI35*(1+$B36)*0.33+AI35*(1+$C36)*0.33+AI35*(1+$F36)*0.33)*0.2+(AI35*(1+$H36)*0.25+AI35*(1+$I36)*0.25+AI35*(1+$J36)*0.25+AI35*(1+$G36)*0.25)*0.8</f>
        <v>352.89054089205518</v>
      </c>
      <c r="AJ36" s="4">
        <f t="shared" si="40"/>
        <v>861.54617991911653</v>
      </c>
      <c r="AK36" s="4">
        <f t="shared" si="41"/>
        <v>804.67926270112093</v>
      </c>
      <c r="AL36" s="4">
        <f t="shared" si="42"/>
        <v>718.04454173789668</v>
      </c>
      <c r="AM36" s="4">
        <f t="shared" si="43"/>
        <v>613.95462090527303</v>
      </c>
      <c r="AN36" s="4">
        <f t="shared" si="44"/>
        <v>316.76689289931596</v>
      </c>
      <c r="AO36" s="4">
        <f t="shared" si="50"/>
        <v>628.33505898652754</v>
      </c>
      <c r="AP36" s="4">
        <f t="shared" si="51"/>
        <v>471.40416246601797</v>
      </c>
      <c r="AQ36" s="4">
        <f t="shared" si="52"/>
        <v>347.66993941739224</v>
      </c>
      <c r="AR36" s="4">
        <f t="shared" si="53"/>
        <v>251.35514914832592</v>
      </c>
      <c r="AS36" s="4">
        <f t="shared" si="54"/>
        <v>177.45597643513906</v>
      </c>
      <c r="AT36" s="4">
        <f t="shared" si="55"/>
        <v>648.29609577545375</v>
      </c>
      <c r="AU36" s="4">
        <f t="shared" si="56"/>
        <v>497.27856052737883</v>
      </c>
      <c r="AV36" s="4">
        <f t="shared" si="57"/>
        <v>375.15936686506291</v>
      </c>
      <c r="AW36" s="4">
        <f t="shared" si="58"/>
        <v>277.59203823405579</v>
      </c>
      <c r="AX36" s="4">
        <f t="shared" si="59"/>
        <v>200.68711555788926</v>
      </c>
      <c r="AY36" s="4">
        <f t="shared" si="70"/>
        <v>438.57197950567348</v>
      </c>
      <c r="AZ36" s="4">
        <f t="shared" si="71"/>
        <v>351.64737391884404</v>
      </c>
      <c r="BA36" s="4">
        <f t="shared" si="72"/>
        <v>277.60359675662096</v>
      </c>
      <c r="BB36" s="4">
        <f t="shared" si="73"/>
        <v>215.18068911261071</v>
      </c>
      <c r="BC36" s="4">
        <f t="shared" si="74"/>
        <v>163.16009572568225</v>
      </c>
      <c r="BD36" s="4">
        <f t="shared" si="75"/>
        <v>427.33311848940241</v>
      </c>
      <c r="BE36" s="4">
        <f t="shared" si="76"/>
        <v>347.29232812416689</v>
      </c>
      <c r="BF36" s="4">
        <f t="shared" si="77"/>
        <v>277.94268683455914</v>
      </c>
      <c r="BG36" s="4">
        <f t="shared" si="78"/>
        <v>218.45311680230935</v>
      </c>
      <c r="BH36" s="4">
        <f t="shared" si="79"/>
        <v>167.9880729420363</v>
      </c>
    </row>
    <row r="37" spans="1:60" x14ac:dyDescent="0.35">
      <c r="A37" s="1">
        <f t="shared" si="0"/>
        <v>1993</v>
      </c>
      <c r="B37" s="6">
        <v>0.13700000000000001</v>
      </c>
      <c r="C37" s="6">
        <v>0.1</v>
      </c>
      <c r="F37" s="6">
        <v>0.183</v>
      </c>
      <c r="G37" s="6">
        <v>9.8000000000000004E-2</v>
      </c>
      <c r="H37" s="6">
        <v>0.03</v>
      </c>
      <c r="I37" s="6">
        <v>4.5999999999999999E-2</v>
      </c>
      <c r="J37" s="6">
        <v>0.33900000000000002</v>
      </c>
      <c r="P37" s="4">
        <f t="shared" si="60"/>
        <v>1203.5299579996561</v>
      </c>
      <c r="Q37" s="4">
        <f t="shared" si="61"/>
        <v>1433.4571309256546</v>
      </c>
      <c r="R37" s="4">
        <f t="shared" si="62"/>
        <v>1561.858312504472</v>
      </c>
      <c r="S37" s="4">
        <f t="shared" si="63"/>
        <v>1573.6179053992621</v>
      </c>
      <c r="T37" s="4">
        <f t="shared" si="64"/>
        <v>564.18412599319356</v>
      </c>
      <c r="U37" s="4">
        <f t="shared" si="65"/>
        <v>1077.9489099862578</v>
      </c>
      <c r="V37" s="4">
        <f t="shared" si="66"/>
        <v>1310.402476013161</v>
      </c>
      <c r="W37" s="4">
        <f t="shared" si="67"/>
        <v>1457.8930437673339</v>
      </c>
      <c r="X37" s="4">
        <f t="shared" si="68"/>
        <v>1500.5157777393542</v>
      </c>
      <c r="Y37" s="4">
        <f t="shared" si="69"/>
        <v>515.75192566197916</v>
      </c>
      <c r="Z37" s="4">
        <f t="shared" si="80"/>
        <v>967.35731436912045</v>
      </c>
      <c r="AA37" s="4">
        <f t="shared" si="81"/>
        <v>1158.3739663376482</v>
      </c>
      <c r="AB37" s="4">
        <f t="shared" si="82"/>
        <v>1272.9724385117786</v>
      </c>
      <c r="AC37" s="4">
        <f t="shared" si="83"/>
        <v>1297.6021152600606</v>
      </c>
      <c r="AD37" s="4">
        <f t="shared" si="84"/>
        <v>455.91611334023946</v>
      </c>
      <c r="AE37" s="4">
        <f t="shared" si="85"/>
        <v>980.39807942256016</v>
      </c>
      <c r="AF37" s="4">
        <f t="shared" si="86"/>
        <v>1011.6636613138564</v>
      </c>
      <c r="AG37" s="4">
        <f t="shared" si="87"/>
        <v>972.70260004574925</v>
      </c>
      <c r="AH37" s="4">
        <f t="shared" si="88"/>
        <v>878.10424621558673</v>
      </c>
      <c r="AI37" s="4">
        <f t="shared" si="89"/>
        <v>398.17345509932375</v>
      </c>
      <c r="AJ37" s="4">
        <f t="shared" si="40"/>
        <v>972.34101865671505</v>
      </c>
      <c r="AK37" s="4">
        <f t="shared" si="41"/>
        <v>908.10468833609616</v>
      </c>
      <c r="AL37" s="4">
        <f t="shared" si="42"/>
        <v>810.28454356954694</v>
      </c>
      <c r="AM37" s="4">
        <f t="shared" si="43"/>
        <v>692.78025468330111</v>
      </c>
      <c r="AN37" s="4">
        <f t="shared" si="44"/>
        <v>357.41442059615622</v>
      </c>
      <c r="AO37" s="4">
        <f t="shared" si="50"/>
        <v>709.13894757219509</v>
      </c>
      <c r="AP37" s="4">
        <f t="shared" si="51"/>
        <v>531.9937394677753</v>
      </c>
      <c r="AQ37" s="4">
        <f t="shared" si="52"/>
        <v>392.33161983495052</v>
      </c>
      <c r="AR37" s="4">
        <f t="shared" si="53"/>
        <v>283.62663674747949</v>
      </c>
      <c r="AS37" s="4">
        <f t="shared" si="54"/>
        <v>200.22712733129612</v>
      </c>
      <c r="AT37" s="4">
        <f t="shared" si="55"/>
        <v>731.66697369217718</v>
      </c>
      <c r="AU37" s="4">
        <f t="shared" si="56"/>
        <v>561.19377391196281</v>
      </c>
      <c r="AV37" s="4">
        <f t="shared" si="57"/>
        <v>423.35233913254888</v>
      </c>
      <c r="AW37" s="4">
        <f t="shared" si="58"/>
        <v>313.23208002292625</v>
      </c>
      <c r="AX37" s="4">
        <f t="shared" si="59"/>
        <v>226.43928622627763</v>
      </c>
      <c r="AY37" s="4">
        <f t="shared" si="70"/>
        <v>494.97233607010315</v>
      </c>
      <c r="AZ37" s="4">
        <f t="shared" si="71"/>
        <v>396.8446108886331</v>
      </c>
      <c r="BA37" s="4">
        <f t="shared" si="72"/>
        <v>313.26455479597649</v>
      </c>
      <c r="BB37" s="4">
        <f t="shared" si="73"/>
        <v>242.80773778777882</v>
      </c>
      <c r="BC37" s="4">
        <f t="shared" si="74"/>
        <v>184.09679920920178</v>
      </c>
      <c r="BD37" s="4">
        <f t="shared" si="75"/>
        <v>482.28815752713962</v>
      </c>
      <c r="BE37" s="4">
        <f t="shared" si="76"/>
        <v>391.92981105796611</v>
      </c>
      <c r="BF37" s="4">
        <f t="shared" si="77"/>
        <v>313.64720438532663</v>
      </c>
      <c r="BG37" s="4">
        <f t="shared" si="78"/>
        <v>246.50031246855787</v>
      </c>
      <c r="BH37" s="4">
        <f t="shared" si="79"/>
        <v>189.54430246195841</v>
      </c>
    </row>
    <row r="38" spans="1:60" x14ac:dyDescent="0.35">
      <c r="A38" s="1">
        <f t="shared" si="0"/>
        <v>1994</v>
      </c>
      <c r="B38" s="6">
        <v>2.1000000000000001E-2</v>
      </c>
      <c r="C38" s="6">
        <v>1.2999999999999999E-2</v>
      </c>
      <c r="D38" s="6">
        <v>2.3E-2</v>
      </c>
      <c r="E38" s="6">
        <v>0.187</v>
      </c>
      <c r="F38" s="6">
        <v>-2.5999999999999999E-2</v>
      </c>
      <c r="G38" s="6">
        <v>-2.9000000000000001E-2</v>
      </c>
      <c r="H38" s="6">
        <v>4.2999999999999997E-2</v>
      </c>
      <c r="I38" s="6">
        <v>6.7000000000000004E-2</v>
      </c>
      <c r="J38" s="6">
        <v>-0.04</v>
      </c>
      <c r="P38" s="4">
        <f t="shared" si="60"/>
        <v>1194.6719775087786</v>
      </c>
      <c r="Q38" s="4">
        <f t="shared" si="61"/>
        <v>1427.955522457162</v>
      </c>
      <c r="R38" s="4">
        <f t="shared" si="62"/>
        <v>1561.3647652777204</v>
      </c>
      <c r="S38" s="4">
        <f t="shared" si="63"/>
        <v>1578.6629244039721</v>
      </c>
      <c r="T38" s="4">
        <f t="shared" si="64"/>
        <v>567.97995679287567</v>
      </c>
      <c r="U38" s="4">
        <f>(U37*(1+$B38)*0.2+U37*(1+$C38)*0.2+U37*(1+$F38)*0.2+U37*(1+$D38)*0.2+U37*(1+$E38)*0.2)*1</f>
        <v>1124.9474824616586</v>
      </c>
      <c r="V38" s="4">
        <f>(U37*(1+$B38)*0.2+U37*(1+$C38)*0.2+U37*(1+$F38)*0.2+U37*(1+$D38)*0.2+U37*(1+$E38)*0.2)*0.8+(V37*(1+$H38)*0.25+V37*(1+$I38)*0.25+V37*(1+$J38)*0.25+V37*(1+$G38)*0.25)*0.2</f>
        <v>1164.7248062477861</v>
      </c>
      <c r="W38" s="4">
        <f>(U37*(1+$B38)*0.2+U37*(1+$C38)*0.2+U37*(1+$F38)*0.2+U37*(1+$D38)*0.2+U37*(1+$E38)*0.2)*0.6+(W37*(1+$H38)*0.25+W37*(1+$I38)*0.25+W37*(1+$J38)*0.25+W37*(1+$G38)*0.25)*0.4</f>
        <v>1264.1030684633747</v>
      </c>
      <c r="X38" s="4">
        <f>(U37*(1+$B38)*0.2+U37*(1+$C38)*0.2+U37*(1+$F38)*0.2+U37*(1+$D38)*0.2+U37*(1+$E38)*0.2)*0.4+(X37*(1+$H38)*0.25+X37*(1+$I38)*0.25+X37*(1+$J38)*0.25+X37*(1+$G38)*0.25)*0.6</f>
        <v>1359.5166316613729</v>
      </c>
      <c r="Y38" s="4">
        <f>(U37*(1+$B38)*0.2+U37*(1+$C38)*0.2+U37*(1+$F38)*0.2+U37*(1+$D38)*0.2+U37*(1+$E38)*0.2)*0.2+(Y37*(1+$H38)*0.25+Y37*(1+$I38)*0.25+Y37*(1+$J38)*0.25+Y37*(1+$G38)*0.25)*0.8</f>
        <v>641.82020281234327</v>
      </c>
      <c r="Z38" s="4">
        <f t="shared" ref="Z38:Z45" si="90">(Z37*(1+$B38)*0.2+Z37*(1+$C38)*0.2+Z37*(1+$F38)*0.2+Z37*(1+$D38)*0.2+Z37*(1+$E38)*0.2)*1</f>
        <v>1009.5340932756141</v>
      </c>
      <c r="AA38" s="4">
        <f t="shared" ref="AA38:AA45" si="91">(Z37*(1+$B38)*0.2+Z37*(1+$C38)*0.2+Z37*(1+$F38)*0.2+Z37*(1+$D38)*0.2+Z37*(1+$E38)*0.2)*0.8+(AA37*(1+$H38)*0.25+AA37*(1+$I38)*0.25+AA37*(1+$J38)*0.25+AA37*(1+$G38)*0.25)*0.2</f>
        <v>1041.6767345190133</v>
      </c>
      <c r="AB38" s="4">
        <f t="shared" ref="AB38:AB45" si="92">(Z37*(1+$B38)*0.2+Z37*(1+$C38)*0.2+Z37*(1+$F38)*0.2+Z37*(1+$D38)*0.2+Z37*(1+$E38)*0.2)*0.6+(AB37*(1+$H38)*0.25+AB37*(1+$I38)*0.25+AB37*(1+$J38)*0.25+AB37*(1+$G38)*0.25)*0.4</f>
        <v>1120.1286183679781</v>
      </c>
      <c r="AC38" s="4">
        <f t="shared" ref="AC38:AC45" si="93">(Z37*(1+$B38)*0.2+Z37*(1+$C38)*0.2+Z37*(1+$F38)*0.2+Z37*(1+$D38)*0.2+Z37*(1+$E38)*0.2)*0.4+(AC37*(1+$H38)*0.25+AC37*(1+$I38)*0.25+AC37*(1+$J38)*0.25+AC37*(1+$G38)*0.25)*0.6</f>
        <v>1190.3551594751314</v>
      </c>
      <c r="AD38" s="4">
        <f t="shared" ref="AD38:AD45" si="94">(Z37*(1+$B38)*0.2+Z37*(1+$C38)*0.2+Z37*(1+$F38)*0.2+Z37*(1+$D38)*0.2+Z37*(1+$E38)*0.2)*0.2+(AD37*(1+$H38)*0.25+AD37*(1+$I38)*0.25+AD37*(1+$J38)*0.25+AD37*(1+$G38)*0.25)*0.8</f>
        <v>570.37822145670441</v>
      </c>
      <c r="AE38" s="4">
        <f t="shared" ref="AE38:AE47" si="95">(AE37*(1+$B38)*0.2+AE37*(1+$C38)*0.2+AE37*(1+$F38)*0.2+AE37*(1+$D38)*0.2+AE37*(1+$E38)*0.2)*1</f>
        <v>1023.1434356853839</v>
      </c>
      <c r="AF38" s="4">
        <f t="shared" ref="AF38:AF47" si="96">(AE37*(1+$B38)*0.2+AE37*(1+$C38)*0.2+AE37*(1+$F38)*0.2+AE37*(1+$D38)*0.2+AE37*(1+$E38)*0.2)*0.8+(AF37*(1+$H38)*0.25+AF37*(1+$I38)*0.25+AF37*(1+$J38)*0.25+AF37*(1+$G38)*0.25)*0.2</f>
        <v>1022.9213913167719</v>
      </c>
      <c r="AG38" s="4">
        <f t="shared" ref="AG38:AG47" si="97">(AE37*(1+$B38)*0.2+AE37*(1+$C38)*0.2+AE37*(1+$F38)*0.2+AE37*(1+$D38)*0.2+AE37*(1+$E38)*0.2)*0.6+(AG37*(1+$H38)*0.25+AG37*(1+$I38)*0.25+AG37*(1+$J38)*0.25+AG37*(1+$G38)*0.25)*0.4</f>
        <v>1006.9551820897176</v>
      </c>
      <c r="AH38" s="4">
        <f t="shared" ref="AH38:AH47" si="98">(AE37*(1+$B38)*0.2+AE37*(1+$C38)*0.2+AE37*(1+$F38)*0.2+AE37*(1+$D38)*0.2+AE37*(1+$E38)*0.2)*0.4+(AH37*(1+$H38)*0.25+AH37*(1+$I38)*0.25+AH37*(1+$J38)*0.25+AH37*(1+$G38)*0.25)*0.6</f>
        <v>941.52026311773136</v>
      </c>
      <c r="AI38" s="4">
        <f t="shared" ref="AI38:AI47" si="99">(AE37*(1+$B38)*0.2+AE37*(1+$C38)*0.2+AE37*(1+$F38)*0.2+AE37*(1+$D38)*0.2+AE37*(1+$E38)*0.2)*0.2+(AI37*(1+$H38)*0.25+AI37*(1+$I38)*0.25+AI37*(1+$J38)*0.25+AI37*(1+$G38)*0.25)*0.8</f>
        <v>526.43247354835023</v>
      </c>
      <c r="AJ38" s="4">
        <f t="shared" ref="AJ38:AJ49" si="100">(AJ37*(1+$B38)*0.2+AJ37*(1+$C38)*0.2+AJ37*(1+$F38)*0.2+AJ37*(1+$D38)*0.2+AJ37*(1+$E38)*0.2)*1</f>
        <v>1014.7350870701478</v>
      </c>
      <c r="AK38" s="4">
        <f t="shared" ref="AK38:AK49" si="101">(AJ37*(1+$B38)*0.2+AJ37*(1+$C38)*0.2+AJ37*(1+$F38)*0.2+AJ37*(1+$D38)*0.2+AJ37*(1+$E38)*0.2)*0.8+(AK37*(1+$H38)*0.25+AK37*(1+$I38)*0.25+AK37*(1+$J38)*0.25+AK37*(1+$G38)*0.25)*0.2</f>
        <v>995.27062193442657</v>
      </c>
      <c r="AL38" s="4">
        <f t="shared" ref="AL38:AL49" si="102">(AJ37*(1+$B38)*0.2+AJ37*(1+$C38)*0.2+AJ37*(1+$F38)*0.2+AJ37*(1+$D38)*0.2+AJ37*(1+$E38)*0.2)*0.6+(AL37*(1+$H38)*0.25+AL37*(1+$I38)*0.25+AL37*(1+$J38)*0.25+AL37*(1+$G38)*0.25)*0.4</f>
        <v>936.2770362985425</v>
      </c>
      <c r="AM38" s="4">
        <f t="shared" ref="AM38:AM49" si="103">(AJ37*(1+$B38)*0.2+AJ37*(1+$C38)*0.2+AJ37*(1+$F38)*0.2+AJ37*(1+$D38)*0.2+AJ37*(1+$E38)*0.2)*0.4+(AM37*(1+$H38)*0.25+AM37*(1+$I38)*0.25+AM37*(1+$J38)*0.25+AM37*(1+$G38)*0.25)*0.6</f>
        <v>825.82278620434215</v>
      </c>
      <c r="AN38" s="4">
        <f t="shared" ref="AN38:AN49" si="104">(AJ37*(1+$B38)*0.2+AJ37*(1+$C38)*0.2+AJ37*(1+$F38)*0.2+AJ37*(1+$D38)*0.2+AJ37*(1+$E38)*0.2)*0.2+(AN37*(1+$H38)*0.25+AN37*(1+$I38)*0.25+AN37*(1+$J38)*0.25+AN37*(1+$G38)*0.25)*0.8</f>
        <v>491.80935213984304</v>
      </c>
      <c r="AO38" s="4">
        <f t="shared" ref="AO38:AO54" si="105">(AO37*(1+$B38)*0.2+AO37*(1+$C38)*0.2+AO37*(1+$F38)*0.2+AO37*(1+$D38)*0.2+AO37*(1+$E38)*0.2)*1</f>
        <v>740.0574056863428</v>
      </c>
      <c r="AP38" s="4">
        <f t="shared" ref="AP38:AP54" si="106">(AO37*(1+$B38)*0.2+AO37*(1+$C38)*0.2+AO37*(1+$F38)*0.2+AO37*(1+$D38)*0.2+AO37*(1+$E38)*0.2)*0.8+(AP37*(1+$H38)*0.25+AP37*(1+$I38)*0.25+AP37*(1+$J38)*0.25+AP37*(1+$G38)*0.25)*0.2</f>
        <v>699.53525960853824</v>
      </c>
      <c r="AQ38" s="4">
        <f t="shared" ref="AQ38:AQ54" si="107">(AO37*(1+$B38)*0.2+AO37*(1+$C38)*0.2+AO37*(1+$F38)*0.2+AO37*(1+$D38)*0.2+AO37*(1+$E38)*0.2)*0.6+(AQ37*(1+$H38)*0.25+AQ37*(1+$I38)*0.25+AQ37*(1+$J38)*0.25+AQ37*(1+$G38)*0.25)*0.4</f>
        <v>602.57565098710916</v>
      </c>
      <c r="AR38" s="4">
        <f t="shared" ref="AR38:AR54" si="108">(AO37*(1+$B38)*0.2+AO37*(1+$C38)*0.2+AO37*(1+$F38)*0.2+AO37*(1+$D38)*0.2+AO37*(1+$E38)*0.2)*0.4+(AR37*(1+$H38)*0.25+AR37*(1+$I38)*0.25+AR37*(1+$J38)*0.25+AR37*(1+$G38)*0.25)*0.6</f>
        <v>467.94324813902182</v>
      </c>
      <c r="AS38" s="4">
        <f t="shared" ref="AS38:AS54" si="109">(AO37*(1+$B38)*0.2+AO37*(1+$C38)*0.2+AO37*(1+$F38)*0.2+AO37*(1+$D38)*0.2+AO37*(1+$E38)*0.2)*0.2+(AS37*(1+$H38)*0.25+AS37*(1+$I38)*0.25+AS37*(1+$J38)*0.25+AS37*(1+$G38)*0.25)*0.8</f>
        <v>309.8350454464221</v>
      </c>
      <c r="AT38" s="4">
        <f t="shared" ref="AT38:AT55" si="110">(AT37*(1+$B38)*0.2+AT37*(1+$C38)*0.2+AT37*(1+$F38)*0.2+AT37*(1+$D38)*0.2+AT37*(1+$E38)*0.2)*1</f>
        <v>763.56765374515612</v>
      </c>
      <c r="AU38" s="4">
        <f t="shared" ref="AU38:AU55" si="111">(AT37*(1+$B38)*0.2+AT37*(1+$C38)*0.2+AT37*(1+$F38)*0.2+AT37*(1+$D38)*0.2+AT37*(1+$E38)*0.2)*0.8+(AU37*(1+$H38)*0.25+AU37*(1+$I38)*0.25+AU37*(1+$J38)*0.25+AU37*(1+$G38)*0.25)*0.2</f>
        <v>724.24332501503704</v>
      </c>
      <c r="AV38" s="4">
        <f t="shared" ref="AV38:AV55" si="112">(AT37*(1+$B38)*0.2+AT37*(1+$C38)*0.2+AT37*(1+$F38)*0.2+AT37*(1+$D38)*0.2+AT37*(1+$E38)*0.2)*0.6+(AV37*(1+$H38)*0.25+AV37*(1+$I38)*0.25+AV37*(1+$J38)*0.25+AV37*(1+$G38)*0.25)*0.4</f>
        <v>629.21727249055664</v>
      </c>
      <c r="AW38" s="4">
        <f t="shared" ref="AW38:AW55" si="113">(AT37*(1+$B38)*0.2+AT37*(1+$C38)*0.2+AT37*(1+$F38)*0.2+AT37*(1+$D38)*0.2+AT37*(1+$E38)*0.2)*0.4+(AW37*(1+$H38)*0.25+AW37*(1+$I38)*0.25+AW37*(1+$J38)*0.25+AW37*(1+$G38)*0.25)*0.6</f>
        <v>495.29268680395921</v>
      </c>
      <c r="AX38" s="4">
        <f t="shared" ref="AX38:AX55" si="114">(AT37*(1+$B38)*0.2+AT37*(1+$C38)*0.2+AT37*(1+$F38)*0.2+AT37*(1+$D38)*0.2+AT37*(1+$E38)*0.2)*0.2+(AX37*(1+$H38)*0.25+AX37*(1+$I38)*0.25+AX37*(1+$J38)*0.25+AX37*(1+$G38)*0.25)*0.8</f>
        <v>335.7217618771088</v>
      </c>
      <c r="AY38" s="4">
        <f t="shared" ref="AY38:AY57" si="115">(AY37*(1+$B38)*0.2+AY37*(1+$C38)*0.2+AY37*(1+$F38)*0.2+AY37*(1+$D38)*0.2+AY37*(1+$E38)*0.2)*1</f>
        <v>516.55312992275969</v>
      </c>
      <c r="AZ38" s="4">
        <f t="shared" ref="AZ38:AZ57" si="116">(AY37*(1+$B38)*0.2+AY37*(1+$C38)*0.2+AY37*(1+$F38)*0.2+AY37*(1+$D38)*0.2+AY37*(1+$E38)*0.2)*0.8+(AZ37*(1+$H38)*0.25+AZ37*(1+$I38)*0.25+AZ37*(1+$J38)*0.25+AZ37*(1+$G38)*0.25)*0.2</f>
        <v>493.4249575682561</v>
      </c>
      <c r="BA38" s="4">
        <f t="shared" ref="BA38:BA57" si="117">(AY37*(1+$B38)*0.2+AY37*(1+$C38)*0.2+AY37*(1+$F38)*0.2+AY37*(1+$D38)*0.2+AY37*(1+$E38)*0.2)*0.6+(BA37*(1+$H38)*0.25+BA37*(1+$I38)*0.25+BA37*(1+$J38)*0.25+BA37*(1+$G38)*0.25)*0.4</f>
        <v>436.52208454670995</v>
      </c>
      <c r="BB38" s="4">
        <f t="shared" ref="BB38:BB57" si="118">(AY37*(1+$B38)*0.2+AY37*(1+$C38)*0.2+AY37*(1+$F38)*0.2+AY37*(1+$D38)*0.2+AY37*(1+$E38)*0.2)*0.4+(BB37*(1+$H38)*0.25+BB37*(1+$I38)*0.25+BB37*(1+$J38)*0.25+BB37*(1+$G38)*0.25)*0.6</f>
        <v>353.79916222916597</v>
      </c>
      <c r="BC38" s="4">
        <f t="shared" ref="BC38:BC57" si="119">(AY37*(1+$B38)*0.2+AY37*(1+$C38)*0.2+AY37*(1+$F38)*0.2+AY37*(1+$D38)*0.2+AY37*(1+$E38)*0.2)*0.2+(BC37*(1+$H38)*0.25+BC37*(1+$I38)*0.25+BC37*(1+$J38)*0.25+BC37*(1+$G38)*0.25)*0.8</f>
        <v>252.09765910542882</v>
      </c>
      <c r="BD38" s="4">
        <f t="shared" ref="BD38:BD58" si="120">(BD37*(1+$B38)*0.2+BD37*(1+$C38)*0.2+BD37*(1+$F38)*0.2+BD37*(1+$D38)*0.2+BD37*(1+$E38)*0.2)*1</f>
        <v>503.31592119532291</v>
      </c>
      <c r="BE38" s="4">
        <f t="shared" ref="BE38:BE58" si="121">(BD37*(1+$B38)*0.2+BD37*(1+$C38)*0.2+BD37*(1+$F38)*0.2+BD37*(1+$D38)*0.2+BD37*(1+$E38)*0.2)*0.8+(BE37*(1+$H38)*0.25+BE37*(1+$I38)*0.25+BE37*(1+$J38)*0.25+BE37*(1+$G38)*0.25)*0.2</f>
        <v>481.84215528052044</v>
      </c>
      <c r="BF38" s="4">
        <f t="shared" ref="BF38:BF58" si="122">(BD37*(1+$B38)*0.2+BD37*(1+$C38)*0.2+BD37*(1+$F38)*0.2+BD37*(1+$D38)*0.2+BD37*(1+$E38)*0.2)*0.6+(BF37*(1+$H38)*0.25+BF37*(1+$I38)*0.25+BF37*(1+$J38)*0.25+BF37*(1+$G38)*0.25)*0.4</f>
        <v>428.73438800930421</v>
      </c>
      <c r="BG38" s="4">
        <f t="shared" ref="BG38:BG58" si="123">(BD37*(1+$B38)*0.2+BD37*(1+$C38)*0.2+BD37*(1+$F38)*0.2+BD37*(1+$D38)*0.2+BD37*(1+$E38)*0.2)*0.4+(BG37*(1+$H38)*0.25+BG37*(1+$I38)*0.25+BG37*(1+$J38)*0.25+BG37*(1+$G38)*0.25)*0.6</f>
        <v>350.74253288094553</v>
      </c>
      <c r="BH38" s="4">
        <f t="shared" ref="BH38:BH58" si="124">(BD37*(1+$B38)*0.2+BD37*(1+$C38)*0.2+BD37*(1+$F38)*0.2+BD37*(1+$D38)*0.2+BD37*(1+$E38)*0.2)*0.2+(BH37*(1+$H38)*0.25+BH37*(1+$I38)*0.25+BH37*(1+$J38)*0.25+BH37*(1+$G38)*0.25)*0.8</f>
        <v>253.85288948881941</v>
      </c>
    </row>
    <row r="39" spans="1:60" x14ac:dyDescent="0.35">
      <c r="A39" s="1">
        <f t="shared" si="0"/>
        <v>1995</v>
      </c>
      <c r="B39" s="6">
        <v>0.33500000000000002</v>
      </c>
      <c r="C39" s="6">
        <v>0.372</v>
      </c>
      <c r="D39" s="6">
        <v>0.12</v>
      </c>
      <c r="E39" s="6">
        <v>0.16200000000000001</v>
      </c>
      <c r="F39" s="6">
        <v>0.224</v>
      </c>
      <c r="G39" s="6">
        <v>0.185</v>
      </c>
      <c r="H39" s="6">
        <v>5.5E-2</v>
      </c>
      <c r="I39" s="6">
        <v>0</v>
      </c>
      <c r="J39" s="6">
        <v>7.9000000000000001E-2</v>
      </c>
      <c r="U39" s="4">
        <f>(U38*(1+$B39)*0.2+U38*(1+$C39)*0.2+U38*(1+$F39)*0.2+U38*(1+$D39)*0.2+U38*(1+$E39)*0.2)*1</f>
        <v>1397.8597417068572</v>
      </c>
      <c r="V39" s="4">
        <f>(U38*(1+$B39)*0.2+U38*(1+$C39)*0.2+U38*(1+$F39)*0.2+U38*(1+$D39)*0.2+U38*(1+$E39)*0.2)*0.8+(V38*(1+$H39)*0.25+V38*(1+$I39)*0.25+V38*(1+$J39)*0.25+V38*(1+$G39)*0.25)*0.2</f>
        <v>1369.8101152746954</v>
      </c>
      <c r="W39" s="4">
        <f>(U38*(1+$B39)*0.2+U38*(1+$C39)*0.2+U38*(1+$F39)*0.2+U38*(1+$D39)*0.2+U38*(1+$E39)*0.2)*0.6+(W38*(1+$H39)*0.25+W38*(1+$I39)*0.25+W38*(1+$J39)*0.25+W38*(1+$G39)*0.25)*0.4</f>
        <v>1384.6819602934459</v>
      </c>
      <c r="X39" s="4">
        <f>(U38*(1+$B39)*0.2+U38*(1+$C39)*0.2+U38*(1+$F39)*0.2+U38*(1+$D39)*0.2+U38*(1+$E39)*0.2)*0.4+(X38*(1+$H39)*0.25+X38*(1+$I39)*0.25+X38*(1+$J39)*0.25+X38*(1+$G39)*0.25)*0.6</f>
        <v>1439.9067465045632</v>
      </c>
      <c r="Y39" s="4">
        <f>(U38*(1+$B39)*0.2+U38*(1+$C39)*0.2+U38*(1+$F39)*0.2+U38*(1+$D39)*0.2+U38*(1+$E39)*0.2)*0.2+(Y38*(1+$H39)*0.25+Y38*(1+$I39)*0.25+Y38*(1+$J39)*0.25+Y38*(1+$G39)*0.25)*0.8</f>
        <v>833.97623953067352</v>
      </c>
      <c r="Z39" s="4">
        <f t="shared" si="90"/>
        <v>1254.447064304278</v>
      </c>
      <c r="AA39" s="4">
        <f t="shared" si="91"/>
        <v>1228.5077422628033</v>
      </c>
      <c r="AB39" s="4">
        <f t="shared" si="92"/>
        <v>1236.4517888556966</v>
      </c>
      <c r="AC39" s="4">
        <f t="shared" si="93"/>
        <v>1272.950415787675</v>
      </c>
      <c r="AD39" s="4">
        <f t="shared" si="94"/>
        <v>743.58212055515696</v>
      </c>
      <c r="AE39" s="4">
        <f t="shared" si="95"/>
        <v>1271.3580331826579</v>
      </c>
      <c r="AF39" s="4">
        <f t="shared" si="96"/>
        <v>1237.9863010009833</v>
      </c>
      <c r="AG39" s="4">
        <f t="shared" si="97"/>
        <v>1197.7187630541437</v>
      </c>
      <c r="AH39" s="4">
        <f t="shared" si="98"/>
        <v>1118.5071157338855</v>
      </c>
      <c r="AI39" s="4">
        <f t="shared" si="99"/>
        <v>709.00397728759663</v>
      </c>
      <c r="AJ39" s="4">
        <f t="shared" si="100"/>
        <v>1260.9098191933658</v>
      </c>
      <c r="AK39" s="4">
        <f t="shared" si="101"/>
        <v>1223.6565461614321</v>
      </c>
      <c r="AL39" s="4">
        <f t="shared" si="102"/>
        <v>1160.92394349336</v>
      </c>
      <c r="AM39" s="4">
        <f t="shared" si="103"/>
        <v>1039.3732197198294</v>
      </c>
      <c r="AN39" s="4">
        <f t="shared" si="104"/>
        <v>677.00688221706957</v>
      </c>
      <c r="AO39" s="4">
        <f t="shared" si="105"/>
        <v>919.59533230584964</v>
      </c>
      <c r="AP39" s="4">
        <f t="shared" si="106"/>
        <v>886.74090515714352</v>
      </c>
      <c r="AQ39" s="4">
        <f t="shared" si="107"/>
        <v>812.0096230448421</v>
      </c>
      <c r="AR39" s="4">
        <f t="shared" si="108"/>
        <v>670.9951662292051</v>
      </c>
      <c r="AS39" s="4">
        <f t="shared" si="109"/>
        <v>451.55457871778935</v>
      </c>
      <c r="AT39" s="4">
        <f t="shared" si="110"/>
        <v>948.80916654373107</v>
      </c>
      <c r="AU39" s="4">
        <f t="shared" si="111"/>
        <v>915.44767927198211</v>
      </c>
      <c r="AV39" s="4">
        <f t="shared" si="112"/>
        <v>841.04443991491007</v>
      </c>
      <c r="AW39" s="4">
        <f t="shared" si="113"/>
        <v>700.39903376343739</v>
      </c>
      <c r="AX39" s="4">
        <f t="shared" si="114"/>
        <v>479.75829121819288</v>
      </c>
      <c r="AY39" s="4">
        <f t="shared" si="115"/>
        <v>641.86891924202121</v>
      </c>
      <c r="AZ39" s="4">
        <f t="shared" si="116"/>
        <v>620.0502549804819</v>
      </c>
      <c r="BA39" s="4">
        <f t="shared" si="117"/>
        <v>573.65523986093672</v>
      </c>
      <c r="BB39" s="4">
        <f t="shared" si="118"/>
        <v>485.95635494697365</v>
      </c>
      <c r="BC39" s="4">
        <f t="shared" si="119"/>
        <v>346.13574178367367</v>
      </c>
      <c r="BD39" s="4">
        <f t="shared" si="120"/>
        <v>625.42036367730827</v>
      </c>
      <c r="BE39" s="4">
        <f t="shared" si="121"/>
        <v>604.39010437467505</v>
      </c>
      <c r="BF39" s="4">
        <f t="shared" si="122"/>
        <v>560.42260038760344</v>
      </c>
      <c r="BG39" s="4">
        <f t="shared" si="123"/>
        <v>477.39669539784393</v>
      </c>
      <c r="BH39" s="4">
        <f t="shared" si="124"/>
        <v>344.36219867590387</v>
      </c>
    </row>
    <row r="40" spans="1:60" x14ac:dyDescent="0.35">
      <c r="A40" s="1">
        <f t="shared" si="0"/>
        <v>1996</v>
      </c>
      <c r="B40" s="6">
        <v>0.26</v>
      </c>
      <c r="C40" s="6">
        <v>0.22700000000000001</v>
      </c>
      <c r="D40" s="6">
        <v>0.29499999999999998</v>
      </c>
      <c r="E40" s="6">
        <v>0.372</v>
      </c>
      <c r="F40" s="6">
        <v>0.112</v>
      </c>
      <c r="G40" s="6">
        <v>3.5999999999999997E-2</v>
      </c>
      <c r="H40" s="6">
        <v>0.05</v>
      </c>
      <c r="I40" s="6">
        <v>8.9999999999999993E-3</v>
      </c>
      <c r="J40" s="6">
        <v>-8.1000000000000003E-2</v>
      </c>
      <c r="Z40" s="4">
        <f t="shared" si="90"/>
        <v>1572.0730609861212</v>
      </c>
      <c r="AA40" s="4">
        <f t="shared" si="91"/>
        <v>1504.2199526610416</v>
      </c>
      <c r="AB40" s="4">
        <f t="shared" si="92"/>
        <v>1439.5555846383493</v>
      </c>
      <c r="AC40" s="4">
        <f t="shared" si="93"/>
        <v>1395.2726697402077</v>
      </c>
      <c r="AD40" s="4">
        <f t="shared" si="94"/>
        <v>911.36233857890443</v>
      </c>
      <c r="AE40" s="4">
        <f t="shared" si="95"/>
        <v>1593.2658871845069</v>
      </c>
      <c r="AF40" s="4">
        <f t="shared" si="96"/>
        <v>1523.0765603585028</v>
      </c>
      <c r="AG40" s="4">
        <f t="shared" si="97"/>
        <v>1436.7238438006375</v>
      </c>
      <c r="AH40" s="4">
        <f t="shared" si="98"/>
        <v>1310.7594892571751</v>
      </c>
      <c r="AI40" s="4">
        <f t="shared" si="99"/>
        <v>887.84157040338403</v>
      </c>
      <c r="AJ40" s="4">
        <f t="shared" si="100"/>
        <v>1580.172185413126</v>
      </c>
      <c r="AK40" s="4">
        <f t="shared" si="101"/>
        <v>1509.7256171451004</v>
      </c>
      <c r="AL40" s="4">
        <f t="shared" si="102"/>
        <v>1414.0981821661103</v>
      </c>
      <c r="AM40" s="4">
        <f t="shared" si="103"/>
        <v>1257.8754897585598</v>
      </c>
      <c r="AN40" s="4">
        <f t="shared" si="104"/>
        <v>859.53556212648868</v>
      </c>
      <c r="AO40" s="4">
        <f t="shared" si="105"/>
        <v>1152.4368704456908</v>
      </c>
      <c r="AP40" s="4">
        <f t="shared" si="106"/>
        <v>1099.9183960215914</v>
      </c>
      <c r="AQ40" s="4">
        <f t="shared" si="107"/>
        <v>1017.4027849576141</v>
      </c>
      <c r="AR40" s="4">
        <f t="shared" si="108"/>
        <v>864.98093776488076</v>
      </c>
      <c r="AS40" s="4">
        <f t="shared" si="109"/>
        <v>592.99538988377947</v>
      </c>
      <c r="AT40" s="4">
        <f t="shared" si="110"/>
        <v>1189.0476475126038</v>
      </c>
      <c r="AU40" s="4">
        <f t="shared" si="111"/>
        <v>1134.9684672399699</v>
      </c>
      <c r="AV40" s="4">
        <f t="shared" si="112"/>
        <v>1051.0238266894071</v>
      </c>
      <c r="AW40" s="4">
        <f t="shared" si="113"/>
        <v>897.32931723400725</v>
      </c>
      <c r="AX40" s="4">
        <f t="shared" si="114"/>
        <v>622.95948569248606</v>
      </c>
      <c r="AY40" s="4">
        <f t="shared" si="115"/>
        <v>804.39012959410104</v>
      </c>
      <c r="AZ40" s="4">
        <f t="shared" si="116"/>
        <v>767.95618984986356</v>
      </c>
      <c r="BA40" s="4">
        <f t="shared" si="117"/>
        <v>712.89929103664053</v>
      </c>
      <c r="BB40" s="4">
        <f t="shared" si="118"/>
        <v>614.35037315121326</v>
      </c>
      <c r="BC40" s="4">
        <f t="shared" si="119"/>
        <v>438.7557994227534</v>
      </c>
      <c r="BD40" s="4">
        <f t="shared" si="120"/>
        <v>783.77679976040281</v>
      </c>
      <c r="BE40" s="4">
        <f t="shared" si="121"/>
        <v>748.32253375631956</v>
      </c>
      <c r="BF40" s="4">
        <f t="shared" si="122"/>
        <v>695.21971165182572</v>
      </c>
      <c r="BG40" s="4">
        <f t="shared" si="123"/>
        <v>600.95127020320297</v>
      </c>
      <c r="BH40" s="4">
        <f t="shared" si="124"/>
        <v>433.20933304909624</v>
      </c>
    </row>
    <row r="41" spans="1:60" x14ac:dyDescent="0.35">
      <c r="A41" s="1">
        <f t="shared" si="0"/>
        <v>1997</v>
      </c>
      <c r="B41" s="6">
        <v>0.22600000000000001</v>
      </c>
      <c r="C41" s="6">
        <v>0.33100000000000002</v>
      </c>
      <c r="D41" s="6">
        <v>0.16300000000000001</v>
      </c>
      <c r="E41" s="6">
        <v>0.19</v>
      </c>
      <c r="F41" s="6">
        <v>0.14299999999999999</v>
      </c>
      <c r="G41" s="6">
        <v>9.6000000000000002E-2</v>
      </c>
      <c r="H41" s="6">
        <v>5.0999999999999997E-2</v>
      </c>
      <c r="I41" s="6">
        <v>-0.14599999999999999</v>
      </c>
      <c r="J41" s="6">
        <v>0.25700000000000001</v>
      </c>
      <c r="Z41" s="4">
        <f t="shared" si="90"/>
        <v>1903.1516476297984</v>
      </c>
      <c r="AA41" s="4">
        <f t="shared" si="91"/>
        <v>1842.7697460253746</v>
      </c>
      <c r="AB41" s="4">
        <f t="shared" si="92"/>
        <v>1754.8537565168881</v>
      </c>
      <c r="AC41" s="4">
        <f t="shared" si="93"/>
        <v>1652.4213132149903</v>
      </c>
      <c r="AD41" s="4">
        <f t="shared" si="94"/>
        <v>1156.7464970597548</v>
      </c>
      <c r="AE41" s="4">
        <f t="shared" si="95"/>
        <v>1928.8076830255643</v>
      </c>
      <c r="AF41" s="4">
        <f t="shared" si="96"/>
        <v>1867.3091461207769</v>
      </c>
      <c r="AG41" s="4">
        <f t="shared" si="97"/>
        <v>1769.0416225056501</v>
      </c>
      <c r="AH41" s="4">
        <f t="shared" si="98"/>
        <v>1608.7051589987836</v>
      </c>
      <c r="AI41" s="4">
        <f t="shared" si="99"/>
        <v>1141.8474179606349</v>
      </c>
      <c r="AJ41" s="4">
        <f t="shared" si="100"/>
        <v>1912.9564476611304</v>
      </c>
      <c r="AK41" s="4">
        <f t="shared" si="101"/>
        <v>1851.7857420190962</v>
      </c>
      <c r="AL41" s="4">
        <f t="shared" si="102"/>
        <v>1749.8968745630077</v>
      </c>
      <c r="AM41" s="4">
        <f t="shared" si="103"/>
        <v>1568.5876543732443</v>
      </c>
      <c r="AN41" s="4">
        <f t="shared" si="104"/>
        <v>1114.5717742391439</v>
      </c>
      <c r="AO41" s="4">
        <f t="shared" si="105"/>
        <v>1395.1400753615533</v>
      </c>
      <c r="AP41" s="4">
        <f t="shared" si="106"/>
        <v>1350.2846868022395</v>
      </c>
      <c r="AQ41" s="4">
        <f t="shared" si="107"/>
        <v>1270.294151051884</v>
      </c>
      <c r="AR41" s="4">
        <f t="shared" si="108"/>
        <v>1110.5193550950507</v>
      </c>
      <c r="AS41" s="4">
        <f t="shared" si="109"/>
        <v>784.02288909733738</v>
      </c>
      <c r="AT41" s="4">
        <f t="shared" si="110"/>
        <v>1439.4610820787582</v>
      </c>
      <c r="AU41" s="4">
        <f t="shared" si="111"/>
        <v>1393.2036523383963</v>
      </c>
      <c r="AV41" s="4">
        <f t="shared" si="112"/>
        <v>1311.2025946516046</v>
      </c>
      <c r="AW41" s="4">
        <f t="shared" si="113"/>
        <v>1148.9086677488638</v>
      </c>
      <c r="AX41" s="4">
        <f t="shared" si="114"/>
        <v>818.40451443147276</v>
      </c>
      <c r="AY41" s="4">
        <f t="shared" si="115"/>
        <v>973.7946908866187</v>
      </c>
      <c r="AZ41" s="4">
        <f t="shared" si="116"/>
        <v>942.53362552833096</v>
      </c>
      <c r="BA41" s="4">
        <f t="shared" si="117"/>
        <v>887.82933265537281</v>
      </c>
      <c r="BB41" s="4">
        <f t="shared" si="118"/>
        <v>781.90345968632732</v>
      </c>
      <c r="BC41" s="4">
        <f t="shared" si="119"/>
        <v>568.40337696574056</v>
      </c>
      <c r="BD41" s="4">
        <f t="shared" si="120"/>
        <v>948.84019378994378</v>
      </c>
      <c r="BE41" s="4">
        <f t="shared" si="121"/>
        <v>918.39002246867551</v>
      </c>
      <c r="BF41" s="4">
        <f t="shared" si="122"/>
        <v>865.32866949531353</v>
      </c>
      <c r="BG41" s="4">
        <f t="shared" si="123"/>
        <v>763.3636537947632</v>
      </c>
      <c r="BH41" s="4">
        <f t="shared" si="124"/>
        <v>558.68910678259908</v>
      </c>
    </row>
    <row r="42" spans="1:60" x14ac:dyDescent="0.35">
      <c r="A42" s="1">
        <f t="shared" si="0"/>
        <v>1998</v>
      </c>
      <c r="B42" s="6">
        <v>0.161</v>
      </c>
      <c r="C42" s="6">
        <v>0.28299999999999997</v>
      </c>
      <c r="D42" s="6">
        <v>-8.1000000000000003E-2</v>
      </c>
      <c r="E42" s="6">
        <v>-0.11700000000000001</v>
      </c>
      <c r="F42" s="6">
        <v>0.04</v>
      </c>
      <c r="G42" s="6">
        <v>8.6999999999999994E-2</v>
      </c>
      <c r="H42" s="6">
        <v>4.8000000000000001E-2</v>
      </c>
      <c r="I42" s="6">
        <v>-0.111</v>
      </c>
      <c r="J42" s="6">
        <v>-6.7000000000000004E-2</v>
      </c>
      <c r="Z42" s="4">
        <f t="shared" si="90"/>
        <v>2012.0119218742229</v>
      </c>
      <c r="AA42" s="4">
        <f t="shared" si="91"/>
        <v>1974.2015317504988</v>
      </c>
      <c r="AB42" s="4">
        <f t="shared" si="92"/>
        <v>1901.6027845782664</v>
      </c>
      <c r="AC42" s="4">
        <f t="shared" si="93"/>
        <v>1785.5994392084465</v>
      </c>
      <c r="AD42" s="4">
        <f t="shared" si="94"/>
        <v>1317.8515621479346</v>
      </c>
      <c r="AE42" s="4">
        <f t="shared" si="95"/>
        <v>2039.1354824946268</v>
      </c>
      <c r="AF42" s="4">
        <f t="shared" si="96"/>
        <v>2000.7555005556972</v>
      </c>
      <c r="AG42" s="4">
        <f t="shared" si="97"/>
        <v>1923.4910595222618</v>
      </c>
      <c r="AH42" s="4">
        <f t="shared" si="98"/>
        <v>1770.5011401215788</v>
      </c>
      <c r="AI42" s="4">
        <f t="shared" si="99"/>
        <v>1311.4851430729718</v>
      </c>
      <c r="AJ42" s="4">
        <f t="shared" si="100"/>
        <v>2022.3775564673472</v>
      </c>
      <c r="AK42" s="4">
        <f t="shared" si="101"/>
        <v>1984.277854232356</v>
      </c>
      <c r="AL42" s="4">
        <f t="shared" si="102"/>
        <v>1905.8607271449905</v>
      </c>
      <c r="AM42" s="4">
        <f t="shared" si="103"/>
        <v>1739.986224840178</v>
      </c>
      <c r="AN42" s="4">
        <f t="shared" si="104"/>
        <v>1286.5476134263281</v>
      </c>
      <c r="AO42" s="4">
        <f t="shared" si="105"/>
        <v>1474.9420876722343</v>
      </c>
      <c r="AP42" s="4">
        <f t="shared" si="106"/>
        <v>1447.1074954216106</v>
      </c>
      <c r="AQ42" s="4">
        <f t="shared" si="107"/>
        <v>1387.620648174571</v>
      </c>
      <c r="AR42" s="4">
        <f t="shared" si="108"/>
        <v>1249.125598285561</v>
      </c>
      <c r="AS42" s="4">
        <f t="shared" si="109"/>
        <v>915.46413196607966</v>
      </c>
      <c r="AT42" s="4">
        <f t="shared" si="110"/>
        <v>1521.7982559736631</v>
      </c>
      <c r="AU42" s="4">
        <f t="shared" si="111"/>
        <v>1493.0839473940823</v>
      </c>
      <c r="AV42" s="4">
        <f t="shared" si="112"/>
        <v>1431.9218202878378</v>
      </c>
      <c r="AW42" s="4">
        <f t="shared" si="113"/>
        <v>1290.6540421318032</v>
      </c>
      <c r="AX42" s="4">
        <f t="shared" si="114"/>
        <v>952.04498391580023</v>
      </c>
      <c r="AY42" s="4">
        <f t="shared" si="115"/>
        <v>1029.4957472053334</v>
      </c>
      <c r="AZ42" s="4">
        <f t="shared" si="116"/>
        <v>1010.0768755750471</v>
      </c>
      <c r="BA42" s="4">
        <f t="shared" si="117"/>
        <v>969.01151525493106</v>
      </c>
      <c r="BB42" s="4">
        <f t="shared" si="118"/>
        <v>875.89709737895305</v>
      </c>
      <c r="BC42" s="4">
        <f t="shared" si="119"/>
        <v>655.73358197175378</v>
      </c>
      <c r="BD42" s="4">
        <f t="shared" si="120"/>
        <v>1003.1138528747287</v>
      </c>
      <c r="BE42" s="4">
        <f t="shared" si="121"/>
        <v>984.1945482452104</v>
      </c>
      <c r="BF42" s="4">
        <f t="shared" si="122"/>
        <v>944.27886624413281</v>
      </c>
      <c r="BG42" s="4">
        <f t="shared" si="123"/>
        <v>854.34003785977313</v>
      </c>
      <c r="BH42" s="4">
        <f t="shared" si="124"/>
        <v>642.76932968269466</v>
      </c>
    </row>
    <row r="43" spans="1:60" x14ac:dyDescent="0.35">
      <c r="A43" s="1">
        <f t="shared" si="0"/>
        <v>1999</v>
      </c>
      <c r="B43" s="6">
        <v>0.252</v>
      </c>
      <c r="C43" s="6">
        <v>0.20899999999999999</v>
      </c>
      <c r="D43" s="6">
        <v>9.5000000000000001E-2</v>
      </c>
      <c r="E43" s="6">
        <v>3.9E-2</v>
      </c>
      <c r="F43" s="6">
        <v>1.7000000000000001E-2</v>
      </c>
      <c r="G43" s="6">
        <v>-8.0000000000000002E-3</v>
      </c>
      <c r="H43" s="6">
        <v>4.5999999999999999E-2</v>
      </c>
      <c r="I43" s="6">
        <v>-5.1999999999999998E-2</v>
      </c>
      <c r="J43" s="6">
        <v>-0.06</v>
      </c>
      <c r="Z43" s="4">
        <f t="shared" si="90"/>
        <v>2258.2821811116278</v>
      </c>
      <c r="AA43" s="4">
        <f t="shared" si="91"/>
        <v>2194.1615055719253</v>
      </c>
      <c r="AB43" s="4">
        <f t="shared" si="92"/>
        <v>2101.5385618924038</v>
      </c>
      <c r="AC43" s="4">
        <f t="shared" si="93"/>
        <v>1954.8523821945055</v>
      </c>
      <c r="AD43" s="4">
        <f t="shared" si="94"/>
        <v>1486.4334828208839</v>
      </c>
      <c r="AE43" s="4">
        <f t="shared" si="95"/>
        <v>2288.7256655519695</v>
      </c>
      <c r="AF43" s="4">
        <f t="shared" si="96"/>
        <v>2223.7288372006587</v>
      </c>
      <c r="AG43" s="4">
        <f t="shared" si="97"/>
        <v>2128.3979892996217</v>
      </c>
      <c r="AH43" s="4">
        <f t="shared" si="98"/>
        <v>1958.1383876383854</v>
      </c>
      <c r="AI43" s="4">
        <f t="shared" si="99"/>
        <v>1487.5232674512915</v>
      </c>
      <c r="AJ43" s="4">
        <f t="shared" si="100"/>
        <v>2269.9165693789505</v>
      </c>
      <c r="AK43" s="4">
        <f t="shared" si="101"/>
        <v>2205.4469982889723</v>
      </c>
      <c r="AL43" s="4">
        <f t="shared" si="102"/>
        <v>2110.1908631044935</v>
      </c>
      <c r="AM43" s="4">
        <f t="shared" si="103"/>
        <v>1932.6445155599611</v>
      </c>
      <c r="AN43" s="4">
        <f t="shared" si="104"/>
        <v>1464.1804999381429</v>
      </c>
      <c r="AO43" s="4">
        <f t="shared" si="105"/>
        <v>1655.4749992033157</v>
      </c>
      <c r="AP43" s="4">
        <f t="shared" si="106"/>
        <v>1608.4472007139148</v>
      </c>
      <c r="AQ43" s="4">
        <f t="shared" si="107"/>
        <v>1538.064865995326</v>
      </c>
      <c r="AR43" s="4">
        <f t="shared" si="108"/>
        <v>1397.8000645116931</v>
      </c>
      <c r="AS43" s="4">
        <f t="shared" si="109"/>
        <v>1049.917436260429</v>
      </c>
      <c r="AT43" s="4">
        <f t="shared" si="110"/>
        <v>1708.0663625048394</v>
      </c>
      <c r="AU43" s="4">
        <f t="shared" si="111"/>
        <v>1659.54546887733</v>
      </c>
      <c r="AV43" s="4">
        <f t="shared" si="112"/>
        <v>1587.0123241479087</v>
      </c>
      <c r="AW43" s="4">
        <f t="shared" si="113"/>
        <v>1443.2927104133546</v>
      </c>
      <c r="AX43" s="4">
        <f t="shared" si="114"/>
        <v>1089.1589938716543</v>
      </c>
      <c r="AY43" s="4">
        <f t="shared" si="115"/>
        <v>1155.5060266632663</v>
      </c>
      <c r="AZ43" s="4">
        <f t="shared" si="116"/>
        <v>1122.6829120059949</v>
      </c>
      <c r="BA43" s="4">
        <f t="shared" si="117"/>
        <v>1073.7375368870457</v>
      </c>
      <c r="BB43" s="4">
        <f t="shared" si="118"/>
        <v>978.01821131177189</v>
      </c>
      <c r="BC43" s="4">
        <f t="shared" si="119"/>
        <v>745.98321389687442</v>
      </c>
      <c r="BD43" s="4">
        <f t="shared" si="120"/>
        <v>1125.8949884665956</v>
      </c>
      <c r="BE43" s="4">
        <f t="shared" si="121"/>
        <v>1093.9133805938113</v>
      </c>
      <c r="BF43" s="4">
        <f t="shared" si="122"/>
        <v>1046.260875967404</v>
      </c>
      <c r="BG43" s="4">
        <f t="shared" si="123"/>
        <v>953.47884368225868</v>
      </c>
      <c r="BH43" s="4">
        <f t="shared" si="124"/>
        <v>729.88147536017107</v>
      </c>
    </row>
    <row r="44" spans="1:60" x14ac:dyDescent="0.35">
      <c r="A44" s="1">
        <f t="shared" si="0"/>
        <v>2000</v>
      </c>
      <c r="B44" s="6">
        <v>-6.2E-2</v>
      </c>
      <c r="C44" s="6">
        <v>-0.09</v>
      </c>
      <c r="D44" s="6">
        <v>0.34300000000000003</v>
      </c>
      <c r="E44" s="6">
        <v>0.28599999999999998</v>
      </c>
      <c r="F44" s="6">
        <v>-5.7000000000000002E-2</v>
      </c>
      <c r="G44" s="6">
        <v>0.11600000000000001</v>
      </c>
      <c r="H44" s="6">
        <v>5.8000000000000003E-2</v>
      </c>
      <c r="I44" s="6">
        <v>1E-3</v>
      </c>
      <c r="J44" s="6">
        <v>-5.0999999999999997E-2</v>
      </c>
      <c r="Z44" s="4">
        <f t="shared" si="90"/>
        <v>2447.9778843250047</v>
      </c>
      <c r="AA44" s="4">
        <f t="shared" si="91"/>
        <v>2410.8184099089349</v>
      </c>
      <c r="AB44" s="4">
        <f t="shared" si="92"/>
        <v>2335.4612335194302</v>
      </c>
      <c r="AC44" s="4">
        <f t="shared" si="93"/>
        <v>2188.4628373555229</v>
      </c>
      <c r="AD44" s="4">
        <f t="shared" si="94"/>
        <v>1715.6059134956661</v>
      </c>
      <c r="AE44" s="4">
        <f t="shared" si="95"/>
        <v>2480.9786214583351</v>
      </c>
      <c r="AF44" s="4">
        <f t="shared" si="96"/>
        <v>2443.3157833974437</v>
      </c>
      <c r="AG44" s="4">
        <f t="shared" si="97"/>
        <v>2366.3385036621648</v>
      </c>
      <c r="AH44" s="4">
        <f t="shared" si="98"/>
        <v>2203.6958551764392</v>
      </c>
      <c r="AI44" s="4">
        <f t="shared" si="99"/>
        <v>1723.1049152854926</v>
      </c>
      <c r="AJ44" s="4">
        <f t="shared" si="100"/>
        <v>2460.5895612067825</v>
      </c>
      <c r="AK44" s="4">
        <f t="shared" si="101"/>
        <v>2423.2348200126121</v>
      </c>
      <c r="AL44" s="4">
        <f t="shared" si="102"/>
        <v>2346.5964486683624</v>
      </c>
      <c r="AM44" s="4">
        <f t="shared" si="103"/>
        <v>2179.7697218081048</v>
      </c>
      <c r="AN44" s="4">
        <f t="shared" si="104"/>
        <v>1699.773988590337</v>
      </c>
      <c r="AO44" s="4">
        <f t="shared" si="105"/>
        <v>1794.5348991363944</v>
      </c>
      <c r="AP44" s="4">
        <f t="shared" si="106"/>
        <v>1767.2897320963248</v>
      </c>
      <c r="AQ44" s="4">
        <f t="shared" si="107"/>
        <v>1711.0188902183093</v>
      </c>
      <c r="AR44" s="4">
        <f t="shared" si="108"/>
        <v>1582.493079561491</v>
      </c>
      <c r="AS44" s="4">
        <f t="shared" si="109"/>
        <v>1224.878881254881</v>
      </c>
      <c r="AT44" s="4">
        <f t="shared" si="110"/>
        <v>1851.543936955246</v>
      </c>
      <c r="AU44" s="4">
        <f t="shared" si="111"/>
        <v>1823.4334252467024</v>
      </c>
      <c r="AV44" s="4">
        <f t="shared" si="112"/>
        <v>1765.410244651745</v>
      </c>
      <c r="AW44" s="4">
        <f t="shared" si="113"/>
        <v>1633.4384454437995</v>
      </c>
      <c r="AX44" s="4">
        <f t="shared" si="114"/>
        <v>1268.6471255363897</v>
      </c>
      <c r="AY44" s="4">
        <f t="shared" si="115"/>
        <v>1252.5685329029807</v>
      </c>
      <c r="AZ44" s="4">
        <f t="shared" si="116"/>
        <v>1233.5520427780207</v>
      </c>
      <c r="BA44" s="4">
        <f t="shared" si="117"/>
        <v>1194.350479954006</v>
      </c>
      <c r="BB44" s="4">
        <f t="shared" si="118"/>
        <v>1106.0294786786544</v>
      </c>
      <c r="BC44" s="4">
        <f t="shared" si="119"/>
        <v>865.80066140273823</v>
      </c>
      <c r="BD44" s="4">
        <f t="shared" si="120"/>
        <v>1220.4701674977896</v>
      </c>
      <c r="BE44" s="4">
        <f t="shared" si="121"/>
        <v>1201.9410730766756</v>
      </c>
      <c r="BF44" s="4">
        <f t="shared" si="122"/>
        <v>1163.7600857476311</v>
      </c>
      <c r="BG44" s="4">
        <f t="shared" si="123"/>
        <v>1078.0100797009611</v>
      </c>
      <c r="BH44" s="4">
        <f t="shared" si="124"/>
        <v>846.100274376627</v>
      </c>
    </row>
    <row r="45" spans="1:60" x14ac:dyDescent="0.35">
      <c r="A45" s="1">
        <f t="shared" si="0"/>
        <v>2001</v>
      </c>
      <c r="B45" s="6">
        <v>-7.0999999999999994E-2</v>
      </c>
      <c r="C45" s="6">
        <v>-0.11899999999999999</v>
      </c>
      <c r="D45" s="6">
        <v>0.09</v>
      </c>
      <c r="E45" s="6">
        <v>7.3999999999999996E-2</v>
      </c>
      <c r="F45" s="6">
        <v>5.3999999999999999E-2</v>
      </c>
      <c r="G45" s="6">
        <v>8.4000000000000005E-2</v>
      </c>
      <c r="H45" s="6">
        <v>3.4000000000000002E-2</v>
      </c>
      <c r="I45" s="6">
        <v>-2.9000000000000001E-2</v>
      </c>
      <c r="J45" s="6">
        <v>-0.11700000000000001</v>
      </c>
      <c r="Z45" s="4">
        <f t="shared" si="90"/>
        <v>2461.6865604772247</v>
      </c>
      <c r="AA45" s="4">
        <f t="shared" si="91"/>
        <v>2448.1377845896945</v>
      </c>
      <c r="AB45" s="4">
        <f t="shared" si="92"/>
        <v>2404.6571382402526</v>
      </c>
      <c r="AC45" s="4">
        <f t="shared" si="93"/>
        <v>2288.5607826873106</v>
      </c>
      <c r="AD45" s="4">
        <f t="shared" si="94"/>
        <v>1855.2146497764022</v>
      </c>
      <c r="AE45" s="4">
        <f t="shared" si="95"/>
        <v>2494.8721017385019</v>
      </c>
      <c r="AF45" s="4">
        <f t="shared" si="96"/>
        <v>2481.140195973534</v>
      </c>
      <c r="AG45" s="4">
        <f t="shared" si="97"/>
        <v>2436.832914697713</v>
      </c>
      <c r="AH45" s="4">
        <f t="shared" si="98"/>
        <v>2310.9108312095232</v>
      </c>
      <c r="AI45" s="4">
        <f t="shared" si="99"/>
        <v>1867.8089650504958</v>
      </c>
      <c r="AJ45" s="4">
        <f t="shared" si="100"/>
        <v>2474.3688627495408</v>
      </c>
      <c r="AK45" s="4">
        <f t="shared" si="101"/>
        <v>2460.7495254541373</v>
      </c>
      <c r="AL45" s="4">
        <f t="shared" si="102"/>
        <v>2416.6894270607982</v>
      </c>
      <c r="AM45" s="4">
        <f t="shared" si="103"/>
        <v>2288.454345353085</v>
      </c>
      <c r="AN45" s="4">
        <f t="shared" si="104"/>
        <v>1845.1742290860718</v>
      </c>
      <c r="AO45" s="4">
        <f t="shared" si="105"/>
        <v>1804.5842945715583</v>
      </c>
      <c r="AP45" s="4">
        <f t="shared" si="106"/>
        <v>1794.6511764515767</v>
      </c>
      <c r="AQ45" s="4">
        <f t="shared" si="107"/>
        <v>1762.3672799376475</v>
      </c>
      <c r="AR45" s="4">
        <f t="shared" si="108"/>
        <v>1664.6830946313594</v>
      </c>
      <c r="AS45" s="4">
        <f t="shared" si="109"/>
        <v>1333.9606421831891</v>
      </c>
      <c r="AT45" s="4">
        <f t="shared" si="110"/>
        <v>1861.9125830021953</v>
      </c>
      <c r="AU45" s="4">
        <f t="shared" si="111"/>
        <v>1851.6639446557515</v>
      </c>
      <c r="AV45" s="4">
        <f t="shared" si="112"/>
        <v>1818.3684989769904</v>
      </c>
      <c r="AW45" s="4">
        <f t="shared" si="113"/>
        <v>1717.9676589962937</v>
      </c>
      <c r="AX45" s="4">
        <f t="shared" si="114"/>
        <v>1380.1957931265474</v>
      </c>
      <c r="AY45" s="4">
        <f t="shared" si="115"/>
        <v>1259.5829166872375</v>
      </c>
      <c r="AZ45" s="4">
        <f t="shared" si="116"/>
        <v>1252.6497690455049</v>
      </c>
      <c r="BA45" s="4">
        <f t="shared" si="117"/>
        <v>1230.1457606500737</v>
      </c>
      <c r="BB45" s="4">
        <f t="shared" si="118"/>
        <v>1162.8055300716373</v>
      </c>
      <c r="BC45" s="4">
        <f t="shared" si="119"/>
        <v>939.7086287557828</v>
      </c>
      <c r="BD45" s="4">
        <f t="shared" si="120"/>
        <v>1227.3048004357772</v>
      </c>
      <c r="BE45" s="4">
        <f t="shared" si="121"/>
        <v>1220.5493374616497</v>
      </c>
      <c r="BF45" s="4">
        <f t="shared" si="122"/>
        <v>1198.6283863204253</v>
      </c>
      <c r="BG45" s="4">
        <f t="shared" si="123"/>
        <v>1133.2003256601436</v>
      </c>
      <c r="BH45" s="4">
        <f t="shared" si="124"/>
        <v>917.60301805194808</v>
      </c>
    </row>
    <row r="46" spans="1:60" x14ac:dyDescent="0.35">
      <c r="A46" s="1">
        <f t="shared" si="0"/>
        <v>2002</v>
      </c>
      <c r="B46" s="6">
        <v>-0.16800000000000001</v>
      </c>
      <c r="C46" s="6">
        <v>-0.22</v>
      </c>
      <c r="D46" s="6">
        <v>-0.06</v>
      </c>
      <c r="E46" s="6">
        <v>0.17299999999999999</v>
      </c>
      <c r="F46" s="6">
        <v>-1.4999999999999999E-2</v>
      </c>
      <c r="G46" s="6">
        <v>0.10299999999999999</v>
      </c>
      <c r="H46" s="6">
        <v>1.6E-2</v>
      </c>
      <c r="I46" s="6">
        <v>0.14299999999999999</v>
      </c>
      <c r="J46" s="6">
        <v>5.1999999999999998E-2</v>
      </c>
      <c r="AE46" s="4">
        <f t="shared" si="95"/>
        <v>2350.1695198376688</v>
      </c>
      <c r="AF46" s="4">
        <f t="shared" si="96"/>
        <v>2415.3175561416265</v>
      </c>
      <c r="AG46" s="4">
        <f t="shared" si="97"/>
        <v>2461.3514313031947</v>
      </c>
      <c r="AH46" s="4">
        <f t="shared" si="98"/>
        <v>2435.4582068107497</v>
      </c>
      <c r="AI46" s="4">
        <f t="shared" si="99"/>
        <v>2081.5794790131017</v>
      </c>
      <c r="AJ46" s="4">
        <f t="shared" si="100"/>
        <v>2330.8554687100673</v>
      </c>
      <c r="AK46" s="4">
        <f t="shared" si="101"/>
        <v>2395.4680476085114</v>
      </c>
      <c r="AL46" s="4">
        <f t="shared" si="102"/>
        <v>2441.073100060069</v>
      </c>
      <c r="AM46" s="4">
        <f t="shared" si="103"/>
        <v>2413.2009943620078</v>
      </c>
      <c r="AN46" s="4">
        <f t="shared" si="104"/>
        <v>2058.1874185974762</v>
      </c>
      <c r="AO46" s="4">
        <f t="shared" si="105"/>
        <v>1699.9184054864079</v>
      </c>
      <c r="AP46" s="4">
        <f t="shared" si="106"/>
        <v>1747.0409831497316</v>
      </c>
      <c r="AQ46" s="4">
        <f t="shared" si="107"/>
        <v>1780.2362878569459</v>
      </c>
      <c r="AR46" s="4">
        <f t="shared" si="108"/>
        <v>1757.1837927305155</v>
      </c>
      <c r="AS46" s="4">
        <f t="shared" si="109"/>
        <v>1490.924923172937</v>
      </c>
      <c r="AT46" s="4">
        <f t="shared" si="110"/>
        <v>1753.9216531880681</v>
      </c>
      <c r="AU46" s="4">
        <f t="shared" si="111"/>
        <v>1802.5412354127002</v>
      </c>
      <c r="AV46" s="4">
        <f t="shared" si="112"/>
        <v>1836.7971623715148</v>
      </c>
      <c r="AW46" s="4">
        <f t="shared" si="113"/>
        <v>1813.2655334117289</v>
      </c>
      <c r="AX46" s="4">
        <f t="shared" si="114"/>
        <v>1541.6172609471989</v>
      </c>
      <c r="AY46" s="4">
        <f t="shared" si="115"/>
        <v>1186.5271075193778</v>
      </c>
      <c r="AZ46" s="4">
        <f t="shared" si="116"/>
        <v>1219.4182411986176</v>
      </c>
      <c r="BA46" s="4">
        <f t="shared" si="117"/>
        <v>1242.6011456560686</v>
      </c>
      <c r="BB46" s="4">
        <f t="shared" si="118"/>
        <v>1227.0623015171077</v>
      </c>
      <c r="BC46" s="4">
        <f t="shared" si="119"/>
        <v>1048.086026394365</v>
      </c>
      <c r="BD46" s="4">
        <f t="shared" si="120"/>
        <v>1156.1211220105022</v>
      </c>
      <c r="BE46" s="4">
        <f t="shared" si="121"/>
        <v>1188.1693896988797</v>
      </c>
      <c r="BF46" s="4">
        <f t="shared" si="122"/>
        <v>1210.7609590649326</v>
      </c>
      <c r="BG46" s="4">
        <f t="shared" si="123"/>
        <v>1195.74237953888</v>
      </c>
      <c r="BH46" s="4">
        <f t="shared" si="124"/>
        <v>1022.9321083773214</v>
      </c>
    </row>
    <row r="47" spans="1:60" x14ac:dyDescent="0.35">
      <c r="A47" s="1">
        <f t="shared" si="0"/>
        <v>2003</v>
      </c>
      <c r="B47" s="6">
        <v>0.253</v>
      </c>
      <c r="C47" s="6">
        <v>0.28399999999999997</v>
      </c>
      <c r="D47" s="6">
        <v>0.25900000000000001</v>
      </c>
      <c r="E47" s="6">
        <v>0.33100000000000002</v>
      </c>
      <c r="F47" s="6">
        <v>0.27900000000000003</v>
      </c>
      <c r="G47" s="6">
        <v>4.1000000000000002E-2</v>
      </c>
      <c r="H47" s="6">
        <v>0.01</v>
      </c>
      <c r="I47" s="6">
        <v>0.17299999999999999</v>
      </c>
      <c r="J47" s="6">
        <v>0.06</v>
      </c>
      <c r="AE47" s="4">
        <f t="shared" si="95"/>
        <v>3011.0371888160207</v>
      </c>
      <c r="AF47" s="4">
        <f t="shared" si="96"/>
        <v>2926.1907715783532</v>
      </c>
      <c r="AG47" s="4">
        <f t="shared" si="97"/>
        <v>2861.0652664599011</v>
      </c>
      <c r="AH47" s="4">
        <f t="shared" si="98"/>
        <v>2769.4403192229965</v>
      </c>
      <c r="AI47" s="4">
        <f t="shared" si="99"/>
        <v>2385.7047353816297</v>
      </c>
      <c r="AJ47" s="4">
        <f t="shared" si="100"/>
        <v>2986.292026511338</v>
      </c>
      <c r="AK47" s="4">
        <f t="shared" si="101"/>
        <v>2902.1428770068137</v>
      </c>
      <c r="AL47" s="4">
        <f t="shared" si="102"/>
        <v>2837.5309319725366</v>
      </c>
      <c r="AM47" s="4">
        <f t="shared" si="103"/>
        <v>2745.2397695815616</v>
      </c>
      <c r="AN47" s="4">
        <f t="shared" si="104"/>
        <v>2360.7133855565853</v>
      </c>
      <c r="AO47" s="4">
        <f t="shared" si="105"/>
        <v>2177.9354611091858</v>
      </c>
      <c r="AP47" s="4">
        <f t="shared" si="106"/>
        <v>2116.5645474780213</v>
      </c>
      <c r="AQ47" s="4">
        <f t="shared" si="107"/>
        <v>2069.4145023834271</v>
      </c>
      <c r="AR47" s="4">
        <f t="shared" si="108"/>
        <v>2000.3404896523034</v>
      </c>
      <c r="AS47" s="4">
        <f t="shared" si="109"/>
        <v>1713.0115663964095</v>
      </c>
      <c r="AT47" s="4">
        <f t="shared" si="110"/>
        <v>2247.1244220645531</v>
      </c>
      <c r="AU47" s="4">
        <f t="shared" si="111"/>
        <v>2183.8038702770427</v>
      </c>
      <c r="AV47" s="4">
        <f t="shared" si="112"/>
        <v>2135.1585575986887</v>
      </c>
      <c r="AW47" s="4">
        <f t="shared" si="113"/>
        <v>2064.0542005961979</v>
      </c>
      <c r="AX47" s="4">
        <f t="shared" si="114"/>
        <v>1770.2825535924705</v>
      </c>
      <c r="AY47" s="4">
        <f t="shared" si="115"/>
        <v>1520.1785301538268</v>
      </c>
      <c r="AZ47" s="4">
        <f t="shared" si="116"/>
        <v>1477.3422113878055</v>
      </c>
      <c r="BA47" s="4">
        <f t="shared" si="117"/>
        <v>1444.4374488913559</v>
      </c>
      <c r="BB47" s="4">
        <f t="shared" si="118"/>
        <v>1396.5816470164241</v>
      </c>
      <c r="BC47" s="4">
        <f t="shared" si="119"/>
        <v>1202.0358134454573</v>
      </c>
      <c r="BD47" s="4">
        <f t="shared" si="120"/>
        <v>1481.2223815198554</v>
      </c>
      <c r="BE47" s="4">
        <f t="shared" si="121"/>
        <v>1439.4837884893846</v>
      </c>
      <c r="BF47" s="4">
        <f t="shared" si="122"/>
        <v>1407.4234237753303</v>
      </c>
      <c r="BG47" s="4">
        <f t="shared" si="123"/>
        <v>1360.8730056996264</v>
      </c>
      <c r="BH47" s="4">
        <f t="shared" si="124"/>
        <v>1172.6927067616602</v>
      </c>
    </row>
    <row r="48" spans="1:60" x14ac:dyDescent="0.35">
      <c r="A48" s="1">
        <f t="shared" si="0"/>
        <v>2004</v>
      </c>
      <c r="B48" s="6">
        <v>3.1E-2</v>
      </c>
      <c r="C48" s="6">
        <v>0.107</v>
      </c>
      <c r="D48" s="6">
        <v>0.32700000000000001</v>
      </c>
      <c r="E48" s="6">
        <v>0.34100000000000003</v>
      </c>
      <c r="F48" s="6">
        <v>0.12</v>
      </c>
      <c r="G48" s="6">
        <v>4.2999999999999997E-2</v>
      </c>
      <c r="H48" s="6">
        <v>1.4E-2</v>
      </c>
      <c r="I48" s="6">
        <v>0.128</v>
      </c>
      <c r="J48" s="6">
        <v>0.36799999999999999</v>
      </c>
      <c r="AJ48" s="4">
        <f t="shared" si="100"/>
        <v>3539.3533098212379</v>
      </c>
      <c r="AK48" s="4">
        <f t="shared" si="101"/>
        <v>3492.1554738075915</v>
      </c>
      <c r="AL48" s="4">
        <f t="shared" si="102"/>
        <v>3415.5398192198386</v>
      </c>
      <c r="AM48" s="4">
        <f t="shared" si="103"/>
        <v>3290.6028245642228</v>
      </c>
      <c r="AN48" s="4">
        <f t="shared" si="104"/>
        <v>2857.5362708520738</v>
      </c>
      <c r="AO48" s="4">
        <f t="shared" si="105"/>
        <v>2581.2891085066067</v>
      </c>
      <c r="AP48" s="4">
        <f t="shared" si="106"/>
        <v>2546.8672060386571</v>
      </c>
      <c r="AQ48" s="4">
        <f t="shared" si="107"/>
        <v>2490.9778880391382</v>
      </c>
      <c r="AR48" s="4">
        <f t="shared" si="108"/>
        <v>2398.6481808106832</v>
      </c>
      <c r="AS48" s="4">
        <f t="shared" si="109"/>
        <v>2076.1261540618921</v>
      </c>
      <c r="AT48" s="4">
        <f t="shared" si="110"/>
        <v>2663.2918650309084</v>
      </c>
      <c r="AU48" s="4">
        <f t="shared" si="111"/>
        <v>2627.7764430932957</v>
      </c>
      <c r="AV48" s="4">
        <f t="shared" si="112"/>
        <v>2570.112810293228</v>
      </c>
      <c r="AW48" s="4">
        <f t="shared" si="113"/>
        <v>2474.9625623095371</v>
      </c>
      <c r="AX48" s="4">
        <f t="shared" si="114"/>
        <v>2144.6776663074852</v>
      </c>
      <c r="AY48" s="4">
        <f t="shared" si="115"/>
        <v>1801.7155939383156</v>
      </c>
      <c r="AZ48" s="4">
        <f t="shared" si="116"/>
        <v>1777.6894295730865</v>
      </c>
      <c r="BA48" s="4">
        <f t="shared" si="117"/>
        <v>1738.6817268432237</v>
      </c>
      <c r="BB48" s="4">
        <f t="shared" si="118"/>
        <v>1674.4816734051931</v>
      </c>
      <c r="BC48" s="4">
        <f t="shared" si="119"/>
        <v>1454.9169305110966</v>
      </c>
      <c r="BD48" s="4">
        <f t="shared" si="120"/>
        <v>1755.5447665773327</v>
      </c>
      <c r="BE48" s="4">
        <f t="shared" si="121"/>
        <v>1732.1342977114748</v>
      </c>
      <c r="BF48" s="4">
        <f t="shared" si="122"/>
        <v>1694.1267447913074</v>
      </c>
      <c r="BG48" s="4">
        <f t="shared" si="123"/>
        <v>1631.626125873493</v>
      </c>
      <c r="BH48" s="4">
        <f t="shared" si="124"/>
        <v>1418.9629320926342</v>
      </c>
    </row>
    <row r="49" spans="1:60" x14ac:dyDescent="0.35">
      <c r="A49" s="1">
        <f t="shared" si="0"/>
        <v>2005</v>
      </c>
      <c r="B49" s="6">
        <v>-6.0000000000000001E-3</v>
      </c>
      <c r="C49" s="6">
        <v>4.8000000000000001E-2</v>
      </c>
      <c r="D49" s="6">
        <v>0.13700000000000001</v>
      </c>
      <c r="E49" s="6">
        <v>0.154</v>
      </c>
      <c r="F49" s="6">
        <v>2.3E-2</v>
      </c>
      <c r="G49" s="6">
        <v>2.4E-2</v>
      </c>
      <c r="H49" s="6">
        <v>3.2000000000000001E-2</v>
      </c>
      <c r="I49" s="6">
        <v>8.5000000000000006E-2</v>
      </c>
      <c r="J49" s="6">
        <v>9.7000000000000003E-2</v>
      </c>
      <c r="AJ49" s="4">
        <f t="shared" si="100"/>
        <v>3791.3552654805108</v>
      </c>
      <c r="AK49" s="4">
        <f t="shared" si="101"/>
        <v>3773.0719572842372</v>
      </c>
      <c r="AL49" s="4">
        <f t="shared" si="102"/>
        <v>3722.318934673674</v>
      </c>
      <c r="AM49" s="4">
        <f t="shared" si="103"/>
        <v>3608.378321767681</v>
      </c>
      <c r="AN49" s="4">
        <f t="shared" si="104"/>
        <v>3180.31879627032</v>
      </c>
      <c r="AO49" s="4">
        <f t="shared" si="105"/>
        <v>2765.0768930322774</v>
      </c>
      <c r="AP49" s="4">
        <f t="shared" si="106"/>
        <v>2751.7426753854138</v>
      </c>
      <c r="AQ49" s="4">
        <f t="shared" si="107"/>
        <v>2714.7225647703535</v>
      </c>
      <c r="AR49" s="4">
        <f t="shared" si="108"/>
        <v>2630.8514057542625</v>
      </c>
      <c r="AS49" s="4">
        <f t="shared" si="109"/>
        <v>2312.7399067893152</v>
      </c>
      <c r="AT49" s="4">
        <f t="shared" si="110"/>
        <v>2852.9182458211089</v>
      </c>
      <c r="AU49" s="4">
        <f t="shared" si="111"/>
        <v>2839.1604249483566</v>
      </c>
      <c r="AV49" s="4">
        <f t="shared" si="112"/>
        <v>2800.9647564949355</v>
      </c>
      <c r="AW49" s="4">
        <f t="shared" si="113"/>
        <v>2714.5009991886163</v>
      </c>
      <c r="AX49" s="4">
        <f t="shared" si="114"/>
        <v>2388.4124391264463</v>
      </c>
      <c r="AY49" s="4">
        <f t="shared" si="115"/>
        <v>1929.9977442267236</v>
      </c>
      <c r="AZ49" s="4">
        <f t="shared" si="116"/>
        <v>1920.690585507916</v>
      </c>
      <c r="BA49" s="4">
        <f t="shared" si="117"/>
        <v>1894.8519623721922</v>
      </c>
      <c r="BB49" s="4">
        <f t="shared" si="118"/>
        <v>1836.4670974743706</v>
      </c>
      <c r="BC49" s="4">
        <f t="shared" si="119"/>
        <v>1619.1871391465502</v>
      </c>
      <c r="BD49" s="4">
        <f t="shared" si="120"/>
        <v>1880.5395539576384</v>
      </c>
      <c r="BE49" s="4">
        <f t="shared" si="121"/>
        <v>1871.4709008511725</v>
      </c>
      <c r="BF49" s="4">
        <f t="shared" si="122"/>
        <v>1846.294646817139</v>
      </c>
      <c r="BG49" s="4">
        <f t="shared" si="123"/>
        <v>1789.440549800835</v>
      </c>
      <c r="BH49" s="4">
        <f t="shared" si="124"/>
        <v>1578.8208920332445</v>
      </c>
    </row>
    <row r="50" spans="1:60" x14ac:dyDescent="0.35">
      <c r="A50" s="1">
        <f t="shared" si="0"/>
        <v>2006</v>
      </c>
      <c r="B50" s="6">
        <v>0.16300000000000001</v>
      </c>
      <c r="C50" s="6">
        <v>0.156</v>
      </c>
      <c r="D50" s="6">
        <v>0.38900000000000001</v>
      </c>
      <c r="E50" s="6">
        <v>0.28899999999999998</v>
      </c>
      <c r="F50" s="6">
        <v>0.11899999999999999</v>
      </c>
      <c r="G50" s="6">
        <v>4.2999999999999997E-2</v>
      </c>
      <c r="H50" s="6">
        <v>4.7E-2</v>
      </c>
      <c r="I50" s="6">
        <v>0.35699999999999998</v>
      </c>
      <c r="J50" s="6">
        <v>0.57799999999999996</v>
      </c>
      <c r="AO50" s="4">
        <f t="shared" si="105"/>
        <v>3382.2420555570816</v>
      </c>
      <c r="AP50" s="4">
        <f t="shared" si="106"/>
        <v>3397.1689916362507</v>
      </c>
      <c r="AQ50" s="4">
        <f t="shared" si="107"/>
        <v>3393.4933221313513</v>
      </c>
      <c r="AR50" s="4">
        <f t="shared" si="108"/>
        <v>3335.9010693101081</v>
      </c>
      <c r="AS50" s="4">
        <f t="shared" si="109"/>
        <v>3000.7520174346782</v>
      </c>
      <c r="AT50" s="4">
        <f t="shared" si="110"/>
        <v>3489.6895982883807</v>
      </c>
      <c r="AU50" s="4">
        <f t="shared" si="111"/>
        <v>3505.0907353989792</v>
      </c>
      <c r="AV50" s="4">
        <f t="shared" si="112"/>
        <v>3501.2985491117333</v>
      </c>
      <c r="AW50" s="4">
        <f t="shared" si="113"/>
        <v>3441.9309674537717</v>
      </c>
      <c r="AX50" s="4">
        <f t="shared" si="114"/>
        <v>3098.2924209797548</v>
      </c>
      <c r="AY50" s="4">
        <f t="shared" si="115"/>
        <v>2360.7732407381282</v>
      </c>
      <c r="AZ50" s="4">
        <f t="shared" si="116"/>
        <v>2371.1921021993667</v>
      </c>
      <c r="BA50" s="4">
        <f t="shared" si="117"/>
        <v>2368.6270555349038</v>
      </c>
      <c r="BB50" s="4">
        <f t="shared" si="118"/>
        <v>2328.5463710165582</v>
      </c>
      <c r="BC50" s="4">
        <f t="shared" si="119"/>
        <v>2099.4377229899087</v>
      </c>
      <c r="BD50" s="4">
        <f t="shared" si="120"/>
        <v>2300.2759824009831</v>
      </c>
      <c r="BE50" s="4">
        <f t="shared" si="121"/>
        <v>2310.4278497596433</v>
      </c>
      <c r="BF50" s="4">
        <f t="shared" si="122"/>
        <v>2307.9286494662024</v>
      </c>
      <c r="BG50" s="4">
        <f t="shared" si="123"/>
        <v>2268.9012073727727</v>
      </c>
      <c r="BH50" s="4">
        <f t="shared" si="124"/>
        <v>2046.7701929736072</v>
      </c>
    </row>
    <row r="51" spans="1:60" x14ac:dyDescent="0.35">
      <c r="A51" s="1">
        <f t="shared" si="0"/>
        <v>2007</v>
      </c>
      <c r="B51" s="6">
        <v>6.4000000000000001E-2</v>
      </c>
      <c r="C51" s="6">
        <v>5.5E-2</v>
      </c>
      <c r="D51" s="6">
        <v>-0.252</v>
      </c>
      <c r="E51" s="6">
        <v>4.0000000000000001E-3</v>
      </c>
      <c r="F51" s="6">
        <v>2.7E-2</v>
      </c>
      <c r="G51" s="6">
        <v>7.0000000000000007E-2</v>
      </c>
      <c r="H51" s="6">
        <v>4.3999999999999997E-2</v>
      </c>
      <c r="I51" s="6">
        <v>0.152</v>
      </c>
      <c r="J51" s="6">
        <v>0.159</v>
      </c>
      <c r="AO51" s="4">
        <f t="shared" si="105"/>
        <v>3313.2443176237175</v>
      </c>
      <c r="AP51" s="4">
        <f t="shared" si="106"/>
        <v>3402.2190934984947</v>
      </c>
      <c r="AQ51" s="4">
        <f t="shared" si="107"/>
        <v>3489.5673856173535</v>
      </c>
      <c r="AR51" s="4">
        <f t="shared" si="108"/>
        <v>3539.5020618040712</v>
      </c>
      <c r="AS51" s="4">
        <f t="shared" si="109"/>
        <v>3318.3143989544342</v>
      </c>
      <c r="AT51" s="4">
        <f t="shared" si="110"/>
        <v>3418.4999304832972</v>
      </c>
      <c r="AU51" s="4">
        <f t="shared" si="111"/>
        <v>3510.3012695936623</v>
      </c>
      <c r="AV51" s="4">
        <f t="shared" si="112"/>
        <v>3600.42456627192</v>
      </c>
      <c r="AW51" s="4">
        <f t="shared" si="113"/>
        <v>3651.9816518407597</v>
      </c>
      <c r="AX51" s="4">
        <f t="shared" si="114"/>
        <v>3425.6887786637426</v>
      </c>
      <c r="AY51" s="4">
        <f t="shared" si="115"/>
        <v>2312.6134666270705</v>
      </c>
      <c r="AZ51" s="4">
        <f t="shared" si="116"/>
        <v>2374.7170259132663</v>
      </c>
      <c r="BA51" s="4">
        <f t="shared" si="117"/>
        <v>2435.6855520504369</v>
      </c>
      <c r="BB51" s="4">
        <f t="shared" si="118"/>
        <v>2470.6180404130691</v>
      </c>
      <c r="BC51" s="4">
        <f t="shared" si="119"/>
        <v>2320.5250781714835</v>
      </c>
      <c r="BD51" s="4">
        <f t="shared" si="120"/>
        <v>2253.3503523600029</v>
      </c>
      <c r="BE51" s="4">
        <f t="shared" si="121"/>
        <v>2313.8624436473233</v>
      </c>
      <c r="BF51" s="4">
        <f t="shared" si="122"/>
        <v>2373.2686388047964</v>
      </c>
      <c r="BG51" s="4">
        <f t="shared" si="123"/>
        <v>2407.3233173376784</v>
      </c>
      <c r="BH51" s="4">
        <f t="shared" si="124"/>
        <v>2262.0616912536429</v>
      </c>
    </row>
    <row r="52" spans="1:60" x14ac:dyDescent="0.35">
      <c r="A52" s="1">
        <f t="shared" si="0"/>
        <v>2008</v>
      </c>
      <c r="B52" s="6">
        <v>-0.33800000000000002</v>
      </c>
      <c r="C52" s="6">
        <v>-0.36599999999999999</v>
      </c>
      <c r="D52" s="6">
        <v>-0.249</v>
      </c>
      <c r="E52" s="6">
        <v>-0.67500000000000004</v>
      </c>
      <c r="F52" s="6">
        <v>-0.26200000000000001</v>
      </c>
      <c r="G52" s="6">
        <v>5.1999999999999998E-2</v>
      </c>
      <c r="H52" s="6">
        <v>1.4E-2</v>
      </c>
      <c r="I52" s="6">
        <v>0.254</v>
      </c>
      <c r="J52" s="6">
        <v>0.12</v>
      </c>
      <c r="AO52" s="4">
        <f t="shared" si="105"/>
        <v>2060.8379655619524</v>
      </c>
      <c r="AP52" s="4">
        <f t="shared" si="106"/>
        <v>2403.9630112062277</v>
      </c>
      <c r="AQ52" s="4">
        <f t="shared" si="107"/>
        <v>2785.8706985512763</v>
      </c>
      <c r="AR52" s="4">
        <f t="shared" si="108"/>
        <v>3181.6435593862925</v>
      </c>
      <c r="AS52" s="4">
        <f t="shared" si="109"/>
        <v>3358.8307793839285</v>
      </c>
      <c r="AT52" s="4">
        <f t="shared" si="110"/>
        <v>2126.3069567606108</v>
      </c>
      <c r="AU52" s="4">
        <f t="shared" si="111"/>
        <v>2480.3324472582817</v>
      </c>
      <c r="AV52" s="4">
        <f t="shared" si="112"/>
        <v>2874.3726814810989</v>
      </c>
      <c r="AW52" s="4">
        <f t="shared" si="113"/>
        <v>3282.7425628301908</v>
      </c>
      <c r="AX52" s="4">
        <f t="shared" si="114"/>
        <v>3467.2730268055261</v>
      </c>
      <c r="AY52" s="4">
        <f t="shared" si="115"/>
        <v>1438.4455762420378</v>
      </c>
      <c r="AZ52" s="4">
        <f t="shared" si="116"/>
        <v>1677.9436407463754</v>
      </c>
      <c r="BA52" s="4">
        <f t="shared" si="117"/>
        <v>1944.5117308556166</v>
      </c>
      <c r="BB52" s="4">
        <f t="shared" si="118"/>
        <v>2220.809845411919</v>
      </c>
      <c r="BC52" s="4">
        <f t="shared" si="119"/>
        <v>2348.3153846646851</v>
      </c>
      <c r="BD52" s="4">
        <f t="shared" si="120"/>
        <v>1401.5839191679217</v>
      </c>
      <c r="BE52" s="4">
        <f t="shared" si="121"/>
        <v>1634.9445978240433</v>
      </c>
      <c r="BF52" s="4">
        <f t="shared" si="122"/>
        <v>1894.6816271300827</v>
      </c>
      <c r="BG52" s="4">
        <f t="shared" si="123"/>
        <v>2163.9108970140624</v>
      </c>
      <c r="BH52" s="4">
        <f t="shared" si="124"/>
        <v>2289.0275656668196</v>
      </c>
    </row>
    <row r="53" spans="1:60" x14ac:dyDescent="0.35">
      <c r="A53" s="1">
        <f t="shared" si="0"/>
        <v>2009</v>
      </c>
      <c r="B53" s="6">
        <v>0.188</v>
      </c>
      <c r="C53" s="6">
        <v>0.25900000000000001</v>
      </c>
      <c r="D53" s="6">
        <v>0.308</v>
      </c>
      <c r="E53" s="6">
        <v>0.122</v>
      </c>
      <c r="F53" s="6">
        <v>0.54200000000000004</v>
      </c>
      <c r="G53" s="6">
        <v>5.8999999999999997E-2</v>
      </c>
      <c r="H53" s="6">
        <v>2E-3</v>
      </c>
      <c r="I53" s="6">
        <v>0.115</v>
      </c>
      <c r="J53" s="6">
        <v>-2.1000000000000001E-2</v>
      </c>
      <c r="AO53" s="4">
        <f t="shared" si="105"/>
        <v>2645.7037801884348</v>
      </c>
      <c r="AP53" s="4">
        <f t="shared" si="106"/>
        <v>2615.9863397288418</v>
      </c>
      <c r="AQ53" s="4">
        <f t="shared" si="107"/>
        <v>2744.9515433611159</v>
      </c>
      <c r="AR53" s="4">
        <f t="shared" si="108"/>
        <v>3041.2408604628808</v>
      </c>
      <c r="AS53" s="4">
        <f t="shared" si="109"/>
        <v>3320.3291337057312</v>
      </c>
      <c r="AT53" s="4">
        <f t="shared" si="110"/>
        <v>2729.752871089272</v>
      </c>
      <c r="AU53" s="4">
        <f t="shared" si="111"/>
        <v>2699.0913627893256</v>
      </c>
      <c r="AV53" s="4">
        <f t="shared" si="112"/>
        <v>2832.1535718089599</v>
      </c>
      <c r="AW53" s="4">
        <f t="shared" si="113"/>
        <v>3137.8704507196253</v>
      </c>
      <c r="AX53" s="4">
        <f t="shared" si="114"/>
        <v>3427.2544594932469</v>
      </c>
      <c r="AY53" s="4">
        <f t="shared" si="115"/>
        <v>1846.6764307795281</v>
      </c>
      <c r="AZ53" s="4">
        <f t="shared" si="116"/>
        <v>1825.9339359886822</v>
      </c>
      <c r="BA53" s="4">
        <f t="shared" si="117"/>
        <v>1915.9504826382254</v>
      </c>
      <c r="BB53" s="4">
        <f t="shared" si="118"/>
        <v>2122.7903084647901</v>
      </c>
      <c r="BC53" s="4">
        <f t="shared" si="119"/>
        <v>2320.7853708122589</v>
      </c>
      <c r="BD53" s="4">
        <f t="shared" si="120"/>
        <v>1799.3534354277779</v>
      </c>
      <c r="BE53" s="4">
        <f t="shared" si="121"/>
        <v>1779.1424885401673</v>
      </c>
      <c r="BF53" s="4">
        <f t="shared" si="122"/>
        <v>1866.8522773292161</v>
      </c>
      <c r="BG53" s="4">
        <f t="shared" si="123"/>
        <v>2068.3988407351253</v>
      </c>
      <c r="BH53" s="4">
        <f t="shared" si="124"/>
        <v>2262.052594154683</v>
      </c>
    </row>
    <row r="54" spans="1:60" x14ac:dyDescent="0.35">
      <c r="A54" s="1">
        <f t="shared" si="0"/>
        <v>2010</v>
      </c>
      <c r="B54" s="6">
        <v>0.11</v>
      </c>
      <c r="C54" s="6">
        <v>0.14799999999999999</v>
      </c>
      <c r="D54" s="6">
        <v>0.46</v>
      </c>
      <c r="E54" s="6">
        <v>0.189</v>
      </c>
      <c r="F54" s="6">
        <v>0.14399999999999999</v>
      </c>
      <c r="G54" s="6">
        <v>6.5000000000000002E-2</v>
      </c>
      <c r="H54" s="6">
        <v>1E-3</v>
      </c>
      <c r="I54" s="6">
        <v>0.25900000000000001</v>
      </c>
      <c r="J54" s="6">
        <v>0.376</v>
      </c>
      <c r="AO54" s="4">
        <f t="shared" si="105"/>
        <v>3201.8307147840442</v>
      </c>
      <c r="AP54" s="4">
        <f t="shared" si="106"/>
        <v>3176.3521609804998</v>
      </c>
      <c r="AQ54" s="4">
        <f t="shared" si="107"/>
        <v>3211.5001494044873</v>
      </c>
      <c r="AR54" s="4">
        <f t="shared" si="108"/>
        <v>3425.2632786690174</v>
      </c>
      <c r="AS54" s="4">
        <f t="shared" si="109"/>
        <v>3762.1395944669371</v>
      </c>
      <c r="AT54" s="4">
        <f t="shared" si="110"/>
        <v>3303.5469245922372</v>
      </c>
      <c r="AU54" s="4">
        <f t="shared" si="111"/>
        <v>3277.2589644974214</v>
      </c>
      <c r="AV54" s="4">
        <f t="shared" si="112"/>
        <v>3313.5235488627341</v>
      </c>
      <c r="AW54" s="4">
        <f t="shared" si="113"/>
        <v>3534.0881181618388</v>
      </c>
      <c r="AX54" s="4">
        <f t="shared" si="114"/>
        <v>3883.0140277339979</v>
      </c>
      <c r="AY54" s="4">
        <f t="shared" si="115"/>
        <v>2234.847816529385</v>
      </c>
      <c r="AZ54" s="4">
        <f t="shared" si="116"/>
        <v>2217.0640248776481</v>
      </c>
      <c r="BA54" s="4">
        <f t="shared" si="117"/>
        <v>2241.5970118058603</v>
      </c>
      <c r="BB54" s="4">
        <f t="shared" si="118"/>
        <v>2390.8247126257011</v>
      </c>
      <c r="BC54" s="4">
        <f t="shared" si="119"/>
        <v>2628.9719689435624</v>
      </c>
      <c r="BD54" s="4">
        <f t="shared" si="120"/>
        <v>2177.5775275546966</v>
      </c>
      <c r="BE54" s="4">
        <f t="shared" si="121"/>
        <v>2160.2494639751239</v>
      </c>
      <c r="BF54" s="4">
        <f t="shared" si="122"/>
        <v>2184.1537721052828</v>
      </c>
      <c r="BG54" s="4">
        <f t="shared" si="123"/>
        <v>2329.5624535662523</v>
      </c>
      <c r="BH54" s="4">
        <f t="shared" si="124"/>
        <v>2562.2973545351724</v>
      </c>
    </row>
    <row r="55" spans="1:60" x14ac:dyDescent="0.35">
      <c r="A55" s="1">
        <f t="shared" si="0"/>
        <v>2011</v>
      </c>
      <c r="B55" s="6">
        <v>5.5E-2</v>
      </c>
      <c r="C55" s="6">
        <v>2.1000000000000001E-2</v>
      </c>
      <c r="D55" s="6">
        <v>0.154</v>
      </c>
      <c r="E55" s="6">
        <v>-5.1999999999999998E-2</v>
      </c>
      <c r="F55" s="6">
        <v>5.5E-2</v>
      </c>
      <c r="G55" s="6">
        <v>7.8E-2</v>
      </c>
      <c r="H55" s="6">
        <v>1E-3</v>
      </c>
      <c r="I55" s="6">
        <v>0.28299999999999997</v>
      </c>
      <c r="J55" s="6">
        <v>0.73899999999999999</v>
      </c>
      <c r="AT55" s="4">
        <f t="shared" si="110"/>
        <v>3457.4922112782356</v>
      </c>
      <c r="AU55" s="4">
        <f t="shared" si="111"/>
        <v>3601.858667917656</v>
      </c>
      <c r="AV55" s="4">
        <f t="shared" si="112"/>
        <v>3764.7236890418221</v>
      </c>
      <c r="AW55" s="4">
        <f t="shared" si="113"/>
        <v>4087.1044081228251</v>
      </c>
      <c r="AX55" s="4">
        <f t="shared" si="114"/>
        <v>4652.9493533498717</v>
      </c>
      <c r="AY55" s="4">
        <f t="shared" si="115"/>
        <v>2338.9917247796548</v>
      </c>
      <c r="AZ55" s="4">
        <f t="shared" si="116"/>
        <v>2436.6555593687681</v>
      </c>
      <c r="BA55" s="4">
        <f t="shared" si="117"/>
        <v>2546.8336705899619</v>
      </c>
      <c r="BB55" s="4">
        <f t="shared" si="118"/>
        <v>2764.9362187774168</v>
      </c>
      <c r="BC55" s="4">
        <f t="shared" si="119"/>
        <v>3149.8755476721535</v>
      </c>
      <c r="BD55" s="4">
        <f t="shared" si="120"/>
        <v>2279.0526403387453</v>
      </c>
      <c r="BE55" s="4">
        <f t="shared" si="121"/>
        <v>2374.2137380578515</v>
      </c>
      <c r="BF55" s="4">
        <f t="shared" si="122"/>
        <v>2481.5684233541519</v>
      </c>
      <c r="BG55" s="4">
        <f t="shared" si="123"/>
        <v>2694.0857674817162</v>
      </c>
      <c r="BH55" s="4">
        <f t="shared" si="124"/>
        <v>3069.8662891645322</v>
      </c>
    </row>
    <row r="56" spans="1:60" x14ac:dyDescent="0.35">
      <c r="A56" s="1">
        <f t="shared" si="0"/>
        <v>2012</v>
      </c>
      <c r="B56" s="6">
        <v>7.2999999999999995E-2</v>
      </c>
      <c r="C56" s="6">
        <v>0.159</v>
      </c>
      <c r="D56" s="6">
        <v>6.9000000000000006E-2</v>
      </c>
      <c r="E56" s="6">
        <v>0.313</v>
      </c>
      <c r="F56" s="6">
        <v>0.14699999999999999</v>
      </c>
      <c r="G56" s="6">
        <v>4.2000000000000003E-2</v>
      </c>
      <c r="H56" s="6">
        <v>1E-3</v>
      </c>
      <c r="I56" s="6">
        <v>6.2E-2</v>
      </c>
      <c r="J56" s="6">
        <v>-0.113</v>
      </c>
      <c r="AY56" s="4">
        <f t="shared" si="115"/>
        <v>2694.9862652911183</v>
      </c>
      <c r="AZ56" s="4">
        <f t="shared" si="116"/>
        <v>2642.345461882901</v>
      </c>
      <c r="BA56" s="4">
        <f t="shared" si="117"/>
        <v>2633.687760474184</v>
      </c>
      <c r="BB56" s="4">
        <f t="shared" si="118"/>
        <v>2733.6383139203645</v>
      </c>
      <c r="BC56" s="4">
        <f t="shared" si="119"/>
        <v>3053.8578903196712</v>
      </c>
      <c r="BD56" s="4">
        <f t="shared" si="120"/>
        <v>2625.9244521983023</v>
      </c>
      <c r="BE56" s="4">
        <f t="shared" si="121"/>
        <v>2574.6326238749893</v>
      </c>
      <c r="BF56" s="4">
        <f t="shared" si="122"/>
        <v>2566.1967859219585</v>
      </c>
      <c r="BG56" s="4">
        <f t="shared" si="123"/>
        <v>2663.5883384473727</v>
      </c>
      <c r="BH56" s="4">
        <f t="shared" si="124"/>
        <v>2976.1661357086232</v>
      </c>
    </row>
    <row r="57" spans="1:60" x14ac:dyDescent="0.35">
      <c r="A57" s="1">
        <f t="shared" si="0"/>
        <v>2013</v>
      </c>
      <c r="B57" s="6">
        <v>0.26500000000000001</v>
      </c>
      <c r="C57" s="6">
        <v>0.32200000000000001</v>
      </c>
      <c r="D57" s="6">
        <v>-5.3999999999999999E-2</v>
      </c>
      <c r="E57" s="6">
        <v>7.3999999999999996E-2</v>
      </c>
      <c r="F57" s="6">
        <v>7.4999999999999997E-2</v>
      </c>
      <c r="G57" s="6">
        <v>-0.02</v>
      </c>
      <c r="H57" s="6">
        <v>1E-3</v>
      </c>
      <c r="I57" s="6">
        <v>-0.154</v>
      </c>
      <c r="J57" s="6">
        <v>-0.23599999999999999</v>
      </c>
      <c r="AY57" s="4">
        <f t="shared" si="115"/>
        <v>3062.5823918768269</v>
      </c>
      <c r="AZ57" s="4">
        <f t="shared" si="116"/>
        <v>2924.4990411825365</v>
      </c>
      <c r="BA57" s="4">
        <f t="shared" si="117"/>
        <v>2783.3067099123755</v>
      </c>
      <c r="BB57" s="4">
        <f t="shared" si="118"/>
        <v>2697.5072345439348</v>
      </c>
      <c r="BC57" s="4">
        <f t="shared" si="119"/>
        <v>2805.7972152029529</v>
      </c>
      <c r="BD57" s="4">
        <f t="shared" si="120"/>
        <v>2984.1005474781509</v>
      </c>
      <c r="BE57" s="4">
        <f t="shared" si="121"/>
        <v>2849.5557255992749</v>
      </c>
      <c r="BF57" s="4">
        <f t="shared" si="122"/>
        <v>2711.9815943114659</v>
      </c>
      <c r="BG57" s="4">
        <f t="shared" si="123"/>
        <v>2628.3820774959377</v>
      </c>
      <c r="BH57" s="4">
        <f t="shared" si="124"/>
        <v>2734.3026281615635</v>
      </c>
    </row>
    <row r="58" spans="1:60" x14ac:dyDescent="0.35">
      <c r="A58" s="1">
        <f t="shared" si="0"/>
        <v>2014</v>
      </c>
      <c r="B58" s="6">
        <v>7.4999999999999997E-2</v>
      </c>
      <c r="C58" s="6">
        <v>0.13500000000000001</v>
      </c>
      <c r="D58" s="6">
        <v>0.4</v>
      </c>
      <c r="E58" s="6">
        <v>0.21</v>
      </c>
      <c r="F58" s="6">
        <v>8.0000000000000002E-3</v>
      </c>
      <c r="G58" s="6">
        <v>0.06</v>
      </c>
      <c r="H58" s="6">
        <v>0</v>
      </c>
      <c r="I58" s="6">
        <v>-0.10299999999999999</v>
      </c>
      <c r="J58" s="6">
        <v>-0.19800000000000001</v>
      </c>
      <c r="BD58" s="4">
        <f t="shared" si="120"/>
        <v>3478.2675981405328</v>
      </c>
      <c r="BE58" s="4">
        <f t="shared" si="121"/>
        <v>3318.1880771388101</v>
      </c>
      <c r="BF58" s="4">
        <f t="shared" si="122"/>
        <v>3106.3944401859999</v>
      </c>
      <c r="BG58" s="4">
        <f t="shared" si="123"/>
        <v>2873.3202736522976</v>
      </c>
      <c r="BH58" s="4">
        <f t="shared" si="124"/>
        <v>2751.30223547997</v>
      </c>
    </row>
    <row r="59" spans="1:60" x14ac:dyDescent="0.35">
      <c r="A59" s="1">
        <f t="shared" si="0"/>
        <v>2015</v>
      </c>
      <c r="B59" s="6">
        <v>-2.1999999999999999E-2</v>
      </c>
      <c r="C59" s="6">
        <v>1.4E-2</v>
      </c>
      <c r="D59" s="6">
        <v>0.17100000000000001</v>
      </c>
      <c r="E59" s="6">
        <v>2.5999999999999999E-2</v>
      </c>
      <c r="F59" s="6">
        <v>-6.7000000000000004E-2</v>
      </c>
      <c r="G59" s="6">
        <v>6.0000000000000001E-3</v>
      </c>
      <c r="H59" s="6">
        <v>1E-3</v>
      </c>
      <c r="I59" s="6">
        <v>-8.4000000000000005E-2</v>
      </c>
      <c r="J59" s="6">
        <v>-0.17799999999999999</v>
      </c>
    </row>
    <row r="60" spans="1:60" x14ac:dyDescent="0.35">
      <c r="A60" s="1">
        <f t="shared" si="0"/>
        <v>2016</v>
      </c>
      <c r="B60" s="6">
        <v>0.13400000000000001</v>
      </c>
      <c r="C60" s="6">
        <v>0.11799999999999999</v>
      </c>
      <c r="D60" s="6">
        <v>4.4999999999999998E-2</v>
      </c>
      <c r="E60" s="6">
        <v>0.307</v>
      </c>
      <c r="F60" s="6">
        <v>0.14399999999999999</v>
      </c>
      <c r="G60" s="6">
        <v>2.7E-2</v>
      </c>
      <c r="H60" s="6">
        <v>3.0000000000000001E-3</v>
      </c>
      <c r="I60" s="6">
        <v>7.8E-2</v>
      </c>
      <c r="J60" s="6">
        <v>9.2999999999999999E-2</v>
      </c>
    </row>
    <row r="61" spans="1:60" x14ac:dyDescent="0.35">
      <c r="A61" s="1">
        <f t="shared" si="0"/>
        <v>2017</v>
      </c>
      <c r="B61" s="6">
        <v>0.251</v>
      </c>
      <c r="C61" s="6">
        <v>0.216</v>
      </c>
      <c r="D61" s="6">
        <v>6.6000000000000003E-2</v>
      </c>
      <c r="E61" s="6">
        <v>0.20599999999999999</v>
      </c>
      <c r="F61" s="6">
        <v>6.5000000000000002E-2</v>
      </c>
      <c r="G61" s="6">
        <v>3.5000000000000003E-2</v>
      </c>
      <c r="H61" s="6">
        <v>8.9999999999999993E-3</v>
      </c>
      <c r="I61" s="6">
        <v>5.0000000000000001E-3</v>
      </c>
      <c r="J61" s="6">
        <v>-6.0000000000000001E-3</v>
      </c>
    </row>
    <row r="62" spans="1:60" x14ac:dyDescent="0.35">
      <c r="A62" s="1">
        <f t="shared" si="0"/>
        <v>2018</v>
      </c>
      <c r="B62" s="6">
        <v>-5.6000000000000001E-2</v>
      </c>
      <c r="C62" s="6">
        <v>-4.2000000000000003E-2</v>
      </c>
      <c r="D62" s="6">
        <v>3.1E-2</v>
      </c>
      <c r="E62" s="6">
        <v>-2.5000000000000001E-2</v>
      </c>
      <c r="F62" s="6">
        <v>-3.3000000000000002E-2</v>
      </c>
      <c r="G62" s="6">
        <v>-1E-3</v>
      </c>
      <c r="H62" s="6">
        <v>1.9E-2</v>
      </c>
      <c r="I62" s="6">
        <v>8.9999999999999993E-3</v>
      </c>
      <c r="J62" s="6">
        <v>-7.9000000000000001E-2</v>
      </c>
    </row>
    <row r="63" spans="1:60" x14ac:dyDescent="0.35">
      <c r="A63" s="1">
        <f t="shared" si="0"/>
        <v>2019</v>
      </c>
      <c r="B63" s="6">
        <v>0.223</v>
      </c>
      <c r="C63" s="6">
        <v>0.312</v>
      </c>
      <c r="D63" s="6">
        <v>0.309</v>
      </c>
      <c r="E63" s="6">
        <v>0.48699999999999999</v>
      </c>
      <c r="F63" s="6">
        <v>0.14899999999999999</v>
      </c>
      <c r="G63" s="6">
        <v>8.6999999999999994E-2</v>
      </c>
      <c r="H63" s="6">
        <v>1.6E-2</v>
      </c>
      <c r="I63" s="6">
        <v>9.8000000000000004E-2</v>
      </c>
      <c r="J63" s="6">
        <v>3.2000000000000001E-2</v>
      </c>
    </row>
  </sheetData>
  <mergeCells count="12">
    <mergeCell ref="BD2:BH2"/>
    <mergeCell ref="G1:J1"/>
    <mergeCell ref="B1:F1"/>
    <mergeCell ref="K2:O2"/>
    <mergeCell ref="P2:T2"/>
    <mergeCell ref="U2:Y2"/>
    <mergeCell ref="Z2:AD2"/>
    <mergeCell ref="AE2:AI2"/>
    <mergeCell ref="AJ2:AN2"/>
    <mergeCell ref="AO2:AS2"/>
    <mergeCell ref="AT2:AX2"/>
    <mergeCell ref="AY2:B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A228-1B98-493E-AC01-83E06B9F0BFA}">
  <dimension ref="A1:D10"/>
  <sheetViews>
    <sheetView workbookViewId="0">
      <selection activeCell="E10" sqref="E10"/>
    </sheetView>
  </sheetViews>
  <sheetFormatPr defaultRowHeight="14.25" x14ac:dyDescent="0.45"/>
  <sheetData>
    <row r="1" spans="1:4" x14ac:dyDescent="0.45">
      <c r="A1">
        <f ca="1">RANDBETWEEN(1990,2014)</f>
        <v>1991</v>
      </c>
      <c r="D1">
        <v>1992</v>
      </c>
    </row>
    <row r="2" spans="1:4" x14ac:dyDescent="0.45">
      <c r="A2">
        <f t="shared" ref="A2:A6" ca="1" si="0">RANDBETWEEN(1990,2014)</f>
        <v>2010</v>
      </c>
      <c r="D2">
        <v>1994</v>
      </c>
    </row>
    <row r="3" spans="1:4" x14ac:dyDescent="0.45">
      <c r="A3">
        <f t="shared" ca="1" si="0"/>
        <v>1996</v>
      </c>
      <c r="D3">
        <v>1995</v>
      </c>
    </row>
    <row r="4" spans="1:4" x14ac:dyDescent="0.45">
      <c r="A4">
        <f t="shared" ca="1" si="0"/>
        <v>2005</v>
      </c>
      <c r="D4">
        <v>2001</v>
      </c>
    </row>
    <row r="5" spans="1:4" x14ac:dyDescent="0.45">
      <c r="A5">
        <f t="shared" ca="1" si="0"/>
        <v>1991</v>
      </c>
      <c r="D5">
        <v>2003</v>
      </c>
    </row>
    <row r="6" spans="1:4" x14ac:dyDescent="0.45">
      <c r="A6">
        <f t="shared" ca="1" si="0"/>
        <v>2006</v>
      </c>
      <c r="D6">
        <v>2005</v>
      </c>
    </row>
    <row r="7" spans="1:4" x14ac:dyDescent="0.45">
      <c r="D7">
        <v>2010</v>
      </c>
    </row>
    <row r="8" spans="1:4" x14ac:dyDescent="0.45">
      <c r="D8">
        <v>2011</v>
      </c>
    </row>
    <row r="9" spans="1:4" x14ac:dyDescent="0.45">
      <c r="D9">
        <v>2013</v>
      </c>
    </row>
    <row r="10" spans="1:4" x14ac:dyDescent="0.45">
      <c r="D10">
        <v>2014</v>
      </c>
    </row>
  </sheetData>
  <sortState xmlns:xlrd2="http://schemas.microsoft.com/office/spreadsheetml/2017/richdata2" ref="D1:D10">
    <sortCondition ref="D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D698-40B7-4D26-9F04-DBAF866955E3}">
  <dimension ref="A1:X67"/>
  <sheetViews>
    <sheetView zoomScale="110" zoomScaleNormal="110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A3" sqref="A3:F63"/>
    </sheetView>
  </sheetViews>
  <sheetFormatPr defaultRowHeight="10.5" x14ac:dyDescent="0.35"/>
  <cols>
    <col min="1" max="10" width="9.06640625" style="2"/>
    <col min="11" max="18" width="9.06640625" style="5" customWidth="1"/>
    <col min="19" max="16384" width="9.06640625" style="2"/>
  </cols>
  <sheetData>
    <row r="1" spans="1:24" ht="21" customHeight="1" x14ac:dyDescent="0.35">
      <c r="B1" s="9" t="s">
        <v>1</v>
      </c>
      <c r="C1" s="9"/>
      <c r="D1" s="9"/>
      <c r="E1" s="9"/>
      <c r="F1" s="9"/>
      <c r="G1" s="8" t="s">
        <v>7</v>
      </c>
      <c r="H1" s="8"/>
      <c r="I1" s="8"/>
      <c r="J1" s="8"/>
      <c r="K1" s="7" t="s">
        <v>27</v>
      </c>
      <c r="L1" s="7"/>
      <c r="M1" s="7"/>
      <c r="N1" s="7"/>
      <c r="O1" s="7"/>
      <c r="S1" s="7" t="s">
        <v>33</v>
      </c>
      <c r="T1" s="7"/>
      <c r="U1" s="7"/>
      <c r="V1" s="7"/>
      <c r="W1" s="7"/>
      <c r="X1" s="7"/>
    </row>
    <row r="2" spans="1:24" x14ac:dyDescent="0.35">
      <c r="B2" s="3"/>
      <c r="C2" s="3"/>
      <c r="D2" s="3"/>
      <c r="E2" s="3"/>
      <c r="F2" s="3"/>
      <c r="G2" s="11">
        <v>0.15</v>
      </c>
      <c r="H2" s="11">
        <v>0.3</v>
      </c>
      <c r="I2" s="11">
        <v>0.3</v>
      </c>
      <c r="J2" s="11">
        <v>0.25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7" t="s">
        <v>54</v>
      </c>
      <c r="Q2" s="7"/>
      <c r="R2" s="7"/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</row>
    <row r="3" spans="1:24" ht="52.5" x14ac:dyDescent="0.35">
      <c r="A3" s="2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 t="s">
        <v>8</v>
      </c>
      <c r="H3" s="2" t="s">
        <v>9</v>
      </c>
      <c r="I3" s="2" t="s">
        <v>10</v>
      </c>
      <c r="J3" s="2" t="s">
        <v>11</v>
      </c>
      <c r="K3" s="5" t="s">
        <v>28</v>
      </c>
      <c r="L3" s="5" t="s">
        <v>29</v>
      </c>
      <c r="M3" s="5" t="s">
        <v>30</v>
      </c>
      <c r="N3" s="5" t="s">
        <v>31</v>
      </c>
      <c r="O3" s="5" t="s">
        <v>32</v>
      </c>
      <c r="P3" s="5" t="s">
        <v>52</v>
      </c>
      <c r="Q3" s="5" t="s">
        <v>53</v>
      </c>
      <c r="R3" s="5" t="s">
        <v>51</v>
      </c>
      <c r="S3" s="2" t="s">
        <v>45</v>
      </c>
      <c r="T3" s="2" t="s">
        <v>46</v>
      </c>
      <c r="U3" s="2" t="s">
        <v>47</v>
      </c>
      <c r="V3" s="2" t="s">
        <v>48</v>
      </c>
      <c r="W3" s="2" t="s">
        <v>49</v>
      </c>
      <c r="X3" s="2" t="s">
        <v>50</v>
      </c>
    </row>
    <row r="4" spans="1:24" x14ac:dyDescent="0.35">
      <c r="A4" s="2">
        <v>1960</v>
      </c>
      <c r="B4" s="6">
        <v>-9.2999999999999999E-2</v>
      </c>
      <c r="C4" s="6">
        <v>3.0000000000000001E-3</v>
      </c>
      <c r="H4" s="6">
        <v>2.9000000000000001E-2</v>
      </c>
      <c r="I4" s="6">
        <v>5.0000000000000001E-3</v>
      </c>
      <c r="J4" s="6">
        <v>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0</v>
      </c>
      <c r="Q4" s="5">
        <v>0</v>
      </c>
      <c r="R4" s="5">
        <v>0</v>
      </c>
      <c r="S4" s="5">
        <v>100</v>
      </c>
      <c r="T4" s="5">
        <v>100</v>
      </c>
      <c r="U4" s="5">
        <v>100</v>
      </c>
      <c r="V4" s="5">
        <v>100</v>
      </c>
      <c r="W4" s="5">
        <v>100</v>
      </c>
      <c r="X4" s="5">
        <v>100</v>
      </c>
    </row>
    <row r="5" spans="1:24" x14ac:dyDescent="0.35">
      <c r="A5" s="2">
        <f>A4+1</f>
        <v>1961</v>
      </c>
      <c r="B5" s="6">
        <v>0.187</v>
      </c>
      <c r="C5" s="6">
        <v>0.26600000000000001</v>
      </c>
      <c r="H5" s="6">
        <v>2.4E-2</v>
      </c>
      <c r="I5" s="6">
        <v>-1E-3</v>
      </c>
      <c r="J5" s="6">
        <v>0.13</v>
      </c>
      <c r="K5" s="5">
        <f>K4*(1+$B5)*0.5+K4*(1+$C5)*0.5+K4*(1+$D5)*0+K4*(1+$E5)*0+K4*(1+$F5)*0</f>
        <v>122.65</v>
      </c>
      <c r="L5" s="5">
        <f>L4*(1+$B5)*0.33+L4*(1+$C5)*0.67+L4*(1+$D5)*0+L4*(1+$E5)*0+L4*(1+$F5)*0</f>
        <v>123.99299999999999</v>
      </c>
      <c r="M5" s="5">
        <f>M4*(1+$B5)*0.5+M4*(1+$C5)*0.5+M4*(1+$D5)*0+M4*(1+$E5)*0+M4*(1+$F5)*0</f>
        <v>122.65</v>
      </c>
      <c r="N5" s="5">
        <f>N4*(1+$B5)*0.25+N4*(1+$C5)*0.75+N4*(1+$D5)*0+N4*(1+$E5)*0+N4*(1+$F5)*0</f>
        <v>124.62499999999999</v>
      </c>
      <c r="O5" s="5">
        <f>O4*(1+$B5)*0+O4*(1+$C5)*1+O4*(1+$D5)*0+O4*(1+$E5)*0+O4*(1+$F5)*0</f>
        <v>126.6</v>
      </c>
      <c r="P5" s="11">
        <f>(O5-O4)/O4</f>
        <v>0.26599999999999996</v>
      </c>
      <c r="Q5" s="11">
        <f>(N5-N4)/N4</f>
        <v>0.24624999999999986</v>
      </c>
      <c r="R5" s="11">
        <f>(L5-L4)/L4</f>
        <v>0.23992999999999995</v>
      </c>
      <c r="S5" s="5"/>
      <c r="T5" s="5"/>
      <c r="U5" s="5"/>
      <c r="V5" s="5"/>
      <c r="W5" s="5"/>
      <c r="X5" s="5"/>
    </row>
    <row r="6" spans="1:24" x14ac:dyDescent="0.35">
      <c r="A6" s="2">
        <f t="shared" ref="A6:A63" si="0">A5+1</f>
        <v>1962</v>
      </c>
      <c r="B6" s="6">
        <v>-0.108</v>
      </c>
      <c r="C6" s="6">
        <v>-8.7999999999999995E-2</v>
      </c>
      <c r="H6" s="15">
        <v>2.8000000000000001E-2</v>
      </c>
      <c r="I6" s="6">
        <v>-1E-3</v>
      </c>
      <c r="J6" s="6">
        <v>0.161</v>
      </c>
      <c r="K6" s="5">
        <f t="shared" ref="K6:K23" si="1">K5*(1+$B6)*0.5+K5*(1+$C6)*0.5+K5*(1+$D6)*0+K5*(1+$E6)*0+K5*(1+$F6)*0</f>
        <v>110.63030000000001</v>
      </c>
      <c r="L6" s="5">
        <f t="shared" ref="L6:L23" si="2">L5*(1+$B6)*0.33+L5*(1+$C6)*0.67+L5*(1+$D6)*0+L5*(1+$E6)*0+L5*(1+$F6)*0</f>
        <v>112.26326219999999</v>
      </c>
      <c r="M6" s="5">
        <f t="shared" ref="M6:M36" si="3">M5*(1+$B6)*0.5+M5*(1+$C6)*0.5+M5*(1+$D6)*0+M5*(1+$E6)*0+M5*(1+$F6)*0</f>
        <v>110.63030000000001</v>
      </c>
      <c r="N6" s="5">
        <f t="shared" ref="N6:N36" si="4">N5*(1+$B6)*0.25+N5*(1+$C6)*0.75+N5*(1+$D6)*0+N5*(1+$E6)*0+N5*(1+$F6)*0</f>
        <v>113.03487499999999</v>
      </c>
      <c r="O6" s="5">
        <f t="shared" ref="O6:O37" si="5">O5*(1+$B6)*0+O5*(1+$C6)*1+O5*(1+$D6)*0+O5*(1+$E6)*0+O5*(1+$F6)*0</f>
        <v>115.4592</v>
      </c>
      <c r="P6" s="11">
        <f t="shared" ref="P6:P63" si="6">(O6-O5)/O5</f>
        <v>-8.7999999999999995E-2</v>
      </c>
      <c r="Q6" s="11">
        <f t="shared" ref="Q6:Q63" si="7">(N6-N5)/N5</f>
        <v>-9.3000000000000013E-2</v>
      </c>
      <c r="R6" s="11">
        <f t="shared" ref="R6:R63" si="8">(L6-L5)/L5</f>
        <v>-9.4600000000000087E-2</v>
      </c>
      <c r="S6" s="5"/>
      <c r="T6" s="5"/>
      <c r="U6" s="5"/>
      <c r="V6" s="5"/>
      <c r="W6" s="5"/>
      <c r="X6" s="5"/>
    </row>
    <row r="7" spans="1:24" x14ac:dyDescent="0.35">
      <c r="A7" s="2">
        <f t="shared" si="0"/>
        <v>1963</v>
      </c>
      <c r="B7" s="6">
        <v>0.17</v>
      </c>
      <c r="C7" s="6">
        <v>0.22600000000000001</v>
      </c>
      <c r="H7" s="6">
        <v>3.2000000000000001E-2</v>
      </c>
      <c r="I7" s="6">
        <v>-4.0000000000000001E-3</v>
      </c>
      <c r="J7" s="6">
        <v>7.8E-2</v>
      </c>
      <c r="K7" s="5">
        <f t="shared" si="1"/>
        <v>132.53509940000001</v>
      </c>
      <c r="L7" s="5">
        <f t="shared" si="2"/>
        <v>135.56013437174397</v>
      </c>
      <c r="M7" s="5">
        <f t="shared" si="3"/>
        <v>132.53509940000001</v>
      </c>
      <c r="N7" s="5">
        <f t="shared" si="4"/>
        <v>136.99826849999999</v>
      </c>
      <c r="O7" s="5">
        <f t="shared" si="5"/>
        <v>141.55297919999998</v>
      </c>
      <c r="P7" s="11">
        <f t="shared" si="6"/>
        <v>0.2259999999999999</v>
      </c>
      <c r="Q7" s="11">
        <f t="shared" si="7"/>
        <v>0.21200000000000011</v>
      </c>
      <c r="R7" s="11">
        <f t="shared" si="8"/>
        <v>0.2075199999999999</v>
      </c>
      <c r="S7" s="5"/>
      <c r="T7" s="5"/>
      <c r="U7" s="5"/>
      <c r="V7" s="5"/>
      <c r="W7" s="5"/>
      <c r="X7" s="5"/>
    </row>
    <row r="8" spans="1:24" x14ac:dyDescent="0.35">
      <c r="A8" s="2">
        <f t="shared" si="0"/>
        <v>1964</v>
      </c>
      <c r="B8" s="6">
        <v>0.14599999999999999</v>
      </c>
      <c r="C8" s="6">
        <v>0.16400000000000001</v>
      </c>
      <c r="H8" s="6">
        <v>3.5999999999999997E-2</v>
      </c>
      <c r="I8" s="6">
        <v>0</v>
      </c>
      <c r="J8" s="6">
        <v>0</v>
      </c>
      <c r="K8" s="5">
        <f t="shared" si="1"/>
        <v>153.07803980699998</v>
      </c>
      <c r="L8" s="5">
        <f t="shared" si="2"/>
        <v>156.98676921054181</v>
      </c>
      <c r="M8" s="5">
        <f t="shared" si="3"/>
        <v>153.07803980699998</v>
      </c>
      <c r="N8" s="5">
        <f t="shared" si="4"/>
        <v>158.84949232574996</v>
      </c>
      <c r="O8" s="5">
        <f t="shared" si="5"/>
        <v>164.76766778879997</v>
      </c>
      <c r="P8" s="11">
        <f t="shared" si="6"/>
        <v>0.16399999999999992</v>
      </c>
      <c r="Q8" s="11">
        <f t="shared" si="7"/>
        <v>0.15949999999999978</v>
      </c>
      <c r="R8" s="11">
        <f t="shared" si="8"/>
        <v>0.1580599999999999</v>
      </c>
      <c r="S8" s="5"/>
      <c r="T8" s="5"/>
      <c r="U8" s="5"/>
      <c r="V8" s="5"/>
      <c r="W8" s="5"/>
      <c r="X8" s="5"/>
    </row>
    <row r="9" spans="1:24" x14ac:dyDescent="0.35">
      <c r="A9" s="2">
        <f t="shared" si="0"/>
        <v>1965</v>
      </c>
      <c r="B9" s="6">
        <v>0.109</v>
      </c>
      <c r="C9" s="6">
        <v>0.124</v>
      </c>
      <c r="H9" s="6">
        <v>0.04</v>
      </c>
      <c r="I9" s="6">
        <v>1E-3</v>
      </c>
      <c r="J9" s="6">
        <v>0</v>
      </c>
      <c r="K9" s="5">
        <f t="shared" si="1"/>
        <v>170.91163144451548</v>
      </c>
      <c r="L9" s="5">
        <f t="shared" si="2"/>
        <v>175.67604408505684</v>
      </c>
      <c r="M9" s="5">
        <f t="shared" si="3"/>
        <v>170.91163144451548</v>
      </c>
      <c r="N9" s="5">
        <f t="shared" si="4"/>
        <v>177.9511437779214</v>
      </c>
      <c r="O9" s="5">
        <f t="shared" si="5"/>
        <v>185.19885859461118</v>
      </c>
      <c r="P9" s="11">
        <f t="shared" si="6"/>
        <v>0.1240000000000001</v>
      </c>
      <c r="Q9" s="11">
        <f t="shared" si="7"/>
        <v>0.12025000000000004</v>
      </c>
      <c r="R9" s="11">
        <f t="shared" si="8"/>
        <v>0.11905000000000021</v>
      </c>
      <c r="S9" s="5"/>
      <c r="T9" s="5"/>
      <c r="U9" s="5"/>
      <c r="V9" s="5"/>
      <c r="W9" s="5"/>
      <c r="X9" s="5"/>
    </row>
    <row r="10" spans="1:24" x14ac:dyDescent="0.35">
      <c r="A10" s="2">
        <f t="shared" si="0"/>
        <v>1966</v>
      </c>
      <c r="B10" s="6">
        <v>-0.189</v>
      </c>
      <c r="C10" s="6">
        <v>-0.1</v>
      </c>
      <c r="H10" s="13">
        <v>4.9000000000000002E-2</v>
      </c>
      <c r="I10" s="6">
        <v>0</v>
      </c>
      <c r="J10" s="6">
        <v>0</v>
      </c>
      <c r="K10" s="5">
        <f t="shared" si="1"/>
        <v>146.21490070078301</v>
      </c>
      <c r="L10" s="5">
        <f t="shared" si="2"/>
        <v>152.94883426177304</v>
      </c>
      <c r="M10" s="5">
        <f t="shared" si="3"/>
        <v>146.21490070078301</v>
      </c>
      <c r="N10" s="5">
        <f t="shared" si="4"/>
        <v>156.1966164510705</v>
      </c>
      <c r="O10" s="5">
        <f t="shared" si="5"/>
        <v>166.67897273515007</v>
      </c>
      <c r="P10" s="11">
        <f t="shared" si="6"/>
        <v>-9.9999999999999964E-2</v>
      </c>
      <c r="Q10" s="11">
        <f t="shared" si="7"/>
        <v>-0.12225000000000008</v>
      </c>
      <c r="R10" s="11">
        <f t="shared" si="8"/>
        <v>-0.12936999999999999</v>
      </c>
      <c r="S10" s="5"/>
      <c r="T10" s="5"/>
      <c r="U10" s="5"/>
      <c r="V10" s="5"/>
      <c r="W10" s="5"/>
      <c r="X10" s="5"/>
    </row>
    <row r="11" spans="1:24" x14ac:dyDescent="0.35">
      <c r="A11" s="2">
        <f t="shared" si="0"/>
        <v>1967</v>
      </c>
      <c r="B11" s="6">
        <v>0.152</v>
      </c>
      <c r="C11" s="6">
        <v>0.23799999999999999</v>
      </c>
      <c r="H11" s="6">
        <v>4.2999999999999997E-2</v>
      </c>
      <c r="I11" s="6">
        <v>-5.0000000000000001E-3</v>
      </c>
      <c r="J11" s="6">
        <v>0.59299999999999997</v>
      </c>
      <c r="K11" s="5">
        <f t="shared" si="1"/>
        <v>174.72680633743568</v>
      </c>
      <c r="L11" s="5">
        <f t="shared" si="2"/>
        <v>185.00996889972592</v>
      </c>
      <c r="M11" s="5">
        <f t="shared" si="3"/>
        <v>174.72680633743568</v>
      </c>
      <c r="N11" s="5">
        <f t="shared" si="4"/>
        <v>190.01318391272724</v>
      </c>
      <c r="O11" s="5">
        <f t="shared" si="5"/>
        <v>206.34856824611578</v>
      </c>
      <c r="P11" s="11">
        <f t="shared" si="6"/>
        <v>0.23799999999999993</v>
      </c>
      <c r="Q11" s="11">
        <f t="shared" si="7"/>
        <v>0.21649999999999989</v>
      </c>
      <c r="R11" s="11">
        <f t="shared" si="8"/>
        <v>0.20962000000000006</v>
      </c>
      <c r="S11" s="5"/>
      <c r="T11" s="5"/>
      <c r="U11" s="5"/>
      <c r="V11" s="5"/>
      <c r="W11" s="5"/>
      <c r="X11" s="5"/>
    </row>
    <row r="12" spans="1:24" x14ac:dyDescent="0.35">
      <c r="A12" s="2">
        <f t="shared" si="0"/>
        <v>1968</v>
      </c>
      <c r="B12" s="6">
        <v>4.2999999999999997E-2</v>
      </c>
      <c r="C12" s="6">
        <v>0.108</v>
      </c>
      <c r="H12" s="13">
        <v>5.2999999999999999E-2</v>
      </c>
      <c r="I12" s="14">
        <v>0.107</v>
      </c>
      <c r="J12" s="6">
        <v>-4.9000000000000002E-2</v>
      </c>
      <c r="K12" s="5">
        <f t="shared" si="1"/>
        <v>187.91868021591205</v>
      </c>
      <c r="L12" s="5">
        <f t="shared" si="2"/>
        <v>201.02258170799723</v>
      </c>
      <c r="M12" s="5">
        <f t="shared" si="3"/>
        <v>187.91868021591205</v>
      </c>
      <c r="N12" s="5">
        <f t="shared" si="4"/>
        <v>207.44689353671998</v>
      </c>
      <c r="O12" s="5">
        <f t="shared" si="5"/>
        <v>228.63421361669629</v>
      </c>
      <c r="P12" s="11">
        <f t="shared" si="6"/>
        <v>0.10800000000000004</v>
      </c>
      <c r="Q12" s="11">
        <f t="shared" si="7"/>
        <v>9.1750000000000081E-2</v>
      </c>
      <c r="R12" s="11">
        <f t="shared" si="8"/>
        <v>8.6550000000000196E-2</v>
      </c>
      <c r="S12" s="5"/>
      <c r="T12" s="5"/>
      <c r="U12" s="5"/>
      <c r="V12" s="5"/>
      <c r="W12" s="5"/>
      <c r="X12" s="5"/>
    </row>
    <row r="13" spans="1:24" x14ac:dyDescent="0.35">
      <c r="A13" s="2">
        <f t="shared" si="0"/>
        <v>1969</v>
      </c>
      <c r="B13" s="6">
        <v>-0.152</v>
      </c>
      <c r="C13" s="6">
        <v>-8.2000000000000003E-2</v>
      </c>
      <c r="H13" s="13">
        <v>6.7000000000000004E-2</v>
      </c>
      <c r="I13" s="13">
        <v>6.2E-2</v>
      </c>
      <c r="J13" s="6">
        <v>-7.8E-2</v>
      </c>
      <c r="K13" s="5">
        <f t="shared" si="1"/>
        <v>165.93219463065034</v>
      </c>
      <c r="L13" s="5">
        <f t="shared" si="2"/>
        <v>179.89510837048672</v>
      </c>
      <c r="M13" s="5">
        <f t="shared" si="3"/>
        <v>165.93219463065034</v>
      </c>
      <c r="N13" s="5">
        <f t="shared" si="4"/>
        <v>186.80592762981635</v>
      </c>
      <c r="O13" s="5">
        <f t="shared" si="5"/>
        <v>209.88620810012719</v>
      </c>
      <c r="P13" s="11">
        <f t="shared" si="6"/>
        <v>-8.199999999999999E-2</v>
      </c>
      <c r="Q13" s="11">
        <f t="shared" si="7"/>
        <v>-9.9499999999999963E-2</v>
      </c>
      <c r="R13" s="11">
        <f t="shared" si="8"/>
        <v>-0.1051</v>
      </c>
      <c r="S13" s="5"/>
      <c r="T13" s="5"/>
      <c r="U13" s="5"/>
      <c r="V13" s="5"/>
      <c r="W13" s="5"/>
      <c r="X13" s="5"/>
    </row>
    <row r="14" spans="1:24" x14ac:dyDescent="0.35">
      <c r="A14" s="2">
        <f t="shared" si="0"/>
        <v>1970</v>
      </c>
      <c r="B14" s="6">
        <v>4.8000000000000001E-2</v>
      </c>
      <c r="C14" s="6">
        <v>3.5999999999999997E-2</v>
      </c>
      <c r="H14" s="13">
        <v>6.4000000000000001E-2</v>
      </c>
      <c r="I14" s="6">
        <v>-0.125</v>
      </c>
      <c r="J14" s="6">
        <v>-9.5000000000000001E-2</v>
      </c>
      <c r="K14" s="5">
        <f t="shared" si="1"/>
        <v>172.90134680513768</v>
      </c>
      <c r="L14" s="5">
        <f t="shared" si="2"/>
        <v>187.08371690097138</v>
      </c>
      <c r="M14" s="5">
        <f t="shared" si="3"/>
        <v>172.90134680513768</v>
      </c>
      <c r="N14" s="5">
        <f t="shared" si="4"/>
        <v>194.09135880737921</v>
      </c>
      <c r="O14" s="5">
        <f t="shared" si="5"/>
        <v>217.44211159173179</v>
      </c>
      <c r="P14" s="11">
        <f t="shared" si="6"/>
        <v>3.6000000000000081E-2</v>
      </c>
      <c r="Q14" s="11">
        <f t="shared" si="7"/>
        <v>3.9000000000000097E-2</v>
      </c>
      <c r="R14" s="11">
        <f t="shared" si="8"/>
        <v>3.9960000000000044E-2</v>
      </c>
      <c r="S14" s="5"/>
      <c r="T14" s="5"/>
      <c r="U14" s="5"/>
      <c r="V14" s="5"/>
      <c r="W14" s="5"/>
      <c r="X14" s="5"/>
    </row>
    <row r="15" spans="1:24" x14ac:dyDescent="0.35">
      <c r="A15" s="2">
        <f t="shared" si="0"/>
        <v>1971</v>
      </c>
      <c r="B15" s="6">
        <v>6.0999999999999999E-2</v>
      </c>
      <c r="C15" s="6">
        <v>0.14199999999999999</v>
      </c>
      <c r="H15" s="6">
        <v>4.2999999999999997E-2</v>
      </c>
      <c r="I15" s="6">
        <v>0.13500000000000001</v>
      </c>
      <c r="J15" s="6">
        <v>-0.14699999999999999</v>
      </c>
      <c r="K15" s="5">
        <f t="shared" si="1"/>
        <v>190.45083350585912</v>
      </c>
      <c r="L15" s="5">
        <f t="shared" si="2"/>
        <v>208.64885694814637</v>
      </c>
      <c r="M15" s="5">
        <f t="shared" si="3"/>
        <v>190.45083350585912</v>
      </c>
      <c r="N15" s="5">
        <f t="shared" si="4"/>
        <v>217.7219817421776</v>
      </c>
      <c r="O15" s="5">
        <f t="shared" si="5"/>
        <v>248.31889143775769</v>
      </c>
      <c r="P15" s="11">
        <f t="shared" si="6"/>
        <v>0.14199999999999993</v>
      </c>
      <c r="Q15" s="11">
        <f t="shared" si="7"/>
        <v>0.12174999999999989</v>
      </c>
      <c r="R15" s="11">
        <f t="shared" si="8"/>
        <v>0.11527000000000011</v>
      </c>
      <c r="S15" s="5"/>
      <c r="T15" s="5"/>
      <c r="U15" s="5"/>
      <c r="V15" s="5"/>
      <c r="W15" s="5"/>
      <c r="X15" s="5"/>
    </row>
    <row r="16" spans="1:24" x14ac:dyDescent="0.35">
      <c r="A16" s="2">
        <f t="shared" si="0"/>
        <v>1972</v>
      </c>
      <c r="B16" s="6">
        <v>0.14599999999999999</v>
      </c>
      <c r="C16" s="6">
        <v>0.188</v>
      </c>
      <c r="H16" s="6">
        <v>4.1000000000000002E-2</v>
      </c>
      <c r="I16" s="6">
        <v>0.42499999999999999</v>
      </c>
      <c r="J16" s="6">
        <v>0.41799999999999998</v>
      </c>
      <c r="K16" s="5">
        <f t="shared" si="1"/>
        <v>222.25612270133757</v>
      </c>
      <c r="L16" s="5">
        <f t="shared" si="2"/>
        <v>244.98296889709655</v>
      </c>
      <c r="M16" s="5">
        <f t="shared" si="3"/>
        <v>222.25612270133757</v>
      </c>
      <c r="N16" s="5">
        <f t="shared" si="4"/>
        <v>256.3676335014141</v>
      </c>
      <c r="O16" s="5">
        <f t="shared" si="5"/>
        <v>295.00284302805613</v>
      </c>
      <c r="P16" s="11">
        <f t="shared" si="6"/>
        <v>0.18800000000000003</v>
      </c>
      <c r="Q16" s="11">
        <f t="shared" si="7"/>
        <v>0.17749999999999988</v>
      </c>
      <c r="R16" s="11">
        <f t="shared" si="8"/>
        <v>0.17413999999999985</v>
      </c>
      <c r="S16" s="5"/>
      <c r="T16" s="5"/>
      <c r="U16" s="5"/>
      <c r="V16" s="5"/>
      <c r="W16" s="5"/>
      <c r="X16" s="5"/>
    </row>
    <row r="17" spans="1:24" x14ac:dyDescent="0.35">
      <c r="A17" s="2">
        <f t="shared" si="0"/>
        <v>1973</v>
      </c>
      <c r="B17" s="6">
        <v>-0.16600000000000001</v>
      </c>
      <c r="C17" s="6">
        <v>-0.14299999999999999</v>
      </c>
      <c r="H17" s="13">
        <v>7.0000000000000007E-2</v>
      </c>
      <c r="I17" s="14">
        <v>0.67300000000000004</v>
      </c>
      <c r="J17" s="14">
        <v>0.58799999999999997</v>
      </c>
      <c r="K17" s="5">
        <f t="shared" si="1"/>
        <v>187.91755174398091</v>
      </c>
      <c r="L17" s="5">
        <f t="shared" si="2"/>
        <v>208.0909836108828</v>
      </c>
      <c r="M17" s="5">
        <f t="shared" si="3"/>
        <v>187.91755174398091</v>
      </c>
      <c r="N17" s="5">
        <f t="shared" si="4"/>
        <v>218.23294801807873</v>
      </c>
      <c r="O17" s="5">
        <f t="shared" si="5"/>
        <v>252.8174364750441</v>
      </c>
      <c r="P17" s="11">
        <f t="shared" si="6"/>
        <v>-0.14300000000000002</v>
      </c>
      <c r="Q17" s="11">
        <f t="shared" si="7"/>
        <v>-0.1487500000000001</v>
      </c>
      <c r="R17" s="11">
        <f t="shared" si="8"/>
        <v>-0.15058999999999992</v>
      </c>
      <c r="S17" s="5"/>
      <c r="T17" s="5"/>
      <c r="U17" s="5"/>
      <c r="V17" s="5"/>
      <c r="W17" s="5"/>
      <c r="X17" s="5"/>
    </row>
    <row r="18" spans="1:24" x14ac:dyDescent="0.35">
      <c r="A18" s="2">
        <f t="shared" si="0"/>
        <v>1974</v>
      </c>
      <c r="B18" s="6">
        <v>-0.27600000000000002</v>
      </c>
      <c r="C18" s="6">
        <v>-0.25900000000000001</v>
      </c>
      <c r="H18" s="13">
        <v>7.8E-2</v>
      </c>
      <c r="I18" s="14">
        <v>0.63600000000000001</v>
      </c>
      <c r="J18" s="14">
        <v>0.4</v>
      </c>
      <c r="K18" s="5">
        <f t="shared" si="1"/>
        <v>137.64960665246602</v>
      </c>
      <c r="L18" s="5">
        <f t="shared" si="2"/>
        <v>153.02802843760711</v>
      </c>
      <c r="M18" s="5">
        <f t="shared" si="3"/>
        <v>137.64960665246602</v>
      </c>
      <c r="N18" s="5">
        <f t="shared" si="4"/>
        <v>160.7831244523195</v>
      </c>
      <c r="O18" s="5">
        <f t="shared" si="5"/>
        <v>187.33772042800769</v>
      </c>
      <c r="P18" s="11">
        <f t="shared" si="6"/>
        <v>-0.25900000000000001</v>
      </c>
      <c r="Q18" s="11">
        <f t="shared" si="7"/>
        <v>-0.26325000000000004</v>
      </c>
      <c r="R18" s="11">
        <f t="shared" si="8"/>
        <v>-0.26461000000000001</v>
      </c>
      <c r="S18" s="5"/>
      <c r="T18" s="5"/>
      <c r="U18" s="5"/>
      <c r="V18" s="5"/>
      <c r="W18" s="5"/>
      <c r="X18" s="5"/>
    </row>
    <row r="19" spans="1:24" x14ac:dyDescent="0.35">
      <c r="A19" s="2">
        <f t="shared" si="0"/>
        <v>1975</v>
      </c>
      <c r="B19" s="6">
        <v>0.38300000000000001</v>
      </c>
      <c r="C19" s="6">
        <v>0.37</v>
      </c>
      <c r="H19" s="6">
        <v>5.8000000000000003E-2</v>
      </c>
      <c r="I19" s="6">
        <v>1.0999999999999999E-2</v>
      </c>
      <c r="J19" s="6">
        <v>-7.0000000000000007E-2</v>
      </c>
      <c r="K19" s="5">
        <f t="shared" si="1"/>
        <v>189.47468355711948</v>
      </c>
      <c r="L19" s="5">
        <f t="shared" si="2"/>
        <v>210.30488920151907</v>
      </c>
      <c r="M19" s="5">
        <f t="shared" si="3"/>
        <v>189.47468355711948</v>
      </c>
      <c r="N19" s="5">
        <f t="shared" si="4"/>
        <v>220.79542565414778</v>
      </c>
      <c r="O19" s="5">
        <f t="shared" si="5"/>
        <v>256.65267698637052</v>
      </c>
      <c r="P19" s="11">
        <f t="shared" si="6"/>
        <v>0.36999999999999994</v>
      </c>
      <c r="Q19" s="11">
        <f t="shared" si="7"/>
        <v>0.37325000000000019</v>
      </c>
      <c r="R19" s="11">
        <f t="shared" si="8"/>
        <v>0.37429000000000001</v>
      </c>
      <c r="S19" s="5"/>
      <c r="T19" s="5"/>
      <c r="U19" s="5"/>
      <c r="V19" s="5"/>
      <c r="W19" s="5"/>
      <c r="X19" s="5"/>
    </row>
    <row r="20" spans="1:24" x14ac:dyDescent="0.35">
      <c r="A20" s="2">
        <f t="shared" si="0"/>
        <v>1976</v>
      </c>
      <c r="B20" s="6">
        <v>0.17899999999999999</v>
      </c>
      <c r="C20" s="6">
        <v>0.23799999999999999</v>
      </c>
      <c r="H20" s="6">
        <v>0.05</v>
      </c>
      <c r="I20" s="6">
        <v>-0.22500000000000001</v>
      </c>
      <c r="J20" s="6">
        <v>6.4000000000000001E-2</v>
      </c>
      <c r="K20" s="5">
        <f t="shared" si="1"/>
        <v>228.98015507877889</v>
      </c>
      <c r="L20" s="5">
        <f t="shared" si="2"/>
        <v>256.26281663872703</v>
      </c>
      <c r="M20" s="5">
        <f t="shared" si="3"/>
        <v>228.98015507877889</v>
      </c>
      <c r="N20" s="5">
        <f t="shared" si="4"/>
        <v>270.08800443143627</v>
      </c>
      <c r="O20" s="5">
        <f t="shared" si="5"/>
        <v>317.7360141091267</v>
      </c>
      <c r="P20" s="11">
        <f t="shared" si="6"/>
        <v>0.23799999999999996</v>
      </c>
      <c r="Q20" s="11">
        <f t="shared" si="7"/>
        <v>0.22325000000000003</v>
      </c>
      <c r="R20" s="11">
        <f t="shared" si="8"/>
        <v>0.21852999999999997</v>
      </c>
      <c r="S20" s="5"/>
      <c r="T20" s="5"/>
      <c r="U20" s="5"/>
      <c r="V20" s="5"/>
      <c r="W20" s="5"/>
      <c r="X20" s="5"/>
    </row>
    <row r="21" spans="1:24" x14ac:dyDescent="0.35">
      <c r="A21" s="2">
        <f t="shared" si="0"/>
        <v>1977</v>
      </c>
      <c r="B21" s="6">
        <v>-0.17299999999999999</v>
      </c>
      <c r="C21" s="6">
        <v>-7.0000000000000007E-2</v>
      </c>
      <c r="H21" s="13">
        <v>5.2999999999999999E-2</v>
      </c>
      <c r="I21" s="14">
        <v>0.183</v>
      </c>
      <c r="J21" s="13">
        <v>8.3000000000000004E-2</v>
      </c>
      <c r="K21" s="5">
        <f t="shared" si="1"/>
        <v>201.15906623670725</v>
      </c>
      <c r="L21" s="5">
        <f t="shared" si="2"/>
        <v>229.6140463364658</v>
      </c>
      <c r="M21" s="5">
        <f t="shared" si="3"/>
        <v>201.15906623670725</v>
      </c>
      <c r="N21" s="5">
        <f t="shared" si="4"/>
        <v>244.22707800712624</v>
      </c>
      <c r="O21" s="5">
        <f t="shared" si="5"/>
        <v>295.49449312148784</v>
      </c>
      <c r="P21" s="11">
        <f t="shared" si="6"/>
        <v>-6.9999999999999979E-2</v>
      </c>
      <c r="Q21" s="11">
        <f t="shared" si="7"/>
        <v>-9.5750000000000057E-2</v>
      </c>
      <c r="R21" s="11">
        <f t="shared" si="8"/>
        <v>-0.10399000000000001</v>
      </c>
      <c r="S21" s="5"/>
      <c r="T21" s="5"/>
      <c r="U21" s="5"/>
      <c r="V21" s="5"/>
      <c r="W21" s="5"/>
      <c r="X21" s="5"/>
    </row>
    <row r="22" spans="1:24" x14ac:dyDescent="0.35">
      <c r="A22" s="2">
        <f t="shared" si="0"/>
        <v>1978</v>
      </c>
      <c r="B22" s="6">
        <v>-3.1E-2</v>
      </c>
      <c r="C22" s="6">
        <v>6.5000000000000002E-2</v>
      </c>
      <c r="H22" s="13">
        <v>7.1999999999999995E-2</v>
      </c>
      <c r="I22" s="14">
        <v>0.308</v>
      </c>
      <c r="J22" s="14">
        <v>0.26</v>
      </c>
      <c r="K22" s="5">
        <f t="shared" si="1"/>
        <v>204.57877036273126</v>
      </c>
      <c r="L22" s="5">
        <f t="shared" si="2"/>
        <v>237.26478636039684</v>
      </c>
      <c r="M22" s="5">
        <f t="shared" si="3"/>
        <v>204.57877036273126</v>
      </c>
      <c r="N22" s="5">
        <f t="shared" si="4"/>
        <v>254.24038820541838</v>
      </c>
      <c r="O22" s="5">
        <f t="shared" si="5"/>
        <v>314.70163517438453</v>
      </c>
      <c r="P22" s="11">
        <f t="shared" si="6"/>
        <v>6.4999999999999961E-2</v>
      </c>
      <c r="Q22" s="11">
        <f t="shared" si="7"/>
        <v>4.0999999999999877E-2</v>
      </c>
      <c r="R22" s="11">
        <f t="shared" si="8"/>
        <v>3.3319999999999982E-2</v>
      </c>
      <c r="S22" s="5"/>
      <c r="T22" s="5"/>
      <c r="U22" s="5"/>
      <c r="V22" s="5"/>
      <c r="W22" s="5"/>
      <c r="X22" s="5"/>
    </row>
    <row r="23" spans="1:24" x14ac:dyDescent="0.35">
      <c r="A23" s="2">
        <f t="shared" si="0"/>
        <v>1979</v>
      </c>
      <c r="B23" s="6">
        <v>4.2000000000000003E-2</v>
      </c>
      <c r="C23" s="6">
        <v>0.185</v>
      </c>
      <c r="H23" s="6">
        <v>0.10100000000000001</v>
      </c>
      <c r="I23" s="6">
        <v>0.58699999999999997</v>
      </c>
      <c r="J23" s="6">
        <v>2.6749999999999998</v>
      </c>
      <c r="K23" s="5">
        <f t="shared" si="1"/>
        <v>227.79846079890126</v>
      </c>
      <c r="L23" s="5">
        <f t="shared" si="2"/>
        <v>269.96224656872317</v>
      </c>
      <c r="M23" s="5">
        <f t="shared" si="3"/>
        <v>227.79846079890126</v>
      </c>
      <c r="N23" s="5">
        <f t="shared" si="4"/>
        <v>292.18576614507708</v>
      </c>
      <c r="O23" s="5">
        <f t="shared" si="5"/>
        <v>372.92143768164567</v>
      </c>
      <c r="P23" s="11">
        <f t="shared" si="6"/>
        <v>0.185</v>
      </c>
      <c r="Q23" s="11">
        <f t="shared" si="7"/>
        <v>0.14925000000000002</v>
      </c>
      <c r="R23" s="11">
        <f t="shared" si="8"/>
        <v>0.13781000000000018</v>
      </c>
      <c r="S23" s="5"/>
      <c r="T23" s="5"/>
      <c r="U23" s="5"/>
      <c r="V23" s="5"/>
      <c r="W23" s="5"/>
      <c r="X23" s="5"/>
    </row>
    <row r="24" spans="1:24" x14ac:dyDescent="0.35">
      <c r="A24" s="2">
        <f t="shared" si="0"/>
        <v>1980</v>
      </c>
      <c r="B24" s="6">
        <v>0.14899999999999999</v>
      </c>
      <c r="C24" s="6">
        <v>0.317</v>
      </c>
      <c r="F24" s="6">
        <v>-0.01</v>
      </c>
      <c r="G24" s="6">
        <v>2.7E-2</v>
      </c>
      <c r="H24" s="6">
        <v>0.114</v>
      </c>
      <c r="I24" s="6">
        <v>0.997</v>
      </c>
      <c r="J24" s="6">
        <v>-0.223</v>
      </c>
      <c r="K24" s="5">
        <f>K23*(1+$B24)*0.45+K23*(1+$C24)*0.45+K23*(1+$D24)*0+K23*(1+$E24)*0+K23*(1+$F24)*0.1</f>
        <v>275.33999956763193</v>
      </c>
      <c r="L24" s="5">
        <f>L23*(1+$B24)*0.4+L23*(1+$C24)*0.5+L23*(1+$D24)*0+L23*(1+$E24)*0+L23*(1+$F24)*0.1</f>
        <v>328.57105029879295</v>
      </c>
      <c r="M24" s="5">
        <f t="shared" si="3"/>
        <v>280.87550216504525</v>
      </c>
      <c r="N24" s="5">
        <f t="shared" si="4"/>
        <v>372.53685183497328</v>
      </c>
      <c r="O24" s="5">
        <f t="shared" si="5"/>
        <v>491.13753342672732</v>
      </c>
      <c r="P24" s="11">
        <f t="shared" si="6"/>
        <v>0.31699999999999989</v>
      </c>
      <c r="Q24" s="11">
        <f t="shared" si="7"/>
        <v>0.27499999999999997</v>
      </c>
      <c r="R24" s="11">
        <f t="shared" si="8"/>
        <v>0.21709999999999993</v>
      </c>
      <c r="S24" s="5"/>
      <c r="T24" s="5"/>
      <c r="U24" s="5"/>
      <c r="V24" s="5"/>
      <c r="W24" s="5"/>
      <c r="X24" s="5"/>
    </row>
    <row r="25" spans="1:24" x14ac:dyDescent="0.35">
      <c r="A25" s="2">
        <f t="shared" si="0"/>
        <v>1981</v>
      </c>
      <c r="B25" s="6">
        <v>-9.1999999999999998E-2</v>
      </c>
      <c r="C25" s="6">
        <v>-4.7E-2</v>
      </c>
      <c r="F25" s="6">
        <v>7.5999999999999998E-2</v>
      </c>
      <c r="G25" s="15">
        <v>6.3E-2</v>
      </c>
      <c r="H25" s="15">
        <v>0.14000000000000001</v>
      </c>
      <c r="I25" s="6">
        <v>-0.249</v>
      </c>
      <c r="J25" s="6">
        <v>-0.502</v>
      </c>
      <c r="K25" s="5">
        <f t="shared" ref="K25:K37" si="9">K24*(1+$B25)*0.45+K24*(1+$C25)*0.45+K24*(1+$D25)*0+K24*(1+$E25)*0+K24*(1+$F25)*0.1</f>
        <v>260.21006659139056</v>
      </c>
      <c r="L25" s="5">
        <f t="shared" ref="L25:L37" si="10">L24*(1+$B25)*0.4+L24*(1+$C25)*0.5+L24*(1+$D25)*0+L24*(1+$E25)*0+L24*(1+$F25)*0.1</f>
        <v>311.25535594804654</v>
      </c>
      <c r="M25" s="5">
        <f t="shared" si="3"/>
        <v>261.3546547645746</v>
      </c>
      <c r="N25" s="5">
        <f t="shared" si="4"/>
        <v>350.83658021558608</v>
      </c>
      <c r="O25" s="5">
        <f t="shared" si="5"/>
        <v>468.05406935567112</v>
      </c>
      <c r="P25" s="11">
        <f t="shared" si="6"/>
        <v>-4.7000000000000028E-2</v>
      </c>
      <c r="Q25" s="11">
        <f t="shared" si="7"/>
        <v>-5.8250000000000003E-2</v>
      </c>
      <c r="R25" s="11">
        <f t="shared" si="8"/>
        <v>-5.2700000000000073E-2</v>
      </c>
      <c r="S25" s="5"/>
      <c r="T25" s="5"/>
      <c r="U25" s="5"/>
      <c r="V25" s="5"/>
      <c r="W25" s="5"/>
      <c r="X25" s="5"/>
    </row>
    <row r="26" spans="1:24" x14ac:dyDescent="0.35">
      <c r="A26" s="2">
        <f t="shared" si="0"/>
        <v>1982</v>
      </c>
      <c r="B26" s="6">
        <v>0.19600000000000001</v>
      </c>
      <c r="C26" s="6">
        <v>0.20399999999999999</v>
      </c>
      <c r="F26" s="6">
        <v>0.32500000000000001</v>
      </c>
      <c r="G26" s="6">
        <v>0.32700000000000001</v>
      </c>
      <c r="H26" s="6">
        <v>0.106</v>
      </c>
      <c r="I26" s="6">
        <v>-0.183</v>
      </c>
      <c r="J26" s="6">
        <v>0.255</v>
      </c>
      <c r="K26" s="5">
        <f t="shared" si="9"/>
        <v>315.50470574206099</v>
      </c>
      <c r="L26" s="5">
        <f t="shared" si="10"/>
        <v>377.52162122938563</v>
      </c>
      <c r="M26" s="5">
        <f t="shared" si="3"/>
        <v>313.62558571748951</v>
      </c>
      <c r="N26" s="5">
        <f t="shared" si="4"/>
        <v>421.70556941913441</v>
      </c>
      <c r="O26" s="5">
        <f t="shared" si="5"/>
        <v>563.53709950422797</v>
      </c>
      <c r="P26" s="11">
        <f t="shared" si="6"/>
        <v>0.20399999999999988</v>
      </c>
      <c r="Q26" s="11">
        <f t="shared" si="7"/>
        <v>0.20199999999999982</v>
      </c>
      <c r="R26" s="11">
        <f t="shared" si="8"/>
        <v>0.21289999999999992</v>
      </c>
      <c r="S26" s="5"/>
      <c r="T26" s="5"/>
      <c r="U26" s="5"/>
      <c r="V26" s="5"/>
      <c r="W26" s="5"/>
      <c r="X26" s="5"/>
    </row>
    <row r="27" spans="1:24" x14ac:dyDescent="0.35">
      <c r="A27" s="2">
        <f t="shared" si="0"/>
        <v>1983</v>
      </c>
      <c r="B27" s="6">
        <v>0.20300000000000001</v>
      </c>
      <c r="C27" s="6">
        <v>0.223</v>
      </c>
      <c r="F27" s="6">
        <v>0.218</v>
      </c>
      <c r="G27" s="6">
        <v>8.2000000000000003E-2</v>
      </c>
      <c r="H27" s="6">
        <v>8.5999999999999993E-2</v>
      </c>
      <c r="I27" s="6">
        <v>0.13</v>
      </c>
      <c r="J27" s="6">
        <v>-0.13800000000000001</v>
      </c>
      <c r="K27" s="5">
        <f t="shared" si="9"/>
        <v>382.86496041799109</v>
      </c>
      <c r="L27" s="5">
        <f t="shared" si="10"/>
        <v>458.50000898308883</v>
      </c>
      <c r="M27" s="5">
        <f t="shared" si="3"/>
        <v>380.42783547531479</v>
      </c>
      <c r="N27" s="5">
        <f t="shared" si="4"/>
        <v>513.63738355250564</v>
      </c>
      <c r="O27" s="5">
        <f t="shared" si="5"/>
        <v>689.20587269367081</v>
      </c>
      <c r="P27" s="11">
        <f t="shared" si="6"/>
        <v>0.223</v>
      </c>
      <c r="Q27" s="11">
        <f t="shared" si="7"/>
        <v>0.21799999999999983</v>
      </c>
      <c r="R27" s="11">
        <f t="shared" si="8"/>
        <v>0.21449999999999997</v>
      </c>
      <c r="S27" s="5"/>
      <c r="T27" s="5"/>
      <c r="U27" s="5"/>
      <c r="V27" s="5"/>
      <c r="W27" s="5"/>
      <c r="X27" s="5"/>
    </row>
    <row r="28" spans="1:24" x14ac:dyDescent="0.35">
      <c r="A28" s="2">
        <f t="shared" si="0"/>
        <v>1984</v>
      </c>
      <c r="B28" s="6">
        <v>-3.6999999999999998E-2</v>
      </c>
      <c r="C28" s="6">
        <v>6.2E-2</v>
      </c>
      <c r="F28" s="6">
        <v>8.5000000000000006E-2</v>
      </c>
      <c r="G28" s="14">
        <v>0.152</v>
      </c>
      <c r="H28" s="15">
        <v>9.5000000000000001E-2</v>
      </c>
      <c r="I28" s="6">
        <v>-0.151</v>
      </c>
      <c r="J28" s="6">
        <v>-0.26600000000000001</v>
      </c>
      <c r="K28" s="5">
        <f t="shared" si="9"/>
        <v>390.42654338624641</v>
      </c>
      <c r="L28" s="5">
        <f t="shared" si="10"/>
        <v>469.82495920497115</v>
      </c>
      <c r="M28" s="5">
        <f t="shared" si="3"/>
        <v>385.18318341875624</v>
      </c>
      <c r="N28" s="5">
        <f t="shared" si="4"/>
        <v>532.77037608983642</v>
      </c>
      <c r="O28" s="5">
        <f t="shared" si="5"/>
        <v>731.93663680067846</v>
      </c>
      <c r="P28" s="11">
        <f t="shared" si="6"/>
        <v>6.2000000000000076E-2</v>
      </c>
      <c r="Q28" s="11">
        <f t="shared" si="7"/>
        <v>3.7249999999999887E-2</v>
      </c>
      <c r="R28" s="11">
        <f t="shared" si="8"/>
        <v>2.4700000000000052E-2</v>
      </c>
      <c r="S28" s="5"/>
      <c r="T28" s="5"/>
      <c r="U28" s="5"/>
      <c r="V28" s="5"/>
      <c r="W28" s="5"/>
      <c r="X28" s="5"/>
    </row>
    <row r="29" spans="1:24" x14ac:dyDescent="0.35">
      <c r="A29" s="2">
        <f t="shared" si="0"/>
        <v>1985</v>
      </c>
      <c r="B29" s="6">
        <v>0.27700000000000002</v>
      </c>
      <c r="C29" s="6">
        <v>0.312</v>
      </c>
      <c r="F29" s="6">
        <v>0.26100000000000001</v>
      </c>
      <c r="G29" s="6">
        <v>0.221</v>
      </c>
      <c r="H29" s="6">
        <v>7.4999999999999997E-2</v>
      </c>
      <c r="I29" s="6">
        <v>-0.12</v>
      </c>
      <c r="J29" s="6">
        <v>-0.12</v>
      </c>
      <c r="K29" s="5">
        <f t="shared" si="9"/>
        <v>504.0992314931521</v>
      </c>
      <c r="L29" s="5">
        <f t="shared" si="10"/>
        <v>607.43668975610728</v>
      </c>
      <c r="M29" s="5">
        <f t="shared" si="3"/>
        <v>498.61963093558001</v>
      </c>
      <c r="N29" s="5">
        <f t="shared" si="4"/>
        <v>694.33299263907929</v>
      </c>
      <c r="O29" s="5">
        <f t="shared" si="5"/>
        <v>960.30086748249016</v>
      </c>
      <c r="P29" s="11">
        <f t="shared" si="6"/>
        <v>0.31200000000000006</v>
      </c>
      <c r="Q29" s="11">
        <f t="shared" si="7"/>
        <v>0.30324999999999996</v>
      </c>
      <c r="R29" s="11">
        <f t="shared" si="8"/>
        <v>0.29290000000000016</v>
      </c>
      <c r="S29" s="5"/>
      <c r="T29" s="5"/>
      <c r="U29" s="5"/>
      <c r="V29" s="5"/>
      <c r="W29" s="5"/>
      <c r="X29" s="5"/>
    </row>
    <row r="30" spans="1:24" x14ac:dyDescent="0.35">
      <c r="A30" s="2">
        <f t="shared" si="0"/>
        <v>1986</v>
      </c>
      <c r="B30" s="6">
        <v>0.22600000000000001</v>
      </c>
      <c r="C30" s="6">
        <v>0.185</v>
      </c>
      <c r="F30" s="6">
        <v>0.16500000000000001</v>
      </c>
      <c r="G30" s="6">
        <v>0.153</v>
      </c>
      <c r="H30" s="6">
        <v>0.06</v>
      </c>
      <c r="I30" s="6">
        <v>0.159</v>
      </c>
      <c r="J30" s="6">
        <v>-8.8999999999999996E-2</v>
      </c>
      <c r="K30" s="5">
        <f t="shared" si="9"/>
        <v>605.65002167744763</v>
      </c>
      <c r="L30" s="5">
        <f t="shared" si="10"/>
        <v>728.55956569347518</v>
      </c>
      <c r="M30" s="5">
        <f t="shared" si="3"/>
        <v>601.08596509284166</v>
      </c>
      <c r="N30" s="5">
        <f t="shared" si="4"/>
        <v>829.90150945185951</v>
      </c>
      <c r="O30" s="5">
        <f t="shared" si="5"/>
        <v>1137.9565279667509</v>
      </c>
      <c r="P30" s="11">
        <f t="shared" si="6"/>
        <v>0.18500000000000003</v>
      </c>
      <c r="Q30" s="11">
        <f t="shared" si="7"/>
        <v>0.19524999999999998</v>
      </c>
      <c r="R30" s="11">
        <f t="shared" si="8"/>
        <v>0.19940000000000016</v>
      </c>
      <c r="S30" s="5"/>
      <c r="T30" s="5"/>
      <c r="U30" s="5"/>
      <c r="V30" s="5"/>
      <c r="W30" s="5"/>
      <c r="X30" s="5"/>
    </row>
    <row r="31" spans="1:24" x14ac:dyDescent="0.35">
      <c r="A31" s="2">
        <f t="shared" si="0"/>
        <v>1987</v>
      </c>
      <c r="B31" s="6">
        <v>2.3E-2</v>
      </c>
      <c r="C31" s="6">
        <v>5.8000000000000003E-2</v>
      </c>
      <c r="F31" s="6">
        <v>4.5999999999999999E-2</v>
      </c>
      <c r="G31" s="15">
        <v>2.8000000000000001E-2</v>
      </c>
      <c r="H31" s="15">
        <v>5.8000000000000003E-2</v>
      </c>
      <c r="I31" s="14">
        <v>0.214</v>
      </c>
      <c r="J31" s="14">
        <v>0.26600000000000001</v>
      </c>
      <c r="K31" s="5">
        <f t="shared" si="9"/>
        <v>630.51195506730687</v>
      </c>
      <c r="L31" s="5">
        <f t="shared" si="10"/>
        <v>759.74191510515607</v>
      </c>
      <c r="M31" s="5">
        <f t="shared" si="3"/>
        <v>625.4299466791017</v>
      </c>
      <c r="N31" s="5">
        <f t="shared" si="4"/>
        <v>870.77415879236366</v>
      </c>
      <c r="O31" s="5">
        <f t="shared" si="5"/>
        <v>1203.9580065888224</v>
      </c>
      <c r="P31" s="11">
        <f t="shared" si="6"/>
        <v>5.7999999999999996E-2</v>
      </c>
      <c r="Q31" s="11">
        <f t="shared" si="7"/>
        <v>4.9250000000000085E-2</v>
      </c>
      <c r="R31" s="11">
        <f t="shared" si="8"/>
        <v>4.2800000000000206E-2</v>
      </c>
      <c r="S31" s="5"/>
      <c r="T31" s="5"/>
      <c r="U31" s="5"/>
      <c r="V31" s="5"/>
      <c r="W31" s="5"/>
      <c r="X31" s="5"/>
    </row>
    <row r="32" spans="1:24" x14ac:dyDescent="0.35">
      <c r="A32" s="2">
        <f t="shared" si="0"/>
        <v>1988</v>
      </c>
      <c r="B32" s="6">
        <v>0.11799999999999999</v>
      </c>
      <c r="C32" s="6">
        <v>0.16500000000000001</v>
      </c>
      <c r="F32" s="6">
        <v>0.153</v>
      </c>
      <c r="G32" s="6">
        <v>7.9000000000000001E-2</v>
      </c>
      <c r="H32" s="6">
        <v>6.7000000000000004E-2</v>
      </c>
      <c r="I32" s="6">
        <v>-2.1000000000000001E-2</v>
      </c>
      <c r="J32" s="6">
        <v>-0.1</v>
      </c>
      <c r="K32" s="5">
        <f t="shared" si="9"/>
        <v>720.45448545765817</v>
      </c>
      <c r="L32" s="5">
        <f t="shared" si="10"/>
        <v>869.90449279540371</v>
      </c>
      <c r="M32" s="5">
        <f t="shared" si="3"/>
        <v>713.92828413419466</v>
      </c>
      <c r="N32" s="5">
        <f t="shared" si="4"/>
        <v>1004.2202986272935</v>
      </c>
      <c r="O32" s="5">
        <f t="shared" si="5"/>
        <v>1402.6110776759781</v>
      </c>
      <c r="P32" s="11">
        <f t="shared" si="6"/>
        <v>0.16500000000000001</v>
      </c>
      <c r="Q32" s="11">
        <f t="shared" si="7"/>
        <v>0.15325000000000008</v>
      </c>
      <c r="R32" s="11">
        <f t="shared" si="8"/>
        <v>0.14500000000000002</v>
      </c>
      <c r="S32" s="5"/>
      <c r="T32" s="5"/>
      <c r="U32" s="5"/>
      <c r="V32" s="5"/>
      <c r="W32" s="5"/>
      <c r="X32" s="5"/>
    </row>
    <row r="33" spans="1:24" x14ac:dyDescent="0.35">
      <c r="A33" s="2">
        <f t="shared" si="0"/>
        <v>1989</v>
      </c>
      <c r="B33" s="6">
        <v>0.27</v>
      </c>
      <c r="C33" s="6">
        <v>0.315</v>
      </c>
      <c r="F33" s="6">
        <v>1.98</v>
      </c>
      <c r="G33" s="6">
        <v>0.14499999999999999</v>
      </c>
      <c r="H33" s="6">
        <v>8.1000000000000003E-2</v>
      </c>
      <c r="I33" s="6">
        <v>-0.127</v>
      </c>
      <c r="J33" s="6">
        <v>-9.2999999999999999E-2</v>
      </c>
      <c r="K33" s="5">
        <f t="shared" si="9"/>
        <v>1052.7641168750031</v>
      </c>
      <c r="L33" s="5">
        <f t="shared" si="10"/>
        <v>1273.1052252060733</v>
      </c>
      <c r="M33" s="5">
        <f t="shared" si="3"/>
        <v>922.75230724344658</v>
      </c>
      <c r="N33" s="5">
        <f t="shared" si="4"/>
        <v>1309.2522143353337</v>
      </c>
      <c r="O33" s="5">
        <f t="shared" si="5"/>
        <v>1844.4335671439112</v>
      </c>
      <c r="P33" s="11">
        <f t="shared" si="6"/>
        <v>0.315</v>
      </c>
      <c r="Q33" s="11">
        <f t="shared" si="7"/>
        <v>0.30374999999999991</v>
      </c>
      <c r="R33" s="11">
        <f t="shared" si="8"/>
        <v>0.46349999999999997</v>
      </c>
      <c r="S33" s="5"/>
      <c r="T33" s="5"/>
      <c r="U33" s="5"/>
      <c r="V33" s="5"/>
      <c r="W33" s="5"/>
      <c r="X33" s="5"/>
    </row>
    <row r="34" spans="1:24" x14ac:dyDescent="0.35">
      <c r="A34" s="2">
        <f t="shared" si="0"/>
        <v>1990</v>
      </c>
      <c r="B34" s="6">
        <v>-4.2999999999999997E-2</v>
      </c>
      <c r="C34" s="6">
        <v>-3.1E-2</v>
      </c>
      <c r="F34" s="6">
        <v>-8.5000000000000006E-2</v>
      </c>
      <c r="G34" s="15">
        <v>0.09</v>
      </c>
      <c r="H34" s="15">
        <v>7.4999999999999997E-2</v>
      </c>
      <c r="I34" s="15">
        <v>5.0000000000000001E-3</v>
      </c>
      <c r="J34" s="6">
        <v>-0.26600000000000001</v>
      </c>
      <c r="K34" s="5">
        <f t="shared" si="9"/>
        <v>1008.7585767896279</v>
      </c>
      <c r="L34" s="5">
        <f t="shared" si="10"/>
        <v>1220.6532899275833</v>
      </c>
      <c r="M34" s="5">
        <f t="shared" si="3"/>
        <v>888.61047187543909</v>
      </c>
      <c r="N34" s="5">
        <f t="shared" si="4"/>
        <v>1264.7376390479324</v>
      </c>
      <c r="O34" s="5">
        <f t="shared" si="5"/>
        <v>1787.2561265624499</v>
      </c>
      <c r="P34" s="11">
        <f t="shared" si="6"/>
        <v>-3.100000000000001E-2</v>
      </c>
      <c r="Q34" s="11">
        <f t="shared" si="7"/>
        <v>-3.400000000000003E-2</v>
      </c>
      <c r="R34" s="11">
        <f t="shared" si="8"/>
        <v>-4.1199999999999869E-2</v>
      </c>
      <c r="S34" s="5"/>
      <c r="T34" s="5"/>
      <c r="U34" s="5"/>
      <c r="V34" s="5"/>
      <c r="W34" s="5"/>
      <c r="X34" s="5"/>
    </row>
    <row r="35" spans="1:24" x14ac:dyDescent="0.35">
      <c r="A35" s="2">
        <f t="shared" si="0"/>
        <v>1991</v>
      </c>
      <c r="B35" s="6">
        <v>0.20300000000000001</v>
      </c>
      <c r="C35" s="6">
        <v>0.30199999999999999</v>
      </c>
      <c r="F35" s="6">
        <v>0.432</v>
      </c>
      <c r="G35" s="6">
        <v>0.16</v>
      </c>
      <c r="H35" s="6">
        <v>5.3999999999999999E-2</v>
      </c>
      <c r="I35" s="6">
        <v>-5.6000000000000001E-2</v>
      </c>
      <c r="J35" s="6">
        <v>-3.9E-2</v>
      </c>
      <c r="K35" s="5">
        <f t="shared" si="9"/>
        <v>1281.5773338823826</v>
      </c>
      <c r="L35" s="5">
        <f t="shared" si="10"/>
        <v>1556.8212059736397</v>
      </c>
      <c r="M35" s="5">
        <f t="shared" si="3"/>
        <v>1112.9846160239877</v>
      </c>
      <c r="N35" s="5">
        <f t="shared" si="4"/>
        <v>1615.3861494739715</v>
      </c>
      <c r="O35" s="5">
        <f t="shared" si="5"/>
        <v>2327.0074767843098</v>
      </c>
      <c r="P35" s="11">
        <f t="shared" si="6"/>
        <v>0.30199999999999999</v>
      </c>
      <c r="Q35" s="11">
        <f t="shared" si="7"/>
        <v>0.27724999999999994</v>
      </c>
      <c r="R35" s="11">
        <f t="shared" si="8"/>
        <v>0.27540000000000003</v>
      </c>
      <c r="S35" s="5"/>
      <c r="T35" s="5"/>
      <c r="U35" s="5"/>
      <c r="V35" s="5"/>
      <c r="W35" s="5"/>
      <c r="X35" s="5"/>
    </row>
    <row r="36" spans="1:24" x14ac:dyDescent="0.35">
      <c r="A36" s="2">
        <f t="shared" si="0"/>
        <v>1992</v>
      </c>
      <c r="B36" s="6">
        <v>4.2000000000000003E-2</v>
      </c>
      <c r="C36" s="6">
        <v>7.4999999999999997E-2</v>
      </c>
      <c r="F36" s="6">
        <v>0.183</v>
      </c>
      <c r="G36" s="15">
        <v>7.3999999999999996E-2</v>
      </c>
      <c r="H36" s="15">
        <v>3.4000000000000002E-2</v>
      </c>
      <c r="I36" s="6">
        <v>-5.0999999999999997E-2</v>
      </c>
      <c r="J36" s="6">
        <v>-5.0999999999999997E-2</v>
      </c>
      <c r="K36" s="5">
        <f t="shared" si="9"/>
        <v>1372.5052457213376</v>
      </c>
      <c r="L36" s="5">
        <f t="shared" si="10"/>
        <v>1669.8464255273261</v>
      </c>
      <c r="M36" s="5">
        <f t="shared" si="3"/>
        <v>1178.0942160613909</v>
      </c>
      <c r="N36" s="5">
        <f t="shared" si="4"/>
        <v>1723.2131749513592</v>
      </c>
      <c r="O36" s="5">
        <f t="shared" si="5"/>
        <v>2501.5330375431331</v>
      </c>
      <c r="P36" s="11">
        <f t="shared" si="6"/>
        <v>7.5000000000000025E-2</v>
      </c>
      <c r="Q36" s="11">
        <f t="shared" si="7"/>
        <v>6.6750000000000045E-2</v>
      </c>
      <c r="R36" s="11">
        <f t="shared" si="8"/>
        <v>7.2600000000000095E-2</v>
      </c>
      <c r="S36" s="5"/>
      <c r="T36" s="5"/>
      <c r="U36" s="5"/>
      <c r="V36" s="5"/>
      <c r="W36" s="5"/>
      <c r="X36" s="5"/>
    </row>
    <row r="37" spans="1:24" x14ac:dyDescent="0.35">
      <c r="A37" s="2">
        <f t="shared" si="0"/>
        <v>1993</v>
      </c>
      <c r="B37" s="6">
        <v>0.13700000000000001</v>
      </c>
      <c r="C37" s="6">
        <v>0.1</v>
      </c>
      <c r="F37" s="6">
        <v>0.183</v>
      </c>
      <c r="G37" s="15">
        <v>9.8000000000000004E-2</v>
      </c>
      <c r="H37" s="15">
        <v>0.03</v>
      </c>
      <c r="I37" s="15">
        <v>4.5999999999999999E-2</v>
      </c>
      <c r="J37" s="14">
        <v>0.33900000000000002</v>
      </c>
      <c r="K37" s="5">
        <f t="shared" si="9"/>
        <v>1543.9997761742188</v>
      </c>
      <c r="L37" s="5">
        <f t="shared" si="10"/>
        <v>1875.40452050974</v>
      </c>
      <c r="M37" s="5">
        <f>M36*(1+$B37)*0.25+M36*(1+$C37)*0.25+M36*(1+$D37)*0.25+M36*(1+$E37)*0.25+M36*(1+$F37)*0</f>
        <v>1247.8962983630283</v>
      </c>
      <c r="N37" s="5">
        <f>N36*(1+$B37)*0.05+N36*(1+$C37)*0.15+N36*(1+$D37)*0.4+N36*(1+$E37)*0.4+N36*(1+$F37)*0</f>
        <v>1760.8653828240465</v>
      </c>
      <c r="O37" s="5">
        <f t="shared" si="5"/>
        <v>2751.6863412974467</v>
      </c>
      <c r="P37" s="11">
        <f t="shared" si="6"/>
        <v>0.1000000000000001</v>
      </c>
      <c r="Q37" s="11">
        <f t="shared" si="7"/>
        <v>2.1850000000000067E-2</v>
      </c>
      <c r="R37" s="11">
        <f t="shared" si="8"/>
        <v>0.12310000000000001</v>
      </c>
      <c r="S37" s="5"/>
      <c r="T37" s="5"/>
      <c r="U37" s="5"/>
      <c r="V37" s="5"/>
      <c r="W37" s="5"/>
      <c r="X37" s="5"/>
    </row>
    <row r="38" spans="1:24" x14ac:dyDescent="0.35">
      <c r="A38" s="2">
        <f t="shared" si="0"/>
        <v>1994</v>
      </c>
      <c r="B38" s="6">
        <v>2.1000000000000001E-2</v>
      </c>
      <c r="C38" s="6">
        <v>1.2999999999999999E-2</v>
      </c>
      <c r="D38" s="6">
        <v>2.3E-2</v>
      </c>
      <c r="E38" s="6">
        <v>0.187</v>
      </c>
      <c r="F38" s="6">
        <v>-2.5999999999999999E-2</v>
      </c>
      <c r="G38" s="6">
        <v>-2.9000000000000001E-2</v>
      </c>
      <c r="H38" s="15">
        <v>4.2999999999999997E-2</v>
      </c>
      <c r="I38" s="15">
        <v>6.7000000000000004E-2</v>
      </c>
      <c r="J38" s="6">
        <v>-0.04</v>
      </c>
      <c r="K38" s="5">
        <f>K37*(1+$B38)*0.07+K37*(1+$C38)*0.19+K37*(1+$D38)*0.35+K37*(1+$E38)*0.35+K37*(1+$F38)*0.04</f>
        <v>1661.9613590739289</v>
      </c>
      <c r="L38" s="5">
        <f>L37*(1+$B38)*0.1+L37*(1+$C38)*0.2+L37*(1+$D38)*0.3+L37*(1+$E38)*0.3+L37*(1+$F38)*0.1</f>
        <v>1997.4933547949238</v>
      </c>
      <c r="M38" s="5">
        <f t="shared" ref="M38:M63" si="11">M37*(1+$B38)*0.25+M37*(1+$C38)*0.25+M37*(1+$D38)*0.25+M37*(1+$E38)*0.25+M37*(1+$F38)*0</f>
        <v>1324.0179725631731</v>
      </c>
      <c r="N38" s="5">
        <f t="shared" ref="N38:N63" si="12">N37*(1+$B38)*0.05+N37*(1+$C38)*0.15+N37*(1+$D38)*0.4+N37*(1+$E38)*0.4+N37*(1+$F38)*0</f>
        <v>1914.0606711297387</v>
      </c>
      <c r="O38" s="5">
        <f>O37*(1+$B38)*0+O37*(1+$C38)*0.33+O37*(1+$D38)*0.34+O37*(1+$E38)*0.33+O37*(1+$F38)*0</f>
        <v>2954.8158270120243</v>
      </c>
      <c r="P38" s="11">
        <f t="shared" si="6"/>
        <v>7.3820000000000052E-2</v>
      </c>
      <c r="Q38" s="11">
        <f t="shared" si="7"/>
        <v>8.7000000000000091E-2</v>
      </c>
      <c r="R38" s="11">
        <f t="shared" si="8"/>
        <v>6.5099999999999852E-2</v>
      </c>
      <c r="S38" s="5"/>
      <c r="T38" s="5"/>
      <c r="U38" s="5"/>
      <c r="V38" s="5"/>
      <c r="W38" s="5"/>
      <c r="X38" s="5"/>
    </row>
    <row r="39" spans="1:24" x14ac:dyDescent="0.35">
      <c r="A39" s="2">
        <f t="shared" si="0"/>
        <v>1995</v>
      </c>
      <c r="B39" s="6">
        <v>0.33500000000000002</v>
      </c>
      <c r="C39" s="6">
        <v>0.372</v>
      </c>
      <c r="D39" s="6">
        <v>0.12</v>
      </c>
      <c r="E39" s="6">
        <v>0.16200000000000001</v>
      </c>
      <c r="F39" s="6">
        <v>0.224</v>
      </c>
      <c r="G39" s="6">
        <v>0.185</v>
      </c>
      <c r="H39" s="6">
        <v>5.5E-2</v>
      </c>
      <c r="I39" s="6">
        <v>0</v>
      </c>
      <c r="J39" s="6">
        <v>7.9000000000000001E-2</v>
      </c>
      <c r="K39" s="5">
        <f t="shared" ref="K39:K63" si="13">K38*(1+$B39)*0.07+K38*(1+$C39)*0.19+K38*(1+$D39)*0.35+K38*(1+$E39)*0.35+K38*(1+$F39)*0.04</f>
        <v>1997.328541721457</v>
      </c>
      <c r="L39" s="5">
        <f t="shared" ref="L39:L63" si="14">L38*(1+$B39)*0.1+L38*(1+$C39)*0.2+L38*(1+$D39)*0.3+L38*(1+$E39)*0.3+L38*(1+$F39)*0.1</f>
        <v>2426.7546767403528</v>
      </c>
      <c r="M39" s="5">
        <f t="shared" si="11"/>
        <v>1651.3814162794176</v>
      </c>
      <c r="N39" s="5">
        <f t="shared" si="12"/>
        <v>2268.831816523636</v>
      </c>
      <c r="O39" s="5">
        <f t="shared" ref="O39:O63" si="15">O38*(1+$B39)*0+O38*(1+$C39)*0.33+O38*(1+$D39)*0.34+O38*(1+$E39)*0.33+O38*(1+$F39)*0</f>
        <v>3596.0699577901742</v>
      </c>
      <c r="P39" s="11">
        <f t="shared" si="6"/>
        <v>0.2170200000000001</v>
      </c>
      <c r="Q39" s="11">
        <f t="shared" si="7"/>
        <v>0.18535000000000013</v>
      </c>
      <c r="R39" s="11">
        <f t="shared" si="8"/>
        <v>0.21489999999999995</v>
      </c>
      <c r="S39" s="5"/>
      <c r="T39" s="5"/>
      <c r="U39" s="5"/>
      <c r="V39" s="5"/>
      <c r="W39" s="5"/>
      <c r="X39" s="5"/>
    </row>
    <row r="40" spans="1:24" x14ac:dyDescent="0.35">
      <c r="A40" s="2">
        <f t="shared" si="0"/>
        <v>1996</v>
      </c>
      <c r="B40" s="6">
        <v>0.26</v>
      </c>
      <c r="C40" s="6">
        <v>0.22700000000000001</v>
      </c>
      <c r="D40" s="6">
        <v>0.29499999999999998</v>
      </c>
      <c r="E40" s="6">
        <v>0.372</v>
      </c>
      <c r="F40" s="6">
        <v>0.112</v>
      </c>
      <c r="G40" s="6">
        <v>3.5999999999999997E-2</v>
      </c>
      <c r="H40" s="6">
        <v>0.05</v>
      </c>
      <c r="I40" s="6">
        <v>8.9999999999999993E-3</v>
      </c>
      <c r="J40" s="6">
        <v>-8.1000000000000003E-2</v>
      </c>
      <c r="K40" s="5">
        <f t="shared" si="13"/>
        <v>2595.0490811170198</v>
      </c>
      <c r="L40" s="5">
        <f t="shared" si="14"/>
        <v>3112.7982238548502</v>
      </c>
      <c r="M40" s="5">
        <f t="shared" si="11"/>
        <v>2127.8049548760296</v>
      </c>
      <c r="N40" s="5">
        <f t="shared" si="12"/>
        <v>2980.9046821395791</v>
      </c>
      <c r="O40" s="5">
        <f t="shared" si="15"/>
        <v>4667.5909231129126</v>
      </c>
      <c r="P40" s="11">
        <f t="shared" si="6"/>
        <v>0.29797000000000007</v>
      </c>
      <c r="Q40" s="11">
        <f t="shared" si="7"/>
        <v>0.31384999999999996</v>
      </c>
      <c r="R40" s="11">
        <f t="shared" si="8"/>
        <v>0.28269999999999984</v>
      </c>
      <c r="S40" s="5"/>
      <c r="T40" s="5"/>
      <c r="U40" s="5"/>
      <c r="V40" s="5"/>
      <c r="W40" s="5"/>
      <c r="X40" s="5"/>
    </row>
    <row r="41" spans="1:24" x14ac:dyDescent="0.35">
      <c r="A41" s="2">
        <f t="shared" si="0"/>
        <v>1997</v>
      </c>
      <c r="B41" s="6">
        <v>0.22600000000000001</v>
      </c>
      <c r="C41" s="6">
        <v>0.33100000000000002</v>
      </c>
      <c r="D41" s="6">
        <v>0.16300000000000001</v>
      </c>
      <c r="E41" s="6">
        <v>0.19</v>
      </c>
      <c r="F41" s="6">
        <v>0.14299999999999999</v>
      </c>
      <c r="G41" s="6">
        <v>9.6000000000000002E-2</v>
      </c>
      <c r="H41" s="6">
        <v>5.0999999999999997E-2</v>
      </c>
      <c r="I41" s="6">
        <v>-0.14599999999999999</v>
      </c>
      <c r="J41" s="6">
        <v>0.25700000000000001</v>
      </c>
      <c r="K41" s="5">
        <f t="shared" si="13"/>
        <v>3134.7673890077372</v>
      </c>
      <c r="L41" s="5">
        <f t="shared" si="14"/>
        <v>3763.3730526405143</v>
      </c>
      <c r="M41" s="5">
        <f t="shared" si="11"/>
        <v>2611.8805821103265</v>
      </c>
      <c r="N41" s="5">
        <f t="shared" si="12"/>
        <v>3583.4945636340954</v>
      </c>
      <c r="O41" s="5">
        <f t="shared" si="15"/>
        <v>5728.7677194826338</v>
      </c>
      <c r="P41" s="11">
        <f t="shared" si="6"/>
        <v>0.22735000000000011</v>
      </c>
      <c r="Q41" s="11">
        <f t="shared" si="7"/>
        <v>0.20215000000000011</v>
      </c>
      <c r="R41" s="11">
        <f t="shared" si="8"/>
        <v>0.20900000000000013</v>
      </c>
      <c r="S41" s="5"/>
      <c r="T41" s="5"/>
      <c r="U41" s="5"/>
      <c r="V41" s="5"/>
      <c r="W41" s="5"/>
      <c r="X41" s="5"/>
    </row>
    <row r="42" spans="1:24" x14ac:dyDescent="0.35">
      <c r="A42" s="2">
        <f t="shared" si="0"/>
        <v>1998</v>
      </c>
      <c r="B42" s="6">
        <v>0.161</v>
      </c>
      <c r="C42" s="6">
        <v>0.28299999999999997</v>
      </c>
      <c r="D42" s="6">
        <v>-8.1000000000000003E-2</v>
      </c>
      <c r="E42" s="6">
        <v>-0.11700000000000001</v>
      </c>
      <c r="F42" s="6">
        <v>0.04</v>
      </c>
      <c r="G42" s="15">
        <v>8.6999999999999994E-2</v>
      </c>
      <c r="H42" s="15">
        <v>4.8000000000000001E-2</v>
      </c>
      <c r="I42" s="6">
        <v>-0.111</v>
      </c>
      <c r="J42" s="6">
        <v>-6.7000000000000004E-2</v>
      </c>
      <c r="K42" s="5">
        <f t="shared" si="13"/>
        <v>3126.4289077529766</v>
      </c>
      <c r="L42" s="5">
        <f t="shared" si="14"/>
        <v>3828.4794064511952</v>
      </c>
      <c r="M42" s="5">
        <f t="shared" si="11"/>
        <v>2772.511237910112</v>
      </c>
      <c r="N42" s="5">
        <f t="shared" si="12"/>
        <v>3480.6482696577973</v>
      </c>
      <c r="O42" s="5">
        <f t="shared" si="15"/>
        <v>5884.8193521613402</v>
      </c>
      <c r="P42" s="11">
        <f t="shared" si="6"/>
        <v>2.7239999999999921E-2</v>
      </c>
      <c r="Q42" s="11">
        <f t="shared" si="7"/>
        <v>-2.8699999999999865E-2</v>
      </c>
      <c r="R42" s="11">
        <f t="shared" si="8"/>
        <v>1.7300000000000017E-2</v>
      </c>
      <c r="S42" s="5"/>
      <c r="T42" s="5"/>
      <c r="U42" s="5"/>
      <c r="V42" s="5"/>
      <c r="W42" s="5"/>
      <c r="X42" s="5"/>
    </row>
    <row r="43" spans="1:24" x14ac:dyDescent="0.35">
      <c r="A43" s="2">
        <f t="shared" si="0"/>
        <v>1999</v>
      </c>
      <c r="B43" s="6">
        <v>0.252</v>
      </c>
      <c r="C43" s="6">
        <v>0.20899999999999999</v>
      </c>
      <c r="D43" s="6">
        <v>9.5000000000000001E-2</v>
      </c>
      <c r="E43" s="6">
        <v>3.9E-2</v>
      </c>
      <c r="F43" s="6">
        <v>1.7000000000000001E-2</v>
      </c>
      <c r="G43" s="6">
        <v>-8.0000000000000002E-3</v>
      </c>
      <c r="H43" s="15">
        <v>4.5999999999999999E-2</v>
      </c>
      <c r="I43" s="6">
        <v>-5.1999999999999998E-2</v>
      </c>
      <c r="J43" s="6">
        <v>-0.06</v>
      </c>
      <c r="K43" s="5">
        <f t="shared" si="13"/>
        <v>3454.4850930434964</v>
      </c>
      <c r="L43" s="5">
        <f t="shared" si="14"/>
        <v>4245.4008138137297</v>
      </c>
      <c r="M43" s="5">
        <f t="shared" si="11"/>
        <v>3184.9222845492409</v>
      </c>
      <c r="N43" s="5">
        <f t="shared" si="12"/>
        <v>3820.1855083629152</v>
      </c>
      <c r="O43" s="5">
        <f t="shared" si="15"/>
        <v>6556.512633017036</v>
      </c>
      <c r="P43" s="11">
        <f t="shared" si="6"/>
        <v>0.11414000000000007</v>
      </c>
      <c r="Q43" s="11">
        <f t="shared" si="7"/>
        <v>9.7549999999999942E-2</v>
      </c>
      <c r="R43" s="11">
        <f t="shared" si="8"/>
        <v>0.1088999999999998</v>
      </c>
      <c r="S43" s="5"/>
      <c r="T43" s="5"/>
      <c r="U43" s="5"/>
      <c r="V43" s="5"/>
      <c r="W43" s="5"/>
      <c r="X43" s="5"/>
    </row>
    <row r="44" spans="1:24" x14ac:dyDescent="0.35">
      <c r="A44" s="2">
        <f t="shared" si="0"/>
        <v>2000</v>
      </c>
      <c r="B44" s="6">
        <v>-6.2E-2</v>
      </c>
      <c r="C44" s="6">
        <v>-0.09</v>
      </c>
      <c r="D44" s="6">
        <v>0.34300000000000003</v>
      </c>
      <c r="E44" s="6">
        <v>0.28599999999999998</v>
      </c>
      <c r="F44" s="6">
        <v>-5.7000000000000002E-2</v>
      </c>
      <c r="G44" s="6">
        <v>0.11600000000000001</v>
      </c>
      <c r="H44" s="6">
        <v>5.8000000000000003E-2</v>
      </c>
      <c r="I44" s="6">
        <v>1E-3</v>
      </c>
      <c r="J44" s="6">
        <v>-5.0999999999999997E-2</v>
      </c>
      <c r="K44" s="5">
        <f t="shared" si="13"/>
        <v>4133.0495998700299</v>
      </c>
      <c r="L44" s="5">
        <f t="shared" si="14"/>
        <v>4919.5704630473501</v>
      </c>
      <c r="M44" s="5">
        <f t="shared" si="11"/>
        <v>3564.7242669817379</v>
      </c>
      <c r="N44" s="5">
        <f t="shared" si="12"/>
        <v>4717.9291028282005</v>
      </c>
      <c r="O44" s="5">
        <f t="shared" si="15"/>
        <v>7745.208373383025</v>
      </c>
      <c r="P44" s="11">
        <f t="shared" si="6"/>
        <v>0.18130000000000004</v>
      </c>
      <c r="Q44" s="11">
        <f t="shared" si="7"/>
        <v>0.23500000000000004</v>
      </c>
      <c r="R44" s="11">
        <f t="shared" si="8"/>
        <v>0.15880000000000005</v>
      </c>
      <c r="S44" s="5"/>
      <c r="T44" s="5"/>
      <c r="U44" s="5"/>
      <c r="V44" s="5"/>
      <c r="W44" s="5"/>
      <c r="X44" s="5"/>
    </row>
    <row r="45" spans="1:24" x14ac:dyDescent="0.35">
      <c r="A45" s="2">
        <f t="shared" si="0"/>
        <v>2001</v>
      </c>
      <c r="B45" s="6">
        <v>-7.0999999999999994E-2</v>
      </c>
      <c r="C45" s="6">
        <v>-0.11899999999999999</v>
      </c>
      <c r="D45" s="6">
        <v>0.09</v>
      </c>
      <c r="E45" s="6">
        <v>7.3999999999999996E-2</v>
      </c>
      <c r="F45" s="6">
        <v>5.3999999999999999E-2</v>
      </c>
      <c r="G45" s="15">
        <v>8.4000000000000005E-2</v>
      </c>
      <c r="H45" s="15">
        <v>3.4000000000000002E-2</v>
      </c>
      <c r="I45" s="6">
        <v>-2.9000000000000001E-2</v>
      </c>
      <c r="J45" s="6">
        <v>-0.11700000000000001</v>
      </c>
      <c r="K45" s="5">
        <f t="shared" si="13"/>
        <v>4265.2245260738728</v>
      </c>
      <c r="L45" s="5">
        <f t="shared" si="14"/>
        <v>5036.1642830215724</v>
      </c>
      <c r="M45" s="5">
        <f t="shared" si="11"/>
        <v>3541.5535592463566</v>
      </c>
      <c r="N45" s="5">
        <f t="shared" si="12"/>
        <v>4926.461569173207</v>
      </c>
      <c r="O45" s="5">
        <f t="shared" si="15"/>
        <v>7867.1954052638084</v>
      </c>
      <c r="P45" s="11">
        <f t="shared" si="6"/>
        <v>1.5750000000000101E-2</v>
      </c>
      <c r="Q45" s="11">
        <f t="shared" si="7"/>
        <v>4.4200000000000003E-2</v>
      </c>
      <c r="R45" s="11">
        <f t="shared" si="8"/>
        <v>2.3700000000000009E-2</v>
      </c>
      <c r="S45" s="5"/>
      <c r="T45" s="5"/>
      <c r="U45" s="5"/>
      <c r="V45" s="5"/>
      <c r="W45" s="5"/>
      <c r="X45" s="5"/>
    </row>
    <row r="46" spans="1:24" x14ac:dyDescent="0.35">
      <c r="A46" s="2">
        <f t="shared" si="0"/>
        <v>2002</v>
      </c>
      <c r="B46" s="6">
        <v>-0.16800000000000001</v>
      </c>
      <c r="C46" s="6">
        <v>-0.22</v>
      </c>
      <c r="D46" s="6">
        <v>-0.06</v>
      </c>
      <c r="E46" s="6">
        <v>0.17299999999999999</v>
      </c>
      <c r="F46" s="6">
        <v>-1.4999999999999999E-2</v>
      </c>
      <c r="G46" s="14">
        <v>0.10299999999999999</v>
      </c>
      <c r="H46" s="15">
        <v>1.6E-2</v>
      </c>
      <c r="I46" s="14">
        <v>0.14299999999999999</v>
      </c>
      <c r="J46" s="15">
        <v>5.1999999999999998E-2</v>
      </c>
      <c r="K46" s="5">
        <f t="shared" si="13"/>
        <v>4202.9095957479331</v>
      </c>
      <c r="L46" s="5">
        <f t="shared" si="14"/>
        <v>4893.1372173837608</v>
      </c>
      <c r="M46" s="5">
        <f t="shared" si="11"/>
        <v>3298.0717520481694</v>
      </c>
      <c r="N46" s="5">
        <f t="shared" si="12"/>
        <v>4945.1821231360655</v>
      </c>
      <c r="O46" s="5">
        <f t="shared" si="15"/>
        <v>7584.6844182607856</v>
      </c>
      <c r="P46" s="11">
        <f t="shared" si="6"/>
        <v>-3.5909999999999928E-2</v>
      </c>
      <c r="Q46" s="11">
        <f t="shared" si="7"/>
        <v>3.8000000000000642E-3</v>
      </c>
      <c r="R46" s="11">
        <f t="shared" si="8"/>
        <v>-2.8399999999999787E-2</v>
      </c>
      <c r="S46" s="5"/>
      <c r="T46" s="5"/>
      <c r="U46" s="5"/>
      <c r="V46" s="5"/>
      <c r="W46" s="5"/>
      <c r="X46" s="5"/>
    </row>
    <row r="47" spans="1:24" x14ac:dyDescent="0.35">
      <c r="A47" s="2">
        <f t="shared" si="0"/>
        <v>2003</v>
      </c>
      <c r="B47" s="6">
        <v>0.253</v>
      </c>
      <c r="C47" s="6">
        <v>0.28399999999999997</v>
      </c>
      <c r="D47" s="6">
        <v>0.25900000000000001</v>
      </c>
      <c r="E47" s="6">
        <v>0.33100000000000002</v>
      </c>
      <c r="F47" s="6">
        <v>0.27900000000000003</v>
      </c>
      <c r="G47" s="6">
        <v>4.1000000000000002E-2</v>
      </c>
      <c r="H47" s="6">
        <v>0.01</v>
      </c>
      <c r="I47" s="6">
        <v>0.17299999999999999</v>
      </c>
      <c r="J47" s="6">
        <v>0.06</v>
      </c>
      <c r="K47" s="5">
        <f t="shared" si="13"/>
        <v>5418.9374290856822</v>
      </c>
      <c r="L47" s="5">
        <f t="shared" si="14"/>
        <v>6297.4675987728997</v>
      </c>
      <c r="M47" s="5">
        <f t="shared" si="11"/>
        <v>4227.3034681877407</v>
      </c>
      <c r="N47" s="5">
        <f t="shared" si="12"/>
        <v>6385.4664164994447</v>
      </c>
      <c r="O47" s="5">
        <f t="shared" si="15"/>
        <v>9791.9034308188566</v>
      </c>
      <c r="P47" s="11">
        <f t="shared" si="6"/>
        <v>0.29100999999999999</v>
      </c>
      <c r="Q47" s="11">
        <f t="shared" si="7"/>
        <v>0.29125000000000001</v>
      </c>
      <c r="R47" s="11">
        <f t="shared" si="8"/>
        <v>0.28699999999999992</v>
      </c>
      <c r="S47" s="5"/>
      <c r="T47" s="5"/>
      <c r="U47" s="5"/>
      <c r="V47" s="5"/>
      <c r="W47" s="5"/>
      <c r="X47" s="5"/>
    </row>
    <row r="48" spans="1:24" x14ac:dyDescent="0.35">
      <c r="A48" s="2">
        <f t="shared" si="0"/>
        <v>2004</v>
      </c>
      <c r="B48" s="6">
        <v>3.1E-2</v>
      </c>
      <c r="C48" s="6">
        <v>0.107</v>
      </c>
      <c r="D48" s="6">
        <v>0.32700000000000001</v>
      </c>
      <c r="E48" s="6">
        <v>0.34100000000000003</v>
      </c>
      <c r="F48" s="6">
        <v>0.12</v>
      </c>
      <c r="G48" s="6">
        <v>4.2999999999999997E-2</v>
      </c>
      <c r="H48" s="6">
        <v>1.4E-2</v>
      </c>
      <c r="I48" s="6">
        <v>0.128</v>
      </c>
      <c r="J48" s="6">
        <v>0.36799999999999999</v>
      </c>
      <c r="K48" s="5">
        <f t="shared" si="13"/>
        <v>6833.8219918199538</v>
      </c>
      <c r="L48" s="5">
        <f t="shared" si="14"/>
        <v>7789.3376729222</v>
      </c>
      <c r="M48" s="5">
        <f t="shared" si="11"/>
        <v>5079.1051170275696</v>
      </c>
      <c r="N48" s="5">
        <f t="shared" si="12"/>
        <v>8204.0472519184877</v>
      </c>
      <c r="O48" s="5">
        <f t="shared" si="15"/>
        <v>12328.202257469558</v>
      </c>
      <c r="P48" s="11">
        <f t="shared" si="6"/>
        <v>0.25902000000000014</v>
      </c>
      <c r="Q48" s="11">
        <f t="shared" si="7"/>
        <v>0.28480000000000016</v>
      </c>
      <c r="R48" s="11">
        <f t="shared" si="8"/>
        <v>0.23690000000000005</v>
      </c>
      <c r="S48" s="5"/>
      <c r="T48" s="5"/>
      <c r="U48" s="5"/>
      <c r="V48" s="5"/>
      <c r="W48" s="5"/>
      <c r="X48" s="5"/>
    </row>
    <row r="49" spans="1:24" x14ac:dyDescent="0.35">
      <c r="A49" s="2">
        <f t="shared" si="0"/>
        <v>2005</v>
      </c>
      <c r="B49" s="6">
        <v>-6.0000000000000001E-3</v>
      </c>
      <c r="C49" s="6">
        <v>4.8000000000000001E-2</v>
      </c>
      <c r="D49" s="6">
        <v>0.13700000000000001</v>
      </c>
      <c r="E49" s="6">
        <v>0.154</v>
      </c>
      <c r="F49" s="6">
        <v>2.3E-2</v>
      </c>
      <c r="G49" s="15">
        <v>2.4E-2</v>
      </c>
      <c r="H49" s="15">
        <v>3.2000000000000001E-2</v>
      </c>
      <c r="I49" s="15">
        <v>8.5000000000000006E-2</v>
      </c>
      <c r="J49" s="15">
        <v>9.7000000000000003E-2</v>
      </c>
      <c r="K49" s="5">
        <f t="shared" si="13"/>
        <v>7595.5881292481236</v>
      </c>
      <c r="L49" s="5">
        <f t="shared" si="14"/>
        <v>8557.3663674723284</v>
      </c>
      <c r="M49" s="5">
        <f t="shared" si="11"/>
        <v>5501.9406180201149</v>
      </c>
      <c r="N49" s="5">
        <f t="shared" si="12"/>
        <v>9215.6062780800366</v>
      </c>
      <c r="O49" s="5">
        <f t="shared" si="15"/>
        <v>13724.24788110541</v>
      </c>
      <c r="P49" s="11">
        <f t="shared" si="6"/>
        <v>0.11323999999999988</v>
      </c>
      <c r="Q49" s="11">
        <f t="shared" si="7"/>
        <v>0.12329999999999992</v>
      </c>
      <c r="R49" s="11">
        <f t="shared" si="8"/>
        <v>9.8599999999999938E-2</v>
      </c>
      <c r="S49" s="5"/>
      <c r="T49" s="5"/>
      <c r="U49" s="5"/>
      <c r="V49" s="5"/>
      <c r="W49" s="5"/>
      <c r="X49" s="5"/>
    </row>
    <row r="50" spans="1:24" x14ac:dyDescent="0.35">
      <c r="A50" s="2">
        <f t="shared" si="0"/>
        <v>2006</v>
      </c>
      <c r="B50" s="6">
        <v>0.16300000000000001</v>
      </c>
      <c r="C50" s="6">
        <v>0.156</v>
      </c>
      <c r="D50" s="6">
        <v>0.38900000000000001</v>
      </c>
      <c r="E50" s="6">
        <v>0.28899999999999998</v>
      </c>
      <c r="F50" s="6">
        <v>0.11899999999999999</v>
      </c>
      <c r="G50" s="6">
        <v>4.2999999999999997E-2</v>
      </c>
      <c r="H50" s="6">
        <v>4.7E-2</v>
      </c>
      <c r="I50" s="6">
        <v>0.35699999999999998</v>
      </c>
      <c r="J50" s="6">
        <v>0.57799999999999996</v>
      </c>
      <c r="K50" s="5">
        <f t="shared" si="13"/>
        <v>9745.9750845195595</v>
      </c>
      <c r="L50" s="5">
        <f t="shared" si="14"/>
        <v>10806.242248844057</v>
      </c>
      <c r="M50" s="5">
        <f t="shared" si="11"/>
        <v>6873.2993170616282</v>
      </c>
      <c r="N50" s="5">
        <f t="shared" si="12"/>
        <v>12005.631078768769</v>
      </c>
      <c r="O50" s="5">
        <f t="shared" si="15"/>
        <v>17554.822707200739</v>
      </c>
      <c r="P50" s="11">
        <f t="shared" si="6"/>
        <v>0.27910999999999991</v>
      </c>
      <c r="Q50" s="11">
        <f t="shared" si="7"/>
        <v>0.30275000000000013</v>
      </c>
      <c r="R50" s="11">
        <f t="shared" si="8"/>
        <v>0.26280000000000009</v>
      </c>
      <c r="S50" s="5"/>
      <c r="T50" s="5"/>
      <c r="U50" s="5"/>
      <c r="V50" s="5"/>
      <c r="W50" s="5"/>
      <c r="X50" s="5"/>
    </row>
    <row r="51" spans="1:24" x14ac:dyDescent="0.35">
      <c r="A51" s="2">
        <f t="shared" si="0"/>
        <v>2007</v>
      </c>
      <c r="B51" s="6">
        <v>6.4000000000000001E-2</v>
      </c>
      <c r="C51" s="6">
        <v>5.5E-2</v>
      </c>
      <c r="D51" s="6">
        <v>-0.252</v>
      </c>
      <c r="E51" s="6">
        <v>4.0000000000000001E-3</v>
      </c>
      <c r="F51" s="6">
        <v>2.7E-2</v>
      </c>
      <c r="G51" s="15">
        <v>7.0000000000000007E-2</v>
      </c>
      <c r="H51" s="15">
        <v>4.3999999999999997E-2</v>
      </c>
      <c r="I51" s="14">
        <v>0.152</v>
      </c>
      <c r="J51" s="14">
        <v>0.159</v>
      </c>
      <c r="K51" s="5">
        <f t="shared" si="13"/>
        <v>9056.0575082864198</v>
      </c>
      <c r="L51" s="5">
        <f t="shared" si="14"/>
        <v>10219.463294731824</v>
      </c>
      <c r="M51" s="5">
        <f t="shared" si="11"/>
        <v>6651.6354140863905</v>
      </c>
      <c r="N51" s="5">
        <f t="shared" si="12"/>
        <v>10952.13695160681</v>
      </c>
      <c r="O51" s="5">
        <f t="shared" si="15"/>
        <v>16392.517895756981</v>
      </c>
      <c r="P51" s="11">
        <f t="shared" si="6"/>
        <v>-6.620999999999988E-2</v>
      </c>
      <c r="Q51" s="11">
        <f t="shared" si="7"/>
        <v>-8.7749999999999967E-2</v>
      </c>
      <c r="R51" s="11">
        <f t="shared" si="8"/>
        <v>-5.4300000000000057E-2</v>
      </c>
      <c r="S51" s="5"/>
      <c r="T51" s="5"/>
      <c r="U51" s="5"/>
      <c r="V51" s="5"/>
      <c r="W51" s="5"/>
      <c r="X51" s="5"/>
    </row>
    <row r="52" spans="1:24" x14ac:dyDescent="0.35">
      <c r="A52" s="2">
        <f t="shared" si="0"/>
        <v>2008</v>
      </c>
      <c r="B52" s="6">
        <v>-0.33800000000000002</v>
      </c>
      <c r="C52" s="6">
        <v>-0.36599999999999999</v>
      </c>
      <c r="D52" s="6">
        <v>-0.249</v>
      </c>
      <c r="E52" s="6">
        <v>-0.67500000000000004</v>
      </c>
      <c r="F52" s="6">
        <v>-0.26200000000000001</v>
      </c>
      <c r="G52" s="15">
        <v>5.1999999999999998E-2</v>
      </c>
      <c r="H52" s="15">
        <v>1.4E-2</v>
      </c>
      <c r="I52" s="14">
        <v>0.254</v>
      </c>
      <c r="J52" s="14">
        <v>0.12</v>
      </c>
      <c r="K52" s="5">
        <f t="shared" si="13"/>
        <v>5188.3964676474552</v>
      </c>
      <c r="L52" s="5">
        <f t="shared" si="14"/>
        <v>6025.395558573884</v>
      </c>
      <c r="M52" s="5">
        <f t="shared" si="11"/>
        <v>3944.4198005532294</v>
      </c>
      <c r="N52" s="5">
        <f t="shared" si="12"/>
        <v>6117.8637011675637</v>
      </c>
      <c r="O52" s="5">
        <f t="shared" si="15"/>
        <v>9373.4056579728003</v>
      </c>
      <c r="P52" s="11">
        <f t="shared" si="6"/>
        <v>-0.4281899999999999</v>
      </c>
      <c r="Q52" s="11">
        <f t="shared" si="7"/>
        <v>-0.44140000000000001</v>
      </c>
      <c r="R52" s="11">
        <f t="shared" si="8"/>
        <v>-0.41039999999999993</v>
      </c>
      <c r="S52" s="5"/>
      <c r="T52" s="5"/>
      <c r="U52" s="5"/>
      <c r="V52" s="5"/>
      <c r="W52" s="5"/>
      <c r="X52" s="5"/>
    </row>
    <row r="53" spans="1:24" x14ac:dyDescent="0.35">
      <c r="A53" s="2">
        <f t="shared" si="0"/>
        <v>2009</v>
      </c>
      <c r="B53" s="6">
        <v>0.188</v>
      </c>
      <c r="C53" s="6">
        <v>0.25900000000000001</v>
      </c>
      <c r="D53" s="6">
        <v>0.308</v>
      </c>
      <c r="E53" s="6">
        <v>0.122</v>
      </c>
      <c r="F53" s="6">
        <v>0.54200000000000004</v>
      </c>
      <c r="G53" s="6">
        <v>5.8999999999999997E-2</v>
      </c>
      <c r="H53" s="6">
        <v>2E-3</v>
      </c>
      <c r="I53" s="6">
        <v>0.115</v>
      </c>
      <c r="J53" s="6">
        <v>-2.1000000000000001E-2</v>
      </c>
      <c r="K53" s="5">
        <f t="shared" si="13"/>
        <v>6405.3348591341655</v>
      </c>
      <c r="L53" s="5">
        <f t="shared" si="14"/>
        <v>7554.6409513399358</v>
      </c>
      <c r="M53" s="5">
        <f t="shared" si="11"/>
        <v>4809.2338418245245</v>
      </c>
      <c r="N53" s="5">
        <f t="shared" si="12"/>
        <v>7465.3231813497196</v>
      </c>
      <c r="O53" s="5">
        <f t="shared" si="15"/>
        <v>11533.506991852631</v>
      </c>
      <c r="P53" s="11">
        <f t="shared" si="6"/>
        <v>0.23044999999999993</v>
      </c>
      <c r="Q53" s="11">
        <f t="shared" si="7"/>
        <v>0.22025</v>
      </c>
      <c r="R53" s="11">
        <f t="shared" si="8"/>
        <v>0.25379999999999997</v>
      </c>
      <c r="S53" s="5"/>
      <c r="T53" s="5"/>
      <c r="U53" s="5"/>
      <c r="V53" s="5"/>
      <c r="W53" s="5"/>
      <c r="X53" s="5"/>
    </row>
    <row r="54" spans="1:24" x14ac:dyDescent="0.35">
      <c r="A54" s="2">
        <f t="shared" si="0"/>
        <v>2010</v>
      </c>
      <c r="B54" s="6">
        <v>0.11</v>
      </c>
      <c r="C54" s="6">
        <v>0.14799999999999999</v>
      </c>
      <c r="D54" s="6">
        <v>0.46</v>
      </c>
      <c r="E54" s="6">
        <v>0.189</v>
      </c>
      <c r="F54" s="6">
        <v>0.14399999999999999</v>
      </c>
      <c r="G54" s="6">
        <v>6.5000000000000002E-2</v>
      </c>
      <c r="H54" s="6">
        <v>1E-3</v>
      </c>
      <c r="I54" s="6">
        <v>0.25900000000000001</v>
      </c>
      <c r="J54" s="6">
        <v>0.376</v>
      </c>
      <c r="K54" s="5">
        <f t="shared" si="13"/>
        <v>8126.6404958292896</v>
      </c>
      <c r="L54" s="5">
        <f t="shared" si="14"/>
        <v>9441.0347968895167</v>
      </c>
      <c r="M54" s="5">
        <f t="shared" si="11"/>
        <v>5899.727615458236</v>
      </c>
      <c r="N54" s="5">
        <f t="shared" si="12"/>
        <v>9610.1105313514945</v>
      </c>
      <c r="O54" s="5">
        <f t="shared" si="15"/>
        <v>14619.988797942317</v>
      </c>
      <c r="P54" s="11">
        <f t="shared" si="6"/>
        <v>0.26761000000000018</v>
      </c>
      <c r="Q54" s="11">
        <f t="shared" si="7"/>
        <v>0.28730000000000006</v>
      </c>
      <c r="R54" s="11">
        <f t="shared" si="8"/>
        <v>0.24969999999999987</v>
      </c>
      <c r="S54" s="5"/>
      <c r="T54" s="5"/>
      <c r="U54" s="5"/>
      <c r="V54" s="5"/>
      <c r="W54" s="5"/>
      <c r="X54" s="5"/>
    </row>
    <row r="55" spans="1:24" x14ac:dyDescent="0.35">
      <c r="A55" s="2">
        <f t="shared" si="0"/>
        <v>2011</v>
      </c>
      <c r="B55" s="6">
        <v>5.5E-2</v>
      </c>
      <c r="C55" s="6">
        <v>2.1000000000000001E-2</v>
      </c>
      <c r="D55" s="6">
        <v>0.154</v>
      </c>
      <c r="E55" s="6">
        <v>-5.1999999999999998E-2</v>
      </c>
      <c r="F55" s="6">
        <v>5.5E-2</v>
      </c>
      <c r="G55" s="15">
        <v>7.8E-2</v>
      </c>
      <c r="H55" s="15">
        <v>1E-3</v>
      </c>
      <c r="I55" s="14">
        <v>0.28299999999999997</v>
      </c>
      <c r="J55" s="14">
        <v>0.73899999999999999</v>
      </c>
      <c r="K55" s="5">
        <f t="shared" si="13"/>
        <v>8498.35303210852</v>
      </c>
      <c r="L55" s="5">
        <f t="shared" si="14"/>
        <v>9873.4341905870569</v>
      </c>
      <c r="M55" s="5">
        <f t="shared" si="11"/>
        <v>6162.2654943461266</v>
      </c>
      <c r="N55" s="5">
        <f t="shared" si="12"/>
        <v>10058.902693165608</v>
      </c>
      <c r="O55" s="5">
        <f t="shared" si="15"/>
        <v>15235.928925999626</v>
      </c>
      <c r="P55" s="11">
        <f t="shared" si="6"/>
        <v>4.2129999999999966E-2</v>
      </c>
      <c r="Q55" s="11">
        <f t="shared" si="7"/>
        <v>4.6699999999999874E-2</v>
      </c>
      <c r="R55" s="11">
        <f t="shared" si="8"/>
        <v>4.5800000000000042E-2</v>
      </c>
      <c r="S55" s="5"/>
      <c r="T55" s="5"/>
      <c r="U55" s="5"/>
      <c r="V55" s="5"/>
      <c r="W55" s="5"/>
      <c r="X55" s="5"/>
    </row>
    <row r="56" spans="1:24" x14ac:dyDescent="0.35">
      <c r="A56" s="2">
        <f t="shared" si="0"/>
        <v>2012</v>
      </c>
      <c r="B56" s="6">
        <v>7.2999999999999995E-2</v>
      </c>
      <c r="C56" s="6">
        <v>0.159</v>
      </c>
      <c r="D56" s="6">
        <v>6.9000000000000006E-2</v>
      </c>
      <c r="E56" s="6">
        <v>0.313</v>
      </c>
      <c r="F56" s="6">
        <v>0.14699999999999999</v>
      </c>
      <c r="G56" s="6">
        <v>4.2000000000000003E-2</v>
      </c>
      <c r="H56" s="6">
        <v>1E-3</v>
      </c>
      <c r="I56" s="6">
        <v>6.2E-2</v>
      </c>
      <c r="J56" s="6">
        <v>-0.113</v>
      </c>
      <c r="K56" s="5">
        <f t="shared" si="13"/>
        <v>9984.7149774242989</v>
      </c>
      <c r="L56" s="5">
        <f t="shared" si="14"/>
        <v>11536.120508281918</v>
      </c>
      <c r="M56" s="5">
        <f t="shared" si="11"/>
        <v>7108.1732477282567</v>
      </c>
      <c r="N56" s="5">
        <f t="shared" si="12"/>
        <v>11872.522848743367</v>
      </c>
      <c r="O56" s="5">
        <f t="shared" si="15"/>
        <v>17966.512108117277</v>
      </c>
      <c r="P56" s="11">
        <f t="shared" si="6"/>
        <v>0.17921999999999985</v>
      </c>
      <c r="Q56" s="11">
        <f t="shared" si="7"/>
        <v>0.18029999999999996</v>
      </c>
      <c r="R56" s="11">
        <f t="shared" si="8"/>
        <v>0.16840000000000005</v>
      </c>
      <c r="S56" s="5"/>
      <c r="T56" s="5"/>
      <c r="U56" s="5"/>
      <c r="V56" s="5"/>
      <c r="W56" s="5"/>
      <c r="X56" s="5"/>
    </row>
    <row r="57" spans="1:24" x14ac:dyDescent="0.35">
      <c r="A57" s="2">
        <f t="shared" si="0"/>
        <v>2013</v>
      </c>
      <c r="B57" s="6">
        <v>0.26500000000000001</v>
      </c>
      <c r="C57" s="6">
        <v>0.32200000000000001</v>
      </c>
      <c r="D57" s="6">
        <v>-5.3999999999999999E-2</v>
      </c>
      <c r="E57" s="6">
        <v>7.3999999999999996E-2</v>
      </c>
      <c r="F57" s="6">
        <v>7.4999999999999997E-2</v>
      </c>
      <c r="G57" s="6">
        <v>-0.02</v>
      </c>
      <c r="H57" s="15">
        <v>1E-3</v>
      </c>
      <c r="I57" s="6">
        <v>-0.154</v>
      </c>
      <c r="J57" s="6">
        <v>-0.23599999999999999</v>
      </c>
      <c r="K57" s="5">
        <f t="shared" si="13"/>
        <v>10880.643452348582</v>
      </c>
      <c r="L57" s="5">
        <f t="shared" si="14"/>
        <v>12740.491489346552</v>
      </c>
      <c r="M57" s="5">
        <f t="shared" si="11"/>
        <v>8186.8385380710197</v>
      </c>
      <c r="N57" s="5">
        <f t="shared" si="12"/>
        <v>12698.256812873469</v>
      </c>
      <c r="O57" s="5">
        <f t="shared" si="15"/>
        <v>19984.510748101013</v>
      </c>
      <c r="P57" s="11">
        <f t="shared" si="6"/>
        <v>0.11232000000000021</v>
      </c>
      <c r="Q57" s="11">
        <f t="shared" si="7"/>
        <v>6.9550000000000098E-2</v>
      </c>
      <c r="R57" s="11">
        <f t="shared" si="8"/>
        <v>0.10440000000000017</v>
      </c>
      <c r="S57" s="5"/>
      <c r="T57" s="5"/>
      <c r="U57" s="5"/>
      <c r="V57" s="5"/>
      <c r="W57" s="5"/>
      <c r="X57" s="5"/>
    </row>
    <row r="58" spans="1:24" x14ac:dyDescent="0.35">
      <c r="A58" s="2">
        <f t="shared" si="0"/>
        <v>2014</v>
      </c>
      <c r="B58" s="6">
        <v>7.4999999999999997E-2</v>
      </c>
      <c r="C58" s="6">
        <v>0.13500000000000001</v>
      </c>
      <c r="D58" s="6">
        <v>0.4</v>
      </c>
      <c r="E58" s="6">
        <v>0.21</v>
      </c>
      <c r="F58" s="6">
        <v>8.0000000000000002E-3</v>
      </c>
      <c r="G58" s="6">
        <v>0.06</v>
      </c>
      <c r="H58" s="6">
        <v>0</v>
      </c>
      <c r="I58" s="6">
        <v>-0.10299999999999999</v>
      </c>
      <c r="J58" s="6">
        <v>-0.19800000000000001</v>
      </c>
      <c r="K58" s="5">
        <f t="shared" si="13"/>
        <v>13543.354518007327</v>
      </c>
      <c r="L58" s="5">
        <f t="shared" si="14"/>
        <v>15521.740781470904</v>
      </c>
      <c r="M58" s="5">
        <f t="shared" si="11"/>
        <v>9865.1404383755798</v>
      </c>
      <c r="N58" s="5">
        <f t="shared" si="12"/>
        <v>16101.389638723558</v>
      </c>
      <c r="O58" s="5">
        <f t="shared" si="15"/>
        <v>24977.640758514051</v>
      </c>
      <c r="P58" s="11">
        <f t="shared" si="6"/>
        <v>0.24985000000000004</v>
      </c>
      <c r="Q58" s="11">
        <f t="shared" si="7"/>
        <v>0.26799999999999996</v>
      </c>
      <c r="R58" s="11">
        <f t="shared" si="8"/>
        <v>0.21829999999999997</v>
      </c>
      <c r="S58" s="5"/>
      <c r="T58" s="5"/>
      <c r="U58" s="5"/>
      <c r="V58" s="5"/>
      <c r="W58" s="5"/>
      <c r="X58" s="5"/>
    </row>
    <row r="59" spans="1:24" x14ac:dyDescent="0.35">
      <c r="A59" s="2">
        <f t="shared" si="0"/>
        <v>2015</v>
      </c>
      <c r="B59" s="6">
        <v>-2.1999999999999999E-2</v>
      </c>
      <c r="C59" s="6">
        <v>1.4E-2</v>
      </c>
      <c r="D59" s="6">
        <v>0.17100000000000001</v>
      </c>
      <c r="E59" s="6">
        <v>2.5999999999999999E-2</v>
      </c>
      <c r="F59" s="6">
        <v>-6.7000000000000004E-2</v>
      </c>
      <c r="G59" s="15">
        <v>6.0000000000000001E-3</v>
      </c>
      <c r="H59" s="15">
        <v>1E-3</v>
      </c>
      <c r="I59" s="6">
        <v>-8.4000000000000005E-2</v>
      </c>
      <c r="J59" s="6">
        <v>-0.17799999999999999</v>
      </c>
      <c r="K59" s="5">
        <f t="shared" si="13"/>
        <v>14456.04117897584</v>
      </c>
      <c r="L59" s="5">
        <f t="shared" si="14"/>
        <v>16344.393042888862</v>
      </c>
      <c r="M59" s="5">
        <f t="shared" si="11"/>
        <v>10331.268324088827</v>
      </c>
      <c r="N59" s="5">
        <f t="shared" si="12"/>
        <v>17386.280531893699</v>
      </c>
      <c r="O59" s="5">
        <f t="shared" si="15"/>
        <v>26759.545650226442</v>
      </c>
      <c r="P59" s="11">
        <f t="shared" si="6"/>
        <v>7.1339999999999945E-2</v>
      </c>
      <c r="Q59" s="11">
        <f t="shared" si="7"/>
        <v>7.9800000000000051E-2</v>
      </c>
      <c r="R59" s="11">
        <f t="shared" si="8"/>
        <v>5.2999999999999978E-2</v>
      </c>
      <c r="S59" s="5"/>
      <c r="T59" s="5"/>
      <c r="U59" s="5"/>
      <c r="V59" s="5"/>
      <c r="W59" s="5"/>
      <c r="X59" s="5"/>
    </row>
    <row r="60" spans="1:24" x14ac:dyDescent="0.35">
      <c r="A60" s="2">
        <f t="shared" si="0"/>
        <v>2016</v>
      </c>
      <c r="B60" s="6">
        <v>0.13400000000000001</v>
      </c>
      <c r="C60" s="6">
        <v>0.11799999999999999</v>
      </c>
      <c r="D60" s="6">
        <v>4.4999999999999998E-2</v>
      </c>
      <c r="E60" s="6">
        <v>0.307</v>
      </c>
      <c r="F60" s="6">
        <v>0.14399999999999999</v>
      </c>
      <c r="G60" s="6">
        <v>2.7E-2</v>
      </c>
      <c r="H60" s="6">
        <v>3.0000000000000001E-3</v>
      </c>
      <c r="I60" s="6">
        <v>7.8E-2</v>
      </c>
      <c r="J60" s="6">
        <v>9.2999999999999999E-2</v>
      </c>
      <c r="K60" s="5">
        <f t="shared" si="13"/>
        <v>16779.994358907992</v>
      </c>
      <c r="L60" s="5">
        <f t="shared" si="14"/>
        <v>18910.46275062241</v>
      </c>
      <c r="M60" s="5">
        <f t="shared" si="11"/>
        <v>11891.289841026239</v>
      </c>
      <c r="N60" s="5">
        <f t="shared" si="12"/>
        <v>20258.494075762537</v>
      </c>
      <c r="O60" s="5">
        <f t="shared" si="15"/>
        <v>30921.992976119167</v>
      </c>
      <c r="P60" s="11">
        <f t="shared" si="6"/>
        <v>0.15555000000000005</v>
      </c>
      <c r="Q60" s="11">
        <f t="shared" si="7"/>
        <v>0.16519999999999996</v>
      </c>
      <c r="R60" s="11">
        <f t="shared" si="8"/>
        <v>0.15699999999999981</v>
      </c>
      <c r="S60" s="5"/>
      <c r="T60" s="5"/>
      <c r="U60" s="5"/>
      <c r="V60" s="5"/>
      <c r="W60" s="5"/>
      <c r="X60" s="5"/>
    </row>
    <row r="61" spans="1:24" x14ac:dyDescent="0.35">
      <c r="A61" s="2">
        <f t="shared" si="0"/>
        <v>2017</v>
      </c>
      <c r="B61" s="6">
        <v>0.251</v>
      </c>
      <c r="C61" s="6">
        <v>0.216</v>
      </c>
      <c r="D61" s="6">
        <v>6.6000000000000003E-2</v>
      </c>
      <c r="E61" s="6">
        <v>0.20599999999999999</v>
      </c>
      <c r="F61" s="6">
        <v>6.5000000000000002E-2</v>
      </c>
      <c r="G61" s="6">
        <v>3.5000000000000003E-2</v>
      </c>
      <c r="H61" s="6">
        <v>8.9999999999999993E-3</v>
      </c>
      <c r="I61" s="6">
        <v>5.0000000000000001E-3</v>
      </c>
      <c r="J61" s="6">
        <v>-6.0000000000000001E-3</v>
      </c>
      <c r="K61" s="5">
        <f t="shared" si="13"/>
        <v>19404.553276584793</v>
      </c>
      <c r="L61" s="5">
        <f t="shared" si="14"/>
        <v>21868.059124819756</v>
      </c>
      <c r="M61" s="5">
        <f t="shared" si="11"/>
        <v>14088.205639155836</v>
      </c>
      <c r="N61" s="5">
        <f t="shared" si="12"/>
        <v>23373.237539911024</v>
      </c>
      <c r="O61" s="5">
        <f t="shared" si="15"/>
        <v>35922.079240357634</v>
      </c>
      <c r="P61" s="11">
        <f t="shared" si="6"/>
        <v>0.16169999999999993</v>
      </c>
      <c r="Q61" s="11">
        <f t="shared" si="7"/>
        <v>0.15374999999999983</v>
      </c>
      <c r="R61" s="11">
        <f t="shared" si="8"/>
        <v>0.15640000000000009</v>
      </c>
      <c r="S61" s="5"/>
      <c r="T61" s="5"/>
      <c r="U61" s="5"/>
      <c r="V61" s="5"/>
      <c r="W61" s="5"/>
      <c r="X61" s="5"/>
    </row>
    <row r="62" spans="1:24" x14ac:dyDescent="0.35">
      <c r="A62" s="2">
        <f t="shared" si="0"/>
        <v>2018</v>
      </c>
      <c r="B62" s="6">
        <v>-5.6000000000000001E-2</v>
      </c>
      <c r="C62" s="6">
        <v>-4.2000000000000003E-2</v>
      </c>
      <c r="D62" s="6">
        <v>3.1E-2</v>
      </c>
      <c r="E62" s="6">
        <v>-2.5000000000000001E-2</v>
      </c>
      <c r="F62" s="6">
        <v>-3.3000000000000002E-2</v>
      </c>
      <c r="G62" s="6">
        <v>-1E-3</v>
      </c>
      <c r="H62" s="15">
        <v>1.9E-2</v>
      </c>
      <c r="I62" s="15">
        <v>8.9999999999999993E-3</v>
      </c>
      <c r="J62" s="6">
        <v>-7.9000000000000001E-2</v>
      </c>
      <c r="K62" s="5">
        <f t="shared" si="13"/>
        <v>19188.774644149169</v>
      </c>
      <c r="L62" s="5">
        <f t="shared" si="14"/>
        <v>21529.104208385048</v>
      </c>
      <c r="M62" s="5">
        <f t="shared" si="11"/>
        <v>13764.176909455251</v>
      </c>
      <c r="N62" s="5">
        <f t="shared" si="12"/>
        <v>23216.63684839362</v>
      </c>
      <c r="O62" s="5">
        <f t="shared" si="15"/>
        <v>35506.460783546696</v>
      </c>
      <c r="P62" s="11">
        <f t="shared" si="6"/>
        <v>-1.1570000000000014E-2</v>
      </c>
      <c r="Q62" s="11">
        <f t="shared" si="7"/>
        <v>-6.700000000000002E-3</v>
      </c>
      <c r="R62" s="11">
        <f t="shared" si="8"/>
        <v>-1.5500000000000088E-2</v>
      </c>
      <c r="S62" s="5"/>
      <c r="T62" s="5"/>
      <c r="U62" s="5"/>
      <c r="V62" s="5"/>
      <c r="W62" s="5"/>
      <c r="X62" s="5"/>
    </row>
    <row r="63" spans="1:24" x14ac:dyDescent="0.35">
      <c r="A63" s="2">
        <f t="shared" si="0"/>
        <v>2019</v>
      </c>
      <c r="B63" s="6">
        <v>0.223</v>
      </c>
      <c r="C63" s="6">
        <v>0.312</v>
      </c>
      <c r="D63" s="6">
        <v>0.309</v>
      </c>
      <c r="E63" s="6">
        <v>0.48699999999999999</v>
      </c>
      <c r="F63" s="6">
        <v>0.14899999999999999</v>
      </c>
      <c r="G63" s="6">
        <v>8.6999999999999994E-2</v>
      </c>
      <c r="H63" s="6">
        <v>1.6E-2</v>
      </c>
      <c r="I63" s="6">
        <v>9.8000000000000004E-2</v>
      </c>
      <c r="J63" s="6">
        <v>3.2000000000000001E-2</v>
      </c>
      <c r="K63" s="5">
        <f t="shared" si="13"/>
        <v>26086.179689988589</v>
      </c>
      <c r="L63" s="5">
        <f t="shared" si="14"/>
        <v>28814.553072502549</v>
      </c>
      <c r="M63" s="5">
        <f t="shared" si="11"/>
        <v>18344.206776076488</v>
      </c>
      <c r="N63" s="5">
        <f t="shared" si="12"/>
        <v>31954.218126286563</v>
      </c>
      <c r="O63" s="5">
        <f t="shared" si="15"/>
        <v>48598.75806826388</v>
      </c>
      <c r="P63" s="11">
        <f t="shared" si="6"/>
        <v>0.36873000000000028</v>
      </c>
      <c r="Q63" s="11">
        <f t="shared" si="7"/>
        <v>0.37635000000000018</v>
      </c>
      <c r="R63" s="11">
        <f t="shared" si="8"/>
        <v>0.33840000000000003</v>
      </c>
      <c r="S63" s="5"/>
      <c r="T63" s="5"/>
      <c r="U63" s="5"/>
      <c r="V63" s="5"/>
      <c r="W63" s="5"/>
      <c r="X63" s="5"/>
    </row>
    <row r="65" spans="2:24" x14ac:dyDescent="0.35">
      <c r="T65" s="11"/>
      <c r="U65" s="11"/>
      <c r="V65" s="11"/>
      <c r="W65" s="11"/>
      <c r="X65" s="12"/>
    </row>
    <row r="67" spans="2:24" x14ac:dyDescent="0.35">
      <c r="B67" s="10">
        <f>AVERAGE(B4:B63)</f>
        <v>7.611666666666668E-2</v>
      </c>
      <c r="C67" s="10">
        <f>AVERAGE(C4:C63)</f>
        <v>0.11338333333333336</v>
      </c>
      <c r="D67" s="10">
        <f>AVERAGE(D4:D63)</f>
        <v>0.13684615384615384</v>
      </c>
      <c r="E67" s="10">
        <f>AVERAGE(E4:E63)</f>
        <v>0.14103846153846156</v>
      </c>
      <c r="F67" s="10">
        <f>AVERAGE(F4:F63)</f>
        <v>0.15097500000000003</v>
      </c>
    </row>
  </sheetData>
  <mergeCells count="5">
    <mergeCell ref="S1:X1"/>
    <mergeCell ref="P2:R2"/>
    <mergeCell ref="B1:F1"/>
    <mergeCell ref="G1:J1"/>
    <mergeCell ref="K1:O1"/>
  </mergeCells>
  <conditionalFormatting sqref="B4:F63">
    <cfRule type="containsBlanks" dxfId="6" priority="3">
      <formula>LEN(TRIM(B4))=0</formula>
    </cfRule>
    <cfRule type="cellIs" dxfId="5" priority="5" operator="greaterThan">
      <formula>0.15</formula>
    </cfRule>
    <cfRule type="cellIs" dxfId="4" priority="6" operator="lessThan">
      <formula>0.05</formula>
    </cfRule>
  </conditionalFormatting>
  <conditionalFormatting sqref="P5:R63">
    <cfRule type="cellIs" dxfId="3" priority="2" operator="lessThan">
      <formula>0.1</formula>
    </cfRule>
  </conditionalFormatting>
  <conditionalFormatting sqref="H6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E460-E66E-4B36-AB51-345A119D1E43}">
  <dimension ref="A1:L62"/>
  <sheetViews>
    <sheetView tabSelected="1" topLeftCell="A40" workbookViewId="0">
      <selection activeCell="B62" sqref="B62"/>
    </sheetView>
  </sheetViews>
  <sheetFormatPr defaultRowHeight="14.25" x14ac:dyDescent="0.45"/>
  <sheetData>
    <row r="1" spans="1:12" x14ac:dyDescent="0.45">
      <c r="D1" s="18">
        <v>0.25</v>
      </c>
      <c r="E1" s="18">
        <v>0.25</v>
      </c>
      <c r="F1" s="18">
        <v>0.15</v>
      </c>
      <c r="G1" s="18">
        <v>0.15</v>
      </c>
      <c r="H1" s="18">
        <v>0.1</v>
      </c>
    </row>
    <row r="2" spans="1:12" ht="21.75" x14ac:dyDescent="0.45">
      <c r="A2" s="16" t="s">
        <v>0</v>
      </c>
      <c r="B2" s="16" t="s">
        <v>56</v>
      </c>
      <c r="C2" s="16" t="s">
        <v>55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1:12" x14ac:dyDescent="0.45">
      <c r="A3" s="16">
        <v>1960</v>
      </c>
      <c r="B3" s="21">
        <f>100*((1+C3))</f>
        <v>95.5</v>
      </c>
      <c r="C3" s="19">
        <f>D3*(D$1/(D$1+E$1))+E3*(E$1/(D$1+E$1))</f>
        <v>-4.4999999999999998E-2</v>
      </c>
      <c r="D3" s="17">
        <v>-9.2999999999999999E-2</v>
      </c>
      <c r="E3" s="17">
        <v>3.0000000000000001E-3</v>
      </c>
      <c r="F3" s="16"/>
      <c r="G3" s="16"/>
      <c r="H3" s="16"/>
      <c r="K3" s="20"/>
      <c r="L3" s="20"/>
    </row>
    <row r="4" spans="1:12" x14ac:dyDescent="0.45">
      <c r="A4" s="16">
        <f>A3+1</f>
        <v>1961</v>
      </c>
      <c r="B4" s="21">
        <f>B3*(1+C4)</f>
        <v>117.13074999999999</v>
      </c>
      <c r="C4" s="19">
        <f t="shared" ref="C4:C23" si="0">D4*(D$1/(D$1+E$1))+E4*(E$1/(D$1+E$1))</f>
        <v>0.22650000000000001</v>
      </c>
      <c r="D4" s="17">
        <v>0.187</v>
      </c>
      <c r="E4" s="17">
        <v>0.26600000000000001</v>
      </c>
      <c r="F4" s="16"/>
      <c r="G4" s="16"/>
      <c r="H4" s="16"/>
    </row>
    <row r="5" spans="1:12" x14ac:dyDescent="0.45">
      <c r="A5" s="16">
        <f t="shared" ref="A5:A62" si="1">A4+1</f>
        <v>1962</v>
      </c>
      <c r="B5" s="21">
        <f t="shared" ref="B5:B62" si="2">B4*(1+C5)</f>
        <v>105.65193649999999</v>
      </c>
      <c r="C5" s="19">
        <f t="shared" si="0"/>
        <v>-9.8000000000000004E-2</v>
      </c>
      <c r="D5" s="17">
        <v>-0.108</v>
      </c>
      <c r="E5" s="17">
        <v>-8.7999999999999995E-2</v>
      </c>
      <c r="F5" s="16"/>
      <c r="G5" s="16"/>
      <c r="H5" s="16"/>
    </row>
    <row r="6" spans="1:12" x14ac:dyDescent="0.45">
      <c r="A6" s="16">
        <f t="shared" si="1"/>
        <v>1963</v>
      </c>
      <c r="B6" s="21">
        <f t="shared" si="2"/>
        <v>126.57101992699998</v>
      </c>
      <c r="C6" s="19">
        <f t="shared" si="0"/>
        <v>0.19800000000000001</v>
      </c>
      <c r="D6" s="17">
        <v>0.17</v>
      </c>
      <c r="E6" s="17">
        <v>0.22600000000000001</v>
      </c>
      <c r="F6" s="16"/>
      <c r="G6" s="16"/>
      <c r="H6" s="16"/>
    </row>
    <row r="7" spans="1:12" x14ac:dyDescent="0.45">
      <c r="A7" s="16">
        <f t="shared" si="1"/>
        <v>1964</v>
      </c>
      <c r="B7" s="21">
        <f t="shared" si="2"/>
        <v>146.18952801568497</v>
      </c>
      <c r="C7" s="19">
        <f t="shared" si="0"/>
        <v>0.155</v>
      </c>
      <c r="D7" s="17">
        <v>0.14599999999999999</v>
      </c>
      <c r="E7" s="17">
        <v>0.16400000000000001</v>
      </c>
      <c r="F7" s="16"/>
      <c r="G7" s="16"/>
      <c r="H7" s="16"/>
    </row>
    <row r="8" spans="1:12" x14ac:dyDescent="0.45">
      <c r="A8" s="16">
        <f t="shared" si="1"/>
        <v>1965</v>
      </c>
      <c r="B8" s="21">
        <f t="shared" si="2"/>
        <v>163.22060802951228</v>
      </c>
      <c r="C8" s="19">
        <f t="shared" si="0"/>
        <v>0.11649999999999999</v>
      </c>
      <c r="D8" s="17">
        <v>0.109</v>
      </c>
      <c r="E8" s="17">
        <v>0.124</v>
      </c>
      <c r="F8" s="16"/>
      <c r="G8" s="16"/>
      <c r="H8" s="16"/>
    </row>
    <row r="9" spans="1:12" x14ac:dyDescent="0.45">
      <c r="A9" s="16">
        <f t="shared" si="1"/>
        <v>1966</v>
      </c>
      <c r="B9" s="21">
        <f t="shared" si="2"/>
        <v>139.63523016924773</v>
      </c>
      <c r="C9" s="19">
        <f t="shared" si="0"/>
        <v>-0.14450000000000002</v>
      </c>
      <c r="D9" s="17">
        <v>-0.189</v>
      </c>
      <c r="E9" s="17">
        <v>-0.1</v>
      </c>
      <c r="F9" s="16"/>
      <c r="G9" s="16"/>
      <c r="H9" s="16"/>
    </row>
    <row r="10" spans="1:12" x14ac:dyDescent="0.45">
      <c r="A10" s="16">
        <f t="shared" si="1"/>
        <v>1967</v>
      </c>
      <c r="B10" s="21">
        <f t="shared" si="2"/>
        <v>166.86410005225105</v>
      </c>
      <c r="C10" s="19">
        <f t="shared" si="0"/>
        <v>0.19500000000000001</v>
      </c>
      <c r="D10" s="17">
        <v>0.152</v>
      </c>
      <c r="E10" s="17">
        <v>0.23799999999999999</v>
      </c>
      <c r="F10" s="16"/>
      <c r="G10" s="16"/>
      <c r="H10" s="16"/>
    </row>
    <row r="11" spans="1:12" x14ac:dyDescent="0.45">
      <c r="A11" s="16">
        <f t="shared" si="1"/>
        <v>1968</v>
      </c>
      <c r="B11" s="21">
        <f t="shared" si="2"/>
        <v>179.462339606196</v>
      </c>
      <c r="C11" s="19">
        <f t="shared" si="0"/>
        <v>7.5499999999999998E-2</v>
      </c>
      <c r="D11" s="17">
        <v>4.2999999999999997E-2</v>
      </c>
      <c r="E11" s="17">
        <v>0.108</v>
      </c>
      <c r="F11" s="16"/>
      <c r="G11" s="16"/>
      <c r="H11" s="16"/>
    </row>
    <row r="12" spans="1:12" x14ac:dyDescent="0.45">
      <c r="A12" s="16">
        <f t="shared" si="1"/>
        <v>1969</v>
      </c>
      <c r="B12" s="21">
        <f t="shared" si="2"/>
        <v>158.46524587227105</v>
      </c>
      <c r="C12" s="19">
        <f t="shared" si="0"/>
        <v>-0.11699999999999999</v>
      </c>
      <c r="D12" s="17">
        <v>-0.152</v>
      </c>
      <c r="E12" s="17">
        <v>-8.2000000000000003E-2</v>
      </c>
      <c r="F12" s="16"/>
      <c r="G12" s="16"/>
      <c r="H12" s="16"/>
    </row>
    <row r="13" spans="1:12" x14ac:dyDescent="0.45">
      <c r="A13" s="16">
        <f t="shared" si="1"/>
        <v>1970</v>
      </c>
      <c r="B13" s="21">
        <f t="shared" si="2"/>
        <v>165.12078619890644</v>
      </c>
      <c r="C13" s="19">
        <f t="shared" si="0"/>
        <v>4.1999999999999996E-2</v>
      </c>
      <c r="D13" s="17">
        <v>4.8000000000000001E-2</v>
      </c>
      <c r="E13" s="17">
        <v>3.5999999999999997E-2</v>
      </c>
      <c r="F13" s="16"/>
      <c r="G13" s="16"/>
      <c r="H13" s="16"/>
    </row>
    <row r="14" spans="1:12" x14ac:dyDescent="0.45">
      <c r="A14" s="16">
        <f t="shared" si="1"/>
        <v>1971</v>
      </c>
      <c r="B14" s="21">
        <f t="shared" si="2"/>
        <v>181.88054599809544</v>
      </c>
      <c r="C14" s="19">
        <f t="shared" si="0"/>
        <v>0.10149999999999999</v>
      </c>
      <c r="D14" s="17">
        <v>6.0999999999999999E-2</v>
      </c>
      <c r="E14" s="17">
        <v>0.14199999999999999</v>
      </c>
      <c r="F14" s="16"/>
      <c r="G14" s="16"/>
      <c r="H14" s="16"/>
    </row>
    <row r="15" spans="1:12" x14ac:dyDescent="0.45">
      <c r="A15" s="16">
        <f t="shared" si="1"/>
        <v>1972</v>
      </c>
      <c r="B15" s="21">
        <f t="shared" si="2"/>
        <v>212.25459717977739</v>
      </c>
      <c r="C15" s="19">
        <f t="shared" si="0"/>
        <v>0.16699999999999998</v>
      </c>
      <c r="D15" s="17">
        <v>0.14599999999999999</v>
      </c>
      <c r="E15" s="17">
        <v>0.188</v>
      </c>
      <c r="F15" s="16"/>
      <c r="G15" s="16"/>
      <c r="H15" s="16"/>
    </row>
    <row r="16" spans="1:12" x14ac:dyDescent="0.45">
      <c r="A16" s="16">
        <f t="shared" si="1"/>
        <v>1973</v>
      </c>
      <c r="B16" s="21">
        <f t="shared" si="2"/>
        <v>179.46126191550178</v>
      </c>
      <c r="C16" s="19">
        <f t="shared" si="0"/>
        <v>-0.1545</v>
      </c>
      <c r="D16" s="17">
        <v>-0.16600000000000001</v>
      </c>
      <c r="E16" s="17">
        <v>-0.14299999999999999</v>
      </c>
      <c r="F16" s="16"/>
      <c r="G16" s="16"/>
      <c r="H16" s="16"/>
    </row>
    <row r="17" spans="1:8" x14ac:dyDescent="0.45">
      <c r="A17" s="16">
        <f t="shared" si="1"/>
        <v>1974</v>
      </c>
      <c r="B17" s="21">
        <f t="shared" si="2"/>
        <v>131.45537435310504</v>
      </c>
      <c r="C17" s="19">
        <f t="shared" si="0"/>
        <v>-0.26750000000000002</v>
      </c>
      <c r="D17" s="17">
        <v>-0.27600000000000002</v>
      </c>
      <c r="E17" s="17">
        <v>-0.25900000000000001</v>
      </c>
      <c r="F17" s="16"/>
      <c r="G17" s="16"/>
      <c r="H17" s="16"/>
    </row>
    <row r="18" spans="1:8" x14ac:dyDescent="0.45">
      <c r="A18" s="16">
        <f t="shared" si="1"/>
        <v>1975</v>
      </c>
      <c r="B18" s="21">
        <f t="shared" si="2"/>
        <v>180.94832279704909</v>
      </c>
      <c r="C18" s="19">
        <f t="shared" si="0"/>
        <v>0.3765</v>
      </c>
      <c r="D18" s="17">
        <v>0.38300000000000001</v>
      </c>
      <c r="E18" s="17">
        <v>0.37</v>
      </c>
      <c r="F18" s="16"/>
      <c r="G18" s="16"/>
      <c r="H18" s="16"/>
    </row>
    <row r="19" spans="1:8" x14ac:dyDescent="0.45">
      <c r="A19" s="16">
        <f t="shared" si="1"/>
        <v>1976</v>
      </c>
      <c r="B19" s="21">
        <f t="shared" si="2"/>
        <v>218.6760481002338</v>
      </c>
      <c r="C19" s="19">
        <f t="shared" si="0"/>
        <v>0.20849999999999999</v>
      </c>
      <c r="D19" s="17">
        <v>0.17899999999999999</v>
      </c>
      <c r="E19" s="17">
        <v>0.23799999999999999</v>
      </c>
      <c r="F19" s="16"/>
      <c r="G19" s="16"/>
      <c r="H19" s="16"/>
    </row>
    <row r="20" spans="1:8" x14ac:dyDescent="0.45">
      <c r="A20" s="16">
        <f t="shared" si="1"/>
        <v>1977</v>
      </c>
      <c r="B20" s="21">
        <f t="shared" si="2"/>
        <v>192.10690825605542</v>
      </c>
      <c r="C20" s="19">
        <f t="shared" si="0"/>
        <v>-0.1215</v>
      </c>
      <c r="D20" s="17">
        <v>-0.17299999999999999</v>
      </c>
      <c r="E20" s="17">
        <v>-7.0000000000000007E-2</v>
      </c>
      <c r="F20" s="16"/>
      <c r="G20" s="16"/>
      <c r="H20" s="16"/>
    </row>
    <row r="21" spans="1:8" x14ac:dyDescent="0.45">
      <c r="A21" s="16">
        <f t="shared" si="1"/>
        <v>1978</v>
      </c>
      <c r="B21" s="21">
        <f t="shared" si="2"/>
        <v>195.37272569640834</v>
      </c>
      <c r="C21" s="19">
        <f t="shared" si="0"/>
        <v>1.7000000000000001E-2</v>
      </c>
      <c r="D21" s="17">
        <v>-3.1E-2</v>
      </c>
      <c r="E21" s="17">
        <v>6.5000000000000002E-2</v>
      </c>
      <c r="F21" s="16"/>
      <c r="G21" s="16"/>
      <c r="H21" s="16"/>
    </row>
    <row r="22" spans="1:8" x14ac:dyDescent="0.45">
      <c r="A22" s="16">
        <f t="shared" si="1"/>
        <v>1979</v>
      </c>
      <c r="B22" s="21">
        <f t="shared" si="2"/>
        <v>217.54753006295067</v>
      </c>
      <c r="C22" s="19">
        <f t="shared" si="0"/>
        <v>0.1135</v>
      </c>
      <c r="D22" s="17">
        <v>4.2000000000000003E-2</v>
      </c>
      <c r="E22" s="17">
        <v>0.185</v>
      </c>
      <c r="F22" s="16"/>
      <c r="G22" s="16"/>
      <c r="H22" s="16"/>
    </row>
    <row r="23" spans="1:8" x14ac:dyDescent="0.45">
      <c r="A23" s="16">
        <f t="shared" si="1"/>
        <v>1980</v>
      </c>
      <c r="B23" s="21">
        <f t="shared" si="2"/>
        <v>259.42542960006864</v>
      </c>
      <c r="C23" s="19">
        <f>D23*(D$1/(D$1+E$1+H$1))+E23*(E$1/(D$1+E$1+H$1))+H23*(H$1/(D$1+E$1+H$1))</f>
        <v>0.19249999999999998</v>
      </c>
      <c r="D23" s="17">
        <v>0.14899999999999999</v>
      </c>
      <c r="E23" s="17">
        <v>0.317</v>
      </c>
      <c r="F23" s="16"/>
      <c r="G23" s="16"/>
      <c r="H23" s="17">
        <v>-0.01</v>
      </c>
    </row>
    <row r="24" spans="1:8" x14ac:dyDescent="0.45">
      <c r="A24" s="16">
        <f t="shared" si="1"/>
        <v>1981</v>
      </c>
      <c r="B24" s="21">
        <f t="shared" si="2"/>
        <v>247.68642891066554</v>
      </c>
      <c r="C24" s="19">
        <f t="shared" ref="C24:C36" si="3">D24*(D$1/(D$1+E$1+H$1))+E24*(E$1/(D$1+E$1+H$1))+H24*(H$1/(D$1+E$1+H$1))</f>
        <v>-4.5250000000000005E-2</v>
      </c>
      <c r="D24" s="17">
        <v>-9.1999999999999998E-2</v>
      </c>
      <c r="E24" s="17">
        <v>-4.7E-2</v>
      </c>
      <c r="F24" s="16"/>
      <c r="G24" s="16"/>
      <c r="H24" s="17">
        <v>7.5999999999999998E-2</v>
      </c>
    </row>
    <row r="25" spans="1:8" x14ac:dyDescent="0.45">
      <c r="A25" s="16">
        <f t="shared" si="1"/>
        <v>1982</v>
      </c>
      <c r="B25" s="21">
        <f t="shared" si="2"/>
        <v>302.38384862843753</v>
      </c>
      <c r="C25" s="19">
        <f t="shared" si="3"/>
        <v>0.22083333333333335</v>
      </c>
      <c r="D25" s="17">
        <v>0.19600000000000001</v>
      </c>
      <c r="E25" s="17">
        <v>0.20399999999999999</v>
      </c>
      <c r="F25" s="16"/>
      <c r="G25" s="16"/>
      <c r="H25" s="17">
        <v>0.32500000000000001</v>
      </c>
    </row>
    <row r="26" spans="1:8" x14ac:dyDescent="0.45">
      <c r="A26" s="16">
        <f t="shared" si="1"/>
        <v>1983</v>
      </c>
      <c r="B26" s="21">
        <f t="shared" si="2"/>
        <v>367.0435949268184</v>
      </c>
      <c r="C26" s="19">
        <f t="shared" si="3"/>
        <v>0.21383333333333335</v>
      </c>
      <c r="D26" s="17">
        <v>0.20300000000000001</v>
      </c>
      <c r="E26" s="17">
        <v>0.223</v>
      </c>
      <c r="F26" s="16"/>
      <c r="G26" s="16"/>
      <c r="H26" s="17">
        <v>0.218</v>
      </c>
    </row>
    <row r="27" spans="1:8" x14ac:dyDescent="0.45">
      <c r="A27" s="16">
        <f t="shared" si="1"/>
        <v>1984</v>
      </c>
      <c r="B27" s="21">
        <f t="shared" si="2"/>
        <v>376.06674996876939</v>
      </c>
      <c r="C27" s="19">
        <f t="shared" si="3"/>
        <v>2.4583333333333336E-2</v>
      </c>
      <c r="D27" s="17">
        <v>-3.6999999999999998E-2</v>
      </c>
      <c r="E27" s="17">
        <v>6.2E-2</v>
      </c>
      <c r="F27" s="16"/>
      <c r="G27" s="16"/>
      <c r="H27" s="17">
        <v>8.5000000000000006E-2</v>
      </c>
    </row>
    <row r="28" spans="1:8" x14ac:dyDescent="0.45">
      <c r="A28" s="16">
        <f t="shared" si="1"/>
        <v>1985</v>
      </c>
      <c r="B28" s="21">
        <f t="shared" si="2"/>
        <v>484.71870181391301</v>
      </c>
      <c r="C28" s="19">
        <f t="shared" si="3"/>
        <v>0.28891666666666665</v>
      </c>
      <c r="D28" s="17">
        <v>0.27700000000000002</v>
      </c>
      <c r="E28" s="17">
        <v>0.312</v>
      </c>
      <c r="F28" s="16"/>
      <c r="G28" s="16"/>
      <c r="H28" s="17">
        <v>0.26100000000000001</v>
      </c>
    </row>
    <row r="29" spans="1:8" x14ac:dyDescent="0.45">
      <c r="A29" s="16">
        <f t="shared" si="1"/>
        <v>1986</v>
      </c>
      <c r="B29" s="21">
        <f t="shared" si="2"/>
        <v>581.05654379942825</v>
      </c>
      <c r="C29" s="19">
        <f t="shared" si="3"/>
        <v>0.19875000000000001</v>
      </c>
      <c r="D29" s="17">
        <v>0.22600000000000001</v>
      </c>
      <c r="E29" s="17">
        <v>0.185</v>
      </c>
      <c r="F29" s="16"/>
      <c r="G29" s="16"/>
      <c r="H29" s="17">
        <v>0.16500000000000001</v>
      </c>
    </row>
    <row r="30" spans="1:8" x14ac:dyDescent="0.45">
      <c r="A30" s="16">
        <f t="shared" si="1"/>
        <v>1987</v>
      </c>
      <c r="B30" s="21">
        <f t="shared" si="2"/>
        <v>605.12196898845457</v>
      </c>
      <c r="C30" s="19">
        <f t="shared" si="3"/>
        <v>4.1416666666666671E-2</v>
      </c>
      <c r="D30" s="17">
        <v>2.3E-2</v>
      </c>
      <c r="E30" s="17">
        <v>5.8000000000000003E-2</v>
      </c>
      <c r="F30" s="16"/>
      <c r="G30" s="16"/>
      <c r="H30" s="17">
        <v>4.5999999999999999E-2</v>
      </c>
    </row>
    <row r="31" spans="1:8" x14ac:dyDescent="0.45">
      <c r="A31" s="16">
        <f t="shared" si="1"/>
        <v>1988</v>
      </c>
      <c r="B31" s="21">
        <f t="shared" si="2"/>
        <v>691.90654470754885</v>
      </c>
      <c r="C31" s="19">
        <f t="shared" si="3"/>
        <v>0.14341666666666666</v>
      </c>
      <c r="D31" s="17">
        <v>0.11799999999999999</v>
      </c>
      <c r="E31" s="17">
        <v>0.16500000000000001</v>
      </c>
      <c r="F31" s="16"/>
      <c r="G31" s="16"/>
      <c r="H31" s="17">
        <v>0.153</v>
      </c>
    </row>
    <row r="32" spans="1:8" x14ac:dyDescent="0.45">
      <c r="A32" s="16">
        <f t="shared" si="1"/>
        <v>1989</v>
      </c>
      <c r="B32" s="21">
        <f t="shared" si="2"/>
        <v>1088.8879247335051</v>
      </c>
      <c r="C32" s="19">
        <f t="shared" si="3"/>
        <v>0.57374999999999998</v>
      </c>
      <c r="D32" s="17">
        <v>0.27</v>
      </c>
      <c r="E32" s="17">
        <v>0.315</v>
      </c>
      <c r="F32" s="16"/>
      <c r="G32" s="16"/>
      <c r="H32" s="17">
        <v>1.98</v>
      </c>
    </row>
    <row r="33" spans="1:8" x14ac:dyDescent="0.45">
      <c r="A33" s="16">
        <f t="shared" si="1"/>
        <v>1990</v>
      </c>
      <c r="B33" s="21">
        <f t="shared" si="2"/>
        <v>1039.8879681204974</v>
      </c>
      <c r="C33" s="19">
        <f t="shared" si="3"/>
        <v>-4.5000000000000005E-2</v>
      </c>
      <c r="D33" s="17">
        <v>-4.2999999999999997E-2</v>
      </c>
      <c r="E33" s="17">
        <v>-3.1E-2</v>
      </c>
      <c r="F33" s="16"/>
      <c r="G33" s="16"/>
      <c r="H33" s="17">
        <v>-8.5000000000000006E-2</v>
      </c>
    </row>
    <row r="34" spans="1:8" x14ac:dyDescent="0.45">
      <c r="A34" s="16">
        <f t="shared" si="1"/>
        <v>1991</v>
      </c>
      <c r="B34" s="21">
        <f t="shared" si="2"/>
        <v>1333.5696617838612</v>
      </c>
      <c r="C34" s="19">
        <f t="shared" si="3"/>
        <v>0.28241666666666665</v>
      </c>
      <c r="D34" s="17">
        <v>0.20300000000000001</v>
      </c>
      <c r="E34" s="17">
        <v>0.30199999999999999</v>
      </c>
      <c r="F34" s="16"/>
      <c r="G34" s="16"/>
      <c r="H34" s="17">
        <v>0.432</v>
      </c>
    </row>
    <row r="35" spans="1:8" x14ac:dyDescent="0.45">
      <c r="A35" s="16">
        <f t="shared" si="1"/>
        <v>1992</v>
      </c>
      <c r="B35" s="21">
        <f t="shared" si="2"/>
        <v>1439.2550574802322</v>
      </c>
      <c r="C35" s="19">
        <f t="shared" si="3"/>
        <v>7.9250000000000001E-2</v>
      </c>
      <c r="D35" s="17">
        <v>4.2000000000000003E-2</v>
      </c>
      <c r="E35" s="17">
        <v>7.4999999999999997E-2</v>
      </c>
      <c r="F35" s="16"/>
      <c r="G35" s="16"/>
      <c r="H35" s="17">
        <v>0.183</v>
      </c>
    </row>
    <row r="36" spans="1:8" x14ac:dyDescent="0.45">
      <c r="A36" s="16">
        <f t="shared" si="1"/>
        <v>1993</v>
      </c>
      <c r="B36" s="21">
        <f t="shared" si="2"/>
        <v>1625.2787736595524</v>
      </c>
      <c r="C36" s="19">
        <f t="shared" si="3"/>
        <v>0.12925</v>
      </c>
      <c r="D36" s="17">
        <v>0.13700000000000001</v>
      </c>
      <c r="E36" s="17">
        <v>0.1</v>
      </c>
      <c r="F36" s="16"/>
      <c r="G36" s="16"/>
      <c r="H36" s="17">
        <v>0.183</v>
      </c>
    </row>
    <row r="37" spans="1:8" x14ac:dyDescent="0.45">
      <c r="A37" s="16">
        <f t="shared" si="1"/>
        <v>1994</v>
      </c>
      <c r="B37" s="21">
        <f t="shared" si="2"/>
        <v>1686.0641997944199</v>
      </c>
      <c r="C37" s="19">
        <f t="shared" ref="C37:C62" si="4">D37*D$1+E37*E$1+F37*F$1+G37*G$1+H37*H$1</f>
        <v>3.7400000000000003E-2</v>
      </c>
      <c r="D37" s="17">
        <v>2.1000000000000001E-2</v>
      </c>
      <c r="E37" s="17">
        <v>1.2999999999999999E-2</v>
      </c>
      <c r="F37" s="17">
        <v>2.3E-2</v>
      </c>
      <c r="G37" s="17">
        <v>0.187</v>
      </c>
      <c r="H37" s="17">
        <v>-2.5999999999999999E-2</v>
      </c>
    </row>
    <row r="38" spans="1:8" x14ac:dyDescent="0.45">
      <c r="A38" s="16">
        <f t="shared" si="1"/>
        <v>1995</v>
      </c>
      <c r="B38" s="21">
        <f t="shared" si="2"/>
        <v>2093.1644008347826</v>
      </c>
      <c r="C38" s="19">
        <f t="shared" si="4"/>
        <v>0.24145</v>
      </c>
      <c r="D38" s="17">
        <v>0.33500000000000002</v>
      </c>
      <c r="E38" s="17">
        <v>0.372</v>
      </c>
      <c r="F38" s="17">
        <v>0.12</v>
      </c>
      <c r="G38" s="17">
        <v>0.16200000000000001</v>
      </c>
      <c r="H38" s="17">
        <v>0.224</v>
      </c>
    </row>
    <row r="39" spans="1:8" x14ac:dyDescent="0.45">
      <c r="A39" s="16">
        <f t="shared" si="1"/>
        <v>1996</v>
      </c>
      <c r="B39" s="21">
        <f t="shared" si="2"/>
        <v>2580.8717062292872</v>
      </c>
      <c r="C39" s="19">
        <f t="shared" si="4"/>
        <v>0.23299999999999998</v>
      </c>
      <c r="D39" s="17">
        <v>0.26</v>
      </c>
      <c r="E39" s="17">
        <v>0.22700000000000001</v>
      </c>
      <c r="F39" s="17">
        <v>0.29499999999999998</v>
      </c>
      <c r="G39" s="17">
        <v>0.372</v>
      </c>
      <c r="H39" s="17">
        <v>0.112</v>
      </c>
    </row>
    <row r="40" spans="1:8" x14ac:dyDescent="0.45">
      <c r="A40" s="16">
        <f t="shared" si="1"/>
        <v>1997</v>
      </c>
      <c r="B40" s="21">
        <f t="shared" si="2"/>
        <v>3113.8217135656355</v>
      </c>
      <c r="C40" s="19">
        <f t="shared" si="4"/>
        <v>0.20650000000000002</v>
      </c>
      <c r="D40" s="17">
        <v>0.22600000000000001</v>
      </c>
      <c r="E40" s="17">
        <v>0.33100000000000002</v>
      </c>
      <c r="F40" s="17">
        <v>0.16300000000000001</v>
      </c>
      <c r="G40" s="17">
        <v>0.19</v>
      </c>
      <c r="H40" s="17">
        <v>0.14299999999999999</v>
      </c>
    </row>
    <row r="41" spans="1:8" x14ac:dyDescent="0.45">
      <c r="A41" s="16">
        <f t="shared" si="1"/>
        <v>1998</v>
      </c>
      <c r="B41" s="21">
        <f t="shared" si="2"/>
        <v>3379.4307057327842</v>
      </c>
      <c r="C41" s="19">
        <f t="shared" si="4"/>
        <v>8.5300000000000001E-2</v>
      </c>
      <c r="D41" s="17">
        <v>0.161</v>
      </c>
      <c r="E41" s="17">
        <v>0.28299999999999997</v>
      </c>
      <c r="F41" s="17">
        <v>-8.1000000000000003E-2</v>
      </c>
      <c r="G41" s="17">
        <v>-0.11700000000000001</v>
      </c>
      <c r="H41" s="17">
        <v>0.04</v>
      </c>
    </row>
    <row r="42" spans="1:8" x14ac:dyDescent="0.45">
      <c r="A42" s="16">
        <f t="shared" si="1"/>
        <v>1999</v>
      </c>
      <c r="B42" s="21">
        <f t="shared" si="2"/>
        <v>3842.5816839534618</v>
      </c>
      <c r="C42" s="19">
        <f t="shared" si="4"/>
        <v>0.13705000000000001</v>
      </c>
      <c r="D42" s="17">
        <v>0.252</v>
      </c>
      <c r="E42" s="17">
        <v>0.20899999999999999</v>
      </c>
      <c r="F42" s="17">
        <v>9.5000000000000001E-2</v>
      </c>
      <c r="G42" s="17">
        <v>3.9E-2</v>
      </c>
      <c r="H42" s="17">
        <v>1.7000000000000001E-2</v>
      </c>
    </row>
    <row r="43" spans="1:8" x14ac:dyDescent="0.45">
      <c r="A43" s="16">
        <f t="shared" si="1"/>
        <v>2000</v>
      </c>
      <c r="B43" s="21">
        <f t="shared" si="2"/>
        <v>4037.2084462457051</v>
      </c>
      <c r="C43" s="19">
        <f t="shared" si="4"/>
        <v>5.0650000000000001E-2</v>
      </c>
      <c r="D43" s="17">
        <v>-6.2E-2</v>
      </c>
      <c r="E43" s="17">
        <v>-0.09</v>
      </c>
      <c r="F43" s="17">
        <v>0.34300000000000003</v>
      </c>
      <c r="G43" s="17">
        <v>0.28599999999999998</v>
      </c>
      <c r="H43" s="17">
        <v>-5.7000000000000002E-2</v>
      </c>
    </row>
    <row r="44" spans="1:8" x14ac:dyDescent="0.45">
      <c r="A44" s="16">
        <f t="shared" si="1"/>
        <v>2001</v>
      </c>
      <c r="B44" s="21">
        <f t="shared" si="2"/>
        <v>3966.5572984364053</v>
      </c>
      <c r="C44" s="19">
        <f t="shared" si="4"/>
        <v>-1.7500000000000002E-2</v>
      </c>
      <c r="D44" s="17">
        <v>-7.0999999999999994E-2</v>
      </c>
      <c r="E44" s="17">
        <v>-0.11899999999999999</v>
      </c>
      <c r="F44" s="17">
        <v>0.09</v>
      </c>
      <c r="G44" s="17">
        <v>7.3999999999999996E-2</v>
      </c>
      <c r="H44" s="17">
        <v>5.3999999999999999E-2</v>
      </c>
    </row>
    <row r="45" spans="1:8" x14ac:dyDescent="0.45">
      <c r="A45" s="16">
        <f t="shared" si="1"/>
        <v>2002</v>
      </c>
      <c r="B45" s="21">
        <f t="shared" si="2"/>
        <v>3643.0845507489162</v>
      </c>
      <c r="C45" s="19">
        <f t="shared" si="4"/>
        <v>-8.1549999999999997E-2</v>
      </c>
      <c r="D45" s="17">
        <v>-0.16800000000000001</v>
      </c>
      <c r="E45" s="17">
        <v>-0.22</v>
      </c>
      <c r="F45" s="17">
        <v>-0.06</v>
      </c>
      <c r="G45" s="17">
        <v>0.17299999999999999</v>
      </c>
      <c r="H45" s="17">
        <v>-1.4999999999999999E-2</v>
      </c>
    </row>
    <row r="46" spans="1:8" x14ac:dyDescent="0.45">
      <c r="A46" s="16">
        <f t="shared" si="1"/>
        <v>2003</v>
      </c>
      <c r="B46" s="21">
        <f t="shared" si="2"/>
        <v>4556.2236933941322</v>
      </c>
      <c r="C46" s="19">
        <f t="shared" si="4"/>
        <v>0.25064999999999998</v>
      </c>
      <c r="D46" s="17">
        <v>0.253</v>
      </c>
      <c r="E46" s="17">
        <v>0.28399999999999997</v>
      </c>
      <c r="F46" s="17">
        <v>0.25900000000000001</v>
      </c>
      <c r="G46" s="17">
        <v>0.33100000000000002</v>
      </c>
      <c r="H46" s="17">
        <v>0.27900000000000003</v>
      </c>
    </row>
    <row r="47" spans="1:8" x14ac:dyDescent="0.45">
      <c r="A47" s="16">
        <f t="shared" si="1"/>
        <v>2004</v>
      </c>
      <c r="B47" s="21">
        <f t="shared" si="2"/>
        <v>5224.6217092150519</v>
      </c>
      <c r="C47" s="19">
        <f t="shared" si="4"/>
        <v>0.14670000000000002</v>
      </c>
      <c r="D47" s="17">
        <v>3.1E-2</v>
      </c>
      <c r="E47" s="17">
        <v>0.107</v>
      </c>
      <c r="F47" s="17">
        <v>0.32700000000000001</v>
      </c>
      <c r="G47" s="17">
        <v>0.34100000000000003</v>
      </c>
      <c r="H47" s="17">
        <v>0.12</v>
      </c>
    </row>
    <row r="48" spans="1:8" x14ac:dyDescent="0.45">
      <c r="A48" s="16">
        <f t="shared" si="1"/>
        <v>2005</v>
      </c>
      <c r="B48" s="21">
        <f t="shared" si="2"/>
        <v>5519.5516047002411</v>
      </c>
      <c r="C48" s="19">
        <f t="shared" si="4"/>
        <v>5.645E-2</v>
      </c>
      <c r="D48" s="17">
        <v>-6.0000000000000001E-3</v>
      </c>
      <c r="E48" s="17">
        <v>4.8000000000000001E-2</v>
      </c>
      <c r="F48" s="17">
        <v>0.13700000000000001</v>
      </c>
      <c r="G48" s="17">
        <v>0.154</v>
      </c>
      <c r="H48" s="17">
        <v>2.3E-2</v>
      </c>
    </row>
    <row r="49" spans="1:8" x14ac:dyDescent="0.45">
      <c r="A49" s="16">
        <f t="shared" si="1"/>
        <v>2006</v>
      </c>
      <c r="B49" s="21">
        <f t="shared" si="2"/>
        <v>6586.7569074690318</v>
      </c>
      <c r="C49" s="19">
        <f t="shared" si="4"/>
        <v>0.19334999999999999</v>
      </c>
      <c r="D49" s="17">
        <v>0.16300000000000001</v>
      </c>
      <c r="E49" s="17">
        <v>0.156</v>
      </c>
      <c r="F49" s="17">
        <v>0.38900000000000001</v>
      </c>
      <c r="G49" s="17">
        <v>0.28899999999999998</v>
      </c>
      <c r="H49" s="17">
        <v>0.11899999999999999</v>
      </c>
    </row>
    <row r="50" spans="1:8" x14ac:dyDescent="0.45">
      <c r="A50" s="16">
        <f t="shared" si="1"/>
        <v>2007</v>
      </c>
      <c r="B50" s="21">
        <f t="shared" si="2"/>
        <v>6555.4698121585534</v>
      </c>
      <c r="C50" s="19">
        <f t="shared" si="4"/>
        <v>-4.7500000000000016E-3</v>
      </c>
      <c r="D50" s="17">
        <v>6.4000000000000001E-2</v>
      </c>
      <c r="E50" s="17">
        <v>5.5E-2</v>
      </c>
      <c r="F50" s="17">
        <v>-0.252</v>
      </c>
      <c r="G50" s="17">
        <v>4.0000000000000001E-3</v>
      </c>
      <c r="H50" s="17">
        <v>2.7E-2</v>
      </c>
    </row>
    <row r="51" spans="1:8" x14ac:dyDescent="0.45">
      <c r="A51" s="16">
        <f t="shared" si="1"/>
        <v>2008</v>
      </c>
      <c r="B51" s="21">
        <f t="shared" si="2"/>
        <v>4321.3657001749189</v>
      </c>
      <c r="C51" s="19">
        <f t="shared" si="4"/>
        <v>-0.34079999999999999</v>
      </c>
      <c r="D51" s="17">
        <v>-0.33800000000000002</v>
      </c>
      <c r="E51" s="17">
        <v>-0.36599999999999999</v>
      </c>
      <c r="F51" s="17">
        <v>-0.249</v>
      </c>
      <c r="G51" s="17">
        <v>-0.67500000000000004</v>
      </c>
      <c r="H51" s="17">
        <v>-0.26200000000000001</v>
      </c>
    </row>
    <row r="52" spans="1:8" x14ac:dyDescent="0.45">
      <c r="A52" s="16">
        <f t="shared" si="1"/>
        <v>2009</v>
      </c>
      <c r="B52" s="21">
        <f t="shared" si="2"/>
        <v>5317.2244257802295</v>
      </c>
      <c r="C52" s="19">
        <f t="shared" si="4"/>
        <v>0.23045000000000002</v>
      </c>
      <c r="D52" s="17">
        <v>0.188</v>
      </c>
      <c r="E52" s="17">
        <v>0.25900000000000001</v>
      </c>
      <c r="F52" s="17">
        <v>0.308</v>
      </c>
      <c r="G52" s="17">
        <v>0.122</v>
      </c>
      <c r="H52" s="17">
        <v>0.54200000000000004</v>
      </c>
    </row>
    <row r="53" spans="1:8" x14ac:dyDescent="0.45">
      <c r="A53" s="16">
        <f t="shared" si="1"/>
        <v>2010</v>
      </c>
      <c r="B53" s="21">
        <f t="shared" si="2"/>
        <v>6254.3852308239948</v>
      </c>
      <c r="C53" s="19">
        <f t="shared" si="4"/>
        <v>0.17624999999999999</v>
      </c>
      <c r="D53" s="17">
        <v>0.11</v>
      </c>
      <c r="E53" s="17">
        <v>0.14799999999999999</v>
      </c>
      <c r="F53" s="17">
        <v>0.46</v>
      </c>
      <c r="G53" s="17">
        <v>0.189</v>
      </c>
      <c r="H53" s="17">
        <v>0.14399999999999999</v>
      </c>
    </row>
    <row r="54" spans="1:8" x14ac:dyDescent="0.45">
      <c r="A54" s="16">
        <f t="shared" si="1"/>
        <v>2011</v>
      </c>
      <c r="B54" s="21">
        <f t="shared" si="2"/>
        <v>6503.3097630107904</v>
      </c>
      <c r="C54" s="19">
        <f t="shared" si="4"/>
        <v>3.9799999999999995E-2</v>
      </c>
      <c r="D54" s="17">
        <v>5.5E-2</v>
      </c>
      <c r="E54" s="17">
        <v>2.1000000000000001E-2</v>
      </c>
      <c r="F54" s="17">
        <v>0.154</v>
      </c>
      <c r="G54" s="17">
        <v>-5.1999999999999998E-2</v>
      </c>
      <c r="H54" s="17">
        <v>5.5E-2</v>
      </c>
    </row>
    <row r="55" spans="1:8" x14ac:dyDescent="0.45">
      <c r="A55" s="16">
        <f t="shared" si="1"/>
        <v>2012</v>
      </c>
      <c r="B55" s="21">
        <f t="shared" si="2"/>
        <v>7348.7400322021922</v>
      </c>
      <c r="C55" s="19">
        <f t="shared" si="4"/>
        <v>0.12999999999999998</v>
      </c>
      <c r="D55" s="17">
        <v>7.2999999999999995E-2</v>
      </c>
      <c r="E55" s="17">
        <v>0.159</v>
      </c>
      <c r="F55" s="17">
        <v>6.9000000000000006E-2</v>
      </c>
      <c r="G55" s="17">
        <v>0.313</v>
      </c>
      <c r="H55" s="17">
        <v>0.14699999999999999</v>
      </c>
    </row>
    <row r="56" spans="1:8" x14ac:dyDescent="0.45">
      <c r="A56" s="16">
        <f t="shared" si="1"/>
        <v>2013</v>
      </c>
      <c r="B56" s="21">
        <f t="shared" si="2"/>
        <v>8504.3294022659866</v>
      </c>
      <c r="C56" s="19">
        <f t="shared" si="4"/>
        <v>0.15725</v>
      </c>
      <c r="D56" s="17">
        <v>0.26500000000000001</v>
      </c>
      <c r="E56" s="17">
        <v>0.32200000000000001</v>
      </c>
      <c r="F56" s="17">
        <v>-5.3999999999999999E-2</v>
      </c>
      <c r="G56" s="17">
        <v>7.3999999999999996E-2</v>
      </c>
      <c r="H56" s="17">
        <v>7.4999999999999997E-2</v>
      </c>
    </row>
    <row r="57" spans="1:8" x14ac:dyDescent="0.45">
      <c r="A57" s="16">
        <f t="shared" si="1"/>
        <v>2014</v>
      </c>
      <c r="B57" s="21">
        <f t="shared" si="2"/>
        <v>9735.7562997141013</v>
      </c>
      <c r="C57" s="19">
        <f t="shared" si="4"/>
        <v>0.14480000000000001</v>
      </c>
      <c r="D57" s="17">
        <v>7.4999999999999997E-2</v>
      </c>
      <c r="E57" s="17">
        <v>0.13500000000000001</v>
      </c>
      <c r="F57" s="17">
        <v>0.4</v>
      </c>
      <c r="G57" s="17">
        <v>0.21</v>
      </c>
      <c r="H57" s="17">
        <v>8.0000000000000002E-3</v>
      </c>
    </row>
    <row r="58" spans="1:8" x14ac:dyDescent="0.45">
      <c r="A58" s="16">
        <f t="shared" si="1"/>
        <v>2015</v>
      </c>
      <c r="B58" s="21">
        <f t="shared" si="2"/>
        <v>9938.7468185631406</v>
      </c>
      <c r="C58" s="19">
        <f t="shared" si="4"/>
        <v>2.0850000000000004E-2</v>
      </c>
      <c r="D58" s="17">
        <v>-2.1999999999999999E-2</v>
      </c>
      <c r="E58" s="17">
        <v>1.4E-2</v>
      </c>
      <c r="F58" s="17">
        <v>0.17100000000000001</v>
      </c>
      <c r="G58" s="17">
        <v>2.5999999999999999E-2</v>
      </c>
      <c r="H58" s="17">
        <v>-6.7000000000000004E-2</v>
      </c>
    </row>
    <row r="59" spans="1:8" x14ac:dyDescent="0.45">
      <c r="A59" s="16">
        <f t="shared" si="1"/>
        <v>2016</v>
      </c>
      <c r="B59" s="21">
        <f t="shared" si="2"/>
        <v>11232.771654340062</v>
      </c>
      <c r="C59" s="19">
        <f t="shared" si="4"/>
        <v>0.13020000000000001</v>
      </c>
      <c r="D59" s="17">
        <v>0.13400000000000001</v>
      </c>
      <c r="E59" s="17">
        <v>0.11799999999999999</v>
      </c>
      <c r="F59" s="17">
        <v>4.4999999999999998E-2</v>
      </c>
      <c r="G59" s="17">
        <v>0.307</v>
      </c>
      <c r="H59" s="17">
        <v>0.14399999999999999</v>
      </c>
    </row>
    <row r="60" spans="1:8" x14ac:dyDescent="0.45">
      <c r="A60" s="16">
        <f t="shared" si="1"/>
        <v>2017</v>
      </c>
      <c r="B60" s="21">
        <f t="shared" si="2"/>
        <v>13075.507844234549</v>
      </c>
      <c r="C60" s="19">
        <f t="shared" si="4"/>
        <v>0.16404999999999997</v>
      </c>
      <c r="D60" s="17">
        <v>0.251</v>
      </c>
      <c r="E60" s="17">
        <v>0.216</v>
      </c>
      <c r="F60" s="17">
        <v>6.6000000000000003E-2</v>
      </c>
      <c r="G60" s="17">
        <v>0.20599999999999999</v>
      </c>
      <c r="H60" s="17">
        <v>6.5000000000000002E-2</v>
      </c>
    </row>
    <row r="61" spans="1:8" x14ac:dyDescent="0.45">
      <c r="A61" s="16">
        <f t="shared" si="1"/>
        <v>2018</v>
      </c>
      <c r="B61" s="21">
        <f t="shared" si="2"/>
        <v>12723.77668322464</v>
      </c>
      <c r="C61" s="19">
        <f t="shared" si="4"/>
        <v>-2.69E-2</v>
      </c>
      <c r="D61" s="17">
        <v>-5.6000000000000001E-2</v>
      </c>
      <c r="E61" s="17">
        <v>-4.2000000000000003E-2</v>
      </c>
      <c r="F61" s="17">
        <v>3.1E-2</v>
      </c>
      <c r="G61" s="17">
        <v>-2.5000000000000001E-2</v>
      </c>
      <c r="H61" s="17">
        <v>-3.3000000000000002E-2</v>
      </c>
    </row>
    <row r="62" spans="1:8" x14ac:dyDescent="0.45">
      <c r="A62" s="16">
        <f t="shared" si="1"/>
        <v>2019</v>
      </c>
      <c r="B62" s="21">
        <f t="shared" si="2"/>
        <v>16134.385023163006</v>
      </c>
      <c r="C62" s="19">
        <f t="shared" si="4"/>
        <v>0.26805000000000001</v>
      </c>
      <c r="D62" s="17">
        <v>0.223</v>
      </c>
      <c r="E62" s="17">
        <v>0.312</v>
      </c>
      <c r="F62" s="17">
        <v>0.309</v>
      </c>
      <c r="G62" s="17">
        <v>0.48699999999999999</v>
      </c>
      <c r="H62" s="17">
        <v>0.14899999999999999</v>
      </c>
    </row>
  </sheetData>
  <scenarios current="0">
    <scenario name="Primary Model" locked="1" count="5" user="Michael Belote" comment="Created by Michael Belote on 5/28/2020">
      <inputCells r="D1" val="0.25" numFmtId="9"/>
      <inputCells r="E1" val="0.25" numFmtId="9"/>
      <inputCells r="F1" val="0.15" numFmtId="9"/>
      <inputCells r="G1" val="0.15" numFmtId="9"/>
      <inputCells r="H1" val="0.1" numFmtId="9"/>
    </scenario>
  </scenario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Sheet2</vt:lpstr>
      <vt:lpstr>Model</vt:lpstr>
      <vt:lpstr>Primary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Belote</dc:creator>
  <cp:lastModifiedBy>Michael Belote</cp:lastModifiedBy>
  <dcterms:created xsi:type="dcterms:W3CDTF">2020-05-24T22:20:43Z</dcterms:created>
  <dcterms:modified xsi:type="dcterms:W3CDTF">2020-05-28T11:58:24Z</dcterms:modified>
</cp:coreProperties>
</file>