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k\Desktop\Python projects\discord_rpv2\tier_info\"/>
    </mc:Choice>
  </mc:AlternateContent>
  <xr:revisionPtr revIDLastSave="0" documentId="13_ncr:1_{0A2FA40D-1B56-4ED5-9A38-6EE1D7735C3E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oney 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2" i="1"/>
  <c r="H2" i="1" l="1"/>
  <c r="J2" i="1" s="1"/>
  <c r="J4" i="1" s="1"/>
  <c r="I2" i="1"/>
  <c r="I11" i="1" s="1"/>
  <c r="L2" i="1"/>
  <c r="N13" i="1"/>
  <c r="N2" i="1" s="1"/>
  <c r="H3" i="1" l="1"/>
  <c r="L3" i="1" s="1"/>
  <c r="M3" i="1" s="1"/>
  <c r="N3" i="1" s="1"/>
  <c r="J8" i="1"/>
  <c r="J12" i="1"/>
  <c r="I6" i="1"/>
  <c r="H11" i="1"/>
  <c r="H5" i="1"/>
  <c r="L5" i="1" s="1"/>
  <c r="M5" i="1" s="1"/>
  <c r="R5" i="1" s="1"/>
  <c r="I4" i="1"/>
  <c r="I7" i="1"/>
  <c r="Q7" i="1" s="1"/>
  <c r="J3" i="1"/>
  <c r="H12" i="1"/>
  <c r="L12" i="1" s="1"/>
  <c r="J9" i="1"/>
  <c r="J6" i="1"/>
  <c r="H4" i="1"/>
  <c r="L4" i="1" s="1"/>
  <c r="M4" i="1" s="1"/>
  <c r="J10" i="1"/>
  <c r="J7" i="1"/>
  <c r="H9" i="1"/>
  <c r="L9" i="1" s="1"/>
  <c r="M9" i="1" s="1"/>
  <c r="N9" i="1" s="1"/>
  <c r="S9" i="1" s="1"/>
  <c r="T9" i="1" s="1"/>
  <c r="J11" i="1"/>
  <c r="H8" i="1"/>
  <c r="L8" i="1" s="1"/>
  <c r="M8" i="1" s="1"/>
  <c r="J5" i="1"/>
  <c r="H7" i="1"/>
  <c r="L7" i="1" s="1"/>
  <c r="M7" i="1" s="1"/>
  <c r="N7" i="1" s="1"/>
  <c r="I8" i="1"/>
  <c r="H6" i="1"/>
  <c r="L6" i="1" s="1"/>
  <c r="M6" i="1" s="1"/>
  <c r="N6" i="1" s="1"/>
  <c r="S6" i="1" s="1"/>
  <c r="T6" i="1" s="1"/>
  <c r="I10" i="1"/>
  <c r="H10" i="1"/>
  <c r="L10" i="1" s="1"/>
  <c r="M10" i="1" s="1"/>
  <c r="N10" i="1" s="1"/>
  <c r="S10" i="1" s="1"/>
  <c r="T10" i="1" s="1"/>
  <c r="O9" i="1"/>
  <c r="I5" i="1"/>
  <c r="I9" i="1"/>
  <c r="I12" i="1"/>
  <c r="O4" i="1"/>
  <c r="I3" i="1"/>
  <c r="O5" i="1"/>
  <c r="O6" i="1"/>
  <c r="O7" i="1"/>
  <c r="O11" i="1"/>
  <c r="O12" i="1"/>
  <c r="O10" i="1"/>
  <c r="O8" i="1"/>
  <c r="O3" i="1"/>
  <c r="N4" i="1"/>
  <c r="S4" i="1" s="1"/>
  <c r="T4" i="1" s="1"/>
  <c r="N5" i="1"/>
  <c r="S5" i="1" s="1"/>
  <c r="T5" i="1" s="1"/>
  <c r="N8" i="1"/>
  <c r="S8" i="1" s="1"/>
  <c r="T8" i="1" s="1"/>
  <c r="M12" i="1"/>
  <c r="N12" i="1" s="1"/>
  <c r="S12" i="1" s="1"/>
  <c r="T12" i="1" s="1"/>
  <c r="Q11" i="1"/>
  <c r="L11" i="1"/>
  <c r="Q9" i="1"/>
  <c r="Q8" i="1"/>
  <c r="Q12" i="1"/>
  <c r="R4" i="1"/>
  <c r="R6" i="1"/>
  <c r="Q3" i="1" l="1"/>
  <c r="S7" i="1"/>
  <c r="T7" i="1" s="1"/>
  <c r="R3" i="1"/>
  <c r="R7" i="1"/>
  <c r="Q4" i="1"/>
  <c r="Q10" i="1"/>
  <c r="Q5" i="1"/>
  <c r="Q6" i="1"/>
  <c r="S3" i="1"/>
  <c r="T3" i="1" s="1"/>
  <c r="M11" i="1"/>
  <c r="N11" i="1" s="1"/>
  <c r="S11" i="1" s="1"/>
  <c r="T11" i="1" s="1"/>
  <c r="B16" i="1"/>
  <c r="B17" i="1"/>
  <c r="B20" i="1"/>
  <c r="B19" i="1"/>
  <c r="B18" i="1"/>
  <c r="B15" i="1"/>
  <c r="R8" i="1"/>
  <c r="B14" i="1" l="1"/>
  <c r="R9" i="1"/>
  <c r="R10" i="1" l="1"/>
  <c r="R12" i="1" l="1"/>
  <c r="R11" i="1"/>
</calcChain>
</file>

<file path=xl/sharedStrings.xml><?xml version="1.0" encoding="utf-8"?>
<sst xmlns="http://schemas.openxmlformats.org/spreadsheetml/2006/main" count="67" uniqueCount="66">
  <si>
    <t>Tier</t>
  </si>
  <si>
    <t>Rural</t>
  </si>
  <si>
    <t>Artisan</t>
  </si>
  <si>
    <t>Rpop</t>
  </si>
  <si>
    <t>Ipop</t>
  </si>
  <si>
    <t>Cost</t>
  </si>
  <si>
    <t>Rural1</t>
  </si>
  <si>
    <t>Rural2</t>
  </si>
  <si>
    <t>Rural3</t>
  </si>
  <si>
    <t>Rural4</t>
  </si>
  <si>
    <t>Ind1</t>
  </si>
  <si>
    <t>Ind2</t>
  </si>
  <si>
    <t>Ind3</t>
  </si>
  <si>
    <t>Ind4</t>
  </si>
  <si>
    <t>Mix1</t>
  </si>
  <si>
    <t>Mix2</t>
  </si>
  <si>
    <t>Altafia</t>
  </si>
  <si>
    <t>Barsippia</t>
  </si>
  <si>
    <t>Bockjord</t>
  </si>
  <si>
    <t>City of Bolrech</t>
  </si>
  <si>
    <t>Clifia</t>
  </si>
  <si>
    <t>Fiskrbjod</t>
  </si>
  <si>
    <t>Halrheimr</t>
  </si>
  <si>
    <t>Hamarrbjod</t>
  </si>
  <si>
    <t>Horfieldia</t>
  </si>
  <si>
    <t>Kaldrland</t>
  </si>
  <si>
    <t>Kemilinpia</t>
  </si>
  <si>
    <t>Kingdom of Marzelia</t>
  </si>
  <si>
    <t>Kingdom of Tarynthia</t>
  </si>
  <si>
    <t>Kipheimia</t>
  </si>
  <si>
    <t>Kurikoshi Shogunate</t>
  </si>
  <si>
    <t>Parmuutiovi Confederation</t>
  </si>
  <si>
    <t>Republic of Durheimia</t>
  </si>
  <si>
    <t>Seogjin Empire</t>
  </si>
  <si>
    <t>Seogjin Peoples Rebellion</t>
  </si>
  <si>
    <t>Snaerjord</t>
  </si>
  <si>
    <t>The Commonwealth of Utweiland</t>
  </si>
  <si>
    <t>The Northern Horde</t>
  </si>
  <si>
    <t>The Principality Bienalbia</t>
  </si>
  <si>
    <t>The Seageltian League</t>
  </si>
  <si>
    <t>The Seageltian Republic</t>
  </si>
  <si>
    <t>The United Tribes</t>
  </si>
  <si>
    <t>Tinarma</t>
  </si>
  <si>
    <t>Veizlaland</t>
  </si>
  <si>
    <t>Kingdom of Gausia</t>
  </si>
  <si>
    <t>Tilyzaf</t>
  </si>
  <si>
    <t>Chartenia</t>
  </si>
  <si>
    <t>Graselvelt</t>
  </si>
  <si>
    <t>Tier1</t>
  </si>
  <si>
    <t>Tier2</t>
  </si>
  <si>
    <t>Tier3</t>
  </si>
  <si>
    <t>Tier4</t>
  </si>
  <si>
    <t>Min</t>
  </si>
  <si>
    <t>Max</t>
  </si>
  <si>
    <t>Avarage</t>
  </si>
  <si>
    <t>Income</t>
  </si>
  <si>
    <t>Land cost</t>
  </si>
  <si>
    <t>Education (to keep constant)</t>
  </si>
  <si>
    <t>Tax</t>
  </si>
  <si>
    <t>Trade modifier</t>
  </si>
  <si>
    <t>Total income</t>
  </si>
  <si>
    <t>Total income with modifiers</t>
  </si>
  <si>
    <t>Total income sustainable</t>
  </si>
  <si>
    <t>Total income with stability</t>
  </si>
  <si>
    <t>Stability</t>
  </si>
  <si>
    <t>Overall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</si>
</sst>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topLeftCell="D1" zoomScale="130" zoomScaleNormal="130" workbookViewId="0">
      <selection activeCell="F5" sqref="F5"/>
    </sheetView>
  </sheetViews>
  <sheetFormatPr defaultRowHeight="15" x14ac:dyDescent="0.25"/>
  <cols>
    <col min="1" max="1" width="31.42578125" bestFit="1" customWidth="1"/>
    <col min="2" max="2" width="13.85546875" bestFit="1" customWidth="1"/>
    <col min="8" max="8" width="13.85546875" bestFit="1" customWidth="1"/>
    <col min="9" max="9" width="12.140625" bestFit="1" customWidth="1"/>
    <col min="10" max="11" width="13.140625" customWidth="1"/>
    <col min="12" max="12" width="13.85546875" customWidth="1"/>
    <col min="13" max="15" width="14.28515625" customWidth="1"/>
    <col min="16" max="16" width="11.5703125" customWidth="1"/>
    <col min="17" max="19" width="13.85546875" customWidth="1"/>
    <col min="20" max="20" width="13.7109375" hidden="1" customWidth="1"/>
    <col min="21" max="21" width="10.5703125" customWidth="1"/>
    <col min="23" max="23" width="31.42578125" bestFit="1" customWidth="1"/>
    <col min="24" max="24" width="10" bestFit="1" customWidth="1"/>
    <col min="25" max="25" width="8.28515625" bestFit="1" customWidth="1"/>
    <col min="26" max="26" width="9.28515625" bestFit="1" customWidth="1"/>
  </cols>
  <sheetData>
    <row r="1" spans="1:29" x14ac:dyDescent="0.25">
      <c r="A1" t="s">
        <v>16</v>
      </c>
      <c r="H1" t="s">
        <v>55</v>
      </c>
      <c r="I1" t="s">
        <v>56</v>
      </c>
      <c r="J1" t="s">
        <v>57</v>
      </c>
      <c r="L1" t="s">
        <v>58</v>
      </c>
      <c r="M1" t="s">
        <v>59</v>
      </c>
      <c r="N1" t="s">
        <v>64</v>
      </c>
      <c r="O1" t="s">
        <v>65</v>
      </c>
      <c r="Q1" s="5" t="s">
        <v>60</v>
      </c>
      <c r="R1" s="4" t="s">
        <v>61</v>
      </c>
      <c r="S1" s="6" t="s">
        <v>63</v>
      </c>
      <c r="T1" s="4" t="s">
        <v>62</v>
      </c>
      <c r="X1" s="2">
        <v>749923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s="2">
        <f>VLOOKUP(A1, W2:AB33, 2, TRUE)</f>
        <v>749923</v>
      </c>
      <c r="I2" s="2">
        <f>VLOOKUP(A1, W2:AB33, 3, TRUE)</f>
        <v>28521</v>
      </c>
      <c r="J2" s="2">
        <f>H2</f>
        <v>749923</v>
      </c>
      <c r="K2" s="2"/>
      <c r="L2" s="1">
        <f>VLOOKUP(A1,W2:AB33, 5,TRUE)/100</f>
        <v>0.25</v>
      </c>
      <c r="M2">
        <f>(M$13-1/20/5+1)</f>
        <v>1.44</v>
      </c>
      <c r="N2" s="1">
        <f>IF(N13&gt;0.5, 1, N13)</f>
        <v>1</v>
      </c>
      <c r="O2" s="1"/>
      <c r="P2" s="1"/>
      <c r="Q2" s="5"/>
      <c r="R2" s="4"/>
      <c r="S2" s="6"/>
      <c r="T2" s="4"/>
      <c r="U2" s="1"/>
      <c r="W2" t="s">
        <v>16</v>
      </c>
      <c r="X2" s="2">
        <v>749923</v>
      </c>
      <c r="Y2" s="2">
        <v>28521</v>
      </c>
      <c r="Z2" s="1">
        <f>X2/Y2</f>
        <v>26.293713404158339</v>
      </c>
      <c r="AA2">
        <v>25</v>
      </c>
      <c r="AB2">
        <v>45</v>
      </c>
      <c r="AC2">
        <v>60</v>
      </c>
    </row>
    <row r="3" spans="1:29" x14ac:dyDescent="0.25">
      <c r="A3" t="s">
        <v>6</v>
      </c>
      <c r="B3">
        <v>25</v>
      </c>
      <c r="C3">
        <v>40</v>
      </c>
      <c r="D3">
        <v>30</v>
      </c>
      <c r="E3">
        <v>15</v>
      </c>
      <c r="F3">
        <v>0.6</v>
      </c>
      <c r="H3" s="2">
        <f t="shared" ref="H3:H12" si="0">ROUND((B3*D3+C3*E3)*0.01*$H$2, -5)</f>
        <v>10100000</v>
      </c>
      <c r="I3" s="2">
        <f t="shared" ref="I3:I12" si="1">ROUND($I$2*F3, -3)</f>
        <v>17000</v>
      </c>
      <c r="J3" s="2">
        <f t="shared" ref="J3:J12" si="2">$J$2</f>
        <v>749923</v>
      </c>
      <c r="K3" s="2"/>
      <c r="L3" s="2">
        <f>L$2*H3</f>
        <v>2525000</v>
      </c>
      <c r="M3" s="2">
        <f>M$2*L3</f>
        <v>3636000</v>
      </c>
      <c r="N3" s="2">
        <f>N$2*M3</f>
        <v>3636000</v>
      </c>
      <c r="O3" s="3">
        <f>L$2*M$2*N$2</f>
        <v>0.36</v>
      </c>
      <c r="P3" s="2"/>
      <c r="Q3" s="2">
        <f t="shared" ref="Q3:Q12" si="3">ROUND(H3-I3, -5)</f>
        <v>10100000</v>
      </c>
      <c r="R3" s="2">
        <f t="shared" ref="R3:R12" si="4">M3-I3</f>
        <v>3619000</v>
      </c>
      <c r="S3" s="2">
        <f>N3-I3</f>
        <v>3619000</v>
      </c>
      <c r="T3" s="2">
        <f>S3-J3</f>
        <v>2869077</v>
      </c>
      <c r="W3" t="s">
        <v>17</v>
      </c>
      <c r="X3" s="2">
        <v>410074</v>
      </c>
      <c r="Y3" s="2">
        <v>29637</v>
      </c>
      <c r="Z3" s="1">
        <f t="shared" ref="Z3:Z33" si="5">X3/Y3</f>
        <v>13.836555656780376</v>
      </c>
      <c r="AA3">
        <v>30</v>
      </c>
      <c r="AB3">
        <v>5</v>
      </c>
      <c r="AC3">
        <v>50</v>
      </c>
    </row>
    <row r="4" spans="1:29" x14ac:dyDescent="0.25">
      <c r="A4" t="s">
        <v>7</v>
      </c>
      <c r="B4">
        <v>30</v>
      </c>
      <c r="C4">
        <v>40</v>
      </c>
      <c r="D4">
        <v>40</v>
      </c>
      <c r="E4">
        <v>12</v>
      </c>
      <c r="F4">
        <v>1.5</v>
      </c>
      <c r="H4" s="2">
        <f t="shared" si="0"/>
        <v>12600000</v>
      </c>
      <c r="I4" s="2">
        <f t="shared" si="1"/>
        <v>43000</v>
      </c>
      <c r="J4" s="2">
        <f t="shared" si="2"/>
        <v>749923</v>
      </c>
      <c r="K4" s="2"/>
      <c r="L4" s="2">
        <f t="shared" ref="L4:L12" si="6">L$2*H4</f>
        <v>3150000</v>
      </c>
      <c r="M4" s="2">
        <f t="shared" ref="M4:M12" si="7">M$2*L4</f>
        <v>4536000</v>
      </c>
      <c r="N4" s="2">
        <f t="shared" ref="N4:N12" si="8">N$2*M4</f>
        <v>4536000</v>
      </c>
      <c r="O4" s="3">
        <f t="shared" ref="O4:O12" si="9">L$2*M$2*N$2</f>
        <v>0.36</v>
      </c>
      <c r="P4" s="2"/>
      <c r="Q4" s="2">
        <f t="shared" si="3"/>
        <v>12600000</v>
      </c>
      <c r="R4" s="2">
        <f t="shared" si="4"/>
        <v>4493000</v>
      </c>
      <c r="S4" s="2">
        <f t="shared" ref="S4:S12" si="10">N4-I4</f>
        <v>4493000</v>
      </c>
      <c r="T4" s="2">
        <f t="shared" ref="T4:T12" si="11">S4-J4</f>
        <v>3743077</v>
      </c>
      <c r="W4" t="s">
        <v>18</v>
      </c>
      <c r="X4" s="2">
        <v>25992</v>
      </c>
      <c r="Y4" s="2">
        <v>4626</v>
      </c>
      <c r="Z4" s="1">
        <f t="shared" si="5"/>
        <v>5.618677042801556</v>
      </c>
      <c r="AA4">
        <v>45</v>
      </c>
      <c r="AB4">
        <v>20</v>
      </c>
      <c r="AC4">
        <v>50</v>
      </c>
    </row>
    <row r="5" spans="1:29" x14ac:dyDescent="0.25">
      <c r="A5" t="s">
        <v>8</v>
      </c>
      <c r="B5">
        <v>35</v>
      </c>
      <c r="C5">
        <v>45</v>
      </c>
      <c r="D5">
        <v>60</v>
      </c>
      <c r="E5">
        <v>12</v>
      </c>
      <c r="F5">
        <v>2.5</v>
      </c>
      <c r="H5" s="2">
        <f t="shared" si="0"/>
        <v>19800000</v>
      </c>
      <c r="I5" s="2">
        <f t="shared" si="1"/>
        <v>71000</v>
      </c>
      <c r="J5" s="2">
        <f t="shared" si="2"/>
        <v>749923</v>
      </c>
      <c r="K5" s="2"/>
      <c r="L5" s="2">
        <f t="shared" si="6"/>
        <v>4950000</v>
      </c>
      <c r="M5" s="2">
        <f t="shared" si="7"/>
        <v>7128000</v>
      </c>
      <c r="N5" s="2">
        <f t="shared" si="8"/>
        <v>7128000</v>
      </c>
      <c r="O5" s="3">
        <f t="shared" si="9"/>
        <v>0.36</v>
      </c>
      <c r="P5" s="2"/>
      <c r="Q5" s="2">
        <f t="shared" si="3"/>
        <v>19700000</v>
      </c>
      <c r="R5" s="2">
        <f t="shared" si="4"/>
        <v>7057000</v>
      </c>
      <c r="S5" s="2">
        <f t="shared" si="10"/>
        <v>7057000</v>
      </c>
      <c r="T5" s="2">
        <f t="shared" si="11"/>
        <v>6307077</v>
      </c>
      <c r="W5" t="s">
        <v>19</v>
      </c>
      <c r="X5" s="2">
        <v>326745</v>
      </c>
      <c r="Y5" s="2">
        <v>16173</v>
      </c>
      <c r="Z5" s="1">
        <f t="shared" si="5"/>
        <v>20.203116304952697</v>
      </c>
      <c r="AA5">
        <v>20</v>
      </c>
      <c r="AB5">
        <v>87</v>
      </c>
      <c r="AC5">
        <v>70</v>
      </c>
    </row>
    <row r="6" spans="1:29" x14ac:dyDescent="0.25">
      <c r="A6" t="s">
        <v>9</v>
      </c>
      <c r="B6">
        <v>42</v>
      </c>
      <c r="C6">
        <v>45</v>
      </c>
      <c r="D6">
        <v>80</v>
      </c>
      <c r="E6">
        <v>8</v>
      </c>
      <c r="F6">
        <v>3</v>
      </c>
      <c r="H6" s="2">
        <f t="shared" si="0"/>
        <v>27900000</v>
      </c>
      <c r="I6" s="2">
        <f t="shared" si="1"/>
        <v>86000</v>
      </c>
      <c r="J6" s="2">
        <f t="shared" si="2"/>
        <v>749923</v>
      </c>
      <c r="K6" s="2"/>
      <c r="L6" s="2">
        <f t="shared" si="6"/>
        <v>6975000</v>
      </c>
      <c r="M6" s="2">
        <f t="shared" si="7"/>
        <v>10044000</v>
      </c>
      <c r="N6" s="2">
        <f t="shared" si="8"/>
        <v>10044000</v>
      </c>
      <c r="O6" s="3">
        <f t="shared" si="9"/>
        <v>0.36</v>
      </c>
      <c r="P6" s="2"/>
      <c r="Q6" s="2">
        <f t="shared" si="3"/>
        <v>27800000</v>
      </c>
      <c r="R6" s="2">
        <f t="shared" si="4"/>
        <v>9958000</v>
      </c>
      <c r="S6" s="2">
        <f t="shared" si="10"/>
        <v>9958000</v>
      </c>
      <c r="T6" s="2">
        <f t="shared" si="11"/>
        <v>9208077</v>
      </c>
      <c r="W6" t="s">
        <v>20</v>
      </c>
      <c r="X6" s="2">
        <v>76264</v>
      </c>
      <c r="Y6" s="2">
        <v>35946</v>
      </c>
      <c r="Z6" s="1">
        <f t="shared" si="5"/>
        <v>2.1216268847716018</v>
      </c>
      <c r="AA6">
        <v>55</v>
      </c>
      <c r="AB6">
        <v>2</v>
      </c>
      <c r="AC6">
        <v>50</v>
      </c>
    </row>
    <row r="7" spans="1:29" x14ac:dyDescent="0.25">
      <c r="A7" t="s">
        <v>10</v>
      </c>
      <c r="B7">
        <v>20</v>
      </c>
      <c r="C7">
        <v>45</v>
      </c>
      <c r="D7">
        <v>25</v>
      </c>
      <c r="E7">
        <v>25</v>
      </c>
      <c r="F7">
        <v>20</v>
      </c>
      <c r="H7" s="2">
        <f t="shared" si="0"/>
        <v>12200000</v>
      </c>
      <c r="I7" s="2">
        <f t="shared" si="1"/>
        <v>570000</v>
      </c>
      <c r="J7" s="2">
        <f t="shared" si="2"/>
        <v>749923</v>
      </c>
      <c r="K7" s="2"/>
      <c r="L7" s="2">
        <f t="shared" si="6"/>
        <v>3050000</v>
      </c>
      <c r="M7" s="2">
        <f t="shared" si="7"/>
        <v>4392000</v>
      </c>
      <c r="N7" s="2">
        <f t="shared" si="8"/>
        <v>4392000</v>
      </c>
      <c r="O7" s="3">
        <f t="shared" si="9"/>
        <v>0.36</v>
      </c>
      <c r="P7" s="2"/>
      <c r="Q7" s="2">
        <f t="shared" si="3"/>
        <v>11600000</v>
      </c>
      <c r="R7" s="2">
        <f t="shared" si="4"/>
        <v>3822000</v>
      </c>
      <c r="S7" s="2">
        <f t="shared" si="10"/>
        <v>3822000</v>
      </c>
      <c r="T7" s="2">
        <f t="shared" si="11"/>
        <v>3072077</v>
      </c>
      <c r="W7" t="s">
        <v>21</v>
      </c>
      <c r="X7" s="2">
        <v>119448</v>
      </c>
      <c r="Y7" s="2">
        <v>13446</v>
      </c>
      <c r="Z7" s="1">
        <f t="shared" si="5"/>
        <v>8.8835341365461851</v>
      </c>
      <c r="AA7">
        <v>30</v>
      </c>
      <c r="AB7">
        <v>5</v>
      </c>
      <c r="AC7">
        <v>50</v>
      </c>
    </row>
    <row r="8" spans="1:29" x14ac:dyDescent="0.25">
      <c r="A8" t="s">
        <v>11</v>
      </c>
      <c r="B8">
        <v>20</v>
      </c>
      <c r="C8">
        <v>50</v>
      </c>
      <c r="D8">
        <v>25</v>
      </c>
      <c r="E8">
        <v>35</v>
      </c>
      <c r="F8">
        <v>28</v>
      </c>
      <c r="H8" s="2">
        <f t="shared" si="0"/>
        <v>16900000</v>
      </c>
      <c r="I8" s="2">
        <f t="shared" si="1"/>
        <v>799000</v>
      </c>
      <c r="J8" s="2">
        <f t="shared" si="2"/>
        <v>749923</v>
      </c>
      <c r="K8" s="2"/>
      <c r="L8" s="2">
        <f t="shared" si="6"/>
        <v>4225000</v>
      </c>
      <c r="M8" s="2">
        <f t="shared" si="7"/>
        <v>6084000</v>
      </c>
      <c r="N8" s="2">
        <f t="shared" si="8"/>
        <v>6084000</v>
      </c>
      <c r="O8" s="3">
        <f t="shared" si="9"/>
        <v>0.36</v>
      </c>
      <c r="P8" s="2"/>
      <c r="Q8" s="2">
        <f t="shared" si="3"/>
        <v>16100000</v>
      </c>
      <c r="R8" s="2">
        <f t="shared" si="4"/>
        <v>5285000</v>
      </c>
      <c r="S8" s="2">
        <f t="shared" si="10"/>
        <v>5285000</v>
      </c>
      <c r="T8" s="2">
        <f t="shared" si="11"/>
        <v>4535077</v>
      </c>
      <c r="W8" t="s">
        <v>22</v>
      </c>
      <c r="X8" s="2">
        <v>240955</v>
      </c>
      <c r="Y8" s="2">
        <v>36441</v>
      </c>
      <c r="Z8" s="1">
        <f t="shared" si="5"/>
        <v>6.612195055020444</v>
      </c>
      <c r="AA8">
        <v>30</v>
      </c>
      <c r="AB8">
        <v>15</v>
      </c>
      <c r="AC8">
        <v>50</v>
      </c>
    </row>
    <row r="9" spans="1:29" x14ac:dyDescent="0.25">
      <c r="A9" t="s">
        <v>12</v>
      </c>
      <c r="B9">
        <v>25</v>
      </c>
      <c r="C9">
        <v>60</v>
      </c>
      <c r="D9">
        <v>25</v>
      </c>
      <c r="E9">
        <v>45</v>
      </c>
      <c r="F9">
        <v>35</v>
      </c>
      <c r="H9" s="2">
        <f t="shared" si="0"/>
        <v>24900000</v>
      </c>
      <c r="I9" s="2">
        <f t="shared" si="1"/>
        <v>998000</v>
      </c>
      <c r="J9" s="2">
        <f t="shared" si="2"/>
        <v>749923</v>
      </c>
      <c r="K9" s="2"/>
      <c r="L9" s="2">
        <f t="shared" si="6"/>
        <v>6225000</v>
      </c>
      <c r="M9" s="2">
        <f t="shared" si="7"/>
        <v>8964000</v>
      </c>
      <c r="N9" s="2">
        <f t="shared" si="8"/>
        <v>8964000</v>
      </c>
      <c r="O9" s="3">
        <f t="shared" si="9"/>
        <v>0.36</v>
      </c>
      <c r="P9" s="2"/>
      <c r="Q9" s="2">
        <f t="shared" si="3"/>
        <v>23900000</v>
      </c>
      <c r="R9" s="2">
        <f t="shared" si="4"/>
        <v>7966000</v>
      </c>
      <c r="S9" s="2">
        <f t="shared" si="10"/>
        <v>7966000</v>
      </c>
      <c r="T9" s="2">
        <f t="shared" si="11"/>
        <v>7216077</v>
      </c>
      <c r="W9" t="s">
        <v>23</v>
      </c>
      <c r="X9" s="2">
        <v>78045</v>
      </c>
      <c r="Y9" s="2">
        <v>4419</v>
      </c>
      <c r="Z9" s="1">
        <f t="shared" si="5"/>
        <v>17.661235573659198</v>
      </c>
      <c r="AA9">
        <v>30</v>
      </c>
      <c r="AB9">
        <v>0</v>
      </c>
      <c r="AC9">
        <v>50</v>
      </c>
    </row>
    <row r="10" spans="1:29" x14ac:dyDescent="0.25">
      <c r="A10" t="s">
        <v>13</v>
      </c>
      <c r="B10">
        <v>25</v>
      </c>
      <c r="C10">
        <v>70</v>
      </c>
      <c r="D10">
        <v>15</v>
      </c>
      <c r="E10">
        <v>65</v>
      </c>
      <c r="F10">
        <v>60</v>
      </c>
      <c r="H10" s="2">
        <f t="shared" si="0"/>
        <v>36900000</v>
      </c>
      <c r="I10" s="2">
        <f t="shared" si="1"/>
        <v>1711000</v>
      </c>
      <c r="J10" s="2">
        <f t="shared" si="2"/>
        <v>749923</v>
      </c>
      <c r="K10" s="2"/>
      <c r="L10" s="2">
        <f t="shared" si="6"/>
        <v>9225000</v>
      </c>
      <c r="M10" s="2">
        <f t="shared" si="7"/>
        <v>13284000</v>
      </c>
      <c r="N10" s="2">
        <f t="shared" si="8"/>
        <v>13284000</v>
      </c>
      <c r="O10" s="3">
        <f t="shared" si="9"/>
        <v>0.36</v>
      </c>
      <c r="P10" s="2"/>
      <c r="Q10" s="2">
        <f t="shared" si="3"/>
        <v>35200000</v>
      </c>
      <c r="R10" s="2">
        <f t="shared" si="4"/>
        <v>11573000</v>
      </c>
      <c r="S10" s="2">
        <f t="shared" si="10"/>
        <v>11573000</v>
      </c>
      <c r="T10" s="2">
        <f t="shared" si="11"/>
        <v>10823077</v>
      </c>
      <c r="W10" t="s">
        <v>24</v>
      </c>
      <c r="X10" s="2">
        <v>58681</v>
      </c>
      <c r="Y10" s="2">
        <v>8577</v>
      </c>
      <c r="Z10" s="1">
        <f t="shared" si="5"/>
        <v>6.8416695814387314</v>
      </c>
      <c r="AA10">
        <v>30</v>
      </c>
      <c r="AB10">
        <v>5</v>
      </c>
      <c r="AC10">
        <v>50</v>
      </c>
    </row>
    <row r="11" spans="1:29" x14ac:dyDescent="0.25">
      <c r="A11" t="s">
        <v>14</v>
      </c>
      <c r="B11">
        <v>15</v>
      </c>
      <c r="C11">
        <v>30</v>
      </c>
      <c r="D11">
        <v>16</v>
      </c>
      <c r="E11">
        <v>18</v>
      </c>
      <c r="F11">
        <v>0</v>
      </c>
      <c r="H11" s="2">
        <f t="shared" si="0"/>
        <v>5800000</v>
      </c>
      <c r="I11" s="2">
        <f t="shared" si="1"/>
        <v>0</v>
      </c>
      <c r="J11" s="2">
        <f t="shared" si="2"/>
        <v>749923</v>
      </c>
      <c r="K11" s="2"/>
      <c r="L11" s="2">
        <f t="shared" si="6"/>
        <v>1450000</v>
      </c>
      <c r="M11" s="2">
        <f t="shared" si="7"/>
        <v>2088000</v>
      </c>
      <c r="N11" s="2">
        <f t="shared" si="8"/>
        <v>2088000</v>
      </c>
      <c r="O11" s="3">
        <f t="shared" si="9"/>
        <v>0.36</v>
      </c>
      <c r="P11" s="2"/>
      <c r="Q11" s="2">
        <f t="shared" si="3"/>
        <v>5800000</v>
      </c>
      <c r="R11" s="2">
        <f t="shared" si="4"/>
        <v>2088000</v>
      </c>
      <c r="S11" s="2">
        <f t="shared" si="10"/>
        <v>2088000</v>
      </c>
      <c r="T11" s="2">
        <f t="shared" si="11"/>
        <v>1338077</v>
      </c>
      <c r="W11" t="s">
        <v>25</v>
      </c>
      <c r="X11" s="2">
        <v>21394</v>
      </c>
      <c r="Y11" s="2">
        <v>7200</v>
      </c>
      <c r="Z11" s="1">
        <f t="shared" si="5"/>
        <v>2.9713888888888889</v>
      </c>
      <c r="AA11">
        <v>45</v>
      </c>
      <c r="AB11">
        <v>5</v>
      </c>
      <c r="AC11">
        <v>50</v>
      </c>
    </row>
    <row r="12" spans="1:29" x14ac:dyDescent="0.25">
      <c r="A12" t="s">
        <v>15</v>
      </c>
      <c r="B12">
        <v>50</v>
      </c>
      <c r="C12">
        <v>90</v>
      </c>
      <c r="D12">
        <v>60</v>
      </c>
      <c r="E12">
        <v>40</v>
      </c>
      <c r="F12">
        <v>0</v>
      </c>
      <c r="H12" s="2">
        <f t="shared" si="0"/>
        <v>49500000</v>
      </c>
      <c r="I12" s="2">
        <f t="shared" si="1"/>
        <v>0</v>
      </c>
      <c r="J12" s="2">
        <f t="shared" si="2"/>
        <v>749923</v>
      </c>
      <c r="K12" s="2"/>
      <c r="L12" s="2">
        <f t="shared" si="6"/>
        <v>12375000</v>
      </c>
      <c r="M12" s="2">
        <f t="shared" si="7"/>
        <v>17820000</v>
      </c>
      <c r="N12" s="2">
        <f t="shared" si="8"/>
        <v>17820000</v>
      </c>
      <c r="O12" s="3">
        <f t="shared" si="9"/>
        <v>0.36</v>
      </c>
      <c r="P12" s="2"/>
      <c r="Q12" s="2">
        <f t="shared" si="3"/>
        <v>49500000</v>
      </c>
      <c r="R12" s="2">
        <f t="shared" si="4"/>
        <v>17820000</v>
      </c>
      <c r="S12" s="2">
        <f t="shared" si="10"/>
        <v>17820000</v>
      </c>
      <c r="T12" s="2">
        <f t="shared" si="11"/>
        <v>17070077</v>
      </c>
      <c r="W12" t="s">
        <v>26</v>
      </c>
      <c r="X12" s="2">
        <v>1535340</v>
      </c>
      <c r="Y12" s="2">
        <v>443214</v>
      </c>
      <c r="Z12" s="1">
        <f t="shared" si="5"/>
        <v>3.464105375732716</v>
      </c>
      <c r="AA12">
        <v>60</v>
      </c>
      <c r="AB12">
        <v>10</v>
      </c>
      <c r="AC12">
        <v>38</v>
      </c>
    </row>
    <row r="13" spans="1:29" x14ac:dyDescent="0.25">
      <c r="M13" s="1">
        <f>VLOOKUP(A1, W2:AB33, 6, TRUE)/100</f>
        <v>0.45</v>
      </c>
      <c r="N13">
        <f>VLOOKUP(A1, W2:AC33, 7, TRUE)/100</f>
        <v>0.6</v>
      </c>
      <c r="W13" t="s">
        <v>27</v>
      </c>
      <c r="X13" s="2">
        <v>1307706</v>
      </c>
      <c r="Y13" s="2">
        <v>59031</v>
      </c>
      <c r="Z13" s="1">
        <f t="shared" si="5"/>
        <v>22.152868831630837</v>
      </c>
      <c r="AA13">
        <v>30</v>
      </c>
      <c r="AB13">
        <v>60</v>
      </c>
      <c r="AC13">
        <v>55</v>
      </c>
    </row>
    <row r="14" spans="1:29" x14ac:dyDescent="0.25">
      <c r="A14" t="s">
        <v>48</v>
      </c>
      <c r="B14" t="str">
        <f>IF(S3&gt;S7, "Rural", "Industrial")</f>
        <v>Industrial</v>
      </c>
      <c r="W14" t="s">
        <v>28</v>
      </c>
      <c r="X14" s="2">
        <v>2408845</v>
      </c>
      <c r="Y14" s="2">
        <v>155691</v>
      </c>
      <c r="Z14" s="1">
        <f t="shared" si="5"/>
        <v>15.471960485834121</v>
      </c>
      <c r="AA14">
        <v>50</v>
      </c>
      <c r="AB14">
        <v>40</v>
      </c>
      <c r="AC14">
        <v>20</v>
      </c>
    </row>
    <row r="15" spans="1:29" x14ac:dyDescent="0.25">
      <c r="A15" t="s">
        <v>49</v>
      </c>
      <c r="B15" t="str">
        <f>IF(S4&gt;S8, "Rural", "Industrial")</f>
        <v>Industrial</v>
      </c>
      <c r="W15" t="s">
        <v>29</v>
      </c>
      <c r="X15" s="2">
        <v>1100480</v>
      </c>
      <c r="Y15" s="2">
        <v>64188</v>
      </c>
      <c r="Z15" s="1">
        <f t="shared" si="5"/>
        <v>17.144637626970773</v>
      </c>
      <c r="AA15">
        <v>30</v>
      </c>
      <c r="AB15">
        <v>15</v>
      </c>
      <c r="AC15">
        <v>50</v>
      </c>
    </row>
    <row r="16" spans="1:29" x14ac:dyDescent="0.25">
      <c r="A16" t="s">
        <v>50</v>
      </c>
      <c r="B16" t="str">
        <f>IF(S5&gt;S9, "Rural", "Industrial")</f>
        <v>Industrial</v>
      </c>
      <c r="W16" t="s">
        <v>30</v>
      </c>
      <c r="X16" s="2">
        <v>655808</v>
      </c>
      <c r="Y16" s="2">
        <v>29421</v>
      </c>
      <c r="Z16" s="1">
        <f t="shared" si="5"/>
        <v>22.290472791543454</v>
      </c>
      <c r="AA16">
        <v>30</v>
      </c>
      <c r="AB16">
        <v>10</v>
      </c>
      <c r="AC16">
        <v>70</v>
      </c>
    </row>
    <row r="17" spans="1:29" x14ac:dyDescent="0.25">
      <c r="A17" t="s">
        <v>51</v>
      </c>
      <c r="B17" t="str">
        <f>IF(S6&gt;S10, "Rural", "Industrial")</f>
        <v>Industrial</v>
      </c>
      <c r="W17" t="s">
        <v>31</v>
      </c>
      <c r="X17" s="2">
        <v>1639467</v>
      </c>
      <c r="Y17" s="2">
        <v>95886</v>
      </c>
      <c r="Z17" s="1">
        <f t="shared" si="5"/>
        <v>17.09808522620612</v>
      </c>
      <c r="AA17">
        <v>15</v>
      </c>
      <c r="AB17">
        <v>80</v>
      </c>
      <c r="AC17">
        <v>50</v>
      </c>
    </row>
    <row r="18" spans="1:29" x14ac:dyDescent="0.25">
      <c r="A18" t="s">
        <v>52</v>
      </c>
      <c r="B18" s="2">
        <f>MIN(S3:S10)</f>
        <v>3619000</v>
      </c>
      <c r="W18" t="s">
        <v>32</v>
      </c>
      <c r="X18" s="2">
        <v>784580</v>
      </c>
      <c r="Y18" s="2">
        <v>52164</v>
      </c>
      <c r="Z18" s="1">
        <f t="shared" si="5"/>
        <v>15.040641055133809</v>
      </c>
      <c r="AA18">
        <v>25</v>
      </c>
      <c r="AB18">
        <v>30</v>
      </c>
      <c r="AC18">
        <v>70</v>
      </c>
    </row>
    <row r="19" spans="1:29" x14ac:dyDescent="0.25">
      <c r="A19" t="s">
        <v>53</v>
      </c>
      <c r="B19" s="2">
        <f>MAX(S3:S10)</f>
        <v>11573000</v>
      </c>
      <c r="W19" t="s">
        <v>33</v>
      </c>
      <c r="X19" s="2">
        <v>5257243</v>
      </c>
      <c r="Y19" s="2">
        <v>235467</v>
      </c>
      <c r="Z19" s="1">
        <f t="shared" si="5"/>
        <v>22.326878076333415</v>
      </c>
      <c r="AA19">
        <v>30</v>
      </c>
      <c r="AB19">
        <v>50</v>
      </c>
      <c r="AC19">
        <v>30</v>
      </c>
    </row>
    <row r="20" spans="1:29" x14ac:dyDescent="0.25">
      <c r="A20" t="s">
        <v>54</v>
      </c>
      <c r="B20" s="2">
        <f>AVERAGE(S3:S10)</f>
        <v>6721625</v>
      </c>
      <c r="W20" t="s">
        <v>34</v>
      </c>
      <c r="X20" s="2">
        <v>1345752</v>
      </c>
      <c r="Y20" s="2">
        <v>67311</v>
      </c>
      <c r="Z20" s="1">
        <f t="shared" si="5"/>
        <v>19.993047198823373</v>
      </c>
      <c r="AA20">
        <v>70</v>
      </c>
      <c r="AB20">
        <v>5</v>
      </c>
      <c r="AC20">
        <v>30</v>
      </c>
    </row>
    <row r="21" spans="1:29" x14ac:dyDescent="0.25">
      <c r="W21" t="s">
        <v>35</v>
      </c>
      <c r="X21" s="2">
        <v>55591</v>
      </c>
      <c r="Y21" s="2">
        <v>24543</v>
      </c>
      <c r="Z21" s="1">
        <f t="shared" si="5"/>
        <v>2.2650450230208206</v>
      </c>
      <c r="AA21">
        <v>32</v>
      </c>
      <c r="AB21">
        <v>2</v>
      </c>
      <c r="AC21">
        <v>50</v>
      </c>
    </row>
    <row r="22" spans="1:29" x14ac:dyDescent="0.25">
      <c r="W22" t="s">
        <v>36</v>
      </c>
      <c r="X22" s="2">
        <v>2663990</v>
      </c>
      <c r="Y22" s="2">
        <v>205844</v>
      </c>
      <c r="Z22" s="1">
        <f t="shared" si="5"/>
        <v>12.941790870756495</v>
      </c>
      <c r="AA22">
        <v>50</v>
      </c>
      <c r="AB22">
        <v>10</v>
      </c>
      <c r="AC22">
        <v>27</v>
      </c>
    </row>
    <row r="23" spans="1:29" x14ac:dyDescent="0.25">
      <c r="W23" t="s">
        <v>37</v>
      </c>
      <c r="X23" s="2">
        <v>94363</v>
      </c>
      <c r="Y23" s="2">
        <v>49896</v>
      </c>
      <c r="Z23" s="1">
        <f t="shared" si="5"/>
        <v>1.8911936828603495</v>
      </c>
      <c r="AA23">
        <v>90</v>
      </c>
      <c r="AB23">
        <v>0</v>
      </c>
      <c r="AC23">
        <v>80</v>
      </c>
    </row>
    <row r="24" spans="1:29" x14ac:dyDescent="0.25">
      <c r="W24" t="s">
        <v>38</v>
      </c>
      <c r="X24" s="2">
        <v>1959475</v>
      </c>
      <c r="Y24" s="2">
        <v>109323</v>
      </c>
      <c r="Z24" s="1">
        <f t="shared" si="5"/>
        <v>17.923721449283317</v>
      </c>
      <c r="AA24">
        <v>15</v>
      </c>
      <c r="AB24">
        <v>85</v>
      </c>
      <c r="AC24">
        <v>50</v>
      </c>
    </row>
    <row r="25" spans="1:29" x14ac:dyDescent="0.25">
      <c r="W25" t="s">
        <v>39</v>
      </c>
      <c r="X25" s="2">
        <v>905935</v>
      </c>
      <c r="Y25" s="2">
        <v>116298</v>
      </c>
      <c r="Z25" s="1">
        <f t="shared" si="5"/>
        <v>7.7897728249840927</v>
      </c>
      <c r="AA25">
        <v>50</v>
      </c>
      <c r="AB25">
        <v>20</v>
      </c>
      <c r="AC25">
        <v>35</v>
      </c>
    </row>
    <row r="26" spans="1:29" x14ac:dyDescent="0.25">
      <c r="W26" t="s">
        <v>40</v>
      </c>
      <c r="X26" s="2">
        <v>45024</v>
      </c>
      <c r="Y26" s="2">
        <v>6021</v>
      </c>
      <c r="Z26" s="1">
        <f t="shared" si="5"/>
        <v>7.4778276033881417</v>
      </c>
      <c r="AA26">
        <v>100</v>
      </c>
      <c r="AB26">
        <v>50</v>
      </c>
      <c r="AC26">
        <v>10</v>
      </c>
    </row>
    <row r="27" spans="1:29" x14ac:dyDescent="0.25">
      <c r="W27" t="s">
        <v>41</v>
      </c>
      <c r="X27" s="2">
        <v>289773</v>
      </c>
      <c r="Y27" s="2">
        <v>80829</v>
      </c>
      <c r="Z27" s="1">
        <f t="shared" si="5"/>
        <v>3.5850128048101548</v>
      </c>
      <c r="AA27">
        <v>45</v>
      </c>
      <c r="AB27">
        <v>15</v>
      </c>
      <c r="AC27">
        <v>50</v>
      </c>
    </row>
    <row r="28" spans="1:29" x14ac:dyDescent="0.25">
      <c r="W28" t="s">
        <v>42</v>
      </c>
      <c r="X28" s="2">
        <v>235388</v>
      </c>
      <c r="Y28" s="2">
        <v>10944</v>
      </c>
      <c r="Z28" s="1">
        <f t="shared" si="5"/>
        <v>21.508406432748536</v>
      </c>
      <c r="AA28">
        <v>30</v>
      </c>
      <c r="AB28">
        <v>70</v>
      </c>
      <c r="AC28">
        <v>80</v>
      </c>
    </row>
    <row r="29" spans="1:29" x14ac:dyDescent="0.25">
      <c r="W29" t="s">
        <v>43</v>
      </c>
      <c r="X29" s="2">
        <v>160622</v>
      </c>
      <c r="Y29" s="2">
        <v>26883</v>
      </c>
      <c r="Z29" s="1">
        <f t="shared" si="5"/>
        <v>5.9748539969497454</v>
      </c>
      <c r="AA29">
        <v>30</v>
      </c>
      <c r="AB29">
        <v>10</v>
      </c>
      <c r="AC29">
        <v>50</v>
      </c>
    </row>
    <row r="30" spans="1:29" x14ac:dyDescent="0.25">
      <c r="W30" t="s">
        <v>44</v>
      </c>
      <c r="X30" s="2">
        <v>144600</v>
      </c>
      <c r="Y30" s="2">
        <v>12672</v>
      </c>
      <c r="Z30" s="1">
        <f t="shared" si="5"/>
        <v>11.410984848484848</v>
      </c>
      <c r="AA30">
        <v>30</v>
      </c>
      <c r="AB30">
        <v>50</v>
      </c>
      <c r="AC30">
        <v>60</v>
      </c>
    </row>
    <row r="31" spans="1:29" x14ac:dyDescent="0.25">
      <c r="W31" t="s">
        <v>45</v>
      </c>
      <c r="X31" s="2">
        <v>107684</v>
      </c>
      <c r="Y31" s="2">
        <v>10413</v>
      </c>
      <c r="Z31" s="1">
        <f t="shared" si="5"/>
        <v>10.341304139056948</v>
      </c>
      <c r="AA31">
        <v>30</v>
      </c>
      <c r="AB31">
        <v>60</v>
      </c>
      <c r="AC31">
        <v>50</v>
      </c>
    </row>
    <row r="32" spans="1:29" x14ac:dyDescent="0.25">
      <c r="W32" t="s">
        <v>46</v>
      </c>
      <c r="X32" s="2">
        <v>50654</v>
      </c>
      <c r="Y32" s="2">
        <v>6174</v>
      </c>
      <c r="Z32" s="1">
        <f t="shared" si="5"/>
        <v>8.2044055717525097</v>
      </c>
      <c r="AA32">
        <v>30</v>
      </c>
      <c r="AB32">
        <v>75</v>
      </c>
      <c r="AC32">
        <v>50</v>
      </c>
    </row>
    <row r="33" spans="23:29" x14ac:dyDescent="0.25">
      <c r="W33" t="s">
        <v>47</v>
      </c>
      <c r="X33" s="2">
        <v>87259</v>
      </c>
      <c r="Y33" s="2">
        <v>8001</v>
      </c>
      <c r="Z33" s="1">
        <f t="shared" si="5"/>
        <v>10.906011748531434</v>
      </c>
      <c r="AA33">
        <v>30</v>
      </c>
      <c r="AB33">
        <v>60</v>
      </c>
      <c r="AC33">
        <v>50</v>
      </c>
    </row>
  </sheetData>
  <mergeCells count="4">
    <mergeCell ref="R1:R2"/>
    <mergeCell ref="Q1:Q2"/>
    <mergeCell ref="T1:T2"/>
    <mergeCell ref="S1:S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2020-11-14T16:33:40Z</dcterms:created>
  <dcterms:modified xsi:type="dcterms:W3CDTF">2021-01-29T08:45:22Z</dcterms:modified>
</cp:coreProperties>
</file>