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L31" i="2" l="1"/>
  <c r="M31" i="2"/>
  <c r="N31" i="2"/>
  <c r="O31" i="2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C20" i="4"/>
  <c r="O23" i="2"/>
  <c r="N23" i="2"/>
  <c r="M23" i="2"/>
  <c r="L23" i="2"/>
  <c r="K23" i="2"/>
  <c r="L25" i="2" l="1"/>
  <c r="M25" i="2"/>
  <c r="N25" i="2"/>
  <c r="O25" i="2"/>
  <c r="L24" i="2"/>
  <c r="M24" i="2"/>
  <c r="N24" i="2"/>
  <c r="O24" i="2"/>
  <c r="L22" i="2"/>
  <c r="M22" i="2"/>
  <c r="N22" i="2"/>
  <c r="O22" i="2"/>
  <c r="L21" i="2"/>
  <c r="M21" i="2"/>
  <c r="N21" i="2"/>
  <c r="O21" i="2"/>
  <c r="L20" i="2"/>
  <c r="L27" i="2" s="1"/>
  <c r="M20" i="2"/>
  <c r="M27" i="2" s="1"/>
  <c r="N20" i="2"/>
  <c r="O20" i="2"/>
  <c r="O27" i="2" s="1"/>
  <c r="L13" i="2"/>
  <c r="M13" i="2"/>
  <c r="N13" i="2"/>
  <c r="O13" i="2"/>
  <c r="L12" i="2"/>
  <c r="M12" i="2"/>
  <c r="N12" i="2"/>
  <c r="O12" i="2"/>
  <c r="L11" i="2"/>
  <c r="M11" i="2"/>
  <c r="N11" i="2"/>
  <c r="O11" i="2"/>
  <c r="L7" i="2"/>
  <c r="M7" i="2"/>
  <c r="N7" i="2"/>
  <c r="O7" i="2"/>
  <c r="L6" i="2"/>
  <c r="M6" i="2"/>
  <c r="N6" i="2"/>
  <c r="O6" i="2"/>
  <c r="L5" i="2"/>
  <c r="M5" i="2"/>
  <c r="N5" i="2"/>
  <c r="O5" i="2"/>
  <c r="L4" i="2"/>
  <c r="M4" i="2"/>
  <c r="N4" i="2"/>
  <c r="O4" i="2"/>
  <c r="K4" i="2"/>
  <c r="K5" i="2"/>
  <c r="K6" i="2"/>
  <c r="K7" i="2"/>
  <c r="K9" i="2"/>
  <c r="K10" i="2"/>
  <c r="K11" i="2"/>
  <c r="K12" i="2"/>
  <c r="K13" i="2"/>
  <c r="K15" i="2"/>
  <c r="K18" i="2"/>
  <c r="K19" i="2"/>
  <c r="K20" i="2"/>
  <c r="K21" i="2"/>
  <c r="K22" i="2"/>
  <c r="K24" i="2"/>
  <c r="K25" i="2"/>
  <c r="L3" i="2"/>
  <c r="M3" i="2"/>
  <c r="N3" i="2"/>
  <c r="O3" i="2"/>
  <c r="K3" i="2"/>
  <c r="D14" i="2"/>
  <c r="L14" i="2" s="1"/>
  <c r="E14" i="2"/>
  <c r="M14" i="2" s="1"/>
  <c r="F14" i="2"/>
  <c r="N14" i="2" s="1"/>
  <c r="G14" i="2"/>
  <c r="O14" i="2" s="1"/>
  <c r="C14" i="2"/>
  <c r="K14" i="2" s="1"/>
  <c r="D8" i="2"/>
  <c r="L8" i="2" s="1"/>
  <c r="E8" i="2"/>
  <c r="E16" i="2" s="1"/>
  <c r="F8" i="2"/>
  <c r="N8" i="2" s="1"/>
  <c r="G8" i="2"/>
  <c r="O8" i="2" s="1"/>
  <c r="C8" i="2"/>
  <c r="K8" i="2" s="1"/>
  <c r="C16" i="2" l="1"/>
  <c r="K16" i="2" s="1"/>
  <c r="D16" i="2"/>
  <c r="D17" i="2" s="1"/>
  <c r="N27" i="2"/>
  <c r="E17" i="2"/>
  <c r="M16" i="2"/>
  <c r="C17" i="2"/>
  <c r="G16" i="2"/>
  <c r="M8" i="2"/>
  <c r="M33" i="2"/>
  <c r="M35" i="2" s="1"/>
  <c r="F16" i="2"/>
  <c r="L16" i="2"/>
  <c r="L33" i="2" s="1"/>
  <c r="L35" i="2" s="1"/>
  <c r="K27" i="2"/>
  <c r="G3" i="1"/>
  <c r="G4" i="1"/>
  <c r="G5" i="1"/>
  <c r="G6" i="1"/>
  <c r="G7" i="1"/>
  <c r="G8" i="1"/>
  <c r="G9" i="1"/>
  <c r="G10" i="1"/>
  <c r="G2" i="1"/>
  <c r="O16" i="2" l="1"/>
  <c r="G17" i="2"/>
  <c r="F17" i="2"/>
  <c r="N16" i="2"/>
  <c r="N33" i="2" s="1"/>
  <c r="N35" i="2" s="1"/>
  <c r="O33" i="2" l="1"/>
  <c r="O35" i="2" s="1"/>
  <c r="K31" i="2" l="1"/>
  <c r="K33" i="2" l="1"/>
  <c r="K35" i="2" s="1"/>
</calcChain>
</file>

<file path=xl/sharedStrings.xml><?xml version="1.0" encoding="utf-8"?>
<sst xmlns="http://schemas.openxmlformats.org/spreadsheetml/2006/main" count="96" uniqueCount="69">
  <si>
    <t>ՀՀ դրամ</t>
  </si>
  <si>
    <t>31/02/2024</t>
  </si>
  <si>
    <t>Селькое хозяйство</t>
  </si>
  <si>
    <t>Строительство</t>
  </si>
  <si>
    <t>Переработка селькохозяйственной продукции</t>
  </si>
  <si>
    <t>Остальное</t>
  </si>
  <si>
    <t>Winemaking materials and equipment</t>
  </si>
  <si>
    <t>Agricultural tractors</t>
  </si>
  <si>
    <t>Income from maintenance</t>
  </si>
  <si>
    <t>Interest Income from Leasing portfolio</t>
  </si>
  <si>
    <t>Income from trainings</t>
  </si>
  <si>
    <t>Income</t>
  </si>
  <si>
    <t>Total incom</t>
  </si>
  <si>
    <t>Cost</t>
  </si>
  <si>
    <t>Cost of sales</t>
  </si>
  <si>
    <t>Direct costs related to service center</t>
  </si>
  <si>
    <t>Interest expenses for leasing portfolio</t>
  </si>
  <si>
    <t>Total cost</t>
  </si>
  <si>
    <t>Gross Margine</t>
  </si>
  <si>
    <t>Gross Maringe %</t>
  </si>
  <si>
    <t>Expenses</t>
  </si>
  <si>
    <t>Salaries &amp; wages</t>
  </si>
  <si>
    <t>Administrative costs</t>
  </si>
  <si>
    <t>Marketing expenses</t>
  </si>
  <si>
    <t>Losses related to leasing portfolio (overdues)</t>
  </si>
  <si>
    <t>Insurance</t>
  </si>
  <si>
    <t>Deprecation</t>
  </si>
  <si>
    <t>total</t>
  </si>
  <si>
    <t>Profit Before Interest and Taxes</t>
  </si>
  <si>
    <t>Tax</t>
  </si>
  <si>
    <t>Net profit</t>
  </si>
  <si>
    <t>Other costs associated with servicing the leasing portfolio</t>
  </si>
  <si>
    <t>Construction and furniture</t>
  </si>
  <si>
    <t>Renovation of showroom</t>
  </si>
  <si>
    <t>Construction and furniture of service center</t>
  </si>
  <si>
    <t xml:space="preserve">Construction and furniture interactive salon </t>
  </si>
  <si>
    <t>Construction and furniture Training center</t>
  </si>
  <si>
    <t>Mobile application</t>
  </si>
  <si>
    <t>Mobile app design</t>
  </si>
  <si>
    <t>Development of a mobile application</t>
  </si>
  <si>
    <t>Website</t>
  </si>
  <si>
    <t>Website  design</t>
  </si>
  <si>
    <t>Development of a Website</t>
  </si>
  <si>
    <t xml:space="preserve">Purchase of a specially equipped car for onsite service </t>
  </si>
  <si>
    <t>3 special cars</t>
  </si>
  <si>
    <t>Investment in working capital</t>
  </si>
  <si>
    <t xml:space="preserve">For winemaking equipment </t>
  </si>
  <si>
    <t>For agricultural tractors</t>
  </si>
  <si>
    <t>Total Investment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</si>
  <si>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</si>
  <si>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</si>
  <si>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</si>
  <si>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</si>
  <si>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</si>
  <si>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</si>
  <si>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</si>
  <si>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</si>
  <si>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</si>
  <si>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</si>
  <si>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</si>
  <si>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</si>
  <si>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</si>
  <si>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</si>
  <si>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</si>
  <si>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</si>
  <si>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</si>
  <si>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</si>
  <si>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costs of research and localization of the latest technologies</t>
  </si>
  <si>
    <t>Annual Leasing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</si>
</sst>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7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Fill="1" applyBorder="1"/>
    <xf numFmtId="9" fontId="0" fillId="0" borderId="0" xfId="2" applyFont="1"/>
    <xf numFmtId="164" fontId="0" fillId="0" borderId="0" xfId="0" applyNumberFormat="1"/>
    <xf numFmtId="0" fontId="0" fillId="0" borderId="1" xfId="0" applyBorder="1" applyAlignment="1">
      <alignment wrapText="1"/>
    </xf>
    <xf numFmtId="41" fontId="0" fillId="2" borderId="1" xfId="3" applyFont="1" applyFill="1" applyBorder="1"/>
    <xf numFmtId="0" fontId="0" fillId="0" borderId="3" xfId="0" applyBorder="1"/>
    <xf numFmtId="0" fontId="2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vertical="center" wrapText="1"/>
    </xf>
    <xf numFmtId="175" fontId="0" fillId="0" borderId="1" xfId="0" applyNumberFormat="1" applyBorder="1"/>
    <xf numFmtId="175" fontId="2" fillId="0" borderId="1" xfId="1" applyNumberFormat="1" applyFont="1" applyBorder="1" applyAlignment="1">
      <alignment horizontal="justify" vertical="center" wrapText="1"/>
    </xf>
    <xf numFmtId="175" fontId="0" fillId="0" borderId="1" xfId="1" applyNumberFormat="1" applyFont="1" applyBorder="1"/>
    <xf numFmtId="175" fontId="0" fillId="0" borderId="4" xfId="1" applyNumberFormat="1" applyFont="1" applyBorder="1"/>
    <xf numFmtId="175" fontId="3" fillId="0" borderId="1" xfId="1" applyNumberFormat="1" applyFont="1" applyBorder="1" applyAlignment="1">
      <alignment horizontal="right" vertical="center" wrapText="1"/>
    </xf>
    <xf numFmtId="175" fontId="2" fillId="0" borderId="1" xfId="1" applyNumberFormat="1" applyFont="1" applyBorder="1" applyAlignment="1">
      <alignment vertical="center" wrapText="1"/>
    </xf>
    <xf numFmtId="175" fontId="2" fillId="0" borderId="9" xfId="1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75" fontId="0" fillId="0" borderId="0" xfId="1" applyNumberFormat="1" applyFont="1"/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Sheet1!$J$2:$J$10</c:f>
              <c:numCache>
                <c:formatCode>m/d/yyyy</c:formatCode>
                <c:ptCount val="9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44926</c:v>
                </c:pt>
                <c:pt idx="4">
                  <c:v>45016</c:v>
                </c:pt>
                <c:pt idx="5">
                  <c:v>45107</c:v>
                </c:pt>
                <c:pt idx="6">
                  <c:v>45199</c:v>
                </c:pt>
                <c:pt idx="7">
                  <c:v>45291</c:v>
                </c:pt>
                <c:pt idx="8">
                  <c:v>45351</c:v>
                </c:pt>
              </c:numCache>
            </c:numRef>
          </c:cat>
          <c:val>
            <c:numRef>
              <c:f>Sheet1!$K$2:$K$10</c:f>
              <c:numCache>
                <c:formatCode>_(* #,##0_);_(* \(#,##0\);_(* "-"??_);_(@_)</c:formatCode>
                <c:ptCount val="9"/>
                <c:pt idx="0">
                  <c:v>28266.666666666668</c:v>
                </c:pt>
                <c:pt idx="1">
                  <c:v>479379.61481481482</c:v>
                </c:pt>
                <c:pt idx="2">
                  <c:v>896030.83456790121</c:v>
                </c:pt>
                <c:pt idx="3">
                  <c:v>1250372.3777777778</c:v>
                </c:pt>
                <c:pt idx="4">
                  <c:v>1586092.8271604939</c:v>
                </c:pt>
                <c:pt idx="5">
                  <c:v>1867847.9555555556</c:v>
                </c:pt>
                <c:pt idx="6">
                  <c:v>2195682.3679012344</c:v>
                </c:pt>
                <c:pt idx="7">
                  <c:v>3006083.1061728396</c:v>
                </c:pt>
                <c:pt idx="8">
                  <c:v>3541340.8271604939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8799560"/>
        <c:axId val="518802304"/>
      </c:barChart>
      <c:dateAx>
        <c:axId val="518799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2304"/>
        <c:crosses val="autoZero"/>
        <c:auto val="1"/>
        <c:lblOffset val="100"/>
        <c:baseTimeUnit val="months"/>
      </c:dateAx>
      <c:valAx>
        <c:axId val="51880230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1879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По величине портфеля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Строительство</c:v>
                </c:pt>
                <c:pt idx="1">
                  <c:v>Переработка селькохозяйственной продукции</c:v>
                </c:pt>
                <c:pt idx="2">
                  <c:v>Селькое хозяйство</c:v>
                </c:pt>
                <c:pt idx="3">
                  <c:v>Остальное</c:v>
                </c:pt>
              </c:strCache>
            </c:strRef>
          </c:cat>
          <c:val>
            <c:numRef>
              <c:f>Sheet1!$B$2:$B$5</c:f>
              <c:numCache>
                <c:formatCode>_(* #,##0_);_(* \(#,##0\);_(* "-"??_);_(@_)</c:formatCode>
                <c:ptCount val="4"/>
                <c:pt idx="0">
                  <c:v>808845231</c:v>
                </c:pt>
                <c:pt idx="1">
                  <c:v>200080207</c:v>
                </c:pt>
                <c:pt idx="2">
                  <c:v>320400000</c:v>
                </c:pt>
                <c:pt idx="3">
                  <c:v>20047000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По количеству предметов лизинга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Sheet1!$A$8:$A$11</c:f>
              <c:strCache>
                <c:ptCount val="4"/>
                <c:pt idx="0">
                  <c:v>Строительство</c:v>
                </c:pt>
                <c:pt idx="1">
                  <c:v>Переработка селькохозяйственной продукции</c:v>
                </c:pt>
                <c:pt idx="2">
                  <c:v>Селькое хозяйство</c:v>
                </c:pt>
                <c:pt idx="3">
                  <c:v>Остальное</c:v>
                </c:pt>
              </c:strCache>
            </c:strRef>
          </c:cat>
          <c:val>
            <c:numRef>
              <c:f>Sheet1!$B$8:$B$11</c:f>
              <c:numCache>
                <c:formatCode>_(* #,##0_);_(* \(#,##0\);_(* "-"??_);_(@_)</c:formatCode>
                <c:ptCount val="4"/>
                <c:pt idx="0">
                  <c:v>28</c:v>
                </c:pt>
                <c:pt idx="1">
                  <c:v>42</c:v>
                </c:pt>
                <c:pt idx="2">
                  <c:v>158</c:v>
                </c:pt>
                <c:pt idx="3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Annual Leasing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Sheet5!$C$4:$G$4</c:f>
              <c:numCache>
                <c:formatCode>"$"#,##0</c:formatCode>
                <c:ptCount val="5"/>
                <c:pt idx="0">
                  <c:v>2250000</c:v>
                </c:pt>
                <c:pt idx="1">
                  <c:v>4250000</c:v>
                </c:pt>
                <c:pt idx="2">
                  <c:v>6250000</c:v>
                </c:pt>
                <c:pt idx="3">
                  <c:v>7750000</c:v>
                </c:pt>
                <c:pt idx="4">
                  <c:v>6750000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4280968"/>
        <c:axId val="154281360"/>
        <c:axId val="0"/>
      </c:bar3DChart>
      <c:catAx>
        <c:axId val="15428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1360"/>
        <c:crosses val="autoZero"/>
        <c:auto val="1"/>
        <c:lblAlgn val="ctr"/>
        <c:lblOffset val="100"/>
        <c:noMultiLvlLbl val="0"/>
      </c:catAx>
      <c:valAx>
        <c:axId val="1542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Margine by yearly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USD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Gross Margine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Sheet3!$E$5:$I$5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Sheet3!$E$6:$I$6</c:f>
              <c:numCache>
                <c:formatCode>_(* #,##0_);_(* \(#,##0\);_(* "-"??_);_(@_)</c:formatCode>
                <c:ptCount val="5"/>
                <c:pt idx="0">
                  <c:v>378972.5</c:v>
                </c:pt>
                <c:pt idx="1">
                  <c:v>698962.5</c:v>
                </c:pt>
                <c:pt idx="2">
                  <c:v>1014145</c:v>
                </c:pt>
                <c:pt idx="3">
                  <c:v>1361575</c:v>
                </c:pt>
                <c:pt idx="4">
                  <c:v>1664860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8801128"/>
        <c:axId val="607383416"/>
        <c:axId val="0"/>
      </c:bar3DChart>
      <c:catAx>
        <c:axId val="5188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83416"/>
        <c:crosses val="autoZero"/>
        <c:auto val="1"/>
        <c:lblAlgn val="ctr"/>
        <c:lblOffset val="100"/>
        <c:noMultiLvlLbl val="0"/>
      </c:catAx>
      <c:valAx>
        <c:axId val="6073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Sheet3!$C$25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Sheet3!$D$24:$H$24</c:f>
              <c:numCache>
                <c:formatCode>_(* #,##0.00_);_(* \(#,##0.00\);_(* "-"??_);_(@_)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Sheet3!$D$25:$H$25</c:f>
              <c:numCache>
                <c:formatCode>_(* #,##0.00_);_(* \(#,##0.00\);_(* "-"??_);_(@_)</c:formatCode>
                <c:ptCount val="5"/>
                <c:pt idx="0">
                  <c:v>168202.35</c:v>
                </c:pt>
                <c:pt idx="1">
                  <c:v>353233.35</c:v>
                </c:pt>
                <c:pt idx="2">
                  <c:v>601100.1</c:v>
                </c:pt>
                <c:pt idx="3">
                  <c:v>893402.1</c:v>
                </c:pt>
                <c:pt idx="4">
                  <c:v>1146513.6000000001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383808"/>
        <c:axId val="607385376"/>
        <c:axId val="0"/>
      </c:bar3DChart>
      <c:catAx>
        <c:axId val="60738380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85376"/>
        <c:crosses val="autoZero"/>
        <c:auto val="1"/>
        <c:lblAlgn val="ctr"/>
        <c:lblOffset val="100"/>
        <c:noMultiLvlLbl val="0"/>
      </c:catAx>
      <c:valAx>
        <c:axId val="607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8</xdr:row>
      <xdr:rowOff>61912</xdr:rowOff>
    </xdr:from>
    <xdr:to>
      <xdr:col>12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2</xdr:row>
      <xdr:rowOff>57150</xdr:rowOff>
    </xdr:from>
    <xdr:to>
      <xdr:col>11</xdr:col>
      <xdr:colOff>357187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12</xdr:row>
      <xdr:rowOff>109537</xdr:rowOff>
    </xdr:from>
    <xdr:to>
      <xdr:col>5</xdr:col>
      <xdr:colOff>304800</xdr:colOff>
      <xdr:row>26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7</xdr:row>
      <xdr:rowOff>95250</xdr:rowOff>
    </xdr:from>
    <xdr:to>
      <xdr:col>7</xdr:col>
      <xdr:colOff>538162</xdr:colOff>
      <xdr:row>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7</xdr:row>
      <xdr:rowOff>95250</xdr:rowOff>
    </xdr:from>
    <xdr:to>
      <xdr:col>10</xdr:col>
      <xdr:colOff>438150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14</xdr:row>
      <xdr:rowOff>171450</xdr:rowOff>
    </xdr:from>
    <xdr:to>
      <xdr:col>10</xdr:col>
      <xdr:colOff>352425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S20" totalsRowShown="0" headerRowDxfId="18" dataDxfId="19" headerRowBorderDxfId="21" tableBorderDxfId="22" totalsRowBorderDxfId="20" dataCellStyle="Comma">
  <autoFilter ref="B1:S20"/>
  <tableColumns count="18">
    <tableColumn id="1" name="Column1" dataDxfId="0"/>
    <tableColumn id="2" name="Column2" dataDxfId="17" dataCellStyle="Comma"/>
    <tableColumn id="3" name="Column3" dataDxfId="16" dataCellStyle="Comma"/>
    <tableColumn id="4" name="Column4" dataDxfId="15" dataCellStyle="Comma"/>
    <tableColumn id="5" name="Column5" dataDxfId="14" dataCellStyle="Comma"/>
    <tableColumn id="6" name="Column6" dataDxfId="13" dataCellStyle="Comma"/>
    <tableColumn id="7" name="Column7" dataDxfId="12" dataCellStyle="Comma"/>
    <tableColumn id="8" name="Column8" dataDxfId="11" dataCellStyle="Comma"/>
    <tableColumn id="9" name="Column9" dataDxfId="10" dataCellStyle="Comma"/>
    <tableColumn id="10" name="Column10" dataDxfId="9" dataCellStyle="Comma"/>
    <tableColumn id="11" name="Column11" dataDxfId="8" dataCellStyle="Comma"/>
    <tableColumn id="12" name="Column12" dataDxfId="7" dataCellStyle="Comma"/>
    <tableColumn id="13" name="Column13" dataDxfId="6" dataCellStyle="Comma"/>
    <tableColumn id="14" name="Column14" dataDxfId="5" dataCellStyle="Comma"/>
    <tableColumn id="15" name="Column15" dataDxfId="4" dataCellStyle="Comma"/>
    <tableColumn id="16" name="Column16" dataDxfId="3" dataCellStyle="Comma"/>
    <tableColumn id="17" name="Column17" dataDxfId="2" dataCellStyle="Comma"/>
    <tableColumn id="18" name="Column18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4" sqref="B4"/>
    </sheetView>
  </sheetViews>
  <sheetFormatPr defaultRowHeight="15" x14ac:dyDescent="0.25"/>
  <cols>
    <col min="1" max="1" width="21.5703125" bestFit="1" customWidth="1"/>
    <col min="2" max="2" width="15.28515625" bestFit="1" customWidth="1"/>
    <col min="6" max="6" width="16.85546875" bestFit="1" customWidth="1"/>
    <col min="7" max="7" width="13.28515625" bestFit="1" customWidth="1"/>
    <col min="11" max="11" width="15.28515625" bestFit="1" customWidth="1"/>
  </cols>
  <sheetData>
    <row r="1" spans="1:11" x14ac:dyDescent="0.25">
      <c r="B1" t="s">
        <v>0</v>
      </c>
    </row>
    <row r="2" spans="1:11" x14ac:dyDescent="0.25">
      <c r="A2" t="s">
        <v>3</v>
      </c>
      <c r="B2" s="1">
        <v>808845231</v>
      </c>
      <c r="E2" s="2">
        <v>44651</v>
      </c>
      <c r="F2" s="3">
        <v>11448000</v>
      </c>
      <c r="G2" s="1">
        <f>+F2/405</f>
        <v>28266.666666666668</v>
      </c>
      <c r="J2" s="2">
        <v>44651</v>
      </c>
      <c r="K2" s="1">
        <v>28266.666666666668</v>
      </c>
    </row>
    <row r="3" spans="1:11" x14ac:dyDescent="0.25">
      <c r="A3" t="s">
        <v>4</v>
      </c>
      <c r="B3" s="1">
        <v>200080207</v>
      </c>
      <c r="E3" s="2">
        <v>44742</v>
      </c>
      <c r="F3" s="3">
        <v>194148744</v>
      </c>
      <c r="G3" s="1">
        <f t="shared" ref="G3:G10" si="0">+F3/405</f>
        <v>479379.61481481482</v>
      </c>
      <c r="J3" s="2">
        <v>44742</v>
      </c>
      <c r="K3" s="1">
        <v>479379.61481481482</v>
      </c>
    </row>
    <row r="4" spans="1:11" x14ac:dyDescent="0.25">
      <c r="A4" t="s">
        <v>2</v>
      </c>
      <c r="B4" s="1">
        <v>320400000</v>
      </c>
      <c r="E4" s="2">
        <v>44834</v>
      </c>
      <c r="F4" s="3">
        <v>362892488</v>
      </c>
      <c r="G4" s="1">
        <f t="shared" si="0"/>
        <v>896030.83456790121</v>
      </c>
      <c r="J4" s="2">
        <v>44834</v>
      </c>
      <c r="K4" s="1">
        <v>896030.83456790121</v>
      </c>
    </row>
    <row r="5" spans="1:11" x14ac:dyDescent="0.25">
      <c r="A5" t="s">
        <v>5</v>
      </c>
      <c r="B5" s="1">
        <v>20047000</v>
      </c>
      <c r="E5" s="2">
        <v>44926</v>
      </c>
      <c r="F5" s="3">
        <v>506400813</v>
      </c>
      <c r="G5" s="1">
        <f t="shared" si="0"/>
        <v>1250372.3777777778</v>
      </c>
      <c r="J5" s="2">
        <v>44926</v>
      </c>
      <c r="K5" s="1">
        <v>1250372.3777777778</v>
      </c>
    </row>
    <row r="6" spans="1:11" x14ac:dyDescent="0.25">
      <c r="E6" s="2">
        <v>45016</v>
      </c>
      <c r="F6" s="3">
        <v>642367595</v>
      </c>
      <c r="G6" s="1">
        <f t="shared" si="0"/>
        <v>1586092.8271604939</v>
      </c>
      <c r="J6" s="2">
        <v>45016</v>
      </c>
      <c r="K6" s="1">
        <v>1586092.8271604939</v>
      </c>
    </row>
    <row r="7" spans="1:11" x14ac:dyDescent="0.25">
      <c r="E7" s="2">
        <v>45107</v>
      </c>
      <c r="F7" s="3">
        <v>756478422</v>
      </c>
      <c r="G7" s="1">
        <f t="shared" si="0"/>
        <v>1867847.9555555556</v>
      </c>
      <c r="J7" s="2">
        <v>45107</v>
      </c>
      <c r="K7" s="1">
        <v>1867847.9555555556</v>
      </c>
    </row>
    <row r="8" spans="1:11" x14ac:dyDescent="0.25">
      <c r="A8" t="s">
        <v>3</v>
      </c>
      <c r="B8" s="1">
        <v>28</v>
      </c>
      <c r="E8" s="2">
        <v>45199</v>
      </c>
      <c r="F8" s="3">
        <v>889251359</v>
      </c>
      <c r="G8" s="1">
        <f t="shared" si="0"/>
        <v>2195682.3679012344</v>
      </c>
      <c r="J8" s="2">
        <v>45199</v>
      </c>
      <c r="K8" s="1">
        <v>2195682.3679012344</v>
      </c>
    </row>
    <row r="9" spans="1:11" x14ac:dyDescent="0.25">
      <c r="A9" t="s">
        <v>4</v>
      </c>
      <c r="B9" s="1">
        <v>42</v>
      </c>
      <c r="E9" s="2">
        <v>45291</v>
      </c>
      <c r="F9" s="3">
        <v>1217463658</v>
      </c>
      <c r="G9" s="1">
        <f t="shared" si="0"/>
        <v>3006083.1061728396</v>
      </c>
      <c r="J9" s="2">
        <v>45291</v>
      </c>
      <c r="K9" s="1">
        <v>3006083.1061728396</v>
      </c>
    </row>
    <row r="10" spans="1:11" x14ac:dyDescent="0.25">
      <c r="A10" t="s">
        <v>2</v>
      </c>
      <c r="B10" s="1">
        <v>158</v>
      </c>
      <c r="E10" t="s">
        <v>1</v>
      </c>
      <c r="F10" s="3">
        <v>1434243035</v>
      </c>
      <c r="G10" s="1">
        <f t="shared" si="0"/>
        <v>3541340.8271604939</v>
      </c>
      <c r="J10" s="2">
        <v>45351</v>
      </c>
      <c r="K10" s="1">
        <v>3541340.8271604939</v>
      </c>
    </row>
    <row r="11" spans="1:11" x14ac:dyDescent="0.25">
      <c r="A11" t="s">
        <v>5</v>
      </c>
      <c r="B11" s="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9"/>
  <sheetViews>
    <sheetView topLeftCell="J13" workbookViewId="0">
      <selection activeCell="M23" sqref="M23"/>
    </sheetView>
  </sheetViews>
  <sheetFormatPr defaultRowHeight="15" x14ac:dyDescent="0.25"/>
  <cols>
    <col min="2" max="2" width="42.140625" bestFit="1" customWidth="1"/>
    <col min="3" max="3" width="14.28515625" bestFit="1" customWidth="1"/>
    <col min="4" max="4" width="12.5703125" bestFit="1" customWidth="1"/>
    <col min="5" max="7" width="14.28515625" bestFit="1" customWidth="1"/>
    <col min="10" max="10" width="42.140625" bestFit="1" customWidth="1"/>
    <col min="11" max="13" width="11.5703125" bestFit="1" customWidth="1"/>
    <col min="14" max="15" width="13.28515625" bestFit="1" customWidth="1"/>
  </cols>
  <sheetData>
    <row r="2" spans="2:15" x14ac:dyDescent="0.25">
      <c r="B2" t="s">
        <v>11</v>
      </c>
      <c r="C2">
        <v>2025</v>
      </c>
      <c r="D2">
        <v>2026</v>
      </c>
      <c r="E2">
        <v>2027</v>
      </c>
      <c r="F2">
        <v>2028</v>
      </c>
      <c r="G2">
        <v>2029</v>
      </c>
      <c r="J2" t="s">
        <v>11</v>
      </c>
      <c r="K2">
        <v>2025</v>
      </c>
      <c r="L2">
        <v>2026</v>
      </c>
      <c r="M2">
        <v>2027</v>
      </c>
      <c r="N2">
        <v>2028</v>
      </c>
      <c r="O2">
        <v>2029</v>
      </c>
    </row>
    <row r="3" spans="2:15" x14ac:dyDescent="0.25">
      <c r="B3" s="4" t="s">
        <v>6</v>
      </c>
      <c r="C3" s="1">
        <v>10000000</v>
      </c>
      <c r="D3" s="1">
        <v>41000000</v>
      </c>
      <c r="E3" s="1">
        <v>97000000</v>
      </c>
      <c r="F3" s="1">
        <v>123000000</v>
      </c>
      <c r="G3" s="1">
        <v>172000000</v>
      </c>
      <c r="J3" s="4" t="s">
        <v>6</v>
      </c>
      <c r="K3" s="1">
        <f>+C3/400</f>
        <v>25000</v>
      </c>
      <c r="L3" s="1">
        <f t="shared" ref="L3:O8" si="0">+D3/400</f>
        <v>102500</v>
      </c>
      <c r="M3" s="1">
        <f t="shared" si="0"/>
        <v>242500</v>
      </c>
      <c r="N3" s="1">
        <f t="shared" si="0"/>
        <v>307500</v>
      </c>
      <c r="O3" s="1">
        <f t="shared" si="0"/>
        <v>430000</v>
      </c>
    </row>
    <row r="4" spans="2:15" x14ac:dyDescent="0.25">
      <c r="B4" s="4" t="s">
        <v>7</v>
      </c>
      <c r="C4" s="1">
        <v>68750000</v>
      </c>
      <c r="D4" s="1">
        <v>275000000</v>
      </c>
      <c r="E4" s="1">
        <v>343750000</v>
      </c>
      <c r="F4" s="1">
        <v>481250000</v>
      </c>
      <c r="G4" s="1">
        <v>591250000</v>
      </c>
      <c r="J4" s="4" t="s">
        <v>7</v>
      </c>
      <c r="K4" s="1">
        <f t="shared" ref="K4:K25" si="1">+C4/400</f>
        <v>171875</v>
      </c>
      <c r="L4" s="1">
        <f t="shared" si="0"/>
        <v>687500</v>
      </c>
      <c r="M4" s="1">
        <f t="shared" si="0"/>
        <v>859375</v>
      </c>
      <c r="N4" s="1">
        <f t="shared" si="0"/>
        <v>1203125</v>
      </c>
      <c r="O4" s="1">
        <f t="shared" si="0"/>
        <v>1478125</v>
      </c>
    </row>
    <row r="5" spans="2:15" x14ac:dyDescent="0.25">
      <c r="B5" s="5" t="s">
        <v>8</v>
      </c>
      <c r="C5" s="1">
        <v>4270000</v>
      </c>
      <c r="D5" s="1">
        <v>13650000</v>
      </c>
      <c r="E5" s="1">
        <v>24640000</v>
      </c>
      <c r="F5" s="1">
        <v>39200000</v>
      </c>
      <c r="G5" s="1">
        <v>57120000</v>
      </c>
      <c r="J5" s="5" t="s">
        <v>8</v>
      </c>
      <c r="K5" s="1">
        <f t="shared" si="1"/>
        <v>10675</v>
      </c>
      <c r="L5" s="1">
        <f t="shared" si="0"/>
        <v>34125</v>
      </c>
      <c r="M5" s="1">
        <f t="shared" si="0"/>
        <v>61600</v>
      </c>
      <c r="N5" s="1">
        <f t="shared" si="0"/>
        <v>98000</v>
      </c>
      <c r="O5" s="1">
        <f t="shared" si="0"/>
        <v>142800</v>
      </c>
    </row>
    <row r="6" spans="2:15" x14ac:dyDescent="0.25">
      <c r="B6" s="5" t="s">
        <v>9</v>
      </c>
      <c r="C6" s="1">
        <v>314375000</v>
      </c>
      <c r="D6" s="1">
        <v>438875000</v>
      </c>
      <c r="E6" s="1">
        <v>647500000</v>
      </c>
      <c r="F6" s="1">
        <v>855000000</v>
      </c>
      <c r="G6" s="1">
        <v>1015625000</v>
      </c>
      <c r="J6" s="5" t="s">
        <v>9</v>
      </c>
      <c r="K6" s="1">
        <f t="shared" si="1"/>
        <v>785937.5</v>
      </c>
      <c r="L6" s="1">
        <f t="shared" si="0"/>
        <v>1097187.5</v>
      </c>
      <c r="M6" s="1">
        <f t="shared" si="0"/>
        <v>1618750</v>
      </c>
      <c r="N6" s="1">
        <f t="shared" si="0"/>
        <v>2137500</v>
      </c>
      <c r="O6" s="1">
        <f t="shared" si="0"/>
        <v>2539062.5</v>
      </c>
    </row>
    <row r="7" spans="2:15" x14ac:dyDescent="0.25">
      <c r="B7" s="5" t="s">
        <v>10</v>
      </c>
      <c r="C7" s="1">
        <v>800000</v>
      </c>
      <c r="D7" s="1">
        <v>6000000</v>
      </c>
      <c r="E7" s="1">
        <v>6000000</v>
      </c>
      <c r="F7" s="1">
        <v>6000000</v>
      </c>
      <c r="G7" s="1">
        <v>6000000</v>
      </c>
      <c r="J7" s="5" t="s">
        <v>10</v>
      </c>
      <c r="K7" s="1">
        <f t="shared" si="1"/>
        <v>2000</v>
      </c>
      <c r="L7" s="1">
        <f t="shared" si="0"/>
        <v>15000</v>
      </c>
      <c r="M7" s="1">
        <f t="shared" si="0"/>
        <v>15000</v>
      </c>
      <c r="N7" s="1">
        <f t="shared" si="0"/>
        <v>15000</v>
      </c>
      <c r="O7" s="1">
        <f t="shared" si="0"/>
        <v>15000</v>
      </c>
    </row>
    <row r="8" spans="2:15" x14ac:dyDescent="0.25">
      <c r="B8" s="6" t="s">
        <v>12</v>
      </c>
      <c r="C8" s="1">
        <f>SUM(C3:C7)</f>
        <v>398195000</v>
      </c>
      <c r="D8" s="1">
        <f t="shared" ref="D8:G8" si="2">SUM(D3:D7)</f>
        <v>774525000</v>
      </c>
      <c r="E8" s="1">
        <f t="shared" si="2"/>
        <v>1118890000</v>
      </c>
      <c r="F8" s="1">
        <f t="shared" si="2"/>
        <v>1504450000</v>
      </c>
      <c r="G8" s="1">
        <f t="shared" si="2"/>
        <v>1841995000</v>
      </c>
      <c r="J8" s="6" t="s">
        <v>12</v>
      </c>
      <c r="K8" s="1">
        <f t="shared" si="1"/>
        <v>995487.5</v>
      </c>
      <c r="L8" s="1">
        <f t="shared" si="0"/>
        <v>1936312.5</v>
      </c>
      <c r="M8" s="1">
        <f t="shared" si="0"/>
        <v>2797225</v>
      </c>
      <c r="N8" s="1">
        <f t="shared" si="0"/>
        <v>3761125</v>
      </c>
      <c r="O8" s="1">
        <f t="shared" si="0"/>
        <v>4604987.5</v>
      </c>
    </row>
    <row r="9" spans="2:15" x14ac:dyDescent="0.25">
      <c r="C9" s="1"/>
      <c r="D9" s="1"/>
      <c r="E9" s="1"/>
      <c r="F9" s="1"/>
      <c r="G9" s="1"/>
      <c r="K9" s="1">
        <f t="shared" si="1"/>
        <v>0</v>
      </c>
      <c r="L9" s="1"/>
      <c r="M9" s="1"/>
      <c r="N9" s="1"/>
      <c r="O9" s="1"/>
    </row>
    <row r="10" spans="2:15" x14ac:dyDescent="0.25">
      <c r="B10" t="s">
        <v>13</v>
      </c>
      <c r="C10" s="1"/>
      <c r="D10" s="1"/>
      <c r="E10" s="1"/>
      <c r="F10" s="1"/>
      <c r="G10" s="1"/>
      <c r="J10" t="s">
        <v>13</v>
      </c>
      <c r="K10" s="1">
        <f t="shared" si="1"/>
        <v>0</v>
      </c>
      <c r="L10" s="1"/>
      <c r="M10" s="1"/>
      <c r="N10" s="1"/>
      <c r="O10" s="1"/>
    </row>
    <row r="11" spans="2:15" x14ac:dyDescent="0.25">
      <c r="B11" t="s">
        <v>14</v>
      </c>
      <c r="C11" s="1">
        <v>56700000</v>
      </c>
      <c r="D11" s="1">
        <v>227520000</v>
      </c>
      <c r="E11" s="1">
        <v>317340000</v>
      </c>
      <c r="F11" s="1">
        <v>435060000</v>
      </c>
      <c r="G11" s="1">
        <v>549540000</v>
      </c>
      <c r="J11" t="s">
        <v>14</v>
      </c>
      <c r="K11" s="1">
        <f t="shared" si="1"/>
        <v>141750</v>
      </c>
      <c r="L11" s="1">
        <f t="shared" ref="L11:L14" si="3">+D11/400</f>
        <v>568800</v>
      </c>
      <c r="M11" s="1">
        <f t="shared" ref="M11:M14" si="4">+E11/400</f>
        <v>793350</v>
      </c>
      <c r="N11" s="1">
        <f t="shared" ref="N11:N14" si="5">+F11/400</f>
        <v>1087650</v>
      </c>
      <c r="O11" s="1">
        <f t="shared" ref="O11:O14" si="6">+G11/400</f>
        <v>1373850</v>
      </c>
    </row>
    <row r="12" spans="2:15" x14ac:dyDescent="0.25">
      <c r="B12" t="s">
        <v>15</v>
      </c>
      <c r="C12" s="1">
        <v>1281000</v>
      </c>
      <c r="D12" s="1">
        <v>4095000</v>
      </c>
      <c r="E12" s="1">
        <v>7392000</v>
      </c>
      <c r="F12" s="1">
        <v>11760000</v>
      </c>
      <c r="G12" s="1">
        <v>17136000</v>
      </c>
      <c r="J12" t="s">
        <v>15</v>
      </c>
      <c r="K12" s="1">
        <f t="shared" si="1"/>
        <v>3202.5</v>
      </c>
      <c r="L12" s="1">
        <f t="shared" si="3"/>
        <v>10237.5</v>
      </c>
      <c r="M12" s="1">
        <f t="shared" si="4"/>
        <v>18480</v>
      </c>
      <c r="N12" s="1">
        <f t="shared" si="5"/>
        <v>29400</v>
      </c>
      <c r="O12" s="1">
        <f t="shared" si="6"/>
        <v>42840</v>
      </c>
    </row>
    <row r="13" spans="2:15" x14ac:dyDescent="0.25">
      <c r="B13" t="s">
        <v>16</v>
      </c>
      <c r="C13" s="1">
        <v>188625000</v>
      </c>
      <c r="D13" s="1">
        <v>263325000</v>
      </c>
      <c r="E13" s="1">
        <v>388500000</v>
      </c>
      <c r="F13" s="1">
        <v>513000000</v>
      </c>
      <c r="G13" s="1">
        <v>609375000</v>
      </c>
      <c r="J13" t="s">
        <v>16</v>
      </c>
      <c r="K13" s="1">
        <f t="shared" si="1"/>
        <v>471562.5</v>
      </c>
      <c r="L13" s="1">
        <f t="shared" si="3"/>
        <v>658312.5</v>
      </c>
      <c r="M13" s="1">
        <f t="shared" si="4"/>
        <v>971250</v>
      </c>
      <c r="N13" s="1">
        <f t="shared" si="5"/>
        <v>1282500</v>
      </c>
      <c r="O13" s="1">
        <f t="shared" si="6"/>
        <v>1523437.5</v>
      </c>
    </row>
    <row r="14" spans="2:15" x14ac:dyDescent="0.25">
      <c r="B14" t="s">
        <v>17</v>
      </c>
      <c r="C14" s="1">
        <f>SUM(C11:C13)</f>
        <v>246606000</v>
      </c>
      <c r="D14" s="1">
        <f t="shared" ref="D14:G14" si="7">SUM(D11:D13)</f>
        <v>494940000</v>
      </c>
      <c r="E14" s="1">
        <f t="shared" si="7"/>
        <v>713232000</v>
      </c>
      <c r="F14" s="1">
        <f t="shared" si="7"/>
        <v>959820000</v>
      </c>
      <c r="G14" s="1">
        <f t="shared" si="7"/>
        <v>1176051000</v>
      </c>
      <c r="J14" t="s">
        <v>17</v>
      </c>
      <c r="K14" s="1">
        <f t="shared" si="1"/>
        <v>616515</v>
      </c>
      <c r="L14" s="1">
        <f t="shared" si="3"/>
        <v>1237350</v>
      </c>
      <c r="M14" s="1">
        <f t="shared" si="4"/>
        <v>1783080</v>
      </c>
      <c r="N14" s="1">
        <f t="shared" si="5"/>
        <v>2399550</v>
      </c>
      <c r="O14" s="1">
        <f t="shared" si="6"/>
        <v>2940127.5</v>
      </c>
    </row>
    <row r="15" spans="2:15" x14ac:dyDescent="0.25">
      <c r="C15" s="1"/>
      <c r="D15" s="1"/>
      <c r="E15" s="1"/>
      <c r="F15" s="1"/>
      <c r="G15" s="1"/>
      <c r="K15" s="1">
        <f t="shared" si="1"/>
        <v>0</v>
      </c>
      <c r="L15" s="1"/>
      <c r="M15" s="1"/>
      <c r="N15" s="1"/>
      <c r="O15" s="1"/>
    </row>
    <row r="16" spans="2:15" x14ac:dyDescent="0.25">
      <c r="B16" t="s">
        <v>18</v>
      </c>
      <c r="C16" s="1">
        <f>+C8-C14</f>
        <v>151589000</v>
      </c>
      <c r="D16" s="1">
        <f t="shared" ref="D16:G16" si="8">+D8-D14</f>
        <v>279585000</v>
      </c>
      <c r="E16" s="1">
        <f t="shared" si="8"/>
        <v>405658000</v>
      </c>
      <c r="F16" s="1">
        <f t="shared" si="8"/>
        <v>544630000</v>
      </c>
      <c r="G16" s="1">
        <f t="shared" si="8"/>
        <v>665944000</v>
      </c>
      <c r="J16" t="s">
        <v>18</v>
      </c>
      <c r="K16" s="1">
        <f t="shared" si="1"/>
        <v>378972.5</v>
      </c>
      <c r="L16" s="1">
        <f t="shared" ref="L16" si="9">+D16/400</f>
        <v>698962.5</v>
      </c>
      <c r="M16" s="1">
        <f t="shared" ref="M16" si="10">+E16/400</f>
        <v>1014145</v>
      </c>
      <c r="N16" s="1">
        <f t="shared" ref="N16" si="11">+F16/400</f>
        <v>1361575</v>
      </c>
      <c r="O16" s="1">
        <f t="shared" ref="O16" si="12">+G16/400</f>
        <v>1664860</v>
      </c>
    </row>
    <row r="17" spans="2:15" x14ac:dyDescent="0.25">
      <c r="B17" t="s">
        <v>19</v>
      </c>
      <c r="C17" s="7">
        <f>+C16/C8</f>
        <v>0.38069036527329575</v>
      </c>
      <c r="D17" s="7">
        <f t="shared" ref="D17:G17" si="13">+D16/D8</f>
        <v>0.36097608211484461</v>
      </c>
      <c r="E17" s="7">
        <f t="shared" si="13"/>
        <v>0.36255395972794469</v>
      </c>
      <c r="F17" s="7">
        <f t="shared" si="13"/>
        <v>0.36201269566951377</v>
      </c>
      <c r="G17" s="7">
        <f t="shared" si="13"/>
        <v>0.36153409754098137</v>
      </c>
      <c r="J17" t="s">
        <v>19</v>
      </c>
      <c r="K17" s="7">
        <v>0.38069036527329575</v>
      </c>
      <c r="L17" s="7">
        <v>0.36097608211484461</v>
      </c>
      <c r="M17" s="7">
        <v>0.36255395972794469</v>
      </c>
      <c r="N17" s="7">
        <v>0.36201269566951377</v>
      </c>
      <c r="O17" s="7">
        <v>0.36153409754098137</v>
      </c>
    </row>
    <row r="18" spans="2:15" x14ac:dyDescent="0.25">
      <c r="C18" s="1"/>
      <c r="D18" s="1"/>
      <c r="E18" s="1"/>
      <c r="F18" s="1"/>
      <c r="G18" s="1"/>
      <c r="K18" s="1">
        <f t="shared" si="1"/>
        <v>0</v>
      </c>
      <c r="L18" s="1"/>
      <c r="M18" s="1"/>
      <c r="N18" s="1"/>
      <c r="O18" s="1"/>
    </row>
    <row r="19" spans="2:15" x14ac:dyDescent="0.25">
      <c r="B19" t="s">
        <v>20</v>
      </c>
      <c r="C19" s="1"/>
      <c r="D19" s="1"/>
      <c r="E19" s="1"/>
      <c r="F19" s="1"/>
      <c r="G19" s="1"/>
      <c r="J19" t="s">
        <v>20</v>
      </c>
      <c r="K19" s="1">
        <f t="shared" si="1"/>
        <v>0</v>
      </c>
      <c r="L19" s="1"/>
      <c r="M19" s="1"/>
      <c r="N19" s="1"/>
      <c r="O19" s="1"/>
    </row>
    <row r="20" spans="2:15" x14ac:dyDescent="0.25">
      <c r="B20" t="s">
        <v>21</v>
      </c>
      <c r="C20" s="1">
        <v>36150000</v>
      </c>
      <c r="D20" s="1">
        <v>65310000</v>
      </c>
      <c r="E20" s="1">
        <v>75720000</v>
      </c>
      <c r="F20" s="1">
        <v>81480000</v>
      </c>
      <c r="G20" s="1">
        <v>86400000</v>
      </c>
      <c r="J20" t="s">
        <v>21</v>
      </c>
      <c r="K20" s="1">
        <f t="shared" si="1"/>
        <v>90375</v>
      </c>
      <c r="L20" s="1">
        <f t="shared" ref="L20:L25" si="14">+D20/400</f>
        <v>163275</v>
      </c>
      <c r="M20" s="1">
        <f t="shared" ref="M20:M25" si="15">+E20/400</f>
        <v>189300</v>
      </c>
      <c r="N20" s="1">
        <f t="shared" ref="N20:N25" si="16">+F20/400</f>
        <v>203700</v>
      </c>
      <c r="O20" s="1">
        <f t="shared" ref="O20:O25" si="17">+G20/400</f>
        <v>216000</v>
      </c>
    </row>
    <row r="21" spans="2:15" x14ac:dyDescent="0.25">
      <c r="B21" t="s">
        <v>22</v>
      </c>
      <c r="C21" s="1">
        <v>8700000</v>
      </c>
      <c r="D21" s="1">
        <v>12000000</v>
      </c>
      <c r="E21" s="1">
        <v>12000000</v>
      </c>
      <c r="F21" s="1">
        <v>12000000</v>
      </c>
      <c r="G21" s="1">
        <v>12000000</v>
      </c>
      <c r="J21" t="s">
        <v>22</v>
      </c>
      <c r="K21" s="1">
        <f t="shared" si="1"/>
        <v>21750</v>
      </c>
      <c r="L21" s="1">
        <f t="shared" si="14"/>
        <v>30000</v>
      </c>
      <c r="M21" s="1">
        <f t="shared" si="15"/>
        <v>30000</v>
      </c>
      <c r="N21" s="1">
        <f t="shared" si="16"/>
        <v>30000</v>
      </c>
      <c r="O21" s="1">
        <f t="shared" si="17"/>
        <v>30000</v>
      </c>
    </row>
    <row r="22" spans="2:15" x14ac:dyDescent="0.25">
      <c r="B22" t="s">
        <v>23</v>
      </c>
      <c r="C22" s="1">
        <v>13600000</v>
      </c>
      <c r="D22" s="1">
        <v>21500000</v>
      </c>
      <c r="E22" s="1">
        <v>24000000</v>
      </c>
      <c r="F22" s="1">
        <v>24000000</v>
      </c>
      <c r="G22" s="1">
        <v>24000000</v>
      </c>
      <c r="J22" t="s">
        <v>23</v>
      </c>
      <c r="K22" s="1">
        <f t="shared" si="1"/>
        <v>34000</v>
      </c>
      <c r="L22" s="1">
        <f t="shared" si="14"/>
        <v>53750</v>
      </c>
      <c r="M22" s="1">
        <f t="shared" si="15"/>
        <v>60000</v>
      </c>
      <c r="N22" s="1">
        <f t="shared" si="16"/>
        <v>60000</v>
      </c>
      <c r="O22" s="1">
        <f t="shared" si="17"/>
        <v>60000</v>
      </c>
    </row>
    <row r="23" spans="2:15" ht="30" x14ac:dyDescent="0.25">
      <c r="C23" s="1"/>
      <c r="D23" s="1"/>
      <c r="E23" s="1"/>
      <c r="F23" s="1"/>
      <c r="G23" s="1"/>
      <c r="J23" s="9" t="s">
        <v>31</v>
      </c>
      <c r="K23" s="1">
        <f>20958333/400</f>
        <v>52395.832499999997</v>
      </c>
      <c r="L23" s="10">
        <f>29258333/400</f>
        <v>73145.832500000004</v>
      </c>
      <c r="M23" s="1">
        <f>43166666/400</f>
        <v>107916.66499999999</v>
      </c>
      <c r="N23" s="1">
        <f>57000000/400</f>
        <v>142500</v>
      </c>
      <c r="O23" s="1">
        <f>67708333/400</f>
        <v>169270.83249999999</v>
      </c>
    </row>
    <row r="24" spans="2:15" x14ac:dyDescent="0.25">
      <c r="B24" t="s">
        <v>24</v>
      </c>
      <c r="C24" s="1">
        <v>7500000</v>
      </c>
      <c r="D24" s="1">
        <v>9000000</v>
      </c>
      <c r="E24" s="1">
        <v>12000000</v>
      </c>
      <c r="F24" s="1">
        <v>15300000</v>
      </c>
      <c r="G24" s="1">
        <v>19200000</v>
      </c>
      <c r="J24" t="s">
        <v>24</v>
      </c>
      <c r="K24" s="1">
        <f t="shared" si="1"/>
        <v>18750</v>
      </c>
      <c r="L24" s="1">
        <f t="shared" si="14"/>
        <v>22500</v>
      </c>
      <c r="M24" s="1">
        <f t="shared" si="15"/>
        <v>30000</v>
      </c>
      <c r="N24" s="1">
        <f t="shared" si="16"/>
        <v>38250</v>
      </c>
      <c r="O24" s="1">
        <f t="shared" si="17"/>
        <v>48000</v>
      </c>
    </row>
    <row r="25" spans="2:15" x14ac:dyDescent="0.25">
      <c r="B25" t="s">
        <v>25</v>
      </c>
      <c r="C25" s="1">
        <v>3300000</v>
      </c>
      <c r="D25" s="1">
        <v>7200000</v>
      </c>
      <c r="E25" s="1">
        <v>7200000</v>
      </c>
      <c r="F25" s="1">
        <v>7200000</v>
      </c>
      <c r="G25" s="1">
        <v>7200000</v>
      </c>
      <c r="J25" t="s">
        <v>25</v>
      </c>
      <c r="K25" s="1">
        <f t="shared" si="1"/>
        <v>8250</v>
      </c>
      <c r="L25" s="1">
        <f t="shared" si="14"/>
        <v>18000</v>
      </c>
      <c r="M25" s="1">
        <f t="shared" si="15"/>
        <v>18000</v>
      </c>
      <c r="N25" s="1">
        <f t="shared" si="16"/>
        <v>18000</v>
      </c>
      <c r="O25" s="1">
        <f t="shared" si="17"/>
        <v>18000</v>
      </c>
    </row>
    <row r="26" spans="2:15" x14ac:dyDescent="0.25">
      <c r="B26" t="s">
        <v>26</v>
      </c>
      <c r="C26" s="1"/>
      <c r="D26" s="1"/>
      <c r="E26" s="1"/>
      <c r="F26" s="1"/>
      <c r="G26" s="1"/>
      <c r="J26" t="s">
        <v>26</v>
      </c>
      <c r="K26" s="3">
        <v>18956</v>
      </c>
      <c r="L26" s="3">
        <v>18956</v>
      </c>
      <c r="M26" s="3">
        <v>18956</v>
      </c>
      <c r="N26" s="3">
        <v>18956</v>
      </c>
      <c r="O26" s="3">
        <v>18956</v>
      </c>
    </row>
    <row r="27" spans="2:15" x14ac:dyDescent="0.25">
      <c r="C27" s="1"/>
      <c r="D27" s="1"/>
      <c r="E27" s="1"/>
      <c r="F27" s="1"/>
      <c r="G27" s="1"/>
      <c r="J27" t="s">
        <v>27</v>
      </c>
      <c r="K27" s="8">
        <f>SUM(K20:K26)</f>
        <v>244476.83249999999</v>
      </c>
      <c r="L27" s="8">
        <f>SUM(L20:L26)</f>
        <v>379626.83250000002</v>
      </c>
      <c r="M27" s="8">
        <f>SUM(M20:M26)</f>
        <v>454172.66499999998</v>
      </c>
      <c r="N27" s="8">
        <f>SUM(N20:N26)</f>
        <v>511406</v>
      </c>
      <c r="O27" s="8">
        <f>SUM(O20:O26)</f>
        <v>560226.83250000002</v>
      </c>
    </row>
    <row r="28" spans="2:15" x14ac:dyDescent="0.25">
      <c r="C28" s="1"/>
      <c r="D28" s="1"/>
      <c r="E28" s="1"/>
      <c r="F28" s="1"/>
      <c r="G28" s="1"/>
    </row>
    <row r="29" spans="2:15" ht="30" x14ac:dyDescent="0.25">
      <c r="C29" s="1"/>
      <c r="D29" s="1"/>
      <c r="E29" s="1"/>
      <c r="F29" s="1"/>
      <c r="G29" s="1"/>
      <c r="J29" s="27" t="s">
        <v>67</v>
      </c>
      <c r="K29" s="1">
        <v>30261.525187500003</v>
      </c>
      <c r="L29" s="1">
        <v>71850.525187499996</v>
      </c>
      <c r="M29" s="1">
        <v>125993.775375</v>
      </c>
      <c r="N29" s="1">
        <v>191288.02499999999</v>
      </c>
      <c r="O29" s="1">
        <v>248542.4626875</v>
      </c>
    </row>
    <row r="30" spans="2:15" x14ac:dyDescent="0.25">
      <c r="C30" s="1"/>
      <c r="D30" s="1"/>
      <c r="E30" s="1"/>
      <c r="F30" s="1"/>
      <c r="G30" s="1"/>
    </row>
    <row r="31" spans="2:15" x14ac:dyDescent="0.25">
      <c r="C31" s="1"/>
      <c r="D31" s="1"/>
      <c r="E31" s="1"/>
      <c r="F31" s="1"/>
      <c r="G31" s="1"/>
      <c r="J31" t="s">
        <v>28</v>
      </c>
      <c r="K31" s="8">
        <f>+K16-K27-K29</f>
        <v>104234.14231250001</v>
      </c>
      <c r="L31" s="8">
        <f t="shared" ref="L31:O31" si="18">+L16-L27-L29</f>
        <v>247485.14231249999</v>
      </c>
      <c r="M31" s="8">
        <f t="shared" si="18"/>
        <v>433978.55962499999</v>
      </c>
      <c r="N31" s="8">
        <f t="shared" si="18"/>
        <v>658880.97499999998</v>
      </c>
      <c r="O31" s="8">
        <f t="shared" si="18"/>
        <v>856090.70481249993</v>
      </c>
    </row>
    <row r="32" spans="2:15" x14ac:dyDescent="0.25">
      <c r="C32" s="1"/>
      <c r="D32" s="1"/>
      <c r="E32" s="1"/>
      <c r="F32" s="1"/>
      <c r="G32" s="1"/>
    </row>
    <row r="33" spans="3:15" x14ac:dyDescent="0.25">
      <c r="C33" s="1"/>
      <c r="D33" s="1"/>
      <c r="E33" s="1"/>
      <c r="F33" s="1"/>
      <c r="G33" s="1"/>
      <c r="J33" t="s">
        <v>29</v>
      </c>
      <c r="K33" s="1">
        <f>+K31*0.1</f>
        <v>10423.414231250003</v>
      </c>
      <c r="L33" s="1">
        <f t="shared" ref="L33:O33" si="19">+L31*0.1</f>
        <v>24748.514231249999</v>
      </c>
      <c r="M33" s="1">
        <f t="shared" si="19"/>
        <v>43397.855962500005</v>
      </c>
      <c r="N33" s="1">
        <f t="shared" si="19"/>
        <v>65888.097500000003</v>
      </c>
      <c r="O33" s="1">
        <f t="shared" si="19"/>
        <v>85609.070481250004</v>
      </c>
    </row>
    <row r="34" spans="3:15" x14ac:dyDescent="0.25">
      <c r="C34" s="1"/>
      <c r="D34" s="1"/>
      <c r="E34" s="1"/>
      <c r="F34" s="1"/>
      <c r="G34" s="1"/>
      <c r="K34" s="1"/>
      <c r="L34" s="1"/>
      <c r="M34" s="1"/>
      <c r="N34" s="1"/>
      <c r="O34" s="1"/>
    </row>
    <row r="35" spans="3:15" x14ac:dyDescent="0.25">
      <c r="C35" s="1"/>
      <c r="D35" s="1"/>
      <c r="E35" s="1"/>
      <c r="F35" s="1"/>
      <c r="G35" s="1"/>
      <c r="J35" t="s">
        <v>30</v>
      </c>
      <c r="K35" s="1">
        <f>+K31-K33</f>
        <v>93810.72808125001</v>
      </c>
      <c r="L35" s="1">
        <f t="shared" ref="L35:O35" si="20">+L31-L33</f>
        <v>222736.62808124998</v>
      </c>
      <c r="M35" s="1">
        <f t="shared" si="20"/>
        <v>390580.70366250002</v>
      </c>
      <c r="N35" s="1">
        <f t="shared" si="20"/>
        <v>592992.87749999994</v>
      </c>
      <c r="O35" s="1">
        <f t="shared" si="20"/>
        <v>770481.63433124986</v>
      </c>
    </row>
    <row r="36" spans="3:15" x14ac:dyDescent="0.25">
      <c r="C36" s="1"/>
      <c r="D36" s="1"/>
      <c r="E36" s="1"/>
      <c r="F36" s="1"/>
      <c r="G36" s="1"/>
    </row>
    <row r="37" spans="3:15" x14ac:dyDescent="0.25">
      <c r="C37" s="1"/>
      <c r="D37" s="1"/>
      <c r="E37" s="1"/>
      <c r="F37" s="1"/>
      <c r="G37" s="1"/>
    </row>
    <row r="38" spans="3:15" x14ac:dyDescent="0.25">
      <c r="C38" s="1"/>
      <c r="D38" s="1"/>
      <c r="E38" s="1"/>
      <c r="F38" s="1"/>
      <c r="G38" s="1"/>
    </row>
    <row r="39" spans="3:15" x14ac:dyDescent="0.25">
      <c r="C39" s="1"/>
      <c r="D39" s="1"/>
      <c r="E39" s="1"/>
      <c r="F39" s="1"/>
      <c r="G39" s="1"/>
    </row>
    <row r="40" spans="3:15" x14ac:dyDescent="0.25">
      <c r="C40" s="1"/>
      <c r="D40" s="1"/>
      <c r="E40" s="1"/>
      <c r="F40" s="1"/>
      <c r="G40" s="1"/>
    </row>
    <row r="41" spans="3:15" x14ac:dyDescent="0.25">
      <c r="C41" s="1"/>
      <c r="D41" s="1"/>
      <c r="E41" s="1"/>
      <c r="F41" s="1"/>
      <c r="G41" s="1"/>
    </row>
    <row r="42" spans="3:15" x14ac:dyDescent="0.25">
      <c r="C42" s="1"/>
      <c r="D42" s="1"/>
      <c r="E42" s="1"/>
      <c r="F42" s="1"/>
      <c r="G42" s="1"/>
    </row>
    <row r="43" spans="3:15" x14ac:dyDescent="0.25">
      <c r="C43" s="1"/>
      <c r="D43" s="1"/>
      <c r="E43" s="1"/>
      <c r="F43" s="1"/>
      <c r="G43" s="1"/>
    </row>
    <row r="44" spans="3:15" x14ac:dyDescent="0.25">
      <c r="C44" s="1"/>
      <c r="D44" s="1"/>
      <c r="E44" s="1"/>
      <c r="F44" s="1"/>
      <c r="G44" s="1"/>
    </row>
    <row r="45" spans="3:15" x14ac:dyDescent="0.25">
      <c r="C45" s="1"/>
      <c r="D45" s="1"/>
      <c r="E45" s="1"/>
      <c r="F45" s="1"/>
      <c r="G45" s="1"/>
    </row>
    <row r="46" spans="3:15" x14ac:dyDescent="0.25">
      <c r="C46" s="1"/>
      <c r="D46" s="1"/>
      <c r="E46" s="1"/>
      <c r="F46" s="1"/>
      <c r="G46" s="1"/>
    </row>
    <row r="47" spans="3:15" x14ac:dyDescent="0.25">
      <c r="C47" s="1"/>
      <c r="D47" s="1"/>
      <c r="E47" s="1"/>
      <c r="F47" s="1"/>
      <c r="G47" s="1"/>
    </row>
    <row r="48" spans="3:15" x14ac:dyDescent="0.25">
      <c r="C48" s="1"/>
      <c r="D48" s="1"/>
      <c r="E48" s="1"/>
      <c r="F48" s="1"/>
      <c r="G48" s="1"/>
    </row>
    <row r="49" spans="3:7" x14ac:dyDescent="0.25">
      <c r="C49" s="1"/>
      <c r="D49" s="1"/>
      <c r="E49" s="1"/>
      <c r="F49" s="1"/>
      <c r="G49" s="1"/>
    </row>
    <row r="50" spans="3:7" x14ac:dyDescent="0.25">
      <c r="C50" s="1"/>
      <c r="D50" s="1"/>
      <c r="E50" s="1"/>
      <c r="F50" s="1"/>
      <c r="G50" s="1"/>
    </row>
    <row r="51" spans="3:7" x14ac:dyDescent="0.25">
      <c r="C51" s="1"/>
      <c r="D51" s="1"/>
      <c r="E51" s="1"/>
      <c r="F51" s="1"/>
      <c r="G51" s="1"/>
    </row>
    <row r="52" spans="3:7" x14ac:dyDescent="0.25">
      <c r="C52" s="1"/>
      <c r="D52" s="1"/>
      <c r="E52" s="1"/>
      <c r="F52" s="1"/>
      <c r="G52" s="1"/>
    </row>
    <row r="53" spans="3:7" x14ac:dyDescent="0.25">
      <c r="C53" s="1"/>
      <c r="D53" s="1"/>
      <c r="E53" s="1"/>
      <c r="F53" s="1"/>
      <c r="G53" s="1"/>
    </row>
    <row r="54" spans="3:7" x14ac:dyDescent="0.25">
      <c r="C54" s="1"/>
      <c r="D54" s="1"/>
      <c r="E54" s="1"/>
      <c r="F54" s="1"/>
      <c r="G54" s="1"/>
    </row>
    <row r="55" spans="3:7" x14ac:dyDescent="0.25">
      <c r="C55" s="1"/>
      <c r="D55" s="1"/>
      <c r="E55" s="1"/>
      <c r="F55" s="1"/>
      <c r="G55" s="1"/>
    </row>
    <row r="56" spans="3:7" x14ac:dyDescent="0.25">
      <c r="C56" s="1"/>
      <c r="D56" s="1"/>
      <c r="E56" s="1"/>
      <c r="F56" s="1"/>
      <c r="G56" s="1"/>
    </row>
    <row r="57" spans="3:7" x14ac:dyDescent="0.25">
      <c r="C57" s="1"/>
      <c r="D57" s="1"/>
      <c r="E57" s="1"/>
      <c r="F57" s="1"/>
      <c r="G57" s="1"/>
    </row>
    <row r="58" spans="3:7" x14ac:dyDescent="0.25">
      <c r="C58" s="1"/>
      <c r="D58" s="1"/>
      <c r="E58" s="1"/>
      <c r="F58" s="1"/>
      <c r="G58" s="1"/>
    </row>
    <row r="59" spans="3:7" x14ac:dyDescent="0.25">
      <c r="C59" s="1"/>
      <c r="D59" s="1"/>
      <c r="E59" s="1"/>
      <c r="F59" s="1"/>
      <c r="G59" s="1"/>
    </row>
    <row r="60" spans="3:7" x14ac:dyDescent="0.25">
      <c r="C60" s="1"/>
      <c r="D60" s="1"/>
      <c r="E60" s="1"/>
      <c r="F60" s="1"/>
      <c r="G60" s="1"/>
    </row>
    <row r="61" spans="3:7" x14ac:dyDescent="0.25">
      <c r="C61" s="1"/>
      <c r="D61" s="1"/>
      <c r="E61" s="1"/>
      <c r="F61" s="1"/>
      <c r="G61" s="1"/>
    </row>
    <row r="62" spans="3:7" x14ac:dyDescent="0.25">
      <c r="C62" s="1"/>
      <c r="D62" s="1"/>
      <c r="E62" s="1"/>
      <c r="F62" s="1"/>
      <c r="G62" s="1"/>
    </row>
    <row r="63" spans="3:7" x14ac:dyDescent="0.25">
      <c r="C63" s="1"/>
      <c r="D63" s="1"/>
      <c r="E63" s="1"/>
      <c r="F63" s="1"/>
      <c r="G63" s="1"/>
    </row>
    <row r="64" spans="3:7" x14ac:dyDescent="0.25">
      <c r="C64" s="1"/>
      <c r="D64" s="1"/>
      <c r="E64" s="1"/>
      <c r="F64" s="1"/>
      <c r="G64" s="1"/>
    </row>
    <row r="65" spans="3:7" x14ac:dyDescent="0.25">
      <c r="C65" s="1"/>
      <c r="D65" s="1"/>
      <c r="E65" s="1"/>
      <c r="F65" s="1"/>
      <c r="G65" s="1"/>
    </row>
    <row r="66" spans="3:7" x14ac:dyDescent="0.25">
      <c r="C66" s="1"/>
      <c r="D66" s="1"/>
      <c r="E66" s="1"/>
      <c r="F66" s="1"/>
      <c r="G66" s="1"/>
    </row>
    <row r="67" spans="3:7" x14ac:dyDescent="0.25">
      <c r="C67" s="1"/>
      <c r="D67" s="1"/>
      <c r="E67" s="1"/>
      <c r="F67" s="1"/>
      <c r="G67" s="1"/>
    </row>
    <row r="68" spans="3:7" x14ac:dyDescent="0.25">
      <c r="C68" s="1"/>
      <c r="D68" s="1"/>
      <c r="E68" s="1"/>
      <c r="F68" s="1"/>
      <c r="G68" s="1"/>
    </row>
    <row r="69" spans="3:7" x14ac:dyDescent="0.25">
      <c r="C69" s="1"/>
      <c r="D69" s="1"/>
      <c r="E69" s="1"/>
      <c r="F69" s="1"/>
      <c r="G69" s="1"/>
    </row>
    <row r="70" spans="3:7" x14ac:dyDescent="0.25">
      <c r="C70" s="1"/>
      <c r="D70" s="1"/>
      <c r="E70" s="1"/>
      <c r="F70" s="1"/>
      <c r="G70" s="1"/>
    </row>
    <row r="71" spans="3:7" x14ac:dyDescent="0.25">
      <c r="C71" s="1"/>
      <c r="D71" s="1"/>
      <c r="E71" s="1"/>
      <c r="F71" s="1"/>
      <c r="G71" s="1"/>
    </row>
    <row r="72" spans="3:7" x14ac:dyDescent="0.25">
      <c r="C72" s="1"/>
      <c r="D72" s="1"/>
      <c r="E72" s="1"/>
      <c r="F72" s="1"/>
      <c r="G72" s="1"/>
    </row>
    <row r="73" spans="3:7" x14ac:dyDescent="0.25">
      <c r="C73" s="1"/>
      <c r="D73" s="1"/>
      <c r="E73" s="1"/>
      <c r="F73" s="1"/>
      <c r="G73" s="1"/>
    </row>
    <row r="74" spans="3:7" x14ac:dyDescent="0.25">
      <c r="C74" s="1"/>
      <c r="D74" s="1"/>
      <c r="E74" s="1"/>
      <c r="F74" s="1"/>
      <c r="G74" s="1"/>
    </row>
    <row r="75" spans="3:7" x14ac:dyDescent="0.25">
      <c r="C75" s="1"/>
      <c r="D75" s="1"/>
      <c r="E75" s="1"/>
      <c r="F75" s="1"/>
      <c r="G75" s="1"/>
    </row>
    <row r="76" spans="3:7" x14ac:dyDescent="0.25">
      <c r="C76" s="1"/>
      <c r="D76" s="1"/>
      <c r="E76" s="1"/>
      <c r="F76" s="1"/>
      <c r="G76" s="1"/>
    </row>
    <row r="77" spans="3:7" x14ac:dyDescent="0.25">
      <c r="C77" s="1"/>
      <c r="D77" s="1"/>
      <c r="E77" s="1"/>
      <c r="F77" s="1"/>
      <c r="G77" s="1"/>
    </row>
    <row r="78" spans="3:7" x14ac:dyDescent="0.25">
      <c r="C78" s="1"/>
      <c r="D78" s="1"/>
      <c r="E78" s="1"/>
      <c r="F78" s="1"/>
      <c r="G78" s="1"/>
    </row>
    <row r="79" spans="3:7" x14ac:dyDescent="0.25">
      <c r="C79" s="1"/>
      <c r="D79" s="1"/>
      <c r="E79" s="1"/>
      <c r="F79" s="1"/>
      <c r="G79" s="1"/>
    </row>
    <row r="80" spans="3:7" x14ac:dyDescent="0.25">
      <c r="C80" s="1"/>
      <c r="D80" s="1"/>
      <c r="E80" s="1"/>
      <c r="F80" s="1"/>
      <c r="G80" s="1"/>
    </row>
    <row r="81" spans="3:7" x14ac:dyDescent="0.25">
      <c r="C81" s="1"/>
      <c r="D81" s="1"/>
      <c r="E81" s="1"/>
      <c r="F81" s="1"/>
      <c r="G81" s="1"/>
    </row>
    <row r="82" spans="3:7" x14ac:dyDescent="0.25">
      <c r="C82" s="1"/>
      <c r="D82" s="1"/>
      <c r="E82" s="1"/>
      <c r="F82" s="1"/>
      <c r="G82" s="1"/>
    </row>
    <row r="83" spans="3:7" x14ac:dyDescent="0.25">
      <c r="C83" s="1"/>
      <c r="D83" s="1"/>
      <c r="E83" s="1"/>
      <c r="F83" s="1"/>
      <c r="G83" s="1"/>
    </row>
    <row r="84" spans="3:7" x14ac:dyDescent="0.25">
      <c r="C84" s="1"/>
      <c r="D84" s="1"/>
      <c r="E84" s="1"/>
      <c r="F84" s="1"/>
      <c r="G84" s="1"/>
    </row>
    <row r="85" spans="3:7" x14ac:dyDescent="0.25">
      <c r="C85" s="1"/>
      <c r="D85" s="1"/>
      <c r="E85" s="1"/>
      <c r="F85" s="1"/>
      <c r="G85" s="1"/>
    </row>
    <row r="86" spans="3:7" x14ac:dyDescent="0.25">
      <c r="C86" s="1"/>
      <c r="D86" s="1"/>
      <c r="E86" s="1"/>
      <c r="F86" s="1"/>
      <c r="G86" s="1"/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/>
      <c r="F90" s="1"/>
      <c r="G90" s="1"/>
    </row>
    <row r="91" spans="3:7" x14ac:dyDescent="0.25">
      <c r="C91" s="1"/>
      <c r="D91" s="1"/>
      <c r="E91" s="1"/>
      <c r="F91" s="1"/>
      <c r="G91" s="1"/>
    </row>
    <row r="92" spans="3:7" x14ac:dyDescent="0.25">
      <c r="C92" s="1"/>
      <c r="D92" s="1"/>
      <c r="E92" s="1"/>
      <c r="F92" s="1"/>
      <c r="G92" s="1"/>
    </row>
    <row r="93" spans="3:7" x14ac:dyDescent="0.25">
      <c r="C93" s="1"/>
      <c r="D93" s="1"/>
      <c r="E93" s="1"/>
      <c r="F93" s="1"/>
      <c r="G93" s="1"/>
    </row>
    <row r="94" spans="3:7" x14ac:dyDescent="0.25">
      <c r="C94" s="1"/>
      <c r="D94" s="1"/>
      <c r="E94" s="1"/>
      <c r="F94" s="1"/>
      <c r="G94" s="1"/>
    </row>
    <row r="95" spans="3:7" x14ac:dyDescent="0.25">
      <c r="C95" s="1"/>
      <c r="D95" s="1"/>
      <c r="E95" s="1"/>
      <c r="F95" s="1"/>
      <c r="G95" s="1"/>
    </row>
    <row r="96" spans="3:7" x14ac:dyDescent="0.25">
      <c r="C96" s="1"/>
      <c r="D96" s="1"/>
      <c r="E96" s="1"/>
      <c r="F96" s="1"/>
      <c r="G96" s="1"/>
    </row>
    <row r="97" spans="3:7" x14ac:dyDescent="0.25">
      <c r="C97" s="1"/>
      <c r="D97" s="1"/>
      <c r="E97" s="1"/>
      <c r="F97" s="1"/>
      <c r="G97" s="1"/>
    </row>
    <row r="98" spans="3:7" x14ac:dyDescent="0.25">
      <c r="C98" s="1"/>
      <c r="D98" s="1"/>
      <c r="E98" s="1"/>
      <c r="F98" s="1"/>
      <c r="G98" s="1"/>
    </row>
    <row r="99" spans="3:7" x14ac:dyDescent="0.25">
      <c r="C99" s="1"/>
      <c r="D99" s="1"/>
      <c r="E99" s="1"/>
      <c r="F99" s="1"/>
      <c r="G99" s="1"/>
    </row>
    <row r="100" spans="3:7" x14ac:dyDescent="0.25">
      <c r="C100" s="1"/>
      <c r="D100" s="1"/>
      <c r="E100" s="1"/>
      <c r="F100" s="1"/>
      <c r="G100" s="1"/>
    </row>
    <row r="101" spans="3:7" x14ac:dyDescent="0.25">
      <c r="C101" s="1"/>
      <c r="D101" s="1"/>
      <c r="E101" s="1"/>
      <c r="F101" s="1"/>
      <c r="G101" s="1"/>
    </row>
    <row r="102" spans="3:7" x14ac:dyDescent="0.25">
      <c r="C102" s="1"/>
      <c r="D102" s="1"/>
      <c r="E102" s="1"/>
      <c r="F102" s="1"/>
      <c r="G102" s="1"/>
    </row>
    <row r="103" spans="3:7" x14ac:dyDescent="0.25">
      <c r="C103" s="1"/>
      <c r="D103" s="1"/>
      <c r="E103" s="1"/>
      <c r="F103" s="1"/>
      <c r="G103" s="1"/>
    </row>
    <row r="104" spans="3:7" x14ac:dyDescent="0.25">
      <c r="C104" s="1"/>
      <c r="D104" s="1"/>
      <c r="E104" s="1"/>
      <c r="F104" s="1"/>
      <c r="G104" s="1"/>
    </row>
    <row r="105" spans="3:7" x14ac:dyDescent="0.25">
      <c r="C105" s="1"/>
      <c r="D105" s="1"/>
      <c r="E105" s="1"/>
      <c r="F105" s="1"/>
      <c r="G105" s="1"/>
    </row>
    <row r="106" spans="3:7" x14ac:dyDescent="0.25">
      <c r="C106" s="1"/>
      <c r="D106" s="1"/>
      <c r="E106" s="1"/>
      <c r="F106" s="1"/>
      <c r="G106" s="1"/>
    </row>
    <row r="107" spans="3:7" x14ac:dyDescent="0.25">
      <c r="C107" s="1"/>
      <c r="D107" s="1"/>
      <c r="E107" s="1"/>
      <c r="F107" s="1"/>
      <c r="G107" s="1"/>
    </row>
    <row r="108" spans="3:7" x14ac:dyDescent="0.25">
      <c r="C108" s="1"/>
      <c r="D108" s="1"/>
      <c r="E108" s="1"/>
      <c r="F108" s="1"/>
      <c r="G108" s="1"/>
    </row>
    <row r="109" spans="3:7" x14ac:dyDescent="0.25">
      <c r="C109" s="1"/>
      <c r="D109" s="1"/>
      <c r="E109" s="1"/>
      <c r="F109" s="1"/>
      <c r="G109" s="1"/>
    </row>
    <row r="110" spans="3:7" x14ac:dyDescent="0.25">
      <c r="C110" s="1"/>
      <c r="D110" s="1"/>
      <c r="E110" s="1"/>
      <c r="F110" s="1"/>
      <c r="G110" s="1"/>
    </row>
    <row r="111" spans="3:7" x14ac:dyDescent="0.25">
      <c r="C111" s="1"/>
      <c r="D111" s="1"/>
      <c r="E111" s="1"/>
      <c r="F111" s="1"/>
      <c r="G111" s="1"/>
    </row>
    <row r="112" spans="3:7" x14ac:dyDescent="0.25">
      <c r="C112" s="1"/>
      <c r="D112" s="1"/>
      <c r="E112" s="1"/>
      <c r="F112" s="1"/>
      <c r="G112" s="1"/>
    </row>
    <row r="113" spans="3:7" x14ac:dyDescent="0.25">
      <c r="C113" s="1"/>
      <c r="D113" s="1"/>
      <c r="E113" s="1"/>
      <c r="F113" s="1"/>
      <c r="G113" s="1"/>
    </row>
    <row r="114" spans="3:7" x14ac:dyDescent="0.25">
      <c r="C114" s="1"/>
      <c r="D114" s="1"/>
      <c r="E114" s="1"/>
      <c r="F114" s="1"/>
      <c r="G114" s="1"/>
    </row>
    <row r="115" spans="3:7" x14ac:dyDescent="0.25">
      <c r="C115" s="1"/>
      <c r="D115" s="1"/>
      <c r="E115" s="1"/>
      <c r="F115" s="1"/>
      <c r="G115" s="1"/>
    </row>
    <row r="116" spans="3:7" x14ac:dyDescent="0.25">
      <c r="C116" s="1"/>
      <c r="D116" s="1"/>
      <c r="E116" s="1"/>
      <c r="F116" s="1"/>
      <c r="G116" s="1"/>
    </row>
    <row r="117" spans="3:7" x14ac:dyDescent="0.25">
      <c r="C117" s="1"/>
      <c r="D117" s="1"/>
      <c r="E117" s="1"/>
      <c r="F117" s="1"/>
      <c r="G117" s="1"/>
    </row>
    <row r="118" spans="3:7" x14ac:dyDescent="0.25">
      <c r="C118" s="1"/>
      <c r="D118" s="1"/>
      <c r="E118" s="1"/>
      <c r="F118" s="1"/>
      <c r="G118" s="1"/>
    </row>
    <row r="119" spans="3:7" x14ac:dyDescent="0.25">
      <c r="C119" s="1"/>
      <c r="D119" s="1"/>
      <c r="E119" s="1"/>
      <c r="F119" s="1"/>
      <c r="G119" s="1"/>
    </row>
    <row r="120" spans="3:7" x14ac:dyDescent="0.25">
      <c r="C120" s="1"/>
      <c r="D120" s="1"/>
      <c r="E120" s="1"/>
      <c r="F120" s="1"/>
      <c r="G120" s="1"/>
    </row>
    <row r="121" spans="3:7" x14ac:dyDescent="0.25">
      <c r="C121" s="1"/>
      <c r="D121" s="1"/>
      <c r="E121" s="1"/>
      <c r="F121" s="1"/>
      <c r="G121" s="1"/>
    </row>
    <row r="122" spans="3:7" x14ac:dyDescent="0.25">
      <c r="C122" s="1"/>
      <c r="D122" s="1"/>
      <c r="E122" s="1"/>
      <c r="F122" s="1"/>
      <c r="G122" s="1"/>
    </row>
    <row r="123" spans="3:7" x14ac:dyDescent="0.25">
      <c r="C123" s="1"/>
      <c r="D123" s="1"/>
      <c r="E123" s="1"/>
      <c r="F123" s="1"/>
      <c r="G123" s="1"/>
    </row>
    <row r="124" spans="3:7" x14ac:dyDescent="0.25">
      <c r="C124" s="1"/>
      <c r="D124" s="1"/>
      <c r="E124" s="1"/>
      <c r="F124" s="1"/>
      <c r="G124" s="1"/>
    </row>
    <row r="125" spans="3:7" x14ac:dyDescent="0.25">
      <c r="C125" s="1"/>
      <c r="D125" s="1"/>
      <c r="E125" s="1"/>
      <c r="F125" s="1"/>
      <c r="G125" s="1"/>
    </row>
    <row r="126" spans="3:7" x14ac:dyDescent="0.25">
      <c r="C126" s="1"/>
      <c r="D126" s="1"/>
      <c r="E126" s="1"/>
      <c r="F126" s="1"/>
      <c r="G126" s="1"/>
    </row>
    <row r="127" spans="3:7" x14ac:dyDescent="0.25">
      <c r="C127" s="1"/>
      <c r="D127" s="1"/>
      <c r="E127" s="1"/>
      <c r="F127" s="1"/>
      <c r="G127" s="1"/>
    </row>
    <row r="128" spans="3:7" x14ac:dyDescent="0.25">
      <c r="C128" s="1"/>
      <c r="D128" s="1"/>
      <c r="E128" s="1"/>
      <c r="F128" s="1"/>
      <c r="G128" s="1"/>
    </row>
    <row r="129" spans="3:7" x14ac:dyDescent="0.25">
      <c r="C129" s="1"/>
      <c r="D129" s="1"/>
      <c r="E129" s="1"/>
      <c r="F129" s="1"/>
      <c r="G129" s="1"/>
    </row>
    <row r="130" spans="3:7" x14ac:dyDescent="0.25">
      <c r="C130" s="1"/>
      <c r="D130" s="1"/>
      <c r="E130" s="1"/>
      <c r="F130" s="1"/>
      <c r="G130" s="1"/>
    </row>
    <row r="131" spans="3:7" x14ac:dyDescent="0.25">
      <c r="C131" s="1"/>
      <c r="D131" s="1"/>
      <c r="E131" s="1"/>
      <c r="F131" s="1"/>
      <c r="G131" s="1"/>
    </row>
    <row r="132" spans="3:7" x14ac:dyDescent="0.25">
      <c r="C132" s="1"/>
      <c r="D132" s="1"/>
      <c r="E132" s="1"/>
      <c r="F132" s="1"/>
      <c r="G132" s="1"/>
    </row>
    <row r="133" spans="3:7" x14ac:dyDescent="0.25">
      <c r="C133" s="1"/>
      <c r="D133" s="1"/>
      <c r="E133" s="1"/>
      <c r="F133" s="1"/>
      <c r="G133" s="1"/>
    </row>
    <row r="134" spans="3:7" x14ac:dyDescent="0.25">
      <c r="C134" s="1"/>
      <c r="D134" s="1"/>
      <c r="E134" s="1"/>
      <c r="F134" s="1"/>
      <c r="G134" s="1"/>
    </row>
    <row r="135" spans="3:7" x14ac:dyDescent="0.25">
      <c r="C135" s="1"/>
      <c r="D135" s="1"/>
      <c r="E135" s="1"/>
      <c r="F135" s="1"/>
      <c r="G135" s="1"/>
    </row>
    <row r="136" spans="3:7" x14ac:dyDescent="0.25">
      <c r="C136" s="1"/>
      <c r="D136" s="1"/>
      <c r="E136" s="1"/>
      <c r="F136" s="1"/>
      <c r="G136" s="1"/>
    </row>
    <row r="137" spans="3:7" x14ac:dyDescent="0.25">
      <c r="C137" s="1"/>
      <c r="D137" s="1"/>
      <c r="E137" s="1"/>
      <c r="F137" s="1"/>
      <c r="G137" s="1"/>
    </row>
    <row r="138" spans="3:7" x14ac:dyDescent="0.25">
      <c r="C138" s="1"/>
      <c r="D138" s="1"/>
      <c r="E138" s="1"/>
      <c r="F138" s="1"/>
      <c r="G138" s="1"/>
    </row>
    <row r="139" spans="3:7" x14ac:dyDescent="0.25">
      <c r="C139" s="1"/>
      <c r="D139" s="1"/>
      <c r="E139" s="1"/>
      <c r="F139" s="1"/>
      <c r="G139" s="1"/>
    </row>
    <row r="140" spans="3:7" x14ac:dyDescent="0.25">
      <c r="C140" s="1"/>
      <c r="D140" s="1"/>
      <c r="E140" s="1"/>
      <c r="F140" s="1"/>
      <c r="G140" s="1"/>
    </row>
    <row r="141" spans="3:7" x14ac:dyDescent="0.25">
      <c r="C141" s="1"/>
      <c r="D141" s="1"/>
      <c r="E141" s="1"/>
      <c r="F141" s="1"/>
      <c r="G141" s="1"/>
    </row>
    <row r="142" spans="3:7" x14ac:dyDescent="0.25">
      <c r="C142" s="1"/>
      <c r="D142" s="1"/>
      <c r="E142" s="1"/>
      <c r="F142" s="1"/>
      <c r="G142" s="1"/>
    </row>
    <row r="143" spans="3:7" x14ac:dyDescent="0.25">
      <c r="C143" s="1"/>
      <c r="D143" s="1"/>
      <c r="E143" s="1"/>
      <c r="F143" s="1"/>
      <c r="G143" s="1"/>
    </row>
    <row r="144" spans="3:7" x14ac:dyDescent="0.25">
      <c r="C144" s="1"/>
      <c r="D144" s="1"/>
      <c r="E144" s="1"/>
      <c r="F144" s="1"/>
      <c r="G144" s="1"/>
    </row>
    <row r="145" spans="3:7" x14ac:dyDescent="0.25">
      <c r="C145" s="1"/>
      <c r="D145" s="1"/>
      <c r="E145" s="1"/>
      <c r="F145" s="1"/>
      <c r="G145" s="1"/>
    </row>
    <row r="146" spans="3:7" x14ac:dyDescent="0.25">
      <c r="C146" s="1"/>
      <c r="D146" s="1"/>
      <c r="E146" s="1"/>
      <c r="F146" s="1"/>
      <c r="G146" s="1"/>
    </row>
    <row r="147" spans="3:7" x14ac:dyDescent="0.25">
      <c r="C147" s="1"/>
      <c r="D147" s="1"/>
      <c r="E147" s="1"/>
      <c r="F147" s="1"/>
      <c r="G147" s="1"/>
    </row>
    <row r="148" spans="3:7" x14ac:dyDescent="0.25">
      <c r="C148" s="1"/>
      <c r="D148" s="1"/>
      <c r="E148" s="1"/>
      <c r="F148" s="1"/>
      <c r="G148" s="1"/>
    </row>
    <row r="149" spans="3:7" x14ac:dyDescent="0.25">
      <c r="C149" s="1"/>
      <c r="D149" s="1"/>
      <c r="E149" s="1"/>
      <c r="F149" s="1"/>
      <c r="G149" s="1"/>
    </row>
    <row r="150" spans="3:7" x14ac:dyDescent="0.25">
      <c r="C150" s="1"/>
      <c r="D150" s="1"/>
      <c r="E150" s="1"/>
      <c r="F150" s="1"/>
      <c r="G150" s="1"/>
    </row>
    <row r="151" spans="3:7" x14ac:dyDescent="0.25">
      <c r="C151" s="1"/>
      <c r="D151" s="1"/>
      <c r="E151" s="1"/>
      <c r="F151" s="1"/>
      <c r="G151" s="1"/>
    </row>
    <row r="152" spans="3:7" x14ac:dyDescent="0.25">
      <c r="C152" s="1"/>
      <c r="D152" s="1"/>
      <c r="E152" s="1"/>
      <c r="F152" s="1"/>
      <c r="G152" s="1"/>
    </row>
    <row r="153" spans="3:7" x14ac:dyDescent="0.25">
      <c r="C153" s="1"/>
      <c r="D153" s="1"/>
      <c r="E153" s="1"/>
      <c r="F153" s="1"/>
      <c r="G153" s="1"/>
    </row>
    <row r="154" spans="3:7" x14ac:dyDescent="0.25">
      <c r="C154" s="1"/>
      <c r="D154" s="1"/>
      <c r="E154" s="1"/>
      <c r="F154" s="1"/>
      <c r="G154" s="1"/>
    </row>
    <row r="155" spans="3:7" x14ac:dyDescent="0.25">
      <c r="C155" s="1"/>
      <c r="D155" s="1"/>
      <c r="E155" s="1"/>
      <c r="F155" s="1"/>
      <c r="G155" s="1"/>
    </row>
    <row r="156" spans="3:7" x14ac:dyDescent="0.25">
      <c r="C156" s="1"/>
      <c r="D156" s="1"/>
      <c r="E156" s="1"/>
      <c r="F156" s="1"/>
      <c r="G156" s="1"/>
    </row>
    <row r="157" spans="3:7" x14ac:dyDescent="0.25">
      <c r="C157" s="1"/>
      <c r="D157" s="1"/>
      <c r="E157" s="1"/>
      <c r="F157" s="1"/>
      <c r="G157" s="1"/>
    </row>
    <row r="158" spans="3:7" x14ac:dyDescent="0.25">
      <c r="C158" s="1"/>
      <c r="D158" s="1"/>
      <c r="E158" s="1"/>
      <c r="F158" s="1"/>
      <c r="G158" s="1"/>
    </row>
    <row r="159" spans="3:7" x14ac:dyDescent="0.2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"/>
  <sheetViews>
    <sheetView tabSelected="1" workbookViewId="0">
      <selection activeCell="B5" sqref="B5"/>
    </sheetView>
  </sheetViews>
  <sheetFormatPr defaultRowHeight="15" x14ac:dyDescent="0.25"/>
  <cols>
    <col min="3" max="8" width="13.28515625" bestFit="1" customWidth="1"/>
  </cols>
  <sheetData>
    <row r="3" spans="2:8" x14ac:dyDescent="0.2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</row>
    <row r="4" spans="2:8" x14ac:dyDescent="0.25">
      <c r="B4" t="s">
        <v>68</v>
      </c>
      <c r="C4" s="28">
        <v>2250000</v>
      </c>
      <c r="D4" s="28">
        <v>4250000</v>
      </c>
      <c r="E4" s="28">
        <v>6250000</v>
      </c>
      <c r="F4" s="28">
        <v>7750000</v>
      </c>
      <c r="G4" s="28">
        <v>6750000</v>
      </c>
      <c r="H4" s="28">
        <v>8100000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defaultRowHeight="15" x14ac:dyDescent="0.25"/>
  <cols>
    <col min="2" max="2" width="66.28515625" customWidth="1"/>
    <col min="3" max="10" width="11" customWidth="1"/>
    <col min="11" max="19" width="12" customWidth="1"/>
  </cols>
  <sheetData>
    <row r="1" spans="2:20" x14ac:dyDescent="0.25">
      <c r="B1" s="16" t="s">
        <v>49</v>
      </c>
      <c r="C1" s="17" t="s">
        <v>50</v>
      </c>
      <c r="D1" s="17" t="s">
        <v>51</v>
      </c>
      <c r="E1" s="17" t="s">
        <v>52</v>
      </c>
      <c r="F1" s="17" t="s">
        <v>53</v>
      </c>
      <c r="G1" s="17" t="s">
        <v>54</v>
      </c>
      <c r="H1" s="17" t="s">
        <v>55</v>
      </c>
      <c r="I1" s="17" t="s">
        <v>56</v>
      </c>
      <c r="J1" s="17" t="s">
        <v>57</v>
      </c>
      <c r="K1" s="17" t="s">
        <v>58</v>
      </c>
      <c r="L1" s="17" t="s">
        <v>59</v>
      </c>
      <c r="M1" s="17" t="s">
        <v>60</v>
      </c>
      <c r="N1" s="17" t="s">
        <v>61</v>
      </c>
      <c r="O1" s="17" t="s">
        <v>62</v>
      </c>
      <c r="P1" s="17" t="s">
        <v>63</v>
      </c>
      <c r="Q1" s="17" t="s">
        <v>64</v>
      </c>
      <c r="R1" s="17" t="s">
        <v>65</v>
      </c>
      <c r="S1" s="18" t="s">
        <v>66</v>
      </c>
    </row>
    <row r="2" spans="2:20" x14ac:dyDescent="0.25">
      <c r="B2" s="11"/>
      <c r="C2" s="5">
        <v>8.2024000000000008</v>
      </c>
      <c r="D2" s="5">
        <v>9.2024000000000008</v>
      </c>
      <c r="E2" s="5">
        <v>10.202400000000001</v>
      </c>
      <c r="F2" s="5">
        <v>11.202400000000001</v>
      </c>
      <c r="G2" s="5">
        <v>12.202400000000001</v>
      </c>
      <c r="H2" s="5">
        <v>1.2024999999999999</v>
      </c>
      <c r="I2" s="5">
        <v>2.2025000000000001</v>
      </c>
      <c r="J2" s="5">
        <v>3.2025000000000001</v>
      </c>
      <c r="K2" s="5">
        <v>4.2024999999999997</v>
      </c>
      <c r="L2" s="5">
        <v>5.2024999999999997</v>
      </c>
      <c r="M2" s="5">
        <v>6.2024999999999997</v>
      </c>
      <c r="N2" s="5">
        <v>7.2024999999999997</v>
      </c>
      <c r="O2" s="5">
        <v>8.2025000000000006</v>
      </c>
      <c r="P2" s="5">
        <v>9.2025000000000006</v>
      </c>
      <c r="Q2" s="5">
        <v>10.202500000000001</v>
      </c>
      <c r="R2" s="5">
        <v>11.202500000000001</v>
      </c>
      <c r="S2" s="15">
        <v>12.202500000000001</v>
      </c>
      <c r="T2" s="1"/>
    </row>
    <row r="3" spans="2:20" ht="15.75" x14ac:dyDescent="0.25">
      <c r="B3" s="12" t="s">
        <v>32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1"/>
    </row>
    <row r="4" spans="2:20" ht="15.75" x14ac:dyDescent="0.25">
      <c r="B4" s="13" t="s">
        <v>33</v>
      </c>
      <c r="C4" s="24"/>
      <c r="D4" s="22"/>
      <c r="E4" s="22"/>
      <c r="F4" s="22"/>
      <c r="G4" s="22"/>
      <c r="H4" s="22"/>
      <c r="I4" s="22">
        <v>5000</v>
      </c>
      <c r="J4" s="22">
        <v>5500</v>
      </c>
      <c r="K4" s="22"/>
      <c r="L4" s="22"/>
      <c r="M4" s="22"/>
      <c r="N4" s="22"/>
      <c r="O4" s="22"/>
      <c r="P4" s="22"/>
      <c r="Q4" s="22"/>
      <c r="R4" s="22"/>
      <c r="S4" s="23"/>
      <c r="T4" s="1"/>
    </row>
    <row r="5" spans="2:20" ht="15.75" x14ac:dyDescent="0.25">
      <c r="B5" s="13" t="s">
        <v>34</v>
      </c>
      <c r="C5" s="24">
        <v>22500</v>
      </c>
      <c r="D5" s="22">
        <v>22500</v>
      </c>
      <c r="E5" s="22">
        <v>62500</v>
      </c>
      <c r="F5" s="22">
        <v>55000</v>
      </c>
      <c r="G5" s="22">
        <v>12500</v>
      </c>
      <c r="H5" s="22">
        <v>67500</v>
      </c>
      <c r="I5" s="22">
        <v>17500</v>
      </c>
      <c r="J5" s="22"/>
      <c r="K5" s="22"/>
      <c r="L5" s="22"/>
      <c r="M5" s="22"/>
      <c r="N5" s="22"/>
      <c r="O5" s="22"/>
      <c r="P5" s="22"/>
      <c r="Q5" s="22"/>
      <c r="R5" s="22"/>
      <c r="S5" s="23"/>
      <c r="T5" s="1"/>
    </row>
    <row r="6" spans="2:20" ht="15.75" x14ac:dyDescent="0.25">
      <c r="B6" s="13" t="s">
        <v>35</v>
      </c>
      <c r="C6" s="24"/>
      <c r="D6" s="22"/>
      <c r="E6" s="22"/>
      <c r="F6" s="22"/>
      <c r="G6" s="22">
        <v>17500</v>
      </c>
      <c r="H6" s="22">
        <v>10000</v>
      </c>
      <c r="I6" s="22">
        <v>20000</v>
      </c>
      <c r="J6" s="22"/>
      <c r="K6" s="22"/>
      <c r="L6" s="22"/>
      <c r="M6" s="22"/>
      <c r="N6" s="22"/>
      <c r="O6" s="22"/>
      <c r="P6" s="22"/>
      <c r="Q6" s="22"/>
      <c r="R6" s="22"/>
      <c r="S6" s="23"/>
      <c r="T6" s="1"/>
    </row>
    <row r="7" spans="2:20" ht="15.75" x14ac:dyDescent="0.25">
      <c r="B7" s="13" t="s">
        <v>36</v>
      </c>
      <c r="C7" s="24"/>
      <c r="D7" s="22"/>
      <c r="E7" s="22"/>
      <c r="F7" s="22"/>
      <c r="G7" s="22"/>
      <c r="H7" s="22"/>
      <c r="I7" s="22"/>
      <c r="J7" s="22"/>
      <c r="K7" s="22"/>
      <c r="L7" s="22">
        <v>10000</v>
      </c>
      <c r="M7" s="22">
        <v>10000</v>
      </c>
      <c r="N7" s="22">
        <v>10000</v>
      </c>
      <c r="O7" s="22">
        <v>12500</v>
      </c>
      <c r="P7" s="22">
        <v>12500</v>
      </c>
      <c r="Q7" s="22">
        <v>50000</v>
      </c>
      <c r="R7" s="22"/>
      <c r="S7" s="23"/>
      <c r="T7" s="1"/>
    </row>
    <row r="8" spans="2:20" ht="15.75" x14ac:dyDescent="0.25">
      <c r="B8" s="14" t="s">
        <v>37</v>
      </c>
      <c r="C8" s="25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1"/>
    </row>
    <row r="9" spans="2:20" ht="15.75" x14ac:dyDescent="0.25">
      <c r="B9" s="13" t="s">
        <v>38</v>
      </c>
      <c r="C9" s="24">
        <v>2500</v>
      </c>
      <c r="D9" s="22">
        <v>5000</v>
      </c>
      <c r="E9" s="22">
        <v>5000</v>
      </c>
      <c r="F9" s="20"/>
      <c r="G9" s="20"/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3"/>
      <c r="T9" s="1"/>
    </row>
    <row r="10" spans="2:20" ht="15.75" x14ac:dyDescent="0.25">
      <c r="B10" s="13" t="s">
        <v>39</v>
      </c>
      <c r="C10" s="24"/>
      <c r="D10" s="22"/>
      <c r="E10" s="22"/>
      <c r="F10" s="22">
        <v>12500</v>
      </c>
      <c r="G10" s="22">
        <v>12500</v>
      </c>
      <c r="H10" s="22">
        <v>12500</v>
      </c>
      <c r="I10" s="22">
        <v>12500</v>
      </c>
      <c r="J10" s="22">
        <v>87500</v>
      </c>
      <c r="K10" s="22"/>
      <c r="L10" s="22"/>
      <c r="M10" s="22"/>
      <c r="N10" s="22"/>
      <c r="O10" s="22"/>
      <c r="P10" s="22"/>
      <c r="Q10" s="22"/>
      <c r="R10" s="22"/>
      <c r="S10" s="23"/>
      <c r="T10" s="1"/>
    </row>
    <row r="11" spans="2:20" ht="15.75" x14ac:dyDescent="0.25">
      <c r="B11" s="14" t="s">
        <v>40</v>
      </c>
      <c r="C11" s="25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"/>
    </row>
    <row r="12" spans="2:20" ht="15.75" x14ac:dyDescent="0.25">
      <c r="B12" s="13" t="s">
        <v>41</v>
      </c>
      <c r="C12" s="24">
        <v>2500</v>
      </c>
      <c r="D12" s="22">
        <v>2500</v>
      </c>
      <c r="E12" s="22">
        <v>2500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1"/>
    </row>
    <row r="13" spans="2:20" ht="15.75" x14ac:dyDescent="0.25">
      <c r="B13" s="13" t="s">
        <v>42</v>
      </c>
      <c r="C13" s="24"/>
      <c r="D13" s="22"/>
      <c r="E13" s="22"/>
      <c r="F13" s="22">
        <v>5000</v>
      </c>
      <c r="G13" s="22">
        <v>5000</v>
      </c>
      <c r="H13" s="22">
        <v>5000</v>
      </c>
      <c r="I13" s="22">
        <v>5000</v>
      </c>
      <c r="J13" s="22">
        <v>47500</v>
      </c>
      <c r="K13" s="22"/>
      <c r="L13" s="22"/>
      <c r="M13" s="22"/>
      <c r="N13" s="22"/>
      <c r="O13" s="22"/>
      <c r="P13" s="22"/>
      <c r="Q13" s="22"/>
      <c r="R13" s="22"/>
      <c r="S13" s="23"/>
      <c r="T13" s="1"/>
    </row>
    <row r="14" spans="2:20" ht="15.75" x14ac:dyDescent="0.25">
      <c r="B14" s="14" t="s">
        <v>43</v>
      </c>
      <c r="C14" s="25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1"/>
    </row>
    <row r="15" spans="2:20" ht="15.75" x14ac:dyDescent="0.25">
      <c r="B15" s="13" t="s">
        <v>44</v>
      </c>
      <c r="C15" s="24"/>
      <c r="D15" s="22"/>
      <c r="E15" s="22"/>
      <c r="F15" s="22"/>
      <c r="G15" s="22"/>
      <c r="H15" s="22"/>
      <c r="I15" s="22">
        <v>80000</v>
      </c>
      <c r="J15" s="22"/>
      <c r="K15" s="22"/>
      <c r="L15" s="22"/>
      <c r="M15" s="22"/>
      <c r="N15" s="22"/>
      <c r="O15" s="22"/>
      <c r="P15" s="22"/>
      <c r="Q15" s="22"/>
      <c r="R15" s="22"/>
      <c r="S15" s="23">
        <v>160000</v>
      </c>
      <c r="T15" s="1"/>
    </row>
    <row r="16" spans="2:20" ht="15.75" x14ac:dyDescent="0.25">
      <c r="B16" s="14" t="s">
        <v>45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1"/>
    </row>
    <row r="17" spans="2:20" ht="15.75" x14ac:dyDescent="0.25">
      <c r="B17" s="13" t="s">
        <v>46</v>
      </c>
      <c r="C17" s="24"/>
      <c r="D17" s="22"/>
      <c r="E17" s="22"/>
      <c r="F17" s="22"/>
      <c r="G17" s="22"/>
      <c r="H17" s="22">
        <v>50000</v>
      </c>
      <c r="I17" s="22"/>
      <c r="J17" s="22"/>
      <c r="K17" s="22"/>
      <c r="L17" s="22"/>
      <c r="M17" s="22"/>
      <c r="N17" s="22">
        <v>70000</v>
      </c>
      <c r="O17" s="22"/>
      <c r="P17" s="22">
        <v>30000</v>
      </c>
      <c r="Q17" s="22"/>
      <c r="R17" s="22"/>
      <c r="S17" s="23"/>
      <c r="T17" s="1"/>
    </row>
    <row r="18" spans="2:20" ht="15.75" x14ac:dyDescent="0.25">
      <c r="B18" s="13" t="s">
        <v>47</v>
      </c>
      <c r="C18" s="24"/>
      <c r="D18" s="22"/>
      <c r="E18" s="22"/>
      <c r="F18" s="22"/>
      <c r="G18" s="22">
        <v>100000</v>
      </c>
      <c r="H18" s="22"/>
      <c r="I18" s="22"/>
      <c r="J18" s="22"/>
      <c r="K18" s="22"/>
      <c r="L18" s="22">
        <v>100000</v>
      </c>
      <c r="M18" s="22"/>
      <c r="N18" s="22">
        <v>212000</v>
      </c>
      <c r="O18" s="22"/>
      <c r="P18" s="22"/>
      <c r="Q18" s="22"/>
      <c r="R18" s="22"/>
      <c r="S18" s="23"/>
      <c r="T18" s="1"/>
    </row>
    <row r="19" spans="2:20" ht="15.75" x14ac:dyDescent="0.25">
      <c r="B19" s="13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</row>
    <row r="20" spans="2:20" ht="15.75" x14ac:dyDescent="0.25">
      <c r="B20" s="19" t="s">
        <v>48</v>
      </c>
      <c r="C20" s="26">
        <f>SUBTOTAL(109,C3:C19)</f>
        <v>27500</v>
      </c>
      <c r="D20" s="26">
        <f t="shared" ref="D20:S20" si="0">SUBTOTAL(109,D3:D19)</f>
        <v>30000</v>
      </c>
      <c r="E20" s="26">
        <f t="shared" si="0"/>
        <v>70000</v>
      </c>
      <c r="F20" s="26">
        <f t="shared" si="0"/>
        <v>72500</v>
      </c>
      <c r="G20" s="26">
        <f t="shared" si="0"/>
        <v>147500</v>
      </c>
      <c r="H20" s="26">
        <f t="shared" si="0"/>
        <v>145000</v>
      </c>
      <c r="I20" s="26">
        <f t="shared" si="0"/>
        <v>140000</v>
      </c>
      <c r="J20" s="26">
        <f t="shared" si="0"/>
        <v>140500</v>
      </c>
      <c r="K20" s="26">
        <f t="shared" si="0"/>
        <v>0</v>
      </c>
      <c r="L20" s="26">
        <f t="shared" si="0"/>
        <v>110000</v>
      </c>
      <c r="M20" s="26">
        <f t="shared" si="0"/>
        <v>10000</v>
      </c>
      <c r="N20" s="26">
        <f t="shared" si="0"/>
        <v>292000</v>
      </c>
      <c r="O20" s="26">
        <f t="shared" si="0"/>
        <v>12500</v>
      </c>
      <c r="P20" s="26">
        <f t="shared" si="0"/>
        <v>42500</v>
      </c>
      <c r="Q20" s="26">
        <f t="shared" si="0"/>
        <v>50000</v>
      </c>
      <c r="R20" s="26">
        <f t="shared" si="0"/>
        <v>0</v>
      </c>
      <c r="S20" s="26">
        <f t="shared" si="0"/>
        <v>160000</v>
      </c>
      <c r="T20" s="1"/>
    </row>
    <row r="21" spans="2:20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4:20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4:20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4:20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4:20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4:20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4:20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4:20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4:20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4:20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4:20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4:2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4:2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4:2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4:2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4:2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4:2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4:2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4:2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4:2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4:2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4:2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4:2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4:2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4:2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4:2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4:2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4:2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4:2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4:2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4:2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4:2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4:2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4:2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4:2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4:2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4:2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4:2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4:2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7"/>
  <sheetViews>
    <sheetView workbookViewId="0">
      <selection activeCell="C24" sqref="C24:L27"/>
    </sheetView>
  </sheetViews>
  <sheetFormatPr defaultRowHeight="15" x14ac:dyDescent="0.25"/>
  <cols>
    <col min="4" max="7" width="11.5703125" bestFit="1" customWidth="1"/>
    <col min="8" max="8" width="13.28515625" bestFit="1" customWidth="1"/>
  </cols>
  <sheetData>
    <row r="5" spans="4:9" x14ac:dyDescent="0.25">
      <c r="E5">
        <v>2025</v>
      </c>
      <c r="F5">
        <v>2026</v>
      </c>
      <c r="G5">
        <v>2027</v>
      </c>
      <c r="H5">
        <v>2028</v>
      </c>
      <c r="I5">
        <v>2029</v>
      </c>
    </row>
    <row r="6" spans="4:9" x14ac:dyDescent="0.25">
      <c r="D6" t="s">
        <v>18</v>
      </c>
      <c r="E6" s="1">
        <v>378972.5</v>
      </c>
      <c r="F6" s="1">
        <v>698962.5</v>
      </c>
      <c r="G6" s="1">
        <v>1014145</v>
      </c>
      <c r="H6" s="1">
        <v>1361575</v>
      </c>
      <c r="I6" s="1">
        <v>1664860</v>
      </c>
    </row>
    <row r="24" spans="3:12" x14ac:dyDescent="0.25">
      <c r="C24" s="3"/>
      <c r="D24" s="3">
        <v>2025</v>
      </c>
      <c r="E24" s="3">
        <v>2026</v>
      </c>
      <c r="F24" s="3">
        <v>2027</v>
      </c>
      <c r="G24" s="3">
        <v>2028</v>
      </c>
      <c r="H24" s="3">
        <v>2029</v>
      </c>
      <c r="I24" s="3"/>
      <c r="J24" s="3"/>
      <c r="K24" s="3"/>
      <c r="L24" s="3"/>
    </row>
    <row r="25" spans="3:12" x14ac:dyDescent="0.25">
      <c r="C25" s="3" t="s">
        <v>30</v>
      </c>
      <c r="D25" s="3">
        <v>168202.35</v>
      </c>
      <c r="E25" s="3">
        <v>353233.35</v>
      </c>
      <c r="F25" s="3">
        <v>601100.1</v>
      </c>
      <c r="G25" s="3">
        <v>893402.1</v>
      </c>
      <c r="H25" s="3">
        <v>1146513.6000000001</v>
      </c>
      <c r="I25" s="3"/>
      <c r="J25" s="3"/>
      <c r="K25" s="3"/>
      <c r="L25" s="3"/>
    </row>
    <row r="26" spans="3:12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3:12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2024-05-11T14:08:04Z</dcterms:modified>
</cp:coreProperties>
</file>