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elli\Documents\arx\reem\"/>
    </mc:Choice>
  </mc:AlternateContent>
  <xr:revisionPtr revIDLastSave="0" documentId="13_ncr:1_{68C9AE67-19B5-4D26-81D6-0BD6009EA47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ummary" sheetId="3" r:id="rId1"/>
    <sheet name="G F9" sheetId="2" r:id="rId2"/>
    <sheet name="G N2 2020 tax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A11" i="3"/>
  <c r="A12" i="3"/>
  <c r="A4" i="3"/>
  <c r="A3" i="3"/>
  <c r="C16" i="1"/>
  <c r="C14" i="2"/>
  <c r="A7" i="3"/>
  <c r="A6" i="3"/>
  <c r="A11" i="2"/>
  <c r="D17" i="2" l="1"/>
  <c r="A13" i="3"/>
  <c r="A14" i="3" s="1"/>
  <c r="B16" i="1"/>
  <c r="B15" i="1"/>
  <c r="A5" i="2"/>
  <c r="A12" i="2" s="1"/>
  <c r="A13" i="2" l="1"/>
  <c r="A2" i="3" s="1"/>
  <c r="A8" i="3" s="1"/>
  <c r="A16" i="3" s="1"/>
  <c r="A14" i="2" l="1"/>
  <c r="A15" i="2"/>
  <c r="A13" i="1"/>
  <c r="A9" i="1"/>
  <c r="A10" i="1"/>
  <c r="A11" i="1"/>
  <c r="A8" i="1"/>
  <c r="C13" i="1"/>
  <c r="B11" i="1"/>
  <c r="C2" i="1"/>
  <c r="D15" i="2" l="1"/>
  <c r="A17" i="2"/>
  <c r="A18" i="2" s="1"/>
  <c r="I10" i="1"/>
  <c r="B10" i="1" s="1"/>
  <c r="F6" i="1"/>
  <c r="D6" i="1" s="1"/>
  <c r="F11" i="1"/>
  <c r="D11" i="1" s="1"/>
  <c r="F10" i="1" l="1"/>
  <c r="D10" i="1" s="1"/>
  <c r="I5" i="1"/>
  <c r="F5" i="1" s="1"/>
  <c r="D5" i="1" s="1"/>
  <c r="I9" i="1"/>
  <c r="I4" i="1"/>
  <c r="F4" i="1" s="1"/>
  <c r="D4" i="1" s="1"/>
  <c r="I3" i="1"/>
  <c r="I8" i="1"/>
  <c r="B8" i="1" s="1"/>
  <c r="B13" i="1" l="1"/>
  <c r="F9" i="1"/>
  <c r="D9" i="1" s="1"/>
  <c r="B9" i="1"/>
  <c r="F8" i="1"/>
  <c r="F3" i="1"/>
  <c r="D3" i="1" s="1"/>
  <c r="F13" i="1" l="1"/>
  <c r="D8" i="1"/>
</calcChain>
</file>

<file path=xl/sharedStrings.xml><?xml version="1.0" encoding="utf-8"?>
<sst xmlns="http://schemas.openxmlformats.org/spreadsheetml/2006/main" count="58" uniqueCount="54">
  <si>
    <t>File Name</t>
  </si>
  <si>
    <t>2020 Harris County Tax Districts Tax Statement_0450540000057.pdf</t>
  </si>
  <si>
    <t>2020 Harris County TaxStatement_0450540000058.pdf</t>
  </si>
  <si>
    <t>2020 HCMUD96 Tax Statement_0450540000058.pdf</t>
  </si>
  <si>
    <t>2020 North Houston District Tax Statement_ITM Services  LLC_0450540000057.pdf</t>
  </si>
  <si>
    <t>2020 North Houston District Tax Statement_ITM Services  LLC_0450540000058.pdf</t>
  </si>
  <si>
    <t>2020 Spring ISD Tax Statement_0450540000057.pdf</t>
  </si>
  <si>
    <t>2020 Spring ISD Tax Statement_0450540000058.pdf</t>
  </si>
  <si>
    <t>Amount</t>
  </si>
  <si>
    <t>#</t>
  </si>
  <si>
    <t>Amount /
Link</t>
  </si>
  <si>
    <t>HCMUD 96 (2020 Tax Statement)_0450540000057.pdf</t>
  </si>
  <si>
    <t>8 of 8</t>
  </si>
  <si>
    <t>4 of 8</t>
  </si>
  <si>
    <t>5 of 8</t>
  </si>
  <si>
    <t>1 of 8</t>
  </si>
  <si>
    <t>2 of 8</t>
  </si>
  <si>
    <t>3 of 8</t>
  </si>
  <si>
    <t>6 of 8</t>
  </si>
  <si>
    <t>7 of 8</t>
  </si>
  <si>
    <t>From Kareem 2020-11-25, 2020--12-04</t>
  </si>
  <si>
    <t>Paid</t>
  </si>
  <si>
    <t>Date</t>
  </si>
  <si>
    <t>Fee</t>
  </si>
  <si>
    <t>2020 Tax Payment</t>
  </si>
  <si>
    <t>Confirmed</t>
  </si>
  <si>
    <t>Excess</t>
  </si>
  <si>
    <t>Percent</t>
  </si>
  <si>
    <t>2021-03-18_purchaser_statement.pdf</t>
  </si>
  <si>
    <t>Comment</t>
  </si>
  <si>
    <t>Adjustment</t>
  </si>
  <si>
    <t>Total paid by RESS and REIS</t>
  </si>
  <si>
    <t>Expected</t>
  </si>
  <si>
    <t>Gross revenue</t>
  </si>
  <si>
    <t>Kareem MF</t>
  </si>
  <si>
    <t>Net Revenue</t>
  </si>
  <si>
    <t>ROI</t>
  </si>
  <si>
    <t>AROI</t>
  </si>
  <si>
    <t>G N2</t>
  </si>
  <si>
    <t>Legal fees</t>
  </si>
  <si>
    <t>Paint</t>
  </si>
  <si>
    <t>Net Sale</t>
  </si>
  <si>
    <t>2021-10-28_sellers_statement_21012535.pdf</t>
  </si>
  <si>
    <t>To Kareem</t>
  </si>
  <si>
    <t>To RESS + REIS</t>
  </si>
  <si>
    <t>G N2 MF</t>
  </si>
  <si>
    <t>G F9 Expected property Tax refund</t>
  </si>
  <si>
    <t>G F9 MF</t>
  </si>
  <si>
    <t>G F9 paint</t>
  </si>
  <si>
    <t>G F9 lawyer fees</t>
  </si>
  <si>
    <t>G N2 Tax excess refund checks</t>
  </si>
  <si>
    <t>Expected wire to x24</t>
  </si>
  <si>
    <t>G F9 revenue</t>
  </si>
  <si>
    <t>G F9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</si>
</sst>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8" fontId="0" fillId="0" borderId="0" xfId="0" applyNumberFormat="1"/>
    <xf numFmtId="14" fontId="0" fillId="0" borderId="0" xfId="0" applyNumberFormat="1"/>
    <xf numFmtId="8" fontId="2" fillId="0" borderId="0" xfId="1" applyNumberFormat="1"/>
    <xf numFmtId="0" fontId="1" fillId="0" borderId="0" xfId="0" applyFont="1" applyAlignment="1">
      <alignment horizontal="center" vertical="center"/>
    </xf>
    <xf numFmtId="8" fontId="0" fillId="0" borderId="0" xfId="0" applyNumberFormat="1" applyFill="1"/>
    <xf numFmtId="0" fontId="0" fillId="0" borderId="0" xfId="0" applyFill="1"/>
    <xf numFmtId="164" fontId="2" fillId="0" borderId="0" xfId="1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8" fontId="2" fillId="0" borderId="0" xfId="1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Fill="1"/>
    <xf numFmtId="0" fontId="1" fillId="0" borderId="0" xfId="0" applyFont="1" applyAlignment="1">
      <alignment horizontal="center" vertical="center"/>
    </xf>
    <xf numFmtId="9" fontId="0" fillId="0" borderId="0" xfId="0" applyNumberFormat="1"/>
    <xf numFmtId="8" fontId="0" fillId="3" borderId="0" xfId="0" applyNumberFormat="1" applyFill="1"/>
    <xf numFmtId="0" fontId="0" fillId="3" borderId="0" xfId="0" applyFill="1"/>
    <xf numFmtId="8" fontId="0" fillId="4" borderId="0" xfId="0" applyNumberFormat="1" applyFill="1"/>
    <xf numFmtId="0" fontId="0" fillId="4" borderId="0" xfId="0" applyFill="1"/>
    <xf numFmtId="8" fontId="0" fillId="5" borderId="0" xfId="0" applyNumberFormat="1" applyFill="1"/>
    <xf numFmtId="14" fontId="0" fillId="5" borderId="0" xfId="0" applyNumberFormat="1" applyFill="1"/>
    <xf numFmtId="0" fontId="0" fillId="5" borderId="0" xfId="0" applyFill="1"/>
    <xf numFmtId="8" fontId="1" fillId="4" borderId="0" xfId="0" applyNumberFormat="1" applyFont="1" applyFill="1"/>
    <xf numFmtId="8" fontId="1" fillId="5" borderId="0" xfId="0" applyNumberFormat="1" applyFon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eelerassoc.com/account?crypt=lj8HHeYN0pAh+OnzvbwZ1zyESXYjrInRlrDoW0V0HBSO8VMeBjaoUs4jKe9Chzz7DQWNMEHW1s+w/SYeD1F2fg==" TargetMode="External"/><Relationship Id="rId3" Type="http://schemas.openxmlformats.org/officeDocument/2006/relationships/hyperlink" Target="https://www.utilitytaxservice.com/AcctDetail/266/0450540000057" TargetMode="External"/><Relationship Id="rId7" Type="http://schemas.openxmlformats.org/officeDocument/2006/relationships/hyperlink" Target="https://www.wheelerassoc.com/account?crypt=lj8HHeYN0pAh+OnzvbwZ1zyESXYjrInRlrDoW0V0HBSO8VMeBjaoUs4jKe9Chzz7VbfnO7D4EC3FXPoMMZUbUQ==" TargetMode="External"/><Relationship Id="rId2" Type="http://schemas.openxmlformats.org/officeDocument/2006/relationships/hyperlink" Target="https://www.hctax.net/Property/TaxStatement?account=372xOVh6A6H179oZFw5O2R03V3kq9bRw/UJgcjoEmS0=" TargetMode="External"/><Relationship Id="rId1" Type="http://schemas.openxmlformats.org/officeDocument/2006/relationships/hyperlink" Target="https://www.hctax.net/Property/TaxStatement?account=372xOVh6A6H179oZFw5O2et7eXGHIDFngy3KCGQa9dM=" TargetMode="External"/><Relationship Id="rId6" Type="http://schemas.openxmlformats.org/officeDocument/2006/relationships/hyperlink" Target="https://webappspringisd.azurewebsites.net/property/tax/R000004259" TargetMode="External"/><Relationship Id="rId5" Type="http://schemas.openxmlformats.org/officeDocument/2006/relationships/hyperlink" Target="https://webappspringisd.azurewebsites.net/property/tax/R000004258" TargetMode="External"/><Relationship Id="rId4" Type="http://schemas.openxmlformats.org/officeDocument/2006/relationships/hyperlink" Target="https://www.utilitytaxservice.com/AcctDetail/266/0450540000058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E9DE-44FB-4806-B182-3269BD79EECD}">
  <dimension ref="A1:C16"/>
  <sheetViews>
    <sheetView tabSelected="1" workbookViewId="0">
      <selection sqref="A1:B1"/>
    </sheetView>
  </sheetViews>
  <sheetFormatPr defaultRowHeight="15" x14ac:dyDescent="0.25"/>
  <cols>
    <col min="1" max="1" width="13.5703125" bestFit="1" customWidth="1"/>
    <col min="2" max="2" width="32" bestFit="1" customWidth="1"/>
  </cols>
  <sheetData>
    <row r="1" spans="1:3" x14ac:dyDescent="0.25">
      <c r="A1" s="28" t="s">
        <v>43</v>
      </c>
      <c r="B1" s="28"/>
    </row>
    <row r="2" spans="1:3" x14ac:dyDescent="0.25">
      <c r="A2" s="1">
        <f>'G F9'!A13</f>
        <v>49331.7</v>
      </c>
      <c r="B2" t="s">
        <v>47</v>
      </c>
    </row>
    <row r="3" spans="1:3" x14ac:dyDescent="0.25">
      <c r="A3" s="1">
        <f>'G F9'!A9</f>
        <v>2000</v>
      </c>
      <c r="B3" t="s">
        <v>48</v>
      </c>
    </row>
    <row r="4" spans="1:3" x14ac:dyDescent="0.25">
      <c r="A4" s="1">
        <f>'G F9'!A10</f>
        <v>1000</v>
      </c>
      <c r="B4" t="s">
        <v>49</v>
      </c>
    </row>
    <row r="5" spans="1:3" x14ac:dyDescent="0.25">
      <c r="A5" s="1">
        <v>-6524.15</v>
      </c>
      <c r="B5" t="s">
        <v>46</v>
      </c>
    </row>
    <row r="6" spans="1:3" x14ac:dyDescent="0.25">
      <c r="A6" s="1">
        <f>'G N2 2020 taxes'!B15</f>
        <v>1877.19</v>
      </c>
      <c r="B6" t="s">
        <v>45</v>
      </c>
    </row>
    <row r="7" spans="1:3" x14ac:dyDescent="0.25">
      <c r="A7" s="1">
        <f>-'G N2 2020 taxes'!B13</f>
        <v>-7508.76</v>
      </c>
      <c r="B7" t="s">
        <v>50</v>
      </c>
    </row>
    <row r="8" spans="1:3" x14ac:dyDescent="0.25">
      <c r="A8" s="26">
        <f>SUM(A2:A7)</f>
        <v>40175.979999999996</v>
      </c>
    </row>
    <row r="10" spans="1:3" x14ac:dyDescent="0.25">
      <c r="A10" s="29" t="s">
        <v>44</v>
      </c>
      <c r="B10" s="29"/>
    </row>
    <row r="11" spans="1:3" x14ac:dyDescent="0.25">
      <c r="A11" s="1">
        <f>'G F9'!A5</f>
        <v>899673.22000000009</v>
      </c>
      <c r="B11" t="s">
        <v>53</v>
      </c>
    </row>
    <row r="12" spans="1:3" x14ac:dyDescent="0.25">
      <c r="A12" s="1">
        <f>'G F9'!A15</f>
        <v>147995.0799999999</v>
      </c>
      <c r="B12" t="s">
        <v>52</v>
      </c>
    </row>
    <row r="13" spans="1:3" x14ac:dyDescent="0.25">
      <c r="A13" s="1">
        <f>'G N2 2020 taxes'!B16</f>
        <v>5631.57</v>
      </c>
      <c r="B13" t="s">
        <v>38</v>
      </c>
    </row>
    <row r="14" spans="1:3" x14ac:dyDescent="0.25">
      <c r="A14" s="27">
        <f>SUM(A11:A13)</f>
        <v>1053299.8700000001</v>
      </c>
    </row>
    <row r="16" spans="1:3" x14ac:dyDescent="0.25">
      <c r="A16" s="1">
        <f>A14+A8</f>
        <v>1093475.8500000001</v>
      </c>
      <c r="B16" t="s">
        <v>51</v>
      </c>
      <c r="C16" t="b">
        <f>A16='G F9'!A8+A5</f>
        <v>1</v>
      </c>
    </row>
  </sheetData>
  <mergeCells count="2">
    <mergeCell ref="A1:B1"/>
    <mergeCell ref="A10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D92F-26DE-4FF4-A8BC-44FE86A69FFC}">
  <dimension ref="A1:D18"/>
  <sheetViews>
    <sheetView workbookViewId="0">
      <selection activeCell="C23" sqref="C23"/>
    </sheetView>
  </sheetViews>
  <sheetFormatPr defaultRowHeight="15" x14ac:dyDescent="0.25"/>
  <cols>
    <col min="1" max="1" width="13.5703125" bestFit="1" customWidth="1"/>
    <col min="2" max="2" width="10.42578125" bestFit="1" customWidth="1"/>
    <col min="3" max="3" width="41" bestFit="1" customWidth="1"/>
    <col min="4" max="4" width="11.85546875" bestFit="1" customWidth="1"/>
  </cols>
  <sheetData>
    <row r="1" spans="1:4" x14ac:dyDescent="0.25">
      <c r="A1" s="17" t="s">
        <v>8</v>
      </c>
      <c r="B1" s="17" t="s">
        <v>22</v>
      </c>
      <c r="C1" s="17" t="s">
        <v>29</v>
      </c>
    </row>
    <row r="2" spans="1:4" x14ac:dyDescent="0.25">
      <c r="A2" s="1">
        <v>899044.42</v>
      </c>
      <c r="B2" s="2">
        <v>44273</v>
      </c>
      <c r="C2" t="s">
        <v>28</v>
      </c>
    </row>
    <row r="3" spans="1:4" x14ac:dyDescent="0.25">
      <c r="A3" s="1">
        <v>628.79999999999995</v>
      </c>
      <c r="B3" s="2"/>
      <c r="C3" t="s">
        <v>30</v>
      </c>
    </row>
    <row r="5" spans="1:4" x14ac:dyDescent="0.25">
      <c r="A5" s="1">
        <f>SUM(A2:A3)</f>
        <v>899673.22000000009</v>
      </c>
      <c r="B5" s="2"/>
      <c r="C5" t="s">
        <v>31</v>
      </c>
    </row>
    <row r="7" spans="1:4" x14ac:dyDescent="0.25">
      <c r="A7" s="30" t="s">
        <v>32</v>
      </c>
      <c r="B7" s="30"/>
      <c r="C7" s="30"/>
    </row>
    <row r="8" spans="1:4" x14ac:dyDescent="0.25">
      <c r="A8" s="1">
        <v>1100000</v>
      </c>
      <c r="B8" s="2">
        <v>44498</v>
      </c>
      <c r="C8" t="s">
        <v>42</v>
      </c>
    </row>
    <row r="9" spans="1:4" x14ac:dyDescent="0.25">
      <c r="A9" s="21">
        <v>2000</v>
      </c>
      <c r="B9" s="22"/>
      <c r="C9" s="22" t="s">
        <v>40</v>
      </c>
    </row>
    <row r="10" spans="1:4" x14ac:dyDescent="0.25">
      <c r="A10" s="21">
        <v>1000</v>
      </c>
      <c r="B10" s="22"/>
      <c r="C10" s="22" t="s">
        <v>39</v>
      </c>
    </row>
    <row r="11" spans="1:4" x14ac:dyDescent="0.25">
      <c r="A11" s="1">
        <f>A8-A10-A9</f>
        <v>1097000</v>
      </c>
      <c r="C11" t="s">
        <v>41</v>
      </c>
    </row>
    <row r="12" spans="1:4" x14ac:dyDescent="0.25">
      <c r="A12" s="1">
        <f>A11-A5</f>
        <v>197326.77999999991</v>
      </c>
      <c r="B12" s="2"/>
      <c r="C12" t="s">
        <v>33</v>
      </c>
    </row>
    <row r="13" spans="1:4" x14ac:dyDescent="0.25">
      <c r="A13" s="21">
        <f>ROUND(A12*D13,2)</f>
        <v>49331.7</v>
      </c>
      <c r="B13" s="22"/>
      <c r="C13" s="22" t="s">
        <v>34</v>
      </c>
      <c r="D13" s="18">
        <v>0.25</v>
      </c>
    </row>
    <row r="14" spans="1:4" x14ac:dyDescent="0.25">
      <c r="A14" s="23">
        <f>A11-A13</f>
        <v>1047668.3</v>
      </c>
      <c r="B14" s="24"/>
      <c r="C14" s="25" t="str">
        <f>Summary!A10</f>
        <v>To RESS + REIS</v>
      </c>
    </row>
    <row r="15" spans="1:4" x14ac:dyDescent="0.25">
      <c r="A15" s="1">
        <f>A12-A13</f>
        <v>147995.0799999999</v>
      </c>
      <c r="B15" s="2"/>
      <c r="C15" t="s">
        <v>35</v>
      </c>
      <c r="D15" s="1" t="b">
        <f>A15=A14-A5</f>
        <v>1</v>
      </c>
    </row>
    <row r="17" spans="1:4" x14ac:dyDescent="0.25">
      <c r="A17" s="18">
        <f>A15/A5</f>
        <v>0.16449870542995587</v>
      </c>
      <c r="C17" t="s">
        <v>36</v>
      </c>
      <c r="D17">
        <f>YEARFRAC(B2,B8)</f>
        <v>0.61388888888888893</v>
      </c>
    </row>
    <row r="18" spans="1:4" x14ac:dyDescent="0.25">
      <c r="A18" s="18">
        <f>POWER(1+A17,1/D17)-1</f>
        <v>0.28155648898075336</v>
      </c>
      <c r="C18" t="s">
        <v>37</v>
      </c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B15" sqref="B15:D1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1.85546875" bestFit="1" customWidth="1"/>
    <col min="5" max="5" width="7.28515625" bestFit="1" customWidth="1"/>
    <col min="6" max="6" width="10.85546875" customWidth="1"/>
    <col min="7" max="7" width="10.85546875" bestFit="1" customWidth="1"/>
    <col min="8" max="8" width="10.42578125" bestFit="1" customWidth="1"/>
    <col min="9" max="9" width="10.85546875" customWidth="1"/>
    <col min="10" max="10" width="5.7109375" bestFit="1" customWidth="1"/>
    <col min="11" max="11" width="10.85546875" bestFit="1" customWidth="1"/>
    <col min="12" max="12" width="73.7109375" bestFit="1" customWidth="1"/>
    <col min="13" max="13" width="4.5703125" customWidth="1"/>
  </cols>
  <sheetData>
    <row r="1" spans="1:18" s="4" customFormat="1" ht="15" customHeight="1" x14ac:dyDescent="0.25">
      <c r="A1" s="33">
        <v>44417</v>
      </c>
      <c r="B1" s="33"/>
      <c r="C1" s="33"/>
      <c r="D1" s="31" t="s">
        <v>24</v>
      </c>
      <c r="E1" s="31"/>
      <c r="F1" s="31"/>
      <c r="G1" s="31"/>
      <c r="H1" s="31"/>
      <c r="I1" s="31" t="s">
        <v>10</v>
      </c>
      <c r="J1" s="32" t="s">
        <v>20</v>
      </c>
      <c r="K1" s="32"/>
      <c r="L1" s="32"/>
      <c r="M1" s="8"/>
      <c r="N1" s="8"/>
      <c r="O1" s="8"/>
      <c r="P1" s="8"/>
      <c r="Q1" s="8"/>
      <c r="R1" s="8"/>
    </row>
    <row r="2" spans="1:18" s="4" customFormat="1" x14ac:dyDescent="0.25">
      <c r="A2" s="15" t="s">
        <v>27</v>
      </c>
      <c r="B2" s="14" t="s">
        <v>26</v>
      </c>
      <c r="C2" s="14" t="str">
        <f>F2</f>
        <v>Amount</v>
      </c>
      <c r="D2" s="9" t="s">
        <v>21</v>
      </c>
      <c r="E2" s="11" t="s">
        <v>23</v>
      </c>
      <c r="F2" s="11" t="s">
        <v>8</v>
      </c>
      <c r="G2" s="8" t="s">
        <v>22</v>
      </c>
      <c r="H2" s="12" t="s">
        <v>25</v>
      </c>
      <c r="I2" s="31"/>
      <c r="J2" s="8" t="s">
        <v>9</v>
      </c>
      <c r="K2" s="8" t="s">
        <v>8</v>
      </c>
      <c r="L2" s="8" t="s">
        <v>0</v>
      </c>
      <c r="M2" s="8"/>
      <c r="N2" s="8"/>
      <c r="O2" s="8"/>
      <c r="P2" s="8"/>
      <c r="Q2" s="8"/>
      <c r="R2" s="8"/>
    </row>
    <row r="3" spans="1:18" x14ac:dyDescent="0.25">
      <c r="B3" s="1"/>
      <c r="C3" s="1"/>
      <c r="D3" s="1">
        <f>F3+E3</f>
        <v>1714.79</v>
      </c>
      <c r="E3" s="1"/>
      <c r="F3" s="1">
        <f>I3</f>
        <v>1714.79</v>
      </c>
      <c r="G3" s="2">
        <v>44165</v>
      </c>
      <c r="H3" s="2">
        <v>44179</v>
      </c>
      <c r="I3" s="3">
        <f>K3</f>
        <v>1714.79</v>
      </c>
      <c r="J3" t="s">
        <v>16</v>
      </c>
      <c r="K3" s="1">
        <v>1714.79</v>
      </c>
      <c r="L3" t="s">
        <v>2</v>
      </c>
    </row>
    <row r="4" spans="1:18" x14ac:dyDescent="0.25">
      <c r="B4" s="1"/>
      <c r="C4" s="1"/>
      <c r="D4" s="1">
        <f>F4+E4</f>
        <v>1417.52</v>
      </c>
      <c r="E4" s="1">
        <v>2.99</v>
      </c>
      <c r="F4" s="1">
        <f>I4</f>
        <v>1414.53</v>
      </c>
      <c r="G4" s="2">
        <v>44165</v>
      </c>
      <c r="H4" s="2">
        <v>44179</v>
      </c>
      <c r="I4" s="7">
        <f>K4</f>
        <v>1414.53</v>
      </c>
      <c r="J4" t="s">
        <v>17</v>
      </c>
      <c r="K4" s="5">
        <v>1414.53</v>
      </c>
      <c r="L4" s="6" t="s">
        <v>3</v>
      </c>
    </row>
    <row r="5" spans="1:18" x14ac:dyDescent="0.25">
      <c r="B5" s="1"/>
      <c r="C5" s="1"/>
      <c r="D5" s="1">
        <f>F5+E5</f>
        <v>2615.0499999999997</v>
      </c>
      <c r="E5" s="1">
        <v>4.2</v>
      </c>
      <c r="F5" s="1">
        <f>I5</f>
        <v>2610.85</v>
      </c>
      <c r="G5" s="2">
        <v>44165</v>
      </c>
      <c r="H5" s="2">
        <v>44179</v>
      </c>
      <c r="I5" s="3">
        <f>K5</f>
        <v>2610.85</v>
      </c>
      <c r="J5" t="s">
        <v>14</v>
      </c>
      <c r="K5" s="1">
        <v>2610.85</v>
      </c>
      <c r="L5" t="s">
        <v>7</v>
      </c>
    </row>
    <row r="6" spans="1:18" x14ac:dyDescent="0.25">
      <c r="C6" s="1"/>
      <c r="D6" s="1">
        <f>F6+E6</f>
        <v>315.76</v>
      </c>
      <c r="E6" s="6"/>
      <c r="F6" s="1">
        <f>I6</f>
        <v>315.76</v>
      </c>
      <c r="G6" s="13">
        <v>44204</v>
      </c>
      <c r="H6" s="2">
        <v>44204</v>
      </c>
      <c r="I6" s="10">
        <v>315.76</v>
      </c>
      <c r="J6" t="s">
        <v>12</v>
      </c>
      <c r="K6" s="5">
        <v>315.76</v>
      </c>
      <c r="L6" s="6" t="s">
        <v>5</v>
      </c>
    </row>
    <row r="8" spans="1:18" s="6" customFormat="1" x14ac:dyDescent="0.25">
      <c r="A8" s="16">
        <f>B8/F8</f>
        <v>0.31866148895639951</v>
      </c>
      <c r="B8" s="1">
        <f>I8-C8</f>
        <v>2126.1699999999992</v>
      </c>
      <c r="C8" s="1">
        <v>4546.0200000000004</v>
      </c>
      <c r="D8" s="1">
        <f>F8+E8</f>
        <v>6672.19</v>
      </c>
      <c r="E8" s="1"/>
      <c r="F8" s="1">
        <f>I8</f>
        <v>6672.19</v>
      </c>
      <c r="G8" s="2">
        <v>44165</v>
      </c>
      <c r="H8" s="2">
        <v>44179</v>
      </c>
      <c r="I8" s="3">
        <f>K8</f>
        <v>6672.19</v>
      </c>
      <c r="J8" t="s">
        <v>15</v>
      </c>
      <c r="K8" s="1">
        <v>6672.19</v>
      </c>
      <c r="L8" t="s">
        <v>1</v>
      </c>
    </row>
    <row r="9" spans="1:18" s="6" customFormat="1" x14ac:dyDescent="0.25">
      <c r="A9" s="16">
        <f t="shared" ref="A9:A13" si="0">B9/F9</f>
        <v>0.31866282103025001</v>
      </c>
      <c r="B9" s="1">
        <f>I9-C9</f>
        <v>3237.2000000000007</v>
      </c>
      <c r="C9" s="1">
        <v>6921.5</v>
      </c>
      <c r="D9" s="1">
        <f>F9+E9</f>
        <v>10175.5</v>
      </c>
      <c r="E9" s="1">
        <v>16.8</v>
      </c>
      <c r="F9" s="1">
        <f>I9</f>
        <v>10158.700000000001</v>
      </c>
      <c r="G9" s="2">
        <v>44165</v>
      </c>
      <c r="H9" s="2">
        <v>44179</v>
      </c>
      <c r="I9" s="3">
        <f>K9</f>
        <v>10158.700000000001</v>
      </c>
      <c r="J9" t="s">
        <v>13</v>
      </c>
      <c r="K9" s="1">
        <v>10158.700000000001</v>
      </c>
      <c r="L9" t="s">
        <v>6</v>
      </c>
    </row>
    <row r="10" spans="1:18" s="6" customFormat="1" x14ac:dyDescent="0.25">
      <c r="A10" s="16">
        <f t="shared" si="0"/>
        <v>0.31866247083875376</v>
      </c>
      <c r="B10" s="1">
        <f>I10-C10</f>
        <v>1753.88</v>
      </c>
      <c r="C10" s="1">
        <v>3750</v>
      </c>
      <c r="D10" s="1">
        <f>F10+E10</f>
        <v>5505.88</v>
      </c>
      <c r="E10" s="1">
        <v>2</v>
      </c>
      <c r="F10" s="1">
        <f>I10</f>
        <v>5503.88</v>
      </c>
      <c r="G10" s="2">
        <v>44169</v>
      </c>
      <c r="H10" s="2">
        <v>44182</v>
      </c>
      <c r="I10" s="10">
        <f>K10</f>
        <v>5503.88</v>
      </c>
      <c r="J10" t="s">
        <v>18</v>
      </c>
      <c r="K10" s="5">
        <v>5503.88</v>
      </c>
      <c r="L10" s="6" t="s">
        <v>11</v>
      </c>
    </row>
    <row r="11" spans="1:18" x14ac:dyDescent="0.25">
      <c r="A11" s="16">
        <f t="shared" si="0"/>
        <v>0.31866092576163302</v>
      </c>
      <c r="B11" s="1">
        <f>I11-C11</f>
        <v>391.50999999999988</v>
      </c>
      <c r="C11" s="1">
        <v>837.1</v>
      </c>
      <c r="D11" s="1">
        <f>F11+E11</f>
        <v>1228.6099999999999</v>
      </c>
      <c r="E11" s="6"/>
      <c r="F11" s="1">
        <f>I11</f>
        <v>1228.6099999999999</v>
      </c>
      <c r="G11" s="13">
        <v>44204</v>
      </c>
      <c r="H11" s="2">
        <v>44204</v>
      </c>
      <c r="I11" s="10">
        <v>1228.6099999999999</v>
      </c>
      <c r="J11" t="s">
        <v>19</v>
      </c>
      <c r="K11" s="5">
        <v>1228.6099999999999</v>
      </c>
      <c r="L11" s="6" t="s">
        <v>4</v>
      </c>
    </row>
    <row r="13" spans="1:18" x14ac:dyDescent="0.25">
      <c r="A13" s="16">
        <f t="shared" si="0"/>
        <v>0.31866226322369712</v>
      </c>
      <c r="B13" s="1">
        <f>SUM(B8:B11)</f>
        <v>7508.76</v>
      </c>
      <c r="C13" s="21">
        <f>SUM(C8:C11)</f>
        <v>16054.62</v>
      </c>
      <c r="F13" s="1">
        <f>SUM(F8:F11)</f>
        <v>23563.38</v>
      </c>
    </row>
    <row r="15" spans="1:18" x14ac:dyDescent="0.25">
      <c r="B15" s="21">
        <f>ROUND(B13*D15,2)</f>
        <v>1877.19</v>
      </c>
      <c r="C15" s="22" t="s">
        <v>34</v>
      </c>
      <c r="D15" s="18">
        <v>0.25</v>
      </c>
    </row>
    <row r="16" spans="1:18" x14ac:dyDescent="0.25">
      <c r="B16" s="19">
        <f>B13-B15</f>
        <v>5631.57</v>
      </c>
      <c r="C16" s="20" t="str">
        <f>Summary!A10</f>
        <v>To RESS + REIS</v>
      </c>
    </row>
    <row r="25" spans="2:2" x14ac:dyDescent="0.25">
      <c r="B25" s="1"/>
    </row>
    <row r="28" spans="2:2" x14ac:dyDescent="0.25">
      <c r="B28" s="1"/>
    </row>
    <row r="29" spans="2:2" x14ac:dyDescent="0.25">
      <c r="B29" s="1"/>
    </row>
  </sheetData>
  <mergeCells count="4">
    <mergeCell ref="D1:H1"/>
    <mergeCell ref="J1:L1"/>
    <mergeCell ref="I1:I2"/>
    <mergeCell ref="A1:C1"/>
  </mergeCells>
  <phoneticPr fontId="3" type="noConversion"/>
  <hyperlinks>
    <hyperlink ref="I8" r:id="rId1" display="https://www.hctax.net/Property/TaxStatement?account=372xOVh6A6H179oZFw5O2et7eXGHIDFngy3KCGQa9dM=" xr:uid="{BC535C33-FBB4-482A-92D2-0BAC7802E498}"/>
    <hyperlink ref="I3" r:id="rId2" display="https://www.hctax.net/Property/TaxStatement?account=372xOVh6A6H179oZFw5O2R03V3kq9bRw/UJgcjoEmS0=" xr:uid="{52B8207F-0813-4254-959C-DBC8037C0431}"/>
    <hyperlink ref="I11" r:id="rId3" display="https://www.utilitytaxservice.com/AcctDetail/266/0450540000057" xr:uid="{9CD5E9D2-BD6E-4FEB-876F-50DFEF4F147F}"/>
    <hyperlink ref="I6" r:id="rId4" display="https://www.utilitytaxservice.com/AcctDetail/266/0450540000058" xr:uid="{9421EF22-2CA8-4BC1-A1A5-C6E439E0CA51}"/>
    <hyperlink ref="I9" r:id="rId5" display="https://webappspringisd.azurewebsites.net/property/tax/R000004258" xr:uid="{C2BBBAFF-534E-4F22-A734-21F09A9818FA}"/>
    <hyperlink ref="I5" r:id="rId6" display="https://webappspringisd.azurewebsites.net/property/tax/R000004259" xr:uid="{E10B5869-9751-46F4-98A2-CEA19FB002D5}"/>
    <hyperlink ref="I4" r:id="rId7" display="https://www.wheelerassoc.com/account?crypt=lj8HHeYN0pAh+OnzvbwZ1zyESXYjrInRlrDoW0V0HBSO8VMeBjaoUs4jKe9Chzz7VbfnO7D4EC3FXPoMMZUbUQ==" xr:uid="{7C466B1C-C3D1-4B0D-BAC2-24854B07A4D4}"/>
    <hyperlink ref="I10" r:id="rId8" display="https://www.wheelerassoc.com/account?crypt=lj8HHeYN0pAh+OnzvbwZ1zyESXYjrInRlrDoW0V0HBSO8VMeBjaoUs4jKe9Chzz7DQWNMEHW1s+w/SYeD1F2fg==" xr:uid="{D2C6A06F-C409-470D-850C-3E3E08532032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 F9</vt:lpstr>
      <vt:lpstr>G N2 2020 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2021-10-30T01:21:54Z</dcterms:modified>
</cp:coreProperties>
</file>