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wnership" sheetId="1" state="visible" r:id="rId3"/>
    <sheet name="Performance" sheetId="2" state="visible" r:id="rId4"/>
    <sheet name="Arx 2024 withdrawal" sheetId="3" state="visible" r:id="rId5"/>
    <sheet name="2024 Property Tax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<sst xmlns="http://schemas.openxmlformats.org/spreadsheetml/2006/main" count="74" uniqueCount="61">
  <si>
    <t xml:space="preserve">Project</t>
  </si>
  <si>
    <t xml:space="preserve">Paid</t>
  </si>
  <si>
    <t xml:space="preserve">Description</t>
  </si>
  <si>
    <t xml:space="preserve">RESS</t>
  </si>
  <si>
    <t xml:space="preserve">REIS</t>
  </si>
  <si>
    <t xml:space="preserve">REPS</t>
  </si>
  <si>
    <t xml:space="preserve">Total</t>
  </si>
  <si>
    <t xml:space="preserve">??</t>
  </si>
  <si>
    <t xml:space="preserve">8 Acres</t>
  </si>
  <si>
    <t xml:space="preserve">11 Acres</t>
  </si>
  <si>
    <t xml:space="preserve">Completed Projects</t>
  </si>
  <si>
    <t xml:space="preserve">Cost</t>
  </si>
  <si>
    <t xml:space="preserve">Revenue</t>
  </si>
  <si>
    <t xml:space="preserve">ROI</t>
  </si>
  <si>
    <t xml:space="preserve">Start</t>
  </si>
  <si>
    <t xml:space="preserve">End</t>
  </si>
  <si>
    <t xml:space="preserve">Years</t>
  </si>
  <si>
    <t xml:space="preserve">IRR</t>
  </si>
  <si>
    <t xml:space="preserve">G SILVER</t>
  </si>
  <si>
    <t xml:space="preserve">G 7G</t>
  </si>
  <si>
    <t xml:space="preserve">G EL</t>
  </si>
  <si>
    <t xml:space="preserve">G Pearland Pkwy</t>
  </si>
  <si>
    <t xml:space="preserve">G FR</t>
  </si>
  <si>
    <t xml:space="preserve">G F9</t>
  </si>
  <si>
    <t xml:space="preserve">G 9.5</t>
  </si>
  <si>
    <t xml:space="preserve">Land B 2</t>
  </si>
  <si>
    <t xml:space="preserve">G Hillcroft</t>
  </si>
  <si>
    <t xml:space="preserve">G Field</t>
  </si>
  <si>
    <t xml:space="preserve">G Holz</t>
  </si>
  <si>
    <t xml:space="preserve">G N2</t>
  </si>
  <si>
    <t xml:space="preserve">G WF</t>
  </si>
  <si>
    <t xml:space="preserve">G Broadway</t>
  </si>
  <si>
    <t xml:space="preserve">One Forty-Eight</t>
  </si>
  <si>
    <t xml:space="preserve">G Humble</t>
  </si>
  <si>
    <t xml:space="preserve">Average</t>
  </si>
  <si>
    <t xml:space="preserve">Ongoing Projects</t>
  </si>
  <si>
    <t xml:space="preserve">G 26M</t>
  </si>
  <si>
    <t xml:space="preserve">G Clear Lake</t>
  </si>
  <si>
    <t xml:space="preserve">G Downtown</t>
  </si>
  <si>
    <t xml:space="preserve">G PM</t>
  </si>
  <si>
    <t xml:space="preserve">G PLR</t>
  </si>
  <si>
    <t xml:space="preserve">Before 2024-08-01</t>
  </si>
  <si>
    <t xml:space="preserve">Arx</t>
  </si>
  <si>
    <t xml:space="preserve">After 2024-08-01</t>
  </si>
  <si>
    <t xml:space="preserve">RE*S</t>
  </si>
  <si>
    <t xml:space="preserve">Payment</t>
  </si>
  <si>
    <t xml:space="preserve">Owed</t>
  </si>
  <si>
    <t xml:space="preserve">Online</t>
  </si>
  <si>
    <t xml:space="preserve">Information from Kareem Gamal</t>
  </si>
  <si>
    <t xml:space="preserve">Net</t>
  </si>
  <si>
    <t xml:space="preserve">Fees</t>
  </si>
  <si>
    <t xml:space="preserve">Confirmed</t>
  </si>
  <si>
    <t xml:space="preserve">Amount</t>
  </si>
  <si>
    <t xml:space="preserve">Percentage</t>
  </si>
  <si>
    <t xml:space="preserve">Requested per Item</t>
  </si>
  <si>
    <t xml:space="preserve">Pay in 2023
Or 2024 ?</t>
  </si>
  <si>
    <t xml:space="preserve">Tax Return
Filing</t>
  </si>
  <si>
    <t xml:space="preserve">Notes</t>
  </si>
  <si>
    <t xml:space="preserve">PDF file name including date received</t>
  </si>
  <si>
    <t xml:space="preserve">PDF
Amount
Matches online?</t>
  </si>
  <si>
    <t xml:space="preserve">Estmates 2023-10-22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</si>
</sst>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yyyy\-mm\-dd"/>
    <numFmt numFmtId="166" formatCode="[$$-409]#,##0.00;[RED]\-[$$-409]#,##0.00"/>
    <numFmt numFmtId="167" formatCode="0.0000%"/>
    <numFmt numFmtId="168" formatCode="General"/>
    <numFmt numFmtId="169" formatCode="0.00%"/>
    <numFmt numFmtId="170" formatCode="0%"/>
    <numFmt numFmtId="171" formatCode="[$$-409]#,##0;[RED]\-[$$-409]#,##0"/>
    <numFmt numFmtId="172" formatCode="0.00"/>
    <numFmt numFmtId="173" formatCode="&quot;TRUE&quot;;&quot;TRUE&quot;;&quot;FALSE&quot;"/>
    <numFmt numFmtId="174" formatCode="\$#,##0.00_);[RED]&quot;($&quot;#,##0.00\)"/>
    <numFmt numFmtId="175" formatCode="m/d/yyyy"/>
    <numFmt numFmtId="176" formatCode="0;[RED]0"/>
    <numFmt numFmtId="177" formatCode="\$#,##0_);[RED]&quot;($&quot;#,##0\)"/>
    <numFmt numFmtId="178" formatCode="\$#,##0.00"/>
    <numFmt numFmtId="179" formatCode="#,##0_);[RED]\(#,##0\)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4609375" defaultRowHeight="13.8" zeroHeight="false" outlineLevelRow="0" outlineLevelCol="0"/>
  <cols>
    <col collapsed="false" customWidth="true" hidden="false" outlineLevel="0" max="2" min="1" style="1" width="12.44"/>
    <col collapsed="false" customWidth="true" hidden="false" outlineLevel="0" max="3" min="3" style="1" width="12.31"/>
    <col collapsed="false" customWidth="true" hidden="false" outlineLevel="0" max="4" min="4" style="1" width="3.66"/>
    <col collapsed="false" customWidth="true" hidden="false" outlineLevel="0" max="6" min="5" style="1" width="9.67"/>
    <col collapsed="false" customWidth="true" hidden="false" outlineLevel="0" max="7" min="7" style="1" width="10.49"/>
    <col collapsed="false" customWidth="true" hidden="false" outlineLevel="0" max="8" min="8" style="1" width="4.3"/>
    <col collapsed="false" customWidth="true" hidden="false" outlineLevel="0" max="9" min="9" style="1" width="10.1"/>
    <col collapsed="false" customWidth="true" hidden="false" outlineLevel="0" max="1017" min="1017" style="1" width="10.5"/>
    <col collapsed="false" customWidth="true" hidden="false" outlineLevel="0" max="16384" min="16378" style="1" width="10.49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I1" s="2" t="s">
        <v>6</v>
      </c>
      <c r="AMC1" s="1"/>
      <c r="AMD1" s="1"/>
      <c r="XEX1" s="1"/>
      <c r="XEY1" s="1"/>
      <c r="XEZ1" s="1"/>
      <c r="XFA1" s="1"/>
      <c r="XFB1" s="1"/>
      <c r="XFC1" s="1"/>
      <c r="XFD1" s="1"/>
    </row>
    <row r="2" customFormat="false" ht="13.8" hidden="false" customHeight="false" outlineLevel="0" collapsed="false">
      <c r="A2" s="4" t="str">
        <f aca="false">Performance!A28</f>
        <v>G 26M</v>
      </c>
      <c r="B2" s="5" t="n">
        <f aca="false">Performance!B28</f>
        <v>828353.53</v>
      </c>
      <c r="C2" s="1" t="s">
        <v>7</v>
      </c>
      <c r="E2" s="6" t="n">
        <f aca="false">'Arx 2024 withdrawal'!B21</f>
        <v>0.255976</v>
      </c>
      <c r="F2" s="6" t="n">
        <f aca="false">'Arx 2024 withdrawal'!C21</f>
        <v>0.320438</v>
      </c>
      <c r="G2" s="6" t="n">
        <f aca="false">'Arx 2024 withdrawal'!D21</f>
        <v>0.313332</v>
      </c>
      <c r="I2" s="6" t="n">
        <f aca="false">SUM(E2:G2)</f>
        <v>0.889746</v>
      </c>
      <c r="J2" s="7" t="b">
        <f aca="false">I2='Arx 2024 withdrawal'!E21</f>
        <v>1</v>
      </c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A3" s="4" t="str">
        <f aca="false">Performance!A29</f>
        <v>G Clear Lake</v>
      </c>
      <c r="B3" s="5" t="n">
        <f aca="false">Performance!B29</f>
        <v>1261890.18</v>
      </c>
      <c r="C3" s="1" t="s">
        <v>7</v>
      </c>
      <c r="E3" s="6" t="n">
        <f aca="false">'Arx 2024 withdrawal'!B22</f>
        <v>0.132766</v>
      </c>
      <c r="F3" s="6" t="n">
        <f aca="false">'Arx 2024 withdrawal'!C22</f>
        <v>0.284824</v>
      </c>
      <c r="G3" s="6" t="n">
        <f aca="false">'Arx 2024 withdrawal'!D22</f>
        <v>0.278508</v>
      </c>
      <c r="I3" s="6" t="n">
        <f aca="false">SUM(E3:G3)</f>
        <v>0.696098</v>
      </c>
      <c r="J3" s="7" t="n">
        <f aca="false">I3='Arx 2024 withdrawal'!E22</f>
        <v>1</v>
      </c>
      <c r="K3" s="1"/>
      <c r="L3" s="1"/>
      <c r="M3" s="1"/>
      <c r="N3" s="1"/>
      <c r="O3" s="1"/>
      <c r="P3" s="1"/>
    </row>
    <row r="4" customFormat="false" ht="13.8" hidden="false" customHeight="false" outlineLevel="0" collapsed="false">
      <c r="A4" s="4" t="str">
        <f aca="false">Performance!A30</f>
        <v>G Downtown</v>
      </c>
      <c r="B4" s="5" t="n">
        <f aca="false">Performance!B30</f>
        <v>1619875.79</v>
      </c>
      <c r="C4" s="1" t="s">
        <v>7</v>
      </c>
      <c r="E4" s="6" t="n">
        <f aca="false">'Arx 2024 withdrawal'!B23</f>
        <v>0.17065</v>
      </c>
      <c r="F4" s="6" t="n">
        <f aca="false">'Arx 2024 withdrawal'!C23</f>
        <v>0.366215</v>
      </c>
      <c r="G4" s="6" t="n">
        <f aca="false">'Arx 2024 withdrawal'!D23</f>
        <v>0.358094</v>
      </c>
      <c r="I4" s="6" t="n">
        <f aca="false">SUM(E4:G4)</f>
        <v>0.894959</v>
      </c>
      <c r="J4" s="7" t="n">
        <f aca="false">I4='Arx 2024 withdrawal'!E23</f>
        <v>1</v>
      </c>
      <c r="K4" s="1"/>
      <c r="L4" s="1"/>
      <c r="M4" s="1"/>
      <c r="N4" s="1"/>
      <c r="O4" s="1"/>
      <c r="P4" s="1"/>
    </row>
    <row r="5" customFormat="false" ht="13.8" hidden="false" customHeight="false" outlineLevel="0" collapsed="false">
      <c r="A5" s="4" t="str">
        <f aca="false">Performance!A31</f>
        <v>G PM</v>
      </c>
      <c r="B5" s="5" t="n">
        <f aca="false">Performance!B31</f>
        <v>550368.57</v>
      </c>
      <c r="C5" s="1" t="s">
        <v>8</v>
      </c>
      <c r="E5" s="6" t="n">
        <f aca="false">'Arx 2024 withdrawal'!B24</f>
        <v>0.229013</v>
      </c>
      <c r="F5" s="6" t="n">
        <f aca="false">'Arx 2024 withdrawal'!C24</f>
        <v>0.296085</v>
      </c>
      <c r="G5" s="8"/>
      <c r="I5" s="6" t="n">
        <f aca="false">SUM(E5:G5)</f>
        <v>0.525098</v>
      </c>
      <c r="J5" s="7" t="n">
        <f aca="false">I5='Arx 2024 withdrawal'!E24</f>
        <v>1</v>
      </c>
      <c r="K5" s="1"/>
      <c r="L5" s="1"/>
      <c r="M5" s="1"/>
      <c r="N5" s="1"/>
      <c r="O5" s="1"/>
      <c r="P5" s="1"/>
    </row>
    <row r="6" customFormat="false" ht="13.8" hidden="false" customHeight="false" outlineLevel="0" collapsed="false">
      <c r="A6" s="4" t="str">
        <f aca="false">Performance!A32</f>
        <v>G PLR</v>
      </c>
      <c r="B6" s="5" t="n">
        <f aca="false">Performance!B32</f>
        <v>903458.41</v>
      </c>
      <c r="C6" s="1" t="s">
        <v>9</v>
      </c>
      <c r="E6" s="6" t="n">
        <f aca="false">'Arx 2024 withdrawal'!B25</f>
        <v>0.386923</v>
      </c>
      <c r="F6" s="6" t="n">
        <f aca="false">'Arx 2024 withdrawal'!C25</f>
        <v>0.50037</v>
      </c>
      <c r="G6" s="9"/>
      <c r="I6" s="6" t="n">
        <f aca="false">SUM(E6:G6)</f>
        <v>0.887293</v>
      </c>
      <c r="J6" s="7" t="n">
        <f aca="false">I6='Arx 2024 withdrawal'!E25</f>
        <v>1</v>
      </c>
      <c r="K6" s="1"/>
      <c r="L6" s="1"/>
      <c r="M6" s="1"/>
      <c r="N6" s="1"/>
      <c r="O6" s="1"/>
      <c r="P6" s="1"/>
    </row>
    <row r="7" customFormat="false" ht="13.8" hidden="false" customHeight="false" outlineLevel="0" collapsed="false">
      <c r="A7" s="4"/>
      <c r="B7" s="5"/>
      <c r="E7" s="9"/>
      <c r="F7" s="9"/>
      <c r="G7" s="9"/>
      <c r="I7" s="9"/>
    </row>
    <row r="8" customFormat="false" ht="13.8" hidden="false" customHeight="false" outlineLevel="0" collapsed="false">
      <c r="A8" s="10" t="s">
        <v>6</v>
      </c>
      <c r="B8" s="11" t="n">
        <f aca="false">SUM(B2:B6)</f>
        <v>5163946.48</v>
      </c>
      <c r="E8" s="9"/>
      <c r="F8" s="9"/>
      <c r="G8" s="9"/>
      <c r="I8" s="9"/>
    </row>
    <row r="9" customFormat="false" ht="13.8" hidden="false" customHeight="false" outlineLevel="0" collapsed="false">
      <c r="B9" s="7" t="b">
        <f aca="false">B8=Performance!B34</f>
        <v>1</v>
      </c>
      <c r="F9" s="9"/>
      <c r="G9" s="9"/>
      <c r="I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5.59"/>
    <col collapsed="false" customWidth="true" hidden="false" outlineLevel="0" max="4" min="4" style="1" width="5.26"/>
    <col collapsed="false" customWidth="true" hidden="false" outlineLevel="0" max="5" min="5" style="1" width="11.1"/>
    <col collapsed="false" customWidth="true" hidden="false" outlineLevel="0" max="7" min="7" style="1" width="5.41"/>
    <col collapsed="false" customWidth="true" hidden="false" outlineLevel="0" max="8" min="8" style="1" width="6.31"/>
  </cols>
  <sheetData>
    <row r="1" customFormat="false" ht="13.8" hidden="false" customHeight="false" outlineLevel="0" collapsed="false">
      <c r="A1" s="12" t="s">
        <v>10</v>
      </c>
      <c r="B1" s="12"/>
      <c r="C1" s="12"/>
      <c r="D1" s="12"/>
      <c r="E1" s="12"/>
      <c r="F1" s="12"/>
      <c r="G1" s="12"/>
      <c r="H1" s="12"/>
    </row>
    <row r="2" customFormat="false" ht="13.8" hidden="false" customHeight="false" outlineLevel="0" collapsed="false">
      <c r="A2" s="13" t="s">
        <v>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</row>
    <row r="3" customFormat="false" ht="13.8" hidden="false" customHeight="false" outlineLevel="0" collapsed="false">
      <c r="B3" s="1"/>
      <c r="C3" s="1"/>
      <c r="F3" s="1"/>
    </row>
    <row r="4" customFormat="false" ht="13.8" hidden="false" customHeight="false" outlineLevel="0" collapsed="false">
      <c r="A4" s="1" t="s">
        <v>18</v>
      </c>
      <c r="B4" s="14" t="n">
        <v>223969.18</v>
      </c>
      <c r="C4" s="14" t="n">
        <v>66171.45</v>
      </c>
      <c r="D4" s="9" t="n">
        <f aca="false">C4/B4</f>
        <v>0.295448909532999</v>
      </c>
      <c r="E4" s="15" t="n">
        <v>44937</v>
      </c>
      <c r="F4" s="15" t="n">
        <v>45286</v>
      </c>
      <c r="G4" s="16" t="n">
        <f aca="false">YEARFRAC(E4,F4)</f>
        <v>0.958333333333333</v>
      </c>
      <c r="H4" s="9" t="n">
        <f aca="false">POWER(1+D4,1/G4)-1</f>
        <v>0.310111106665858</v>
      </c>
    </row>
    <row r="5" customFormat="false" ht="13.8" hidden="false" customHeight="false" outlineLevel="0" collapsed="false">
      <c r="A5" s="1" t="s">
        <v>19</v>
      </c>
      <c r="B5" s="14" t="n">
        <v>1051808</v>
      </c>
      <c r="C5" s="14" t="n">
        <v>100923.47</v>
      </c>
      <c r="D5" s="9" t="n">
        <f aca="false">C5/B5</f>
        <v>0.0959523696340016</v>
      </c>
      <c r="E5" s="15" t="n">
        <v>44299</v>
      </c>
      <c r="F5" s="15" t="n">
        <v>44714</v>
      </c>
      <c r="G5" s="16" t="n">
        <f aca="false">YEARFRAC(E5,F5)</f>
        <v>1.13611111111111</v>
      </c>
      <c r="H5" s="9" t="n">
        <f aca="false">POWER(1+D5,1/G5)-1</f>
        <v>0.0839879678906408</v>
      </c>
    </row>
    <row r="6" customFormat="false" ht="13.8" hidden="false" customHeight="false" outlineLevel="0" collapsed="false">
      <c r="A6" s="1" t="s">
        <v>20</v>
      </c>
      <c r="B6" s="14" t="n">
        <v>734400</v>
      </c>
      <c r="C6" s="14" t="n">
        <v>223177.03</v>
      </c>
      <c r="D6" s="9" t="n">
        <f aca="false">C6/B6</f>
        <v>0.303890291394336</v>
      </c>
      <c r="E6" s="15" t="n">
        <v>44449</v>
      </c>
      <c r="F6" s="15" t="n">
        <v>44700</v>
      </c>
      <c r="G6" s="16" t="n">
        <f aca="false">YEARFRAC(E6,F6)</f>
        <v>0.691666666666667</v>
      </c>
      <c r="H6" s="9" t="n">
        <f aca="false">POWER(1+D6,1/G6)-1</f>
        <v>0.467619821423516</v>
      </c>
    </row>
    <row r="7" customFormat="false" ht="13.8" hidden="false" customHeight="false" outlineLevel="0" collapsed="false">
      <c r="A7" s="1" t="s">
        <v>21</v>
      </c>
      <c r="B7" s="14" t="n">
        <v>432458.2</v>
      </c>
      <c r="C7" s="14" t="n">
        <v>14037.38</v>
      </c>
      <c r="D7" s="9" t="n">
        <f aca="false">C7/B7</f>
        <v>0.0324595070691225</v>
      </c>
      <c r="E7" s="15" t="n">
        <v>43752</v>
      </c>
      <c r="F7" s="15" t="n">
        <v>44677</v>
      </c>
      <c r="G7" s="16" t="n">
        <f aca="false">YEARFRAC(E7,F7)</f>
        <v>2.53333333333333</v>
      </c>
      <c r="H7" s="9" t="n">
        <f aca="false">POWER(1+D7,1/G7)-1</f>
        <v>0.012689239045762</v>
      </c>
    </row>
    <row r="8" customFormat="false" ht="13.8" hidden="false" customHeight="false" outlineLevel="0" collapsed="false">
      <c r="A8" s="1" t="s">
        <v>22</v>
      </c>
      <c r="B8" s="14" t="n">
        <v>1092451.1</v>
      </c>
      <c r="C8" s="14" t="n">
        <v>194346.24</v>
      </c>
      <c r="D8" s="9" t="n">
        <f aca="false">C8/B8</f>
        <v>0.177899257916441</v>
      </c>
      <c r="E8" s="15" t="n">
        <v>44377</v>
      </c>
      <c r="F8" s="15" t="n">
        <v>44662</v>
      </c>
      <c r="G8" s="16" t="n">
        <f aca="false">YEARFRAC(E8,F8)</f>
        <v>0.780555555555556</v>
      </c>
      <c r="H8" s="9" t="n">
        <f aca="false">POWER(1+D8,1/G8)-1</f>
        <v>0.233387114447875</v>
      </c>
    </row>
    <row r="9" customFormat="false" ht="13.8" hidden="false" customHeight="false" outlineLevel="0" collapsed="false">
      <c r="A9" s="1" t="s">
        <v>23</v>
      </c>
      <c r="B9" s="14" t="n">
        <v>899673.22</v>
      </c>
      <c r="C9" s="14" t="n">
        <v>135255.47</v>
      </c>
      <c r="D9" s="9" t="n">
        <f aca="false">C9/B9</f>
        <v>0.150338441773336</v>
      </c>
      <c r="E9" s="15" t="n">
        <v>44280</v>
      </c>
      <c r="F9" s="15" t="n">
        <v>44497</v>
      </c>
      <c r="G9" s="16" t="n">
        <f aca="false">YEARFRAC(E9,F9)</f>
        <v>0.591666666666667</v>
      </c>
      <c r="H9" s="9" t="n">
        <f aca="false">POWER(1+D9,1/G9)-1</f>
        <v>0.267079565772979</v>
      </c>
    </row>
    <row r="10" customFormat="false" ht="13.8" hidden="false" customHeight="false" outlineLevel="0" collapsed="false">
      <c r="A10" s="1" t="s">
        <v>24</v>
      </c>
      <c r="B10" s="14" t="n">
        <v>208621.49</v>
      </c>
      <c r="C10" s="14" t="n">
        <v>106683.18</v>
      </c>
      <c r="D10" s="9" t="n">
        <f aca="false">C10/B10</f>
        <v>0.511371958852369</v>
      </c>
      <c r="E10" s="15" t="n">
        <v>43592</v>
      </c>
      <c r="F10" s="15" t="n">
        <v>44386</v>
      </c>
      <c r="G10" s="16" t="n">
        <f aca="false">YEARFRAC(E10,F10)</f>
        <v>2.17222222222222</v>
      </c>
      <c r="H10" s="9" t="n">
        <f aca="false">POWER(1+D10,1/G10)-1</f>
        <v>0.209414164717004</v>
      </c>
    </row>
    <row r="11" customFormat="false" ht="13.8" hidden="false" customHeight="false" outlineLevel="0" collapsed="false">
      <c r="A11" s="1" t="s">
        <v>25</v>
      </c>
      <c r="B11" s="14" t="n">
        <v>430621.32</v>
      </c>
      <c r="C11" s="14" t="n">
        <v>68763.5</v>
      </c>
      <c r="D11" s="9" t="n">
        <f aca="false">C11/B11</f>
        <v>0.159684383485704</v>
      </c>
      <c r="E11" s="15" t="n">
        <v>43375</v>
      </c>
      <c r="F11" s="15" t="n">
        <v>44384</v>
      </c>
      <c r="G11" s="16" t="n">
        <f aca="false">YEARFRAC(E11,F11)</f>
        <v>2.76388888888889</v>
      </c>
      <c r="H11" s="9" t="n">
        <f aca="false">POWER(1+D11,1/G11)-1</f>
        <v>0.0550638060696829</v>
      </c>
    </row>
    <row r="12" customFormat="false" ht="13.8" hidden="false" customHeight="false" outlineLevel="0" collapsed="false">
      <c r="A12" s="1" t="s">
        <v>26</v>
      </c>
      <c r="B12" s="14" t="n">
        <v>515465.8</v>
      </c>
      <c r="C12" s="14" t="n">
        <v>94949.37</v>
      </c>
      <c r="D12" s="9" t="n">
        <f aca="false">C12/B12</f>
        <v>0.184201105097564</v>
      </c>
      <c r="E12" s="15" t="n">
        <v>43723</v>
      </c>
      <c r="F12" s="15" t="n">
        <v>44291</v>
      </c>
      <c r="G12" s="16" t="n">
        <f aca="false">YEARFRAC(E12,F12)</f>
        <v>1.55555555555556</v>
      </c>
      <c r="H12" s="9" t="n">
        <f aca="false">POWER(1+D12,1/G12)-1</f>
        <v>0.114813149628721</v>
      </c>
    </row>
    <row r="13" customFormat="false" ht="13.8" hidden="false" customHeight="false" outlineLevel="0" collapsed="false">
      <c r="A13" s="1" t="s">
        <v>27</v>
      </c>
      <c r="B13" s="14" t="n">
        <v>441632.52</v>
      </c>
      <c r="C13" s="14" t="n">
        <v>125667.05</v>
      </c>
      <c r="D13" s="9" t="n">
        <v>0.284551169374937</v>
      </c>
      <c r="E13" s="15" t="n">
        <v>43841</v>
      </c>
      <c r="F13" s="15" t="n">
        <v>44389</v>
      </c>
      <c r="G13" s="16" t="n">
        <f aca="false">YEARFRAC(E13,F13)</f>
        <v>1.50277777777778</v>
      </c>
      <c r="H13" s="9" t="n">
        <f aca="false">POWER(1+D13,1/G13)-1</f>
        <v>0.18131828543393</v>
      </c>
    </row>
    <row r="14" customFormat="false" ht="13.8" hidden="false" customHeight="false" outlineLevel="0" collapsed="false">
      <c r="A14" s="1" t="s">
        <v>28</v>
      </c>
      <c r="B14" s="14" t="n">
        <v>460167.45</v>
      </c>
      <c r="C14" s="14" t="n">
        <v>194906.07</v>
      </c>
      <c r="D14" s="9" t="n">
        <f aca="false">C14/B14</f>
        <v>0.423554664720419</v>
      </c>
      <c r="E14" s="15" t="n">
        <v>44095</v>
      </c>
      <c r="F14" s="15" t="n">
        <v>44321</v>
      </c>
      <c r="G14" s="16" t="n">
        <f aca="false">YEARFRAC(E14,F14)</f>
        <v>0.622222222222222</v>
      </c>
      <c r="H14" s="9" t="n">
        <f aca="false">POWER(1+D14,1/G14)-1</f>
        <v>0.763982075074236</v>
      </c>
    </row>
    <row r="15" customFormat="false" ht="13.8" hidden="false" customHeight="false" outlineLevel="0" collapsed="false">
      <c r="A15" s="1" t="s">
        <v>29</v>
      </c>
      <c r="B15" s="14" t="n">
        <v>524621.95</v>
      </c>
      <c r="C15" s="14" t="n">
        <v>314445.27</v>
      </c>
      <c r="D15" s="9" t="n">
        <f aca="false">C15/B15</f>
        <v>0.59937497849642</v>
      </c>
      <c r="E15" s="15" t="n">
        <v>43890</v>
      </c>
      <c r="F15" s="15" t="n">
        <v>44268</v>
      </c>
      <c r="G15" s="16" t="n">
        <f aca="false">YEARFRAC(E15,F15)</f>
        <v>1.03611111111111</v>
      </c>
      <c r="H15" s="9" t="n">
        <f aca="false">POWER(1+D15,1/G15)-1</f>
        <v>0.573410739182354</v>
      </c>
    </row>
    <row r="16" customFormat="false" ht="13.8" hidden="false" customHeight="false" outlineLevel="0" collapsed="false">
      <c r="A16" s="1" t="s">
        <v>30</v>
      </c>
      <c r="B16" s="14" t="n">
        <v>361744.3</v>
      </c>
      <c r="C16" s="14" t="n">
        <v>54322.05</v>
      </c>
      <c r="D16" s="9" t="n">
        <f aca="false">C16/B16</f>
        <v>0.150166982589636</v>
      </c>
      <c r="E16" s="15" t="n">
        <v>43653</v>
      </c>
      <c r="F16" s="15" t="n">
        <v>44021</v>
      </c>
      <c r="G16" s="16" t="n">
        <f aca="false">YEARFRAC(E16,F16)</f>
        <v>1.00555555555556</v>
      </c>
      <c r="H16" s="9" t="n">
        <f aca="false">POWER(1+D16,1/G16)-1</f>
        <v>0.149278284298861</v>
      </c>
    </row>
    <row r="17" customFormat="false" ht="13.8" hidden="false" customHeight="false" outlineLevel="0" collapsed="false">
      <c r="A17" s="1" t="s">
        <v>31</v>
      </c>
      <c r="B17" s="14" t="n">
        <v>200000</v>
      </c>
      <c r="C17" s="14" t="n">
        <v>63542.99</v>
      </c>
      <c r="D17" s="9" t="n">
        <f aca="false">C17/B17</f>
        <v>0.31771495</v>
      </c>
      <c r="E17" s="15" t="n">
        <v>43496</v>
      </c>
      <c r="F17" s="15" t="n">
        <v>43894</v>
      </c>
      <c r="G17" s="16" t="n">
        <f aca="false">YEARFRAC(E17,F17)</f>
        <v>1.09444444444444</v>
      </c>
      <c r="H17" s="9" t="n">
        <f aca="false">POWER(1+D17,1/G17)-1</f>
        <v>0.286712586256891</v>
      </c>
    </row>
    <row r="18" customFormat="false" ht="13.8" hidden="false" customHeight="false" outlineLevel="0" collapsed="false">
      <c r="A18" s="1" t="s">
        <v>32</v>
      </c>
      <c r="B18" s="14" t="n">
        <v>282508.18</v>
      </c>
      <c r="C18" s="14" t="n">
        <v>117560.1</v>
      </c>
      <c r="D18" s="9" t="n">
        <f aca="false">C18/B18</f>
        <v>0.416129897548453</v>
      </c>
      <c r="E18" s="15" t="n">
        <v>43417</v>
      </c>
      <c r="F18" s="15" t="n">
        <v>43601</v>
      </c>
      <c r="G18" s="16" t="n">
        <f aca="false">YEARFRAC(E18,F18)</f>
        <v>0.508333333333333</v>
      </c>
      <c r="H18" s="9" t="n">
        <f aca="false">POWER(1+D18,1/G18)-1</f>
        <v>0.982677069479105</v>
      </c>
    </row>
    <row r="19" customFormat="false" ht="13.8" hidden="false" customHeight="false" outlineLevel="0" collapsed="false">
      <c r="A19" s="1" t="s">
        <v>25</v>
      </c>
      <c r="B19" s="14" t="n">
        <v>443431.24</v>
      </c>
      <c r="C19" s="14" t="n">
        <v>263533.51</v>
      </c>
      <c r="D19" s="9" t="n">
        <f aca="false">C19/B19</f>
        <v>0.594305241101191</v>
      </c>
      <c r="E19" s="15" t="n">
        <v>43279</v>
      </c>
      <c r="F19" s="15" t="n">
        <v>43488</v>
      </c>
      <c r="G19" s="16" t="n">
        <f aca="false">YEARFRAC(E19,F19)</f>
        <v>0.569444444444444</v>
      </c>
      <c r="H19" s="9" t="n">
        <f aca="false">POWER(1+D19,1/G19)-1</f>
        <v>1.26848165258068</v>
      </c>
    </row>
    <row r="20" customFormat="false" ht="13.8" hidden="false" customHeight="false" outlineLevel="0" collapsed="false">
      <c r="A20" s="1" t="s">
        <v>33</v>
      </c>
      <c r="B20" s="14" t="n">
        <v>192443.468244085</v>
      </c>
      <c r="C20" s="14" t="n">
        <v>40649.69</v>
      </c>
      <c r="D20" s="9" t="n">
        <f aca="false">C20/B20</f>
        <v>0.211229252782132</v>
      </c>
      <c r="E20" s="15" t="n">
        <v>43391</v>
      </c>
      <c r="F20" s="15" t="n">
        <v>44484</v>
      </c>
      <c r="G20" s="16" t="n">
        <f aca="false">YEARFRAC(E20,F20)</f>
        <v>2.99166666666667</v>
      </c>
      <c r="H20" s="9" t="n">
        <f aca="false">POWER(1+D20,1/G20)-1</f>
        <v>0.0661526558796652</v>
      </c>
    </row>
    <row r="21" customFormat="false" ht="13.8" hidden="false" customHeight="false" outlineLevel="0" collapsed="false">
      <c r="B21" s="1"/>
      <c r="C21" s="1"/>
      <c r="F21" s="1"/>
      <c r="G21" s="16"/>
    </row>
    <row r="22" customFormat="false" ht="13.8" hidden="false" customHeight="false" outlineLevel="0" collapsed="false">
      <c r="A22" s="17" t="n">
        <f aca="false">COUNTA(A4:A20)</f>
        <v>17</v>
      </c>
      <c r="B22" s="14" t="n">
        <f aca="false">SUM(B4:B20)</f>
        <v>8496017.41824408</v>
      </c>
      <c r="C22" s="14" t="n">
        <f aca="false">SUM(C4:C20)</f>
        <v>2178933.82</v>
      </c>
      <c r="E22" s="14"/>
      <c r="F22" s="14"/>
      <c r="G22" s="16"/>
    </row>
    <row r="23" customFormat="false" ht="13.8" hidden="false" customHeight="false" outlineLevel="0" collapsed="false">
      <c r="A23" s="1" t="s">
        <v>34</v>
      </c>
      <c r="B23" s="14" t="n">
        <f aca="false">B22/$A22</f>
        <v>499765.730484946</v>
      </c>
      <c r="C23" s="14" t="n">
        <f aca="false">C22/$A22</f>
        <v>128172.577647059</v>
      </c>
      <c r="D23" s="9" t="n">
        <f aca="false">C23/B23</f>
        <v>0.256465319306082</v>
      </c>
      <c r="E23" s="14"/>
      <c r="F23" s="14"/>
      <c r="G23" s="16" t="n">
        <f aca="false">SUMPRODUCT(B4:B20,G4:G20)/B22</f>
        <v>1.16424048607838</v>
      </c>
      <c r="H23" s="9" t="n">
        <f aca="false">POWER(1+D23,1/G23)-1</f>
        <v>0.216643252591978</v>
      </c>
    </row>
    <row r="24" customFormat="false" ht="13.8" hidden="false" customHeight="false" outlineLevel="0" collapsed="false">
      <c r="B24" s="1"/>
      <c r="C24" s="1"/>
      <c r="F24" s="1"/>
      <c r="H24" s="9"/>
    </row>
    <row r="25" customFormat="false" ht="13.8" hidden="false" customHeight="false" outlineLevel="0" collapsed="false">
      <c r="A25" s="12" t="s">
        <v>35</v>
      </c>
      <c r="B25" s="12"/>
      <c r="C25" s="1"/>
      <c r="D25" s="15"/>
      <c r="F25" s="1"/>
      <c r="H25" s="9"/>
    </row>
    <row r="26" customFormat="false" ht="13.8" hidden="false" customHeight="false" outlineLevel="0" collapsed="false">
      <c r="A26" s="13" t="str">
        <f aca="false">A2</f>
        <v>Project</v>
      </c>
      <c r="B26" s="13" t="str">
        <f aca="false">B2</f>
        <v>Cost</v>
      </c>
      <c r="C26" s="1"/>
      <c r="D26" s="15"/>
      <c r="E26" s="15" t="n">
        <f aca="true">TODAY()</f>
        <v>45523</v>
      </c>
      <c r="F26" s="1"/>
      <c r="G26" s="13"/>
    </row>
    <row r="27" customFormat="false" ht="13.8" hidden="false" customHeight="false" outlineLevel="0" collapsed="false">
      <c r="A27" s="13"/>
      <c r="B27" s="1"/>
      <c r="C27" s="1"/>
      <c r="D27" s="15"/>
      <c r="F27" s="1"/>
    </row>
    <row r="28" customFormat="false" ht="13.8" hidden="false" customHeight="false" outlineLevel="0" collapsed="false">
      <c r="A28" s="1" t="s">
        <v>36</v>
      </c>
      <c r="B28" s="14" t="n">
        <v>828353.53</v>
      </c>
      <c r="C28" s="1"/>
      <c r="E28" s="15" t="n">
        <v>45181.2889366273</v>
      </c>
      <c r="F28" s="1"/>
      <c r="G28" s="16" t="n">
        <f aca="false">YEARFRAC(E28,E$26)</f>
        <v>0.936111111111111</v>
      </c>
      <c r="I28" s="18" t="b">
        <f aca="false">B28='Arx 2024 withdrawal'!J21</f>
        <v>1</v>
      </c>
    </row>
    <row r="29" customFormat="false" ht="13.8" hidden="false" customHeight="false" outlineLevel="0" collapsed="false">
      <c r="A29" s="1" t="s">
        <v>37</v>
      </c>
      <c r="B29" s="14" t="n">
        <v>1261890.18</v>
      </c>
      <c r="C29" s="1"/>
      <c r="E29" s="15" t="n">
        <v>44978</v>
      </c>
      <c r="F29" s="1"/>
      <c r="G29" s="16" t="n">
        <f aca="false">YEARFRAC(E29,E$26)</f>
        <v>1.49444444444444</v>
      </c>
      <c r="I29" s="18" t="b">
        <f aca="false">B29='Arx 2024 withdrawal'!J22</f>
        <v>1</v>
      </c>
    </row>
    <row r="30" customFormat="false" ht="13.8" hidden="false" customHeight="false" outlineLevel="0" collapsed="false">
      <c r="A30" s="1" t="s">
        <v>38</v>
      </c>
      <c r="B30" s="14" t="n">
        <v>1619875.79</v>
      </c>
      <c r="C30" s="1"/>
      <c r="E30" s="15" t="n">
        <v>44978.9254143646</v>
      </c>
      <c r="F30" s="1"/>
      <c r="G30" s="16" t="n">
        <f aca="false">YEARFRAC(E30,E$26)</f>
        <v>1.49444444444444</v>
      </c>
      <c r="I30" s="18" t="b">
        <f aca="false">B30='Arx 2024 withdrawal'!J23</f>
        <v>1</v>
      </c>
    </row>
    <row r="31" customFormat="false" ht="13.8" hidden="false" customHeight="false" outlineLevel="0" collapsed="false">
      <c r="A31" s="1" t="s">
        <v>39</v>
      </c>
      <c r="B31" s="14" t="n">
        <v>550368.57</v>
      </c>
      <c r="C31" s="1"/>
      <c r="E31" s="15" t="n">
        <v>44506.1092302026</v>
      </c>
      <c r="F31" s="1"/>
      <c r="G31" s="16" t="n">
        <f aca="false">YEARFRAC(E31,E$26)</f>
        <v>2.78611111111111</v>
      </c>
      <c r="I31" s="18" t="b">
        <f aca="false">B31='Arx 2024 withdrawal'!J24</f>
        <v>1</v>
      </c>
    </row>
    <row r="32" customFormat="false" ht="13.8" hidden="false" customHeight="false" outlineLevel="0" collapsed="false">
      <c r="A32" s="1" t="s">
        <v>40</v>
      </c>
      <c r="B32" s="14" t="n">
        <v>903458.41</v>
      </c>
      <c r="C32" s="1"/>
      <c r="E32" s="15" t="n">
        <v>44547.779944615</v>
      </c>
      <c r="F32" s="1"/>
      <c r="G32" s="16" t="n">
        <f aca="false">YEARFRAC(E32,E$26)</f>
        <v>2.67222222222222</v>
      </c>
      <c r="I32" s="18" t="b">
        <f aca="false">B32='Arx 2024 withdrawal'!J25</f>
        <v>1</v>
      </c>
    </row>
    <row r="33" customFormat="false" ht="13.8" hidden="false" customHeight="false" outlineLevel="0" collapsed="false">
      <c r="B33" s="14"/>
      <c r="C33" s="1"/>
      <c r="F33" s="1"/>
      <c r="G33" s="16"/>
    </row>
    <row r="34" customFormat="false" ht="13.8" hidden="false" customHeight="false" outlineLevel="0" collapsed="false">
      <c r="A34" s="17" t="n">
        <f aca="false">COUNTA(A28:A32)</f>
        <v>5</v>
      </c>
      <c r="B34" s="14" t="n">
        <f aca="false">SUM(B28:B32)</f>
        <v>5163946.48</v>
      </c>
      <c r="C34" s="1"/>
      <c r="F34" s="1"/>
    </row>
    <row r="35" customFormat="false" ht="13.8" hidden="false" customHeight="false" outlineLevel="0" collapsed="false">
      <c r="A35" s="1" t="str">
        <f aca="false">A23</f>
        <v>Average</v>
      </c>
      <c r="B35" s="14" t="n">
        <f aca="false">B34/A34</f>
        <v>1032789.296</v>
      </c>
      <c r="C35" s="1"/>
      <c r="E35" s="15"/>
      <c r="F35" s="1"/>
      <c r="G35" s="16" t="n">
        <f aca="false">SUMPRODUCT(B28:B32,G28:G32)/B34</f>
        <v>1.74860443471435</v>
      </c>
    </row>
    <row r="36" customFormat="false" ht="13.8" hidden="false" customHeight="false" outlineLevel="0" collapsed="false">
      <c r="A36" s="19"/>
      <c r="B36" s="20"/>
      <c r="C36" s="17"/>
      <c r="D36" s="15"/>
      <c r="E36" s="17"/>
      <c r="F36" s="17"/>
      <c r="G36" s="16"/>
    </row>
  </sheetData>
  <mergeCells count="2">
    <mergeCell ref="A1:H1"/>
    <mergeCell ref="A25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2.3"/>
    <col collapsed="false" customWidth="true" hidden="false" outlineLevel="0" max="5" min="5" style="0" width="9.9"/>
    <col collapsed="false" customWidth="true" hidden="false" outlineLevel="0" max="6" min="6" style="0" width="7.48"/>
    <col collapsed="false" customWidth="true" hidden="false" outlineLevel="0" max="10" min="7" style="0" width="13.35"/>
    <col collapsed="false" customWidth="true" hidden="false" outlineLevel="0" max="11" min="11" style="0" width="5.99"/>
    <col collapsed="false" customWidth="true" hidden="false" outlineLevel="0" max="17" min="12" style="0" width="6.46"/>
  </cols>
  <sheetData>
    <row r="1" customFormat="false" ht="13.8" hidden="false" customHeight="false" outlineLevel="0" collapsed="false">
      <c r="A1" s="21"/>
      <c r="B1" s="22" t="s">
        <v>41</v>
      </c>
      <c r="C1" s="22"/>
      <c r="D1" s="22"/>
      <c r="E1" s="22"/>
      <c r="F1" s="1"/>
      <c r="G1" s="22" t="str">
        <f aca="false">B1</f>
        <v>Before 2024-08-01</v>
      </c>
      <c r="H1" s="22"/>
      <c r="I1" s="22"/>
      <c r="J1" s="22"/>
    </row>
    <row r="2" customFormat="false" ht="13.8" hidden="false" customHeight="false" outlineLevel="0" collapsed="false">
      <c r="A2" s="21"/>
      <c r="B2" s="23" t="s">
        <v>3</v>
      </c>
      <c r="C2" s="23" t="s">
        <v>4</v>
      </c>
      <c r="D2" s="23" t="s">
        <v>5</v>
      </c>
      <c r="E2" s="23" t="s">
        <v>6</v>
      </c>
      <c r="G2" s="24" t="str">
        <f aca="false">B2</f>
        <v>RESS</v>
      </c>
      <c r="H2" s="24" t="str">
        <f aca="false">C2</f>
        <v>REIS</v>
      </c>
      <c r="I2" s="24" t="str">
        <f aca="false">D2</f>
        <v>REPS</v>
      </c>
      <c r="J2" s="25" t="str">
        <f aca="false">E2</f>
        <v>Total</v>
      </c>
      <c r="L2" s="24" t="str">
        <f aca="false">G2</f>
        <v>RESS</v>
      </c>
      <c r="M2" s="24" t="str">
        <f aca="false">H2</f>
        <v>REIS</v>
      </c>
      <c r="N2" s="24" t="str">
        <f aca="false">I2</f>
        <v>REPS</v>
      </c>
      <c r="O2" s="24"/>
      <c r="P2" s="26"/>
      <c r="Q2" s="26"/>
    </row>
    <row r="3" customFormat="false" ht="13.8" hidden="false" customHeight="false" outlineLevel="0" collapsed="false">
      <c r="A3" s="1" t="str">
        <f aca="false">Performance!A28</f>
        <v>G 26M</v>
      </c>
      <c r="B3" s="9" t="n">
        <v>0.3</v>
      </c>
      <c r="C3" s="9" t="n">
        <v>0.35</v>
      </c>
      <c r="D3" s="9" t="n">
        <v>0.35</v>
      </c>
      <c r="E3" s="9" t="n">
        <f aca="false">SUM(B3:D3)</f>
        <v>1</v>
      </c>
      <c r="G3" s="27" t="n">
        <v>279300</v>
      </c>
      <c r="H3" s="27" t="n">
        <v>325850</v>
      </c>
      <c r="I3" s="27" t="n">
        <v>325850</v>
      </c>
      <c r="J3" s="27" t="n">
        <f aca="false">SUM(G3:I3)</f>
        <v>931000</v>
      </c>
      <c r="L3" s="28" t="n">
        <f aca="false">ABS(G3/$J3-B3/$E3)&lt;0.001%</f>
        <v>1</v>
      </c>
      <c r="M3" s="29" t="b">
        <f aca="false">ABS(H3/$J3-C3/$E3)&lt;0.001%</f>
        <v>1</v>
      </c>
      <c r="N3" s="29" t="b">
        <f aca="false">ABS(I3/$J3-D3/$E3)&lt;0.001%</f>
        <v>1</v>
      </c>
      <c r="O3" s="28"/>
      <c r="P3" s="26"/>
      <c r="Q3" s="26"/>
    </row>
    <row r="4" customFormat="false" ht="13.8" hidden="false" customHeight="false" outlineLevel="0" collapsed="false">
      <c r="A4" s="1" t="str">
        <f aca="false">Performance!A29</f>
        <v>G Clear Lake</v>
      </c>
      <c r="B4" s="8" t="n">
        <v>0.1556</v>
      </c>
      <c r="C4" s="8" t="n">
        <v>0.3111</v>
      </c>
      <c r="D4" s="8" t="n">
        <v>0.3111</v>
      </c>
      <c r="E4" s="8" t="n">
        <f aca="false">SUM(B4:D4)</f>
        <v>0.7778</v>
      </c>
      <c r="G4" s="27" t="n">
        <v>282072.52</v>
      </c>
      <c r="H4" s="27" t="n">
        <v>563963.74</v>
      </c>
      <c r="I4" s="27" t="n">
        <v>563963.74</v>
      </c>
      <c r="J4" s="27" t="n">
        <f aca="false">SUM(G4:I4)</f>
        <v>1410000</v>
      </c>
      <c r="L4" s="28" t="n">
        <f aca="false">ABS(G4/$J4-B4/$E4)&lt;0.001%</f>
        <v>1</v>
      </c>
      <c r="M4" s="28" t="n">
        <f aca="false">ABS(H4/$J4-C4/$E4)&lt;0.001%</f>
        <v>1</v>
      </c>
      <c r="N4" s="28" t="n">
        <f aca="false">ABS(I4/$J4-D4/$E4)&lt;0.001%</f>
        <v>1</v>
      </c>
      <c r="O4" s="28"/>
      <c r="P4" s="26"/>
      <c r="Q4" s="26"/>
    </row>
    <row r="5" customFormat="false" ht="13.8" hidden="false" customHeight="false" outlineLevel="0" collapsed="false">
      <c r="A5" s="1" t="str">
        <f aca="false">Performance!A30</f>
        <v>G Downtown</v>
      </c>
      <c r="B5" s="9" t="n">
        <v>0.2</v>
      </c>
      <c r="C5" s="9" t="n">
        <v>0.4</v>
      </c>
      <c r="D5" s="9" t="n">
        <v>0.4</v>
      </c>
      <c r="E5" s="9" t="n">
        <f aca="false">SUM(B5:D5)</f>
        <v>1</v>
      </c>
      <c r="G5" s="27" t="n">
        <v>362000</v>
      </c>
      <c r="H5" s="27" t="n">
        <v>724000</v>
      </c>
      <c r="I5" s="27" t="n">
        <v>724000</v>
      </c>
      <c r="J5" s="27" t="n">
        <f aca="false">SUM(G5:I5)</f>
        <v>1810000</v>
      </c>
      <c r="L5" s="28" t="n">
        <f aca="false">ABS(G5/$J5-B5/$E5)&lt;0.001%</f>
        <v>1</v>
      </c>
      <c r="M5" s="28" t="n">
        <f aca="false">ABS(H5/$J5-C5/$E5)&lt;0.001%</f>
        <v>1</v>
      </c>
      <c r="N5" s="28" t="n">
        <f aca="false">ABS(I5/$J5-D5/$E5)&lt;0.001%</f>
        <v>1</v>
      </c>
      <c r="O5" s="28"/>
      <c r="P5" s="26"/>
      <c r="Q5" s="26"/>
    </row>
    <row r="6" customFormat="false" ht="13.8" hidden="false" customHeight="false" outlineLevel="0" collapsed="false">
      <c r="A6" s="1" t="str">
        <f aca="false">Performance!A31</f>
        <v>G PM</v>
      </c>
      <c r="B6" s="8" t="n">
        <v>0.2684</v>
      </c>
      <c r="C6" s="8" t="n">
        <v>0.3234</v>
      </c>
      <c r="D6" s="8"/>
      <c r="E6" s="8" t="n">
        <f aca="false">SUM(B6:D6)</f>
        <v>0.5918</v>
      </c>
      <c r="G6" s="27" t="n">
        <v>281316.87</v>
      </c>
      <c r="H6" s="27" t="n">
        <v>338963.77</v>
      </c>
      <c r="J6" s="27" t="n">
        <f aca="false">SUM(G6:I6)</f>
        <v>620280.64</v>
      </c>
      <c r="L6" s="28" t="n">
        <f aca="false">ABS(G6/$J6-B6/$E6)&lt;0.001%</f>
        <v>1</v>
      </c>
      <c r="M6" s="28" t="n">
        <f aca="false">ABS(H6/$J6-C6/$E6)&lt;0.001%</f>
        <v>1</v>
      </c>
      <c r="N6" s="28"/>
      <c r="O6" s="28"/>
      <c r="P6" s="26"/>
      <c r="Q6" s="26"/>
    </row>
    <row r="7" customFormat="false" ht="13.8" hidden="false" customHeight="false" outlineLevel="0" collapsed="false">
      <c r="A7" s="1" t="str">
        <f aca="false">Performance!A32</f>
        <v>G PLR</v>
      </c>
      <c r="B7" s="6" t="n">
        <v>0.453469</v>
      </c>
      <c r="C7" s="6" t="n">
        <v>0.546531</v>
      </c>
      <c r="D7" s="6"/>
      <c r="E7" s="6" t="n">
        <f aca="false">SUM(B7:D7)</f>
        <v>1</v>
      </c>
      <c r="G7" s="27" t="n">
        <v>461730.66</v>
      </c>
      <c r="H7" s="27" t="n">
        <v>556488.14</v>
      </c>
      <c r="J7" s="27" t="n">
        <f aca="false">SUM(G7:I7)</f>
        <v>1018218.8</v>
      </c>
      <c r="L7" s="28" t="n">
        <f aca="false">ABS(G7/$J7-B7/$E7)&lt;0.001%</f>
        <v>1</v>
      </c>
      <c r="M7" s="28" t="n">
        <f aca="false">ABS(H7/$J7-C7/$E7)&lt;0.001%</f>
        <v>1</v>
      </c>
      <c r="N7" s="28"/>
      <c r="O7" s="28"/>
      <c r="P7" s="26"/>
      <c r="Q7" s="26"/>
    </row>
    <row r="8" customFormat="false" ht="13.8" hidden="false" customHeight="false" outlineLevel="0" collapsed="false">
      <c r="B8" s="6"/>
      <c r="C8" s="6"/>
      <c r="D8" s="6"/>
      <c r="E8" s="6"/>
      <c r="F8" s="24" t="str">
        <f aca="false">E2</f>
        <v>Total</v>
      </c>
      <c r="G8" s="27" t="n">
        <f aca="false">SUM(G3:G7)</f>
        <v>1666420.05</v>
      </c>
      <c r="H8" s="27" t="n">
        <f aca="false">SUM(H3:H7)</f>
        <v>2509265.65</v>
      </c>
      <c r="I8" s="27" t="n">
        <f aca="false">SUM(I3:I7)</f>
        <v>1613813.74</v>
      </c>
      <c r="J8" s="27" t="n">
        <f aca="false">SUM(J3:J7)</f>
        <v>5789499.44</v>
      </c>
      <c r="L8" s="28"/>
      <c r="M8" s="28"/>
      <c r="N8" s="28"/>
      <c r="O8" s="29" t="b">
        <f aca="false">J8=SUM(G8:I8)</f>
        <v>1</v>
      </c>
      <c r="P8" s="26"/>
      <c r="Q8" s="26"/>
    </row>
    <row r="9" customFormat="false" ht="13.8" hidden="false" customHeight="false" outlineLevel="0" collapsed="false">
      <c r="B9" s="6"/>
      <c r="C9" s="6"/>
      <c r="D9" s="6"/>
      <c r="E9" s="6"/>
      <c r="F9" s="6"/>
      <c r="L9" s="26"/>
      <c r="M9" s="26"/>
      <c r="N9" s="26"/>
      <c r="O9" s="26"/>
      <c r="P9" s="26"/>
      <c r="Q9" s="26"/>
    </row>
    <row r="10" customFormat="false" ht="13.8" hidden="false" customHeight="false" outlineLevel="0" collapsed="false">
      <c r="B10" s="30" t="str">
        <f aca="false">$E$11&amp;" withdrawal"</f>
        <v>Arx withdrawal</v>
      </c>
      <c r="C10" s="30"/>
      <c r="D10" s="30"/>
      <c r="E10" s="30"/>
      <c r="F10" s="6"/>
      <c r="G10" s="30" t="str">
        <f aca="false">B10</f>
        <v>Arx withdrawal</v>
      </c>
      <c r="H10" s="30"/>
      <c r="I10" s="30"/>
      <c r="J10" s="30"/>
      <c r="L10" s="26"/>
      <c r="M10" s="26"/>
      <c r="N10" s="26"/>
      <c r="O10" s="26"/>
      <c r="P10" s="26"/>
      <c r="Q10" s="26"/>
    </row>
    <row r="11" customFormat="false" ht="13.8" hidden="false" customHeight="false" outlineLevel="0" collapsed="false">
      <c r="B11" s="23" t="str">
        <f aca="false">B2</f>
        <v>RESS</v>
      </c>
      <c r="C11" s="23" t="str">
        <f aca="false">C2</f>
        <v>REIS</v>
      </c>
      <c r="D11" s="23" t="str">
        <f aca="false">D2</f>
        <v>REPS</v>
      </c>
      <c r="E11" s="23" t="s">
        <v>42</v>
      </c>
      <c r="F11" s="6"/>
      <c r="G11" s="24" t="str">
        <f aca="false">B11</f>
        <v>RESS</v>
      </c>
      <c r="H11" s="24" t="str">
        <f aca="false">C11</f>
        <v>REIS</v>
      </c>
      <c r="I11" s="24" t="str">
        <f aca="false">D11</f>
        <v>REPS</v>
      </c>
      <c r="J11" s="24" t="str">
        <f aca="false">E11</f>
        <v>Arx</v>
      </c>
      <c r="L11" s="24" t="str">
        <f aca="false">G11</f>
        <v>RESS</v>
      </c>
      <c r="M11" s="24" t="str">
        <f aca="false">H11</f>
        <v>REIS</v>
      </c>
      <c r="N11" s="24" t="str">
        <f aca="false">I11</f>
        <v>REPS</v>
      </c>
      <c r="O11" s="24" t="str">
        <f aca="false">J11</f>
        <v>Arx</v>
      </c>
      <c r="P11" s="26"/>
      <c r="Q11" s="26"/>
    </row>
    <row r="12" customFormat="false" ht="13.8" hidden="false" customHeight="false" outlineLevel="0" collapsed="false">
      <c r="A12" s="1" t="str">
        <f aca="false">A3</f>
        <v>G 26M</v>
      </c>
      <c r="B12" s="6" t="n">
        <v>0.044024</v>
      </c>
      <c r="C12" s="6" t="n">
        <v>0.029562</v>
      </c>
      <c r="D12" s="6" t="n">
        <v>0.036668</v>
      </c>
      <c r="E12" s="6" t="n">
        <f aca="false">SUM(B12:D12)</f>
        <v>0.110254</v>
      </c>
      <c r="F12" s="6"/>
      <c r="G12" s="27" t="n">
        <v>40986.34</v>
      </c>
      <c r="H12" s="27" t="n">
        <v>27522.22</v>
      </c>
      <c r="I12" s="27" t="n">
        <v>34137.91</v>
      </c>
      <c r="J12" s="27" t="n">
        <f aca="false">SUM(G12:I12)</f>
        <v>102646.47</v>
      </c>
      <c r="L12" s="29" t="b">
        <f aca="false">ABS(G12/$J3-B12/$E3)&lt;0.001%</f>
        <v>1</v>
      </c>
      <c r="M12" s="29" t="b">
        <f aca="false">ABS(H12/$J3-C12/$E3)&lt;0.001%</f>
        <v>1</v>
      </c>
      <c r="N12" s="29" t="b">
        <f aca="false">ABS(I12/$J3-D12/$E3)&lt;0.001%</f>
        <v>1</v>
      </c>
      <c r="O12" s="29" t="b">
        <f aca="false">ABS(J12/J3-E12/E3)&lt;0.001%</f>
        <v>1</v>
      </c>
      <c r="P12" s="26"/>
      <c r="Q12" s="26"/>
    </row>
    <row r="13" customFormat="false" ht="13.8" hidden="false" customHeight="false" outlineLevel="0" collapsed="false">
      <c r="A13" s="1" t="str">
        <f aca="false">A4</f>
        <v>G Clear Lake</v>
      </c>
      <c r="B13" s="6" t="n">
        <v>0.022834</v>
      </c>
      <c r="C13" s="6" t="n">
        <v>0.026276</v>
      </c>
      <c r="D13" s="6" t="n">
        <v>0.032592</v>
      </c>
      <c r="E13" s="6" t="n">
        <f aca="false">SUM(B13:D13)</f>
        <v>0.081702</v>
      </c>
      <c r="F13" s="6"/>
      <c r="G13" s="27" t="n">
        <v>41393.6</v>
      </c>
      <c r="H13" s="27" t="n">
        <v>47633.27</v>
      </c>
      <c r="I13" s="27" t="n">
        <v>59082.95</v>
      </c>
      <c r="J13" s="27" t="n">
        <f aca="false">SUM(G13:I13)</f>
        <v>148109.82</v>
      </c>
      <c r="L13" s="29" t="b">
        <f aca="false">ABS(G13/$J4-B13/$E4)&lt;0.001%</f>
        <v>1</v>
      </c>
      <c r="M13" s="29" t="b">
        <f aca="false">ABS(H13/$J4-C13/$E4)&lt;0.001%</f>
        <v>1</v>
      </c>
      <c r="N13" s="29" t="b">
        <f aca="false">ABS(I13/$J4-D13/$E4)&lt;0.001%</f>
        <v>1</v>
      </c>
      <c r="O13" s="29" t="b">
        <f aca="false">ABS(J13/J4-E13/E4)&lt;0.001%</f>
        <v>1</v>
      </c>
      <c r="P13" s="26"/>
      <c r="Q13" s="26"/>
    </row>
    <row r="14" customFormat="false" ht="13.8" hidden="false" customHeight="false" outlineLevel="0" collapsed="false">
      <c r="A14" s="1" t="str">
        <f aca="false">A5</f>
        <v>G Downtown</v>
      </c>
      <c r="B14" s="6" t="n">
        <v>0.02935</v>
      </c>
      <c r="C14" s="6" t="n">
        <v>0.033785</v>
      </c>
      <c r="D14" s="6" t="n">
        <v>0.041906</v>
      </c>
      <c r="E14" s="6" t="n">
        <f aca="false">SUM(B14:D14)</f>
        <v>0.105041</v>
      </c>
      <c r="F14" s="6"/>
      <c r="G14" s="27" t="n">
        <v>53123.5</v>
      </c>
      <c r="H14" s="27" t="n">
        <v>61150.85</v>
      </c>
      <c r="I14" s="27" t="n">
        <v>75849.86</v>
      </c>
      <c r="J14" s="27" t="n">
        <f aca="false">SUM(G14:I14)</f>
        <v>190124.21</v>
      </c>
      <c r="L14" s="29" t="b">
        <f aca="false">ABS(G14/$J5-B14/$E5)&lt;0.001%</f>
        <v>1</v>
      </c>
      <c r="M14" s="29" t="b">
        <f aca="false">ABS(H14/$J5-C14/$E5)&lt;0.001%</f>
        <v>1</v>
      </c>
      <c r="N14" s="29" t="b">
        <f aca="false">ABS(I14/$J5-D14/$E5)&lt;0.001%</f>
        <v>1</v>
      </c>
      <c r="O14" s="29" t="b">
        <f aca="false">ABS(J14/J5-E14/E5)&lt;0.001%</f>
        <v>1</v>
      </c>
      <c r="P14" s="26"/>
      <c r="Q14" s="26"/>
    </row>
    <row r="15" customFormat="false" ht="13.8" hidden="false" customHeight="false" outlineLevel="0" collapsed="false">
      <c r="A15" s="1" t="str">
        <f aca="false">A6</f>
        <v>G PM</v>
      </c>
      <c r="B15" s="6" t="n">
        <v>0.039387</v>
      </c>
      <c r="C15" s="6" t="n">
        <v>0.027315</v>
      </c>
      <c r="D15" s="6"/>
      <c r="E15" s="6" t="n">
        <f aca="false">SUM(B15:D15)</f>
        <v>0.066702</v>
      </c>
      <c r="F15" s="6"/>
      <c r="G15" s="27" t="n">
        <v>41282.52</v>
      </c>
      <c r="H15" s="27" t="n">
        <v>28629.55</v>
      </c>
      <c r="J15" s="27" t="n">
        <f aca="false">SUM(G15:I15)</f>
        <v>69912.07</v>
      </c>
      <c r="L15" s="29" t="b">
        <f aca="false">ABS(G15/$J6-B15/$E6)&lt;0.001%</f>
        <v>1</v>
      </c>
      <c r="M15" s="29" t="b">
        <f aca="false">ABS(H15/$J6-C15/$E6)&lt;0.001%</f>
        <v>1</v>
      </c>
      <c r="N15" s="26"/>
      <c r="O15" s="29" t="b">
        <f aca="false">ABS(J15/J6-E15/E6)&lt;0.001%</f>
        <v>1</v>
      </c>
      <c r="P15" s="26"/>
      <c r="Q15" s="26"/>
    </row>
    <row r="16" customFormat="false" ht="13.8" hidden="false" customHeight="false" outlineLevel="0" collapsed="false">
      <c r="A16" s="1" t="str">
        <f aca="false">A7</f>
        <v>G PLR</v>
      </c>
      <c r="B16" s="6" t="n">
        <v>0.066546</v>
      </c>
      <c r="C16" s="6" t="n">
        <v>0.046161</v>
      </c>
      <c r="D16" s="1"/>
      <c r="E16" s="6" t="n">
        <f aca="false">SUM(B16:D16)</f>
        <v>0.112707</v>
      </c>
      <c r="F16" s="6"/>
      <c r="G16" s="27" t="n">
        <v>67758.39</v>
      </c>
      <c r="H16" s="27" t="n">
        <v>47002</v>
      </c>
      <c r="J16" s="27" t="n">
        <f aca="false">SUM(G16:I16)</f>
        <v>114760.39</v>
      </c>
      <c r="L16" s="29" t="b">
        <f aca="false">ABS(G16/$J7-B16/$E7)&lt;0.001%</f>
        <v>1</v>
      </c>
      <c r="M16" s="29" t="b">
        <f aca="false">ABS(H16/$J7-C16/$E7)&lt;0.001%</f>
        <v>1</v>
      </c>
      <c r="N16" s="26"/>
      <c r="O16" s="29" t="b">
        <f aca="false">ABS(J16/J7-E16/E7)&lt;0.001%</f>
        <v>1</v>
      </c>
      <c r="P16" s="26"/>
      <c r="Q16" s="26"/>
    </row>
    <row r="17" customFormat="false" ht="13.8" hidden="false" customHeight="false" outlineLevel="0" collapsed="false">
      <c r="B17" s="6"/>
      <c r="C17" s="6"/>
      <c r="D17" s="1"/>
      <c r="E17" s="6"/>
      <c r="F17" s="24" t="str">
        <f aca="false">F8</f>
        <v>Total</v>
      </c>
      <c r="G17" s="27" t="n">
        <f aca="false">SUM(G12:G16)</f>
        <v>244544.35</v>
      </c>
      <c r="H17" s="27" t="n">
        <f aca="false">SUM(H12:H16)</f>
        <v>211937.89</v>
      </c>
      <c r="I17" s="27" t="n">
        <f aca="false">SUM(I12:I16)</f>
        <v>169070.72</v>
      </c>
      <c r="J17" s="27" t="n">
        <f aca="false">SUM(J12:J16)</f>
        <v>625552.96</v>
      </c>
      <c r="L17" s="28"/>
      <c r="M17" s="28"/>
      <c r="N17" s="26"/>
      <c r="O17" s="29" t="b">
        <f aca="false">J17=SUM(G17:I17)</f>
        <v>1</v>
      </c>
      <c r="P17" s="26"/>
      <c r="Q17" s="26"/>
    </row>
    <row r="18" customFormat="false" ht="13.8" hidden="false" customHeight="false" outlineLevel="0" collapsed="false">
      <c r="B18" s="6"/>
      <c r="C18" s="6"/>
      <c r="D18" s="6"/>
      <c r="E18" s="6"/>
      <c r="F18" s="6"/>
      <c r="L18" s="26"/>
      <c r="M18" s="26"/>
      <c r="N18" s="26"/>
      <c r="O18" s="26"/>
      <c r="P18" s="26"/>
      <c r="Q18" s="26"/>
    </row>
    <row r="19" customFormat="false" ht="13.8" hidden="false" customHeight="false" outlineLevel="0" collapsed="false">
      <c r="B19" s="31" t="s">
        <v>43</v>
      </c>
      <c r="C19" s="31"/>
      <c r="D19" s="31"/>
      <c r="E19" s="31"/>
      <c r="F19" s="23"/>
      <c r="G19" s="31" t="str">
        <f aca="false">B19</f>
        <v>After 2024-08-01</v>
      </c>
      <c r="H19" s="31"/>
      <c r="I19" s="31"/>
      <c r="J19" s="31"/>
      <c r="L19" s="26"/>
      <c r="M19" s="26"/>
      <c r="N19" s="26"/>
      <c r="O19" s="26"/>
      <c r="P19" s="26"/>
      <c r="Q19" s="26"/>
    </row>
    <row r="20" customFormat="false" ht="13.8" hidden="false" customHeight="false" outlineLevel="0" collapsed="false">
      <c r="B20" s="23" t="str">
        <f aca="false">B2</f>
        <v>RESS</v>
      </c>
      <c r="C20" s="23" t="str">
        <f aca="false">C2</f>
        <v>REIS</v>
      </c>
      <c r="D20" s="23" t="str">
        <f aca="false">D2</f>
        <v>REPS</v>
      </c>
      <c r="E20" s="23" t="s">
        <v>44</v>
      </c>
      <c r="F20" s="23"/>
      <c r="G20" s="24" t="str">
        <f aca="false">B20</f>
        <v>RESS</v>
      </c>
      <c r="H20" s="24" t="str">
        <f aca="false">C20</f>
        <v>REIS</v>
      </c>
      <c r="I20" s="24" t="str">
        <f aca="false">D20</f>
        <v>REPS</v>
      </c>
      <c r="J20" s="24" t="str">
        <f aca="false">E20</f>
        <v>RE*S</v>
      </c>
      <c r="L20" s="24" t="str">
        <f aca="false">G20</f>
        <v>RESS</v>
      </c>
      <c r="M20" s="24" t="str">
        <f aca="false">H20</f>
        <v>REIS</v>
      </c>
      <c r="N20" s="24" t="str">
        <f aca="false">I20</f>
        <v>REPS</v>
      </c>
      <c r="O20" s="24" t="str">
        <f aca="false">J20</f>
        <v>RE*S</v>
      </c>
      <c r="P20" s="24" t="str">
        <f aca="false">J2</f>
        <v>Total</v>
      </c>
      <c r="Q20" s="24" t="str">
        <f aca="false">P20</f>
        <v>Total</v>
      </c>
    </row>
    <row r="21" customFormat="false" ht="13.8" hidden="false" customHeight="false" outlineLevel="0" collapsed="false">
      <c r="A21" s="1" t="str">
        <f aca="false">A3</f>
        <v>G 26M</v>
      </c>
      <c r="B21" s="6" t="n">
        <f aca="false">B3-B12</f>
        <v>0.255976</v>
      </c>
      <c r="C21" s="6" t="n">
        <f aca="false">C3-C12</f>
        <v>0.320438</v>
      </c>
      <c r="D21" s="6" t="n">
        <f aca="false">D3-D12</f>
        <v>0.313332</v>
      </c>
      <c r="E21" s="6" t="n">
        <f aca="false">SUM(B21:D21)</f>
        <v>0.889746</v>
      </c>
      <c r="G21" s="27" t="n">
        <f aca="false">G3-G12</f>
        <v>238313.66</v>
      </c>
      <c r="H21" s="27" t="n">
        <f aca="false">H3-H12</f>
        <v>298327.78</v>
      </c>
      <c r="I21" s="27" t="n">
        <f aca="false">I3-I12</f>
        <v>291712.09</v>
      </c>
      <c r="J21" s="27" t="n">
        <f aca="false">SUM(G21:I21)</f>
        <v>828353.53</v>
      </c>
      <c r="L21" s="29" t="b">
        <f aca="false">ABS(G21/$J3-B21/$E3)&lt;0.001%</f>
        <v>1</v>
      </c>
      <c r="M21" s="29" t="b">
        <f aca="false">ABS(H21/$J3-C21/$E3)&lt;0.001%</f>
        <v>1</v>
      </c>
      <c r="N21" s="29" t="b">
        <f aca="false">ABS(I21/$J3-D21/$E3)&lt;0.001%</f>
        <v>1</v>
      </c>
      <c r="O21" s="29" t="b">
        <f aca="false">ABS(J21/$J3-E21/$E3)&lt;0.001%</f>
        <v>1</v>
      </c>
      <c r="P21" s="17" t="b">
        <f aca="false">E3=E21+E12</f>
        <v>1</v>
      </c>
      <c r="Q21" s="17" t="b">
        <f aca="false">J3=J21+J12</f>
        <v>1</v>
      </c>
    </row>
    <row r="22" customFormat="false" ht="13.8" hidden="false" customHeight="false" outlineLevel="0" collapsed="false">
      <c r="A22" s="1" t="str">
        <f aca="false">A4</f>
        <v>G Clear Lake</v>
      </c>
      <c r="B22" s="6" t="n">
        <f aca="false">B4-B13</f>
        <v>0.132766</v>
      </c>
      <c r="C22" s="6" t="n">
        <f aca="false">C4-C13</f>
        <v>0.284824</v>
      </c>
      <c r="D22" s="6" t="n">
        <f aca="false">D4-D13</f>
        <v>0.278508</v>
      </c>
      <c r="E22" s="6" t="n">
        <f aca="false">SUM(B22:D22)</f>
        <v>0.696098</v>
      </c>
      <c r="G22" s="27" t="n">
        <f aca="false">G4-G13</f>
        <v>240678.92</v>
      </c>
      <c r="H22" s="27" t="n">
        <f aca="false">H4-H13</f>
        <v>516330.47</v>
      </c>
      <c r="I22" s="27" t="n">
        <f aca="false">I4-I13</f>
        <v>504880.79</v>
      </c>
      <c r="J22" s="27" t="n">
        <f aca="false">SUM(G22:I22)</f>
        <v>1261890.18</v>
      </c>
      <c r="L22" s="29" t="b">
        <f aca="false">ABS(G22/$J4-B22/$E4)&lt;0.001%</f>
        <v>1</v>
      </c>
      <c r="M22" s="29" t="b">
        <f aca="false">ABS(H22/$J4-C22/$E4)&lt;0.001%</f>
        <v>1</v>
      </c>
      <c r="N22" s="29" t="b">
        <f aca="false">ABS(I22/$J4-D22/$E4)&lt;0.001%</f>
        <v>1</v>
      </c>
      <c r="O22" s="29" t="b">
        <f aca="false">ABS(J22/$J4-E22/$E4)&lt;0.001%</f>
        <v>1</v>
      </c>
      <c r="P22" s="17" t="b">
        <f aca="false">E4=E22+E13</f>
        <v>1</v>
      </c>
      <c r="Q22" s="17" t="b">
        <f aca="false">J4=J22+J13</f>
        <v>1</v>
      </c>
    </row>
    <row r="23" customFormat="false" ht="13.8" hidden="false" customHeight="false" outlineLevel="0" collapsed="false">
      <c r="A23" s="1" t="str">
        <f aca="false">A5</f>
        <v>G Downtown</v>
      </c>
      <c r="B23" s="6" t="n">
        <f aca="false">B5-B14</f>
        <v>0.17065</v>
      </c>
      <c r="C23" s="6" t="n">
        <f aca="false">C5-C14</f>
        <v>0.366215</v>
      </c>
      <c r="D23" s="6" t="n">
        <f aca="false">D5-D14</f>
        <v>0.358094</v>
      </c>
      <c r="E23" s="6" t="n">
        <f aca="false">SUM(B23:D23)</f>
        <v>0.894959</v>
      </c>
      <c r="G23" s="27" t="n">
        <f aca="false">G5-G14</f>
        <v>308876.5</v>
      </c>
      <c r="H23" s="27" t="n">
        <f aca="false">H5-H14</f>
        <v>662849.15</v>
      </c>
      <c r="I23" s="27" t="n">
        <f aca="false">I5-I14</f>
        <v>648150.14</v>
      </c>
      <c r="J23" s="27" t="n">
        <f aca="false">SUM(G23:I23)</f>
        <v>1619875.79</v>
      </c>
      <c r="L23" s="29" t="b">
        <f aca="false">ABS(G23/$J5-B23/$E5)&lt;0.001%</f>
        <v>1</v>
      </c>
      <c r="M23" s="29" t="b">
        <f aca="false">ABS(H23/$J5-C23/$E5)&lt;0.001%</f>
        <v>1</v>
      </c>
      <c r="N23" s="29" t="b">
        <f aca="false">ABS(I23/$J5-D23/$E5)&lt;0.001%</f>
        <v>1</v>
      </c>
      <c r="O23" s="29" t="b">
        <f aca="false">ABS(J23/$J5-E23/$E5)&lt;0.001%</f>
        <v>1</v>
      </c>
      <c r="P23" s="17" t="b">
        <f aca="false">E5=E23+E14</f>
        <v>1</v>
      </c>
      <c r="Q23" s="17" t="b">
        <f aca="false">J5=J23+J14</f>
        <v>1</v>
      </c>
    </row>
    <row r="24" customFormat="false" ht="13.8" hidden="false" customHeight="false" outlineLevel="0" collapsed="false">
      <c r="A24" s="1" t="str">
        <f aca="false">A6</f>
        <v>G PM</v>
      </c>
      <c r="B24" s="6" t="n">
        <f aca="false">B6-B15</f>
        <v>0.229013</v>
      </c>
      <c r="C24" s="6" t="n">
        <f aca="false">C6-C15</f>
        <v>0.296085</v>
      </c>
      <c r="D24" s="6"/>
      <c r="E24" s="6" t="n">
        <f aca="false">SUM(B24:D24)</f>
        <v>0.525098</v>
      </c>
      <c r="G24" s="27" t="n">
        <f aca="false">G6-G15</f>
        <v>240034.35</v>
      </c>
      <c r="H24" s="27" t="n">
        <f aca="false">H6-H15</f>
        <v>310334.22</v>
      </c>
      <c r="J24" s="27" t="n">
        <f aca="false">SUM(G24:I24)</f>
        <v>550368.57</v>
      </c>
      <c r="L24" s="29" t="b">
        <f aca="false">ABS(G24/$J6-B24/$E6)&lt;0.001%</f>
        <v>1</v>
      </c>
      <c r="M24" s="29" t="b">
        <f aca="false">ABS(H24/$J6-C24/$E6)&lt;0.001%</f>
        <v>1</v>
      </c>
      <c r="N24" s="26"/>
      <c r="O24" s="29" t="b">
        <f aca="false">ABS(J24/$J6-E24/$E6)&lt;0.001%</f>
        <v>1</v>
      </c>
      <c r="P24" s="17" t="b">
        <f aca="false">E6=E24+E15</f>
        <v>1</v>
      </c>
      <c r="Q24" s="17" t="b">
        <f aca="false">J6=J24+J15</f>
        <v>1</v>
      </c>
    </row>
    <row r="25" customFormat="false" ht="13.8" hidden="false" customHeight="false" outlineLevel="0" collapsed="false">
      <c r="A25" s="1" t="str">
        <f aca="false">A7</f>
        <v>G PLR</v>
      </c>
      <c r="B25" s="6" t="n">
        <f aca="false">B7-B16</f>
        <v>0.386923</v>
      </c>
      <c r="C25" s="6" t="n">
        <f aca="false">C7-C16</f>
        <v>0.50037</v>
      </c>
      <c r="D25" s="6"/>
      <c r="E25" s="6" t="n">
        <f aca="false">SUM(B25:D25)</f>
        <v>0.887293</v>
      </c>
      <c r="G25" s="27" t="n">
        <f aca="false">G7-G16</f>
        <v>393972.27</v>
      </c>
      <c r="H25" s="27" t="n">
        <f aca="false">H7-H16</f>
        <v>509486.14</v>
      </c>
      <c r="J25" s="27" t="n">
        <f aca="false">SUM(G25:I25)</f>
        <v>903458.41</v>
      </c>
      <c r="L25" s="29" t="b">
        <f aca="false">ABS(G25/$J7-B25/$E7)&lt;0.001%</f>
        <v>1</v>
      </c>
      <c r="M25" s="29" t="b">
        <f aca="false">ABS(H25/$J7-C25/$E7)&lt;0.001%</f>
        <v>1</v>
      </c>
      <c r="N25" s="26"/>
      <c r="O25" s="29" t="b">
        <f aca="false">ABS(J25/$J7-E25/$E7)&lt;0.001%</f>
        <v>1</v>
      </c>
      <c r="P25" s="17" t="b">
        <f aca="false">E7=E25+E16</f>
        <v>1</v>
      </c>
      <c r="Q25" s="17" t="b">
        <f aca="false">J7=J25+J16</f>
        <v>1</v>
      </c>
    </row>
    <row r="26" customFormat="false" ht="13.8" hidden="false" customHeight="false" outlineLevel="0" collapsed="false">
      <c r="F26" s="24" t="str">
        <f aca="false">F17</f>
        <v>Total</v>
      </c>
      <c r="G26" s="27" t="n">
        <f aca="false">SUM(G21:G25)</f>
        <v>1421875.7</v>
      </c>
      <c r="H26" s="27" t="n">
        <f aca="false">SUM(H21:H25)</f>
        <v>2297327.76</v>
      </c>
      <c r="I26" s="27" t="n">
        <f aca="false">SUM(I21:I25)</f>
        <v>1444743.02</v>
      </c>
      <c r="J26" s="27" t="n">
        <f aca="false">SUM(J21:J25)</f>
        <v>5163946.48</v>
      </c>
      <c r="L26" s="18" t="b">
        <f aca="false">G26+G17=G8</f>
        <v>1</v>
      </c>
      <c r="M26" s="18" t="b">
        <f aca="false">H26+H17=H8</f>
        <v>1</v>
      </c>
      <c r="N26" s="18" t="b">
        <f aca="false">I26+I17=I8</f>
        <v>1</v>
      </c>
      <c r="O26" s="29" t="b">
        <f aca="false">J26=SUM(G26:I26)</f>
        <v>1</v>
      </c>
      <c r="Q26" s="17" t="b">
        <f aca="false">J8=J26+J17</f>
        <v>1</v>
      </c>
    </row>
  </sheetData>
  <mergeCells count="6">
    <mergeCell ref="B1:D1"/>
    <mergeCell ref="G1:J1"/>
    <mergeCell ref="B10:E10"/>
    <mergeCell ref="G10:J10"/>
    <mergeCell ref="B19:E19"/>
    <mergeCell ref="G19:J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" activeCellId="0" sqref="S4"/>
    </sheetView>
  </sheetViews>
  <sheetFormatPr defaultColWidth="8.4609375" defaultRowHeight="13.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1" width="16.5"/>
    <col collapsed="false" customWidth="true" hidden="false" outlineLevel="0" max="3" min="3" style="1" width="11.9"/>
    <col collapsed="false" customWidth="true" hidden="false" outlineLevel="0" max="4" min="4" style="1" width="7.31"/>
    <col collapsed="false" customWidth="true" hidden="false" outlineLevel="0" max="5" min="5" style="1" width="11.9"/>
    <col collapsed="false" customWidth="true" hidden="false" outlineLevel="0" max="7" min="6" style="1" width="10.59"/>
    <col collapsed="false" customWidth="true" hidden="false" outlineLevel="0" max="8" min="8" style="1" width="11.9"/>
    <col collapsed="false" customWidth="true" hidden="false" outlineLevel="0" max="9" min="9" style="1" width="11"/>
    <col collapsed="false" customWidth="true" hidden="false" outlineLevel="0" max="10" min="10" style="1" width="18"/>
    <col collapsed="false" customWidth="true" hidden="false" outlineLevel="0" max="12" min="11" style="1" width="11.9"/>
    <col collapsed="false" customWidth="true" hidden="false" outlineLevel="0" max="13" min="13" style="1" width="10.8"/>
    <col collapsed="false" customWidth="true" hidden="false" outlineLevel="0" max="14" min="14" style="1" width="10.5"/>
    <col collapsed="false" customWidth="true" hidden="false" outlineLevel="0" max="15" min="15" style="1" width="6"/>
    <col collapsed="false" customWidth="true" hidden="false" outlineLevel="0" max="16" min="16" style="1" width="34.69"/>
    <col collapsed="false" customWidth="true" hidden="false" outlineLevel="0" max="17" min="17" style="1" width="8.69"/>
    <col collapsed="false" customWidth="true" hidden="false" outlineLevel="0" max="18" min="18" style="1" width="10.54"/>
  </cols>
  <sheetData>
    <row r="1" customFormat="false" ht="13.5" hidden="false" customHeight="false" outlineLevel="0" collapsed="false">
      <c r="A1" s="32" t="str">
        <f aca="false">Ownership!A1</f>
        <v>Project</v>
      </c>
      <c r="B1" s="33" t="s">
        <v>45</v>
      </c>
      <c r="C1" s="33"/>
      <c r="D1" s="33"/>
      <c r="E1" s="33"/>
      <c r="F1" s="33"/>
      <c r="G1" s="33"/>
      <c r="H1" s="34" t="s">
        <v>46</v>
      </c>
      <c r="I1" s="34"/>
      <c r="J1" s="34" t="s">
        <v>47</v>
      </c>
      <c r="K1" s="34"/>
      <c r="M1" s="34" t="s">
        <v>48</v>
      </c>
      <c r="N1" s="34"/>
      <c r="O1" s="34"/>
      <c r="P1" s="34"/>
      <c r="Q1" s="34"/>
      <c r="R1" s="34"/>
    </row>
    <row r="2" customFormat="false" ht="60" hidden="false" customHeight="true" outlineLevel="0" collapsed="false">
      <c r="A2" s="32"/>
      <c r="B2" s="2" t="s">
        <v>6</v>
      </c>
      <c r="C2" s="2" t="s">
        <v>49</v>
      </c>
      <c r="D2" s="2" t="s">
        <v>50</v>
      </c>
      <c r="E2" s="2" t="str">
        <f aca="false">H2</f>
        <v>Amount</v>
      </c>
      <c r="F2" s="2" t="s">
        <v>51</v>
      </c>
      <c r="G2" s="2" t="s">
        <v>1</v>
      </c>
      <c r="H2" s="35" t="s">
        <v>52</v>
      </c>
      <c r="I2" s="35" t="s">
        <v>53</v>
      </c>
      <c r="J2" s="35" t="s">
        <v>6</v>
      </c>
      <c r="K2" s="35" t="s">
        <v>54</v>
      </c>
      <c r="M2" s="35" t="s">
        <v>55</v>
      </c>
      <c r="N2" s="35" t="s">
        <v>56</v>
      </c>
      <c r="O2" s="35" t="s">
        <v>57</v>
      </c>
      <c r="P2" s="35" t="s">
        <v>58</v>
      </c>
      <c r="Q2" s="35" t="s">
        <v>59</v>
      </c>
      <c r="R2" s="35" t="s">
        <v>60</v>
      </c>
    </row>
    <row r="3" customFormat="false" ht="13.5" hidden="false" customHeight="false" outlineLevel="0" collapsed="false">
      <c r="A3" s="1" t="str">
        <f aca="false">Ownership!A6</f>
        <v>G PLR</v>
      </c>
      <c r="B3" s="36"/>
      <c r="C3" s="37"/>
      <c r="D3" s="37"/>
      <c r="E3" s="38"/>
      <c r="F3" s="38"/>
      <c r="G3" s="38"/>
      <c r="H3" s="37"/>
      <c r="I3" s="8" t="n">
        <f aca="false">Ownership!I6</f>
        <v>0.887293</v>
      </c>
      <c r="J3" s="37"/>
      <c r="K3" s="39"/>
      <c r="M3" s="40"/>
      <c r="N3" s="41"/>
      <c r="O3" s="41"/>
      <c r="Q3" s="42"/>
      <c r="R3" s="5" t="n">
        <v>5000</v>
      </c>
    </row>
    <row r="4" customFormat="false" ht="13.5" hidden="false" customHeight="false" outlineLevel="0" collapsed="false">
      <c r="A4" s="1" t="str">
        <f aca="false">Ownership!A5</f>
        <v>G PM</v>
      </c>
      <c r="I4" s="8" t="n">
        <f aca="false">Ownership!I5</f>
        <v>0.525098</v>
      </c>
      <c r="J4" s="43"/>
      <c r="K4" s="39"/>
      <c r="M4" s="44"/>
      <c r="N4" s="45"/>
      <c r="O4" s="46"/>
      <c r="P4" s="47"/>
      <c r="Q4" s="42"/>
      <c r="R4" s="5" t="n">
        <v>17222.67</v>
      </c>
    </row>
    <row r="5" customFormat="false" ht="13.5" hidden="false" customHeight="false" outlineLevel="0" collapsed="false">
      <c r="A5" s="47"/>
      <c r="B5" s="48"/>
      <c r="C5" s="37"/>
      <c r="D5" s="37"/>
      <c r="E5" s="38"/>
      <c r="F5" s="38"/>
      <c r="G5" s="38"/>
      <c r="H5" s="43"/>
      <c r="I5" s="49"/>
      <c r="J5" s="43"/>
      <c r="K5" s="39"/>
      <c r="M5" s="44"/>
      <c r="N5" s="45"/>
      <c r="O5" s="46"/>
      <c r="P5" s="47"/>
      <c r="Q5" s="42"/>
    </row>
    <row r="6" customFormat="false" ht="13.5" hidden="false" customHeight="false" outlineLevel="0" collapsed="false">
      <c r="A6" s="50"/>
      <c r="B6" s="50"/>
      <c r="C6" s="50"/>
      <c r="D6" s="37"/>
      <c r="E6" s="38"/>
      <c r="F6" s="37"/>
      <c r="G6" s="50"/>
      <c r="H6" s="50"/>
      <c r="I6" s="51"/>
      <c r="J6" s="52"/>
      <c r="K6" s="53"/>
      <c r="M6" s="54"/>
      <c r="N6" s="41"/>
      <c r="O6" s="55"/>
      <c r="P6" s="50"/>
      <c r="Q6" s="42"/>
    </row>
    <row r="7" customFormat="false" ht="13.5" hidden="false" customHeight="false" outlineLevel="0" collapsed="false">
      <c r="A7" s="1" t="s">
        <v>6</v>
      </c>
      <c r="C7" s="37"/>
      <c r="D7" s="37"/>
      <c r="E7" s="38"/>
      <c r="F7" s="37"/>
      <c r="G7" s="56"/>
      <c r="H7" s="37"/>
      <c r="I7" s="42"/>
      <c r="J7" s="37"/>
      <c r="K7" s="37"/>
    </row>
    <row r="8" customFormat="false" ht="13.5" hidden="false" customHeight="false" outlineLevel="0" collapsed="false">
      <c r="B8" s="37"/>
      <c r="D8" s="37"/>
      <c r="E8" s="37"/>
      <c r="F8" s="56"/>
      <c r="H8" s="36"/>
    </row>
    <row r="10" customFormat="false" ht="13.5" hidden="false" customHeight="false" outlineLevel="0" collapsed="false">
      <c r="J10" s="42"/>
      <c r="M10" s="40"/>
      <c r="N10" s="57"/>
      <c r="O10" s="58"/>
      <c r="Q10" s="42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G1"/>
    <mergeCell ref="H1:I1"/>
    <mergeCell ref="J1:K1"/>
    <mergeCell ref="M1:R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2024-08-19T21:26:01Z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