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is\2021\P03\"/>
    </mc:Choice>
  </mc:AlternateContent>
  <xr:revisionPtr revIDLastSave="0" documentId="13_ncr:1_{A34AA53C-7131-422D-9C91-35435E2731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H3" i="1"/>
  <c r="E3" i="1"/>
  <c r="L7" i="1"/>
  <c r="J7" i="1"/>
  <c r="K7" i="1"/>
  <c r="A14" i="1" l="1"/>
  <c r="B13" i="1" l="1"/>
  <c r="E2" i="1"/>
  <c r="J3" i="1" s="1"/>
  <c r="J4" i="1" s="1"/>
  <c r="C11" i="1"/>
  <c r="C10" i="1"/>
  <c r="A12" i="1" l="1"/>
  <c r="L4" i="1" s="1"/>
  <c r="C9" i="1"/>
  <c r="A13" i="1" l="1"/>
  <c r="C8" i="1"/>
  <c r="B8" i="1"/>
  <c r="C7" i="1"/>
  <c r="B7" i="1"/>
  <c r="C6" i="1"/>
  <c r="B6" i="1"/>
  <c r="C5" i="1"/>
  <c r="B5" i="1"/>
  <c r="H2" i="1" l="1"/>
  <c r="H4" i="1" s="1"/>
  <c r="E4" i="1" l="1"/>
  <c r="H5" i="1" s="1"/>
</calcChain>
</file>

<file path=xl/sharedStrings.xml><?xml version="1.0" encoding="utf-8"?>
<sst xmlns="http://schemas.openxmlformats.org/spreadsheetml/2006/main" count="18" uniqueCount="17">
  <si>
    <t>Amount</t>
  </si>
  <si>
    <t>Date</t>
  </si>
  <si>
    <t>Description</t>
  </si>
  <si>
    <t>Cost</t>
  </si>
  <si>
    <t>Buying the land</t>
  </si>
  <si>
    <t>Cleaning</t>
  </si>
  <si>
    <t>2020 property tax</t>
  </si>
  <si>
    <t>Selling the land</t>
  </si>
  <si>
    <t>Kareem MF</t>
  </si>
  <si>
    <t>IRR</t>
  </si>
  <si>
    <t>ROI</t>
  </si>
  <si>
    <t>2021-03-11_P03_seller_statement.pdf</t>
  </si>
  <si>
    <t>REIS MF</t>
  </si>
  <si>
    <t>2021-03-12_P03_seller_statement.pdf</t>
  </si>
  <si>
    <t>Revenue</t>
  </si>
  <si>
    <t>Harding and Carbone</t>
  </si>
  <si>
    <t>Excess tax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</si>
</sst>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&quot; &quot;;[Red]&quot;(&quot;&quot;$&quot;#,##0.00&quot;)&quot;"/>
    <numFmt numFmtId="165" formatCode="yyyy\-mm\-dd"/>
    <numFmt numFmtId="166" formatCode="&quot;$&quot;#,##0.00;[Red]&quot;$&quot;#,##0.00"/>
  </numFmts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8" fontId="0" fillId="0" borderId="0" xfId="0" applyNumberFormat="1"/>
    <xf numFmtId="14" fontId="0" fillId="0" borderId="0" xfId="0" applyNumberFormat="1"/>
    <xf numFmtId="166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7"/>
  <sheetViews>
    <sheetView tabSelected="1" workbookViewId="0">
      <selection activeCell="J7" sqref="J7"/>
    </sheetView>
  </sheetViews>
  <sheetFormatPr defaultRowHeight="15" x14ac:dyDescent="0.25"/>
  <cols>
    <col min="1" max="1" width="14" style="2" customWidth="1"/>
    <col min="2" max="2" width="11.85546875" style="2" customWidth="1"/>
    <col min="3" max="3" width="19.7109375" bestFit="1" customWidth="1"/>
    <col min="4" max="4" width="3.5703125" bestFit="1" customWidth="1"/>
    <col min="5" max="5" width="11.85546875" customWidth="1"/>
    <col min="6" max="6" width="3.140625" customWidth="1"/>
    <col min="7" max="7" width="14.85546875" bestFit="1" customWidth="1"/>
    <col min="8" max="8" width="10.42578125" bestFit="1" customWidth="1"/>
    <col min="9" max="9" width="6" customWidth="1"/>
    <col min="10" max="10" width="11.5703125" bestFit="1" customWidth="1"/>
    <col min="11" max="11" width="35.140625" bestFit="1" customWidth="1"/>
    <col min="12" max="12" width="5.42578125" bestFit="1" customWidth="1"/>
    <col min="13" max="56" width="9.14062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2">
        <v>-488877.64</v>
      </c>
      <c r="B2" s="3">
        <v>43871</v>
      </c>
      <c r="C2" t="s">
        <v>4</v>
      </c>
      <c r="E2" s="2">
        <f>-SUM(A2:A11)</f>
        <v>524621.95000000007</v>
      </c>
      <c r="F2" s="2"/>
      <c r="G2" t="s">
        <v>3</v>
      </c>
      <c r="H2" s="3">
        <f>-SUMPRODUCT(A2:A11,B2:B11)/E2</f>
        <v>43890.914551402209</v>
      </c>
      <c r="J2" s="2">
        <v>973830.98</v>
      </c>
      <c r="K2" t="s">
        <v>11</v>
      </c>
    </row>
    <row r="3" spans="1:56" x14ac:dyDescent="0.25">
      <c r="A3" s="2">
        <v>-6100</v>
      </c>
      <c r="B3" s="3">
        <v>44160</v>
      </c>
      <c r="C3" t="s">
        <v>5</v>
      </c>
      <c r="E3" s="2">
        <f>SUM(A2:A15)</f>
        <v>314445.2699999999</v>
      </c>
      <c r="F3" s="2"/>
      <c r="G3" t="s">
        <v>14</v>
      </c>
      <c r="H3" s="3">
        <f>SUMPRODUCT(A12:A15,B12:B15)/SUM(A12:A15)</f>
        <v>44268.413391217924</v>
      </c>
      <c r="J3" s="2">
        <f>ROUND(L3*(J2-E2),2)</f>
        <v>112302.26</v>
      </c>
      <c r="K3" t="s">
        <v>8</v>
      </c>
      <c r="L3" s="7">
        <v>0.25</v>
      </c>
    </row>
    <row r="4" spans="1:56" x14ac:dyDescent="0.25">
      <c r="A4" s="2">
        <v>-6672.19</v>
      </c>
      <c r="B4" s="3">
        <v>44160</v>
      </c>
      <c r="C4" t="s">
        <v>6</v>
      </c>
      <c r="E4" s="7">
        <f>E3/E2</f>
        <v>0.59937497849641985</v>
      </c>
      <c r="G4" t="s">
        <v>10</v>
      </c>
      <c r="H4" s="8">
        <f>YEARFRAC(H2,H3)</f>
        <v>1.0361111111111112</v>
      </c>
      <c r="J4" s="6">
        <f>J2-J3</f>
        <v>861528.72</v>
      </c>
      <c r="K4" t="s">
        <v>13</v>
      </c>
      <c r="L4" t="b">
        <f>J4=A12</f>
        <v>1</v>
      </c>
    </row>
    <row r="5" spans="1:56" x14ac:dyDescent="0.25">
      <c r="A5" s="2">
        <v>-1714.79</v>
      </c>
      <c r="B5" s="3">
        <f>B$4</f>
        <v>44160</v>
      </c>
      <c r="C5" s="3" t="str">
        <f>C$4</f>
        <v>2020 property tax</v>
      </c>
      <c r="E5" s="7">
        <f>XIRR(A2:A15,B2:B15)</f>
        <v>0.56937068104743949</v>
      </c>
      <c r="F5" s="3"/>
      <c r="G5" t="s">
        <v>9</v>
      </c>
      <c r="H5" t="b">
        <f>POWER(1+E4,1/H4)-1-E5&lt;1%</f>
        <v>1</v>
      </c>
    </row>
    <row r="6" spans="1:56" x14ac:dyDescent="0.25">
      <c r="A6" s="2">
        <v>-1416.53</v>
      </c>
      <c r="B6" s="3">
        <f t="shared" ref="B6:C11" si="0">B$4</f>
        <v>44160</v>
      </c>
      <c r="C6" s="3" t="str">
        <f t="shared" si="0"/>
        <v>2020 property tax</v>
      </c>
      <c r="J6" s="2">
        <v>5631.57</v>
      </c>
      <c r="K6" t="s">
        <v>16</v>
      </c>
    </row>
    <row r="7" spans="1:56" x14ac:dyDescent="0.25">
      <c r="A7" s="2">
        <v>-10175.5</v>
      </c>
      <c r="B7" s="3">
        <f t="shared" si="0"/>
        <v>44160</v>
      </c>
      <c r="C7" s="3" t="str">
        <f t="shared" si="0"/>
        <v>2020 property tax</v>
      </c>
      <c r="E7" s="2"/>
      <c r="J7" s="2">
        <f>ROUND(D13*(J6+A14),2)</f>
        <v>390.53</v>
      </c>
      <c r="K7" t="str">
        <f>C13</f>
        <v>REIS MF</v>
      </c>
      <c r="L7" s="7" t="b">
        <f>A15=J6-J7</f>
        <v>1</v>
      </c>
    </row>
    <row r="8" spans="1:56" x14ac:dyDescent="0.25">
      <c r="A8" s="2">
        <v>-2615.0500000000002</v>
      </c>
      <c r="B8" s="3">
        <f t="shared" si="0"/>
        <v>44160</v>
      </c>
      <c r="C8" s="3" t="str">
        <f t="shared" si="0"/>
        <v>2020 property tax</v>
      </c>
      <c r="J8" s="2"/>
    </row>
    <row r="9" spans="1:56" x14ac:dyDescent="0.25">
      <c r="A9" s="4">
        <v>-5505.88</v>
      </c>
      <c r="B9" s="3">
        <v>44169</v>
      </c>
      <c r="C9" s="3" t="str">
        <f t="shared" si="0"/>
        <v>2020 property tax</v>
      </c>
      <c r="E9" s="2"/>
      <c r="G9" s="6"/>
    </row>
    <row r="10" spans="1:56" x14ac:dyDescent="0.25">
      <c r="A10" s="2">
        <v>-1228.6099999999999</v>
      </c>
      <c r="B10" s="3">
        <v>44204</v>
      </c>
      <c r="C10" s="3" t="str">
        <f t="shared" si="0"/>
        <v>2020 property tax</v>
      </c>
      <c r="E10" s="2"/>
      <c r="F10" s="2"/>
      <c r="H10" s="7"/>
      <c r="I10" s="7"/>
    </row>
    <row r="11" spans="1:56" x14ac:dyDescent="0.25">
      <c r="A11" s="2">
        <v>-315.76</v>
      </c>
      <c r="B11" s="3">
        <v>44204</v>
      </c>
      <c r="C11" s="3" t="str">
        <f t="shared" si="0"/>
        <v>2020 property tax</v>
      </c>
      <c r="E11" s="6"/>
      <c r="F11" s="2"/>
    </row>
    <row r="12" spans="1:56" x14ac:dyDescent="0.25">
      <c r="A12" s="2">
        <f>J2-J3</f>
        <v>861528.72</v>
      </c>
      <c r="B12" s="5">
        <v>44267</v>
      </c>
      <c r="C12" t="s">
        <v>7</v>
      </c>
      <c r="E12" s="6"/>
    </row>
    <row r="13" spans="1:56" x14ac:dyDescent="0.25">
      <c r="A13" s="2">
        <f>-ROUND(D13*(A12-E2),2)</f>
        <v>-26952.54</v>
      </c>
      <c r="B13" s="5">
        <f>B12</f>
        <v>44267</v>
      </c>
      <c r="C13" t="s">
        <v>12</v>
      </c>
      <c r="D13" s="7">
        <v>0.08</v>
      </c>
      <c r="E13" s="6"/>
    </row>
    <row r="14" spans="1:56" x14ac:dyDescent="0.25">
      <c r="A14" s="2">
        <f>-1000+250</f>
        <v>-750</v>
      </c>
      <c r="B14" s="5">
        <v>44300</v>
      </c>
      <c r="C14" t="s">
        <v>15</v>
      </c>
      <c r="D14" s="7"/>
    </row>
    <row r="15" spans="1:56" x14ac:dyDescent="0.25">
      <c r="A15" s="2">
        <v>5241.04</v>
      </c>
      <c r="B15" s="3">
        <v>44498</v>
      </c>
      <c r="C15" t="s">
        <v>16</v>
      </c>
      <c r="D15" s="3"/>
    </row>
    <row r="16" spans="1:56" x14ac:dyDescent="0.25">
      <c r="B16" s="3"/>
    </row>
    <row r="17" spans="2:6" x14ac:dyDescent="0.25">
      <c r="B17" s="3"/>
      <c r="E17" s="2"/>
      <c r="F17" s="2"/>
    </row>
  </sheetData>
  <pageMargins left="0.70000000000000007" right="0.70000000000000007" top="0.75" bottom="0.75" header="0.30000000000000004" footer="0.30000000000000004"/>
  <pageSetup fitToWidth="0" fitToHeight="0" orientation="portrait" r:id="rId1"/>
  <ignoredErrors>
    <ignoredError sqref="E2 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18</cp:revision>
  <dcterms:created xsi:type="dcterms:W3CDTF">2019-01-21T17:40:41Z</dcterms:created>
  <dcterms:modified xsi:type="dcterms:W3CDTF">2021-10-30T18:47:40Z</dcterms:modified>
</cp:coreProperties>
</file>