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welli\Documents\arx\reis\2021\P06\"/>
    </mc:Choice>
  </mc:AlternateContent>
  <xr:revisionPtr revIDLastSave="0" documentId="13_ncr:1_{BC377E67-69F1-4EEA-931F-CAC192A6097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E1" i="1"/>
  <c r="A6" i="1" s="1"/>
  <c r="C4" i="1"/>
  <c r="B4" i="1"/>
  <c r="H1" i="1" s="1"/>
  <c r="H3" i="1" s="1"/>
  <c r="E2" i="1" l="1"/>
  <c r="E3" i="1" s="1"/>
  <c r="E4" i="1"/>
  <c r="J2" i="1"/>
  <c r="J3" i="1" s="1"/>
  <c r="L3" i="1" s="1"/>
  <c r="H4" i="1" l="1"/>
</calcChain>
</file>

<file path=xl/sharedStrings.xml><?xml version="1.0" encoding="utf-8"?>
<sst xmlns="http://schemas.openxmlformats.org/spreadsheetml/2006/main" count="12" uniqueCount="12">
  <si>
    <t>Buy</t>
  </si>
  <si>
    <t>Cost</t>
  </si>
  <si>
    <t>Less payment</t>
  </si>
  <si>
    <t>Taxes</t>
  </si>
  <si>
    <t>Kareem MF</t>
  </si>
  <si>
    <t>Revenue</t>
  </si>
  <si>
    <t>ROI</t>
  </si>
  <si>
    <t>REIS MF</t>
  </si>
  <si>
    <t>2021-05-04_seller_statement.pdf</t>
  </si>
  <si>
    <t>2021-05-04_final_seller_statement.pdf</t>
  </si>
  <si>
    <t>Sale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</si>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</sst>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10" sqref="E10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13.140625" bestFit="1" customWidth="1"/>
    <col min="4" max="4" width="3.5703125" bestFit="1" customWidth="1"/>
    <col min="5" max="5" width="11.85546875" bestFit="1" customWidth="1"/>
    <col min="6" max="6" width="5" customWidth="1"/>
    <col min="7" max="8" width="10.42578125" bestFit="1" customWidth="1"/>
    <col min="10" max="10" width="13.5703125" bestFit="1" customWidth="1"/>
    <col min="11" max="11" width="36" bestFit="1" customWidth="1"/>
  </cols>
  <sheetData>
    <row r="1" spans="1:12" x14ac:dyDescent="0.25">
      <c r="A1" s="1">
        <v>-458161.47</v>
      </c>
      <c r="B1" s="2">
        <v>44094</v>
      </c>
      <c r="C1" t="s">
        <v>0</v>
      </c>
      <c r="E1" s="1">
        <f>-SUM(A1:A4)</f>
        <v>460167.45</v>
      </c>
      <c r="G1" t="s">
        <v>1</v>
      </c>
      <c r="H1" s="2">
        <f>-SUMPRODUCT(A1:A4,B1:B4)/E1</f>
        <v>44095.151455366955</v>
      </c>
      <c r="J1" s="1">
        <v>742640</v>
      </c>
      <c r="K1" t="s">
        <v>8</v>
      </c>
    </row>
    <row r="2" spans="1:12" x14ac:dyDescent="0.25">
      <c r="A2" s="1">
        <v>9936.69</v>
      </c>
      <c r="B2" s="2">
        <v>44120</v>
      </c>
      <c r="C2" t="s">
        <v>2</v>
      </c>
      <c r="E2" s="1">
        <f>SUM(A1:A6)</f>
        <v>194906.06999999998</v>
      </c>
      <c r="G2" t="s">
        <v>5</v>
      </c>
      <c r="J2" s="1">
        <f>ROUND((J1-E1)*L2-0.01,2)</f>
        <v>70618.13</v>
      </c>
      <c r="K2" t="s">
        <v>4</v>
      </c>
      <c r="L2" s="3">
        <v>0.25</v>
      </c>
    </row>
    <row r="3" spans="1:12" x14ac:dyDescent="0.25">
      <c r="A3" s="1">
        <v>-4525.28</v>
      </c>
      <c r="B3" s="2">
        <v>44160</v>
      </c>
      <c r="C3" t="s">
        <v>3</v>
      </c>
      <c r="E3" s="3">
        <f>E2/E1</f>
        <v>0.42355466472041858</v>
      </c>
      <c r="G3" t="s">
        <v>6</v>
      </c>
      <c r="H3">
        <f>YEARFRAC(H1,B5)</f>
        <v>0.62222222222222223</v>
      </c>
      <c r="J3" s="1">
        <f>J1-J2</f>
        <v>672021.87</v>
      </c>
      <c r="K3" t="s">
        <v>9</v>
      </c>
      <c r="L3" s="1" t="b">
        <f>J3=A5</f>
        <v>1</v>
      </c>
    </row>
    <row r="4" spans="1:12" x14ac:dyDescent="0.25">
      <c r="A4" s="1">
        <v>-7417.39</v>
      </c>
      <c r="B4" s="2">
        <f>B3</f>
        <v>44160</v>
      </c>
      <c r="C4" t="str">
        <f>C3</f>
        <v>Taxes</v>
      </c>
      <c r="E4" s="3">
        <f>XIRR(A1:A6,B1:B6)</f>
        <v>0.76926058530807495</v>
      </c>
      <c r="G4" t="s">
        <v>11</v>
      </c>
      <c r="H4" t="b">
        <f>ABS(POWER(1+E3,1/H3)-1-E4)&lt;1%</f>
        <v>1</v>
      </c>
    </row>
    <row r="5" spans="1:12" x14ac:dyDescent="0.25">
      <c r="A5" s="1">
        <v>672021.87</v>
      </c>
      <c r="B5" s="2">
        <v>44321</v>
      </c>
      <c r="C5" t="s">
        <v>10</v>
      </c>
    </row>
    <row r="6" spans="1:12" x14ac:dyDescent="0.25">
      <c r="A6" s="1">
        <f>-ROUND((A5-E1)*D6,2)</f>
        <v>-16948.349999999999</v>
      </c>
      <c r="B6" s="2">
        <f>B5</f>
        <v>44321</v>
      </c>
      <c r="C6" t="s">
        <v>7</v>
      </c>
      <c r="D6" s="3">
        <v>0.08</v>
      </c>
    </row>
    <row r="8" spans="1:12" x14ac:dyDescent="0.25">
      <c r="J8" s="1"/>
    </row>
  </sheetData>
  <pageMargins left="0.7" right="0.7" top="0.75" bottom="0.75" header="0.3" footer="0.3"/>
  <pageSetup orientation="portrait" r:id="rId1"/>
  <ignoredErrors>
    <ignoredError sqref="E1:H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2021-05-06T01:25:56Z</dcterms:modified>
</cp:coreProperties>
</file>