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filterPrivacy="1"/>
  <xr:revisionPtr revIDLastSave="0" documentId="8_{D1D66EBE-1CF1-4DD8-9643-EEE205C90D3A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Percentage Interest (3)" sheetId="5" r:id="rId1"/>
    <sheet name="Percentage Interest (4)" sheetId="7" r:id="rId2"/>
    <sheet name="Sheet1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5" i="5" l="1"/>
  <c r="C5" i="7"/>
  <c r="G3" i="7"/>
  <c r="P15" i="5"/>
  <c r="P14" i="5"/>
  <c r="P13" i="5"/>
  <c r="P11" i="5"/>
  <c r="P10" i="5"/>
  <c r="P9" i="5"/>
  <c r="P6" i="5"/>
  <c r="P5" i="5"/>
  <c r="O12" i="5"/>
  <c r="O8" i="5"/>
  <c r="O7" i="5"/>
  <c r="K20" i="5"/>
  <c r="C7" i="7" l="1"/>
  <c r="C5" i="5"/>
  <c r="C6" i="5" s="1"/>
  <c r="E15" i="5"/>
  <c r="P3" i="5"/>
  <c r="C12" i="7" l="1"/>
  <c r="C7" i="5"/>
  <c r="C15" i="5" s="1"/>
  <c r="D13" i="5" l="1"/>
  <c r="G13" i="5" s="1"/>
  <c r="D14" i="5"/>
  <c r="M14" i="5" s="1"/>
  <c r="O14" i="5" s="1"/>
  <c r="D12" i="5"/>
  <c r="D9" i="5"/>
  <c r="M9" i="5" s="1"/>
  <c r="O9" i="5" s="1"/>
  <c r="D10" i="5"/>
  <c r="M10" i="5" s="1"/>
  <c r="O10" i="5" s="1"/>
  <c r="D8" i="5"/>
  <c r="D7" i="5"/>
  <c r="D6" i="5"/>
  <c r="D11" i="5"/>
  <c r="M11" i="5" s="1"/>
  <c r="O11" i="5" s="1"/>
  <c r="D5" i="5"/>
  <c r="M5" i="5" s="1"/>
  <c r="O5" i="5" s="1"/>
  <c r="F13" i="5" l="1"/>
  <c r="K13" i="5" s="1"/>
  <c r="M13" i="5"/>
  <c r="O13" i="5" s="1"/>
  <c r="L6" i="5"/>
  <c r="M6" i="5" s="1"/>
  <c r="G14" i="5"/>
  <c r="F14" i="5"/>
  <c r="L15" i="5"/>
  <c r="G8" i="5"/>
  <c r="F5" i="5"/>
  <c r="I8" i="5" s="1"/>
  <c r="G11" i="5"/>
  <c r="G9" i="5"/>
  <c r="G12" i="5"/>
  <c r="D15" i="5"/>
  <c r="F10" i="5"/>
  <c r="G10" i="5"/>
  <c r="F8" i="5"/>
  <c r="F12" i="5"/>
  <c r="F11" i="5"/>
  <c r="F6" i="5"/>
  <c r="G6" i="5"/>
  <c r="F7" i="5"/>
  <c r="G7" i="5"/>
  <c r="F9" i="5"/>
  <c r="G5" i="5"/>
  <c r="K5" i="5" s="1"/>
  <c r="M15" i="5" l="1"/>
  <c r="O6" i="5"/>
  <c r="K14" i="5"/>
  <c r="N7" i="5"/>
  <c r="N14" i="5"/>
  <c r="N13" i="5"/>
  <c r="N9" i="5"/>
  <c r="N8" i="5"/>
  <c r="N11" i="5"/>
  <c r="N10" i="5"/>
  <c r="N6" i="5"/>
  <c r="K12" i="5"/>
  <c r="K8" i="5"/>
  <c r="K10" i="5"/>
  <c r="K11" i="5"/>
  <c r="K9" i="5"/>
  <c r="K6" i="5"/>
  <c r="K7" i="5"/>
  <c r="N15" i="5" l="1"/>
  <c r="K15" i="5"/>
</calcChain>
</file>

<file path=xl/sharedStrings.xml><?xml version="1.0" encoding="utf-8"?>
<sst xmlns="http://schemas.openxmlformats.org/spreadsheetml/2006/main" count="50" uniqueCount="32">
  <si>
    <t>Member Name</t>
  </si>
  <si>
    <t>Total</t>
  </si>
  <si>
    <t>Committed Capital</t>
  </si>
  <si>
    <t>BELL &amp; MASON PARTNERS LLC</t>
  </si>
  <si>
    <t>REAL ESTATE SOLID SOLUTIONS, LLC</t>
  </si>
  <si>
    <t>FLOURISH DEVELOPMENT, LLC</t>
  </si>
  <si>
    <t>BAYOUMI ENTERPRISE LLC</t>
  </si>
  <si>
    <t>Fatima Hassad</t>
  </si>
  <si>
    <t>GLOBAL LINK PROPERTIES, LLC</t>
  </si>
  <si>
    <t>REAL ESTATE IDEAL SOLUTIONS, LLC</t>
  </si>
  <si>
    <t>AH and NA Family Revocable Trust</t>
  </si>
  <si>
    <t>Feb 2021 Deposit</t>
  </si>
  <si>
    <t>Contribution by lot A and lot B</t>
  </si>
  <si>
    <t>May 2022 Deposits</t>
  </si>
  <si>
    <t>Previous Desposits</t>
  </si>
  <si>
    <t>Flourish Real Estate</t>
  </si>
  <si>
    <t>ISOTOPE REAL ESTATE, LLC</t>
  </si>
  <si>
    <t>Total Previous Deposits</t>
  </si>
  <si>
    <t>MF &amp; 2024 Taxes</t>
  </si>
  <si>
    <t>Adam Khader</t>
  </si>
  <si>
    <t>Previous Percentage of Membership Interest</t>
  </si>
  <si>
    <t>Flourish Real Estate &amp; Flourish Development</t>
  </si>
  <si>
    <t>Bayoumi</t>
  </si>
  <si>
    <t>Deposit before MF/Tax</t>
  </si>
  <si>
    <t>Acquired New Shares</t>
  </si>
  <si>
    <t>New Percentage of Membership Interest</t>
  </si>
  <si>
    <t>September 2024 Req Deposit</t>
  </si>
  <si>
    <t>Bank Name: Chase Bank</t>
  </si>
  <si>
    <t>Account Name: Bell &amp; Mason Partners LLC</t>
  </si>
  <si>
    <t>Company Address with Bank: 24207 Mirandola Ln, Richmond TX 77406</t>
  </si>
  <si>
    <r>
      <t xml:space="preserve">Account Number: </t>
    </r>
    <r>
      <rPr>
        <b/>
        <sz val="11"/>
        <color theme="1"/>
        <rFont val="Calibri"/>
        <family val="2"/>
        <scheme val="minor"/>
      </rPr>
      <t>933323062</t>
    </r>
  </si>
  <si>
    <r>
      <t>Wire Transfer Routing Number:</t>
    </r>
    <r>
      <rPr>
        <b/>
        <sz val="11"/>
        <color theme="1"/>
        <rFont val="Calibri"/>
        <family val="2"/>
        <scheme val="minor"/>
      </rPr>
      <t xml:space="preserve"> 021000021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</si>
</sst>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8" tint="-0.499984740745262"/>
      <name val="Calibri"/>
      <family val="2"/>
      <scheme val="minor"/>
    </font>
    <font>
      <b/>
      <sz val="14"/>
      <color theme="8" tint="-0.499984740745262"/>
      <name val="Calibri"/>
      <family val="2"/>
      <scheme val="minor"/>
    </font>
    <font>
      <sz val="10"/>
      <color rgb="FFFF0000"/>
      <name val="Arial"/>
      <family val="2"/>
    </font>
    <font>
      <sz val="11"/>
      <color rgb="FF000000"/>
      <name val="Calibri"/>
      <family val="2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8" tint="-0.499984740745262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6" fillId="0" borderId="0"/>
    <xf numFmtId="0" fontId="7" fillId="6" borderId="1" applyBorder="0" applyAlignment="0">
      <alignment horizontal="center" vertical="top" wrapText="1"/>
    </xf>
  </cellStyleXfs>
  <cellXfs count="37">
    <xf numFmtId="0" fontId="0" fillId="0" borderId="0" xfId="0"/>
    <xf numFmtId="0" fontId="2" fillId="0" borderId="0" xfId="0" applyFont="1"/>
    <xf numFmtId="0" fontId="3" fillId="0" borderId="0" xfId="0" applyFont="1"/>
    <xf numFmtId="0" fontId="3" fillId="2" borderId="0" xfId="0" applyFont="1" applyFill="1"/>
    <xf numFmtId="14" fontId="5" fillId="2" borderId="0" xfId="0" applyNumberFormat="1" applyFont="1" applyFill="1"/>
    <xf numFmtId="0" fontId="3" fillId="4" borderId="1" xfId="0" applyFont="1" applyFill="1" applyBorder="1" applyAlignment="1">
      <alignment wrapText="1"/>
    </xf>
    <xf numFmtId="0" fontId="3" fillId="5" borderId="1" xfId="0" applyFont="1" applyFill="1" applyBorder="1" applyAlignment="1">
      <alignment wrapText="1"/>
    </xf>
    <xf numFmtId="164" fontId="3" fillId="5" borderId="1" xfId="1" applyNumberFormat="1" applyFont="1" applyFill="1" applyBorder="1"/>
    <xf numFmtId="0" fontId="3" fillId="0" borderId="1" xfId="0" applyFont="1" applyBorder="1" applyAlignment="1">
      <alignment wrapText="1"/>
    </xf>
    <xf numFmtId="164" fontId="8" fillId="5" borderId="1" xfId="1" applyNumberFormat="1" applyFont="1" applyFill="1" applyBorder="1"/>
    <xf numFmtId="164" fontId="8" fillId="4" borderId="1" xfId="1" applyNumberFormat="1" applyFont="1" applyFill="1" applyBorder="1"/>
    <xf numFmtId="0" fontId="9" fillId="3" borderId="1" xfId="0" applyFont="1" applyFill="1" applyBorder="1"/>
    <xf numFmtId="164" fontId="9" fillId="3" borderId="1" xfId="0" applyNumberFormat="1" applyFont="1" applyFill="1" applyBorder="1"/>
    <xf numFmtId="10" fontId="9" fillId="3" borderId="1" xfId="0" applyNumberFormat="1" applyFont="1" applyFill="1" applyBorder="1"/>
    <xf numFmtId="164" fontId="1" fillId="4" borderId="1" xfId="1" applyNumberFormat="1" applyFont="1" applyFill="1" applyBorder="1"/>
    <xf numFmtId="10" fontId="3" fillId="5" borderId="1" xfId="2" applyNumberFormat="1" applyFont="1" applyFill="1" applyBorder="1"/>
    <xf numFmtId="10" fontId="3" fillId="4" borderId="1" xfId="2" applyNumberFormat="1" applyFont="1" applyFill="1" applyBorder="1"/>
    <xf numFmtId="8" fontId="2" fillId="0" borderId="0" xfId="0" applyNumberFormat="1" applyFont="1"/>
    <xf numFmtId="14" fontId="10" fillId="7" borderId="0" xfId="0" applyNumberFormat="1" applyFont="1" applyFill="1"/>
    <xf numFmtId="10" fontId="2" fillId="0" borderId="0" xfId="0" applyNumberFormat="1" applyFont="1"/>
    <xf numFmtId="44" fontId="1" fillId="5" borderId="1" xfId="1" applyFont="1" applyFill="1" applyBorder="1"/>
    <xf numFmtId="44" fontId="1" fillId="4" borderId="1" xfId="1" applyFont="1" applyFill="1" applyBorder="1"/>
    <xf numFmtId="164" fontId="1" fillId="5" borderId="1" xfId="1" applyNumberFormat="1" applyFont="1" applyFill="1" applyBorder="1"/>
    <xf numFmtId="164" fontId="1" fillId="0" borderId="0" xfId="0" applyNumberFormat="1" applyFont="1"/>
    <xf numFmtId="9" fontId="2" fillId="0" borderId="0" xfId="2" applyFont="1"/>
    <xf numFmtId="10" fontId="9" fillId="3" borderId="1" xfId="2" applyNumberFormat="1" applyFont="1" applyFill="1" applyBorder="1"/>
    <xf numFmtId="44" fontId="8" fillId="0" borderId="0" xfId="1" applyFont="1"/>
    <xf numFmtId="44" fontId="2" fillId="0" borderId="0" xfId="0" applyNumberFormat="1" applyFont="1"/>
    <xf numFmtId="44" fontId="8" fillId="0" borderId="2" xfId="1" applyFont="1" applyBorder="1"/>
    <xf numFmtId="164" fontId="3" fillId="4" borderId="1" xfId="1" applyNumberFormat="1" applyFont="1" applyFill="1" applyBorder="1"/>
    <xf numFmtId="164" fontId="9" fillId="3" borderId="1" xfId="2" applyNumberFormat="1" applyFont="1" applyFill="1" applyBorder="1"/>
    <xf numFmtId="10" fontId="3" fillId="8" borderId="1" xfId="2" applyNumberFormat="1" applyFont="1" applyFill="1" applyBorder="1"/>
    <xf numFmtId="164" fontId="3" fillId="8" borderId="1" xfId="1" applyNumberFormat="1" applyFont="1" applyFill="1" applyBorder="1"/>
    <xf numFmtId="44" fontId="1" fillId="8" borderId="1" xfId="1" applyFont="1" applyFill="1" applyBorder="1"/>
    <xf numFmtId="164" fontId="8" fillId="8" borderId="1" xfId="1" applyNumberFormat="1" applyFont="1" applyFill="1" applyBorder="1"/>
    <xf numFmtId="0" fontId="4" fillId="0" borderId="0" xfId="0" applyFont="1" applyAlignment="1">
      <alignment horizontal="center" wrapText="1"/>
    </xf>
    <xf numFmtId="0" fontId="0" fillId="0" borderId="0" xfId="0" applyAlignment="1">
      <alignment wrapText="1"/>
    </xf>
  </cellXfs>
  <cellStyles count="5">
    <cellStyle name="Currency" xfId="1" builtinId="4"/>
    <cellStyle name="Normal" xfId="0" builtinId="0"/>
    <cellStyle name="Normal 2" xfId="3" xr:uid="{B1F22E8F-CA07-4F5E-9F48-1554807194B8}"/>
    <cellStyle name="Percent" xfId="2" builtinId="5"/>
    <cellStyle name="Style 1" xfId="4" xr:uid="{3F05DC30-BE3B-4478-A3E2-2111151B3BD5}"/>
  </cellStyles>
  <dxfs count="4">
    <dxf>
      <fill>
        <patternFill patternType="solid">
          <fgColor rgb="FFDEEAF6"/>
          <bgColor rgb="FFDEEAF6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000000"/>
          <bgColor rgb="FF000000"/>
        </patternFill>
      </fill>
    </dxf>
  </dxfs>
  <tableStyles count="1" defaultTableStyle="TableStyleMedium2" defaultPivotStyle="PivotStyleLight16">
    <tableStyle name="Sheet1-style" pivot="0" count="4" xr9:uid="{802C174C-8A97-4364-892B-9F5C57BA6847}">
      <tableStyleElement type="headerRow" dxfId="3"/>
      <tableStyleElement type="total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CF016-6D68-4655-AE71-CB323CF9BCE5}">
  <dimension ref="A2:P24"/>
  <sheetViews>
    <sheetView tabSelected="1" topLeftCell="A3" workbookViewId="0">
      <selection activeCell="R4" sqref="R4"/>
    </sheetView>
  </sheetViews>
  <sheetFormatPr defaultColWidth="8.90625" defaultRowHeight="14.5" x14ac:dyDescent="0.35"/>
  <cols>
    <col min="1" max="1" width="3.90625" style="1" customWidth="1"/>
    <col min="2" max="2" width="32.6328125" style="1" customWidth="1"/>
    <col min="3" max="3" width="12.36328125" style="1" hidden="1" customWidth="1"/>
    <col min="4" max="4" width="13.36328125" style="1" customWidth="1"/>
    <col min="5" max="5" width="13.453125" style="1" hidden="1" customWidth="1"/>
    <col min="6" max="7" width="12.54296875" style="1" hidden="1" customWidth="1"/>
    <col min="8" max="8" width="8.90625" style="1" hidden="1" customWidth="1"/>
    <col min="9" max="9" width="11.54296875" style="1" hidden="1" customWidth="1"/>
    <col min="10" max="10" width="8.90625" style="1" hidden="1" customWidth="1"/>
    <col min="11" max="11" width="12.54296875" style="1" bestFit="1" customWidth="1"/>
    <col min="12" max="12" width="12" style="1" customWidth="1"/>
    <col min="13" max="13" width="13.453125" style="1" customWidth="1"/>
    <col min="14" max="14" width="12" style="1" customWidth="1"/>
    <col min="15" max="16" width="12.36328125" style="1" customWidth="1"/>
    <col min="17" max="16384" width="8.90625" style="1"/>
  </cols>
  <sheetData>
    <row r="2" spans="1:16" ht="15.5" x14ac:dyDescent="0.45">
      <c r="A2" s="2"/>
      <c r="B2" s="35" t="s">
        <v>3</v>
      </c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</row>
    <row r="3" spans="1:16" x14ac:dyDescent="0.35">
      <c r="A3" s="2"/>
      <c r="B3" s="2"/>
      <c r="C3" s="4"/>
      <c r="D3" s="2"/>
      <c r="H3" s="18"/>
      <c r="P3" s="18">
        <f ca="1">TODAY()</f>
        <v>45576</v>
      </c>
    </row>
    <row r="4" spans="1:16" ht="58.25" customHeight="1" x14ac:dyDescent="0.35">
      <c r="A4" s="2"/>
      <c r="B4" s="8" t="s">
        <v>0</v>
      </c>
      <c r="C4" s="8" t="s">
        <v>2</v>
      </c>
      <c r="D4" s="8" t="s">
        <v>20</v>
      </c>
      <c r="E4" s="8" t="s">
        <v>11</v>
      </c>
      <c r="F4" s="8" t="s">
        <v>14</v>
      </c>
      <c r="G4" s="8" t="s">
        <v>13</v>
      </c>
      <c r="K4" s="8" t="s">
        <v>17</v>
      </c>
      <c r="L4" s="8" t="s">
        <v>24</v>
      </c>
      <c r="M4" s="8" t="s">
        <v>25</v>
      </c>
      <c r="N4" s="8" t="s">
        <v>23</v>
      </c>
      <c r="O4" s="8" t="s">
        <v>18</v>
      </c>
      <c r="P4" s="8" t="s">
        <v>26</v>
      </c>
    </row>
    <row r="5" spans="1:16" x14ac:dyDescent="0.35">
      <c r="A5" s="3"/>
      <c r="B5" s="6" t="s">
        <v>16</v>
      </c>
      <c r="C5" s="7">
        <f>1125000/3</f>
        <v>375000</v>
      </c>
      <c r="D5" s="15">
        <f t="shared" ref="D5:D14" si="0">C5/C$15</f>
        <v>0.13392857142857142</v>
      </c>
      <c r="E5" s="9">
        <v>-577029.60000000009</v>
      </c>
      <c r="F5" s="22">
        <f t="shared" ref="F5:F14" si="1">D5*F$15</f>
        <v>187500</v>
      </c>
      <c r="G5" s="22">
        <f t="shared" ref="G5:G14" si="2">D5*G$15</f>
        <v>75000</v>
      </c>
      <c r="H5" s="23" t="s">
        <v>12</v>
      </c>
      <c r="I5" s="23"/>
      <c r="J5" s="23"/>
      <c r="K5" s="22">
        <f>F5+G5</f>
        <v>262500</v>
      </c>
      <c r="L5" s="15">
        <v>6.6071428571428586E-2</v>
      </c>
      <c r="M5" s="15">
        <f>D5+L5</f>
        <v>0.2</v>
      </c>
      <c r="N5" s="7">
        <f>(L5/L$15)*K$20</f>
        <v>146102.56410256415</v>
      </c>
      <c r="O5" s="20">
        <f>M5*O$15</f>
        <v>22400</v>
      </c>
      <c r="P5" s="9">
        <f>N5+O5</f>
        <v>168502.56410256415</v>
      </c>
    </row>
    <row r="6" spans="1:16" x14ac:dyDescent="0.35">
      <c r="A6" s="2"/>
      <c r="B6" s="5" t="s">
        <v>8</v>
      </c>
      <c r="C6" s="14">
        <f>C5+125000</f>
        <v>500000</v>
      </c>
      <c r="D6" s="16">
        <f t="shared" si="0"/>
        <v>0.17857142857142858</v>
      </c>
      <c r="E6" s="10">
        <v>-577029.60000000009</v>
      </c>
      <c r="F6" s="14">
        <f t="shared" si="1"/>
        <v>250000</v>
      </c>
      <c r="G6" s="14">
        <f t="shared" si="2"/>
        <v>100000</v>
      </c>
      <c r="H6" s="23" t="s">
        <v>12</v>
      </c>
      <c r="I6" s="23"/>
      <c r="J6" s="23"/>
      <c r="K6" s="14">
        <f t="shared" ref="K6:K7" si="3">F6+G6</f>
        <v>350000</v>
      </c>
      <c r="L6" s="16">
        <f>D7+D8+D12-L5-L10-L11-L13-L14</f>
        <v>1.4285714285714249E-2</v>
      </c>
      <c r="M6" s="16">
        <f t="shared" ref="M6:M14" si="4">D6+L6</f>
        <v>0.19285714285714284</v>
      </c>
      <c r="N6" s="29">
        <f t="shared" ref="N6:N14" si="5">(L6/L$15)*K$20</f>
        <v>31589.74358974351</v>
      </c>
      <c r="O6" s="21">
        <f t="shared" ref="O6:O14" si="6">M6*O$15</f>
        <v>21599.999999999996</v>
      </c>
      <c r="P6" s="10">
        <f t="shared" ref="P6:P14" si="7">N6+O6</f>
        <v>53189.743589743506</v>
      </c>
    </row>
    <row r="7" spans="1:16" x14ac:dyDescent="0.35">
      <c r="A7" s="3"/>
      <c r="B7" s="6" t="s">
        <v>15</v>
      </c>
      <c r="C7" s="7">
        <f>C5</f>
        <v>375000</v>
      </c>
      <c r="D7" s="15">
        <f t="shared" si="0"/>
        <v>0.13392857142857142</v>
      </c>
      <c r="E7" s="9">
        <v>-577029.60000000009</v>
      </c>
      <c r="F7" s="22">
        <f t="shared" si="1"/>
        <v>187500</v>
      </c>
      <c r="G7" s="22">
        <f t="shared" si="2"/>
        <v>75000</v>
      </c>
      <c r="H7" s="23" t="s">
        <v>12</v>
      </c>
      <c r="I7" s="23"/>
      <c r="J7" s="23"/>
      <c r="K7" s="22">
        <f t="shared" si="3"/>
        <v>262500</v>
      </c>
      <c r="L7" s="31"/>
      <c r="M7" s="31"/>
      <c r="N7" s="32">
        <f t="shared" si="5"/>
        <v>0</v>
      </c>
      <c r="O7" s="33">
        <f t="shared" si="6"/>
        <v>0</v>
      </c>
      <c r="P7" s="34"/>
    </row>
    <row r="8" spans="1:16" x14ac:dyDescent="0.35">
      <c r="A8" s="2"/>
      <c r="B8" s="5" t="s">
        <v>5</v>
      </c>
      <c r="C8" s="14">
        <v>500000</v>
      </c>
      <c r="D8" s="16">
        <f t="shared" si="0"/>
        <v>0.17857142857142858</v>
      </c>
      <c r="E8" s="10">
        <v>175000</v>
      </c>
      <c r="F8" s="14">
        <f t="shared" si="1"/>
        <v>250000</v>
      </c>
      <c r="G8" s="14">
        <f t="shared" si="2"/>
        <v>100000</v>
      </c>
      <c r="H8" s="23"/>
      <c r="I8" s="23">
        <f>F5-E5</f>
        <v>764529.60000000009</v>
      </c>
      <c r="J8" s="23"/>
      <c r="K8" s="14">
        <f>F8+G8</f>
        <v>350000</v>
      </c>
      <c r="L8" s="31"/>
      <c r="M8" s="31"/>
      <c r="N8" s="32">
        <f t="shared" si="5"/>
        <v>0</v>
      </c>
      <c r="O8" s="33">
        <f t="shared" si="6"/>
        <v>0</v>
      </c>
      <c r="P8" s="34"/>
    </row>
    <row r="9" spans="1:16" x14ac:dyDescent="0.35">
      <c r="A9" s="3"/>
      <c r="B9" s="6" t="s">
        <v>10</v>
      </c>
      <c r="C9" s="7">
        <v>300000</v>
      </c>
      <c r="D9" s="15">
        <f t="shared" si="0"/>
        <v>0.10714285714285714</v>
      </c>
      <c r="E9" s="9">
        <v>150000</v>
      </c>
      <c r="F9" s="22">
        <f t="shared" si="1"/>
        <v>150000</v>
      </c>
      <c r="G9" s="22">
        <f t="shared" si="2"/>
        <v>60000</v>
      </c>
      <c r="H9" s="23"/>
      <c r="I9" s="23"/>
      <c r="J9" s="23"/>
      <c r="K9" s="22">
        <f t="shared" ref="K9:K13" si="8">F9+G9</f>
        <v>210000</v>
      </c>
      <c r="L9" s="15"/>
      <c r="M9" s="15">
        <f t="shared" si="4"/>
        <v>0.10714285714285714</v>
      </c>
      <c r="N9" s="7">
        <f t="shared" si="5"/>
        <v>0</v>
      </c>
      <c r="O9" s="20">
        <f t="shared" si="6"/>
        <v>12000</v>
      </c>
      <c r="P9" s="9">
        <f t="shared" si="7"/>
        <v>12000</v>
      </c>
    </row>
    <row r="10" spans="1:16" x14ac:dyDescent="0.35">
      <c r="A10" s="2"/>
      <c r="B10" s="5" t="s">
        <v>4</v>
      </c>
      <c r="C10" s="14">
        <v>226735</v>
      </c>
      <c r="D10" s="16">
        <f t="shared" si="0"/>
        <v>8.0976785714285709E-2</v>
      </c>
      <c r="E10" s="10">
        <v>63367.5</v>
      </c>
      <c r="F10" s="14">
        <f t="shared" si="1"/>
        <v>113367.5</v>
      </c>
      <c r="G10" s="14">
        <f t="shared" si="2"/>
        <v>45347</v>
      </c>
      <c r="H10" s="23"/>
      <c r="I10" s="23"/>
      <c r="J10" s="23"/>
      <c r="K10" s="14">
        <f t="shared" si="8"/>
        <v>158714.5</v>
      </c>
      <c r="L10" s="16">
        <v>9.0232142857142872E-3</v>
      </c>
      <c r="M10" s="16">
        <f t="shared" si="4"/>
        <v>0.09</v>
      </c>
      <c r="N10" s="29">
        <f t="shared" si="5"/>
        <v>19952.8717948718</v>
      </c>
      <c r="O10" s="21">
        <f t="shared" si="6"/>
        <v>10080</v>
      </c>
      <c r="P10" s="10">
        <f t="shared" si="7"/>
        <v>30032.8717948718</v>
      </c>
    </row>
    <row r="11" spans="1:16" x14ac:dyDescent="0.35">
      <c r="A11" s="3"/>
      <c r="B11" s="6" t="s">
        <v>9</v>
      </c>
      <c r="C11" s="7">
        <v>273265</v>
      </c>
      <c r="D11" s="15">
        <f t="shared" si="0"/>
        <v>9.7594642857142852E-2</v>
      </c>
      <c r="E11" s="9">
        <v>136632.5</v>
      </c>
      <c r="F11" s="22">
        <f t="shared" si="1"/>
        <v>136632.5</v>
      </c>
      <c r="G11" s="22">
        <f t="shared" si="2"/>
        <v>54653</v>
      </c>
      <c r="H11" s="23"/>
      <c r="I11" s="23"/>
      <c r="J11" s="23"/>
      <c r="K11" s="22">
        <f t="shared" si="8"/>
        <v>191285.5</v>
      </c>
      <c r="L11" s="15">
        <v>6.2405357142857151E-2</v>
      </c>
      <c r="M11" s="15">
        <f t="shared" si="4"/>
        <v>0.16</v>
      </c>
      <c r="N11" s="7">
        <f t="shared" si="5"/>
        <v>137995.84615384619</v>
      </c>
      <c r="O11" s="20">
        <f t="shared" si="6"/>
        <v>17920</v>
      </c>
      <c r="P11" s="9">
        <f t="shared" si="7"/>
        <v>155915.84615384619</v>
      </c>
    </row>
    <row r="12" spans="1:16" x14ac:dyDescent="0.35">
      <c r="A12" s="2"/>
      <c r="B12" s="5" t="s">
        <v>6</v>
      </c>
      <c r="C12" s="14">
        <v>100000</v>
      </c>
      <c r="D12" s="16">
        <f t="shared" si="0"/>
        <v>3.5714285714285712E-2</v>
      </c>
      <c r="E12" s="10">
        <v>10000</v>
      </c>
      <c r="F12" s="14">
        <f t="shared" si="1"/>
        <v>50000</v>
      </c>
      <c r="G12" s="14">
        <f t="shared" si="2"/>
        <v>20000</v>
      </c>
      <c r="H12" s="23"/>
      <c r="I12" s="23"/>
      <c r="J12" s="23"/>
      <c r="K12" s="14">
        <f t="shared" si="8"/>
        <v>70000</v>
      </c>
      <c r="L12" s="31"/>
      <c r="M12" s="31"/>
      <c r="N12" s="32"/>
      <c r="O12" s="33">
        <f t="shared" si="6"/>
        <v>0</v>
      </c>
      <c r="P12" s="34"/>
    </row>
    <row r="13" spans="1:16" x14ac:dyDescent="0.35">
      <c r="A13" s="3"/>
      <c r="B13" s="6" t="s">
        <v>7</v>
      </c>
      <c r="C13" s="7">
        <v>150000</v>
      </c>
      <c r="D13" s="15">
        <f t="shared" si="0"/>
        <v>5.3571428571428568E-2</v>
      </c>
      <c r="E13" s="9">
        <v>60000</v>
      </c>
      <c r="F13" s="22">
        <f t="shared" si="1"/>
        <v>75000</v>
      </c>
      <c r="G13" s="22">
        <f t="shared" si="2"/>
        <v>30000</v>
      </c>
      <c r="H13" s="23"/>
      <c r="I13" s="23"/>
      <c r="J13" s="23"/>
      <c r="K13" s="22">
        <f t="shared" si="8"/>
        <v>105000</v>
      </c>
      <c r="L13" s="15">
        <v>0.14642857142857144</v>
      </c>
      <c r="M13" s="15">
        <f t="shared" si="4"/>
        <v>0.2</v>
      </c>
      <c r="N13" s="7">
        <f t="shared" si="5"/>
        <v>323794.87179487187</v>
      </c>
      <c r="O13" s="20">
        <f t="shared" si="6"/>
        <v>22400</v>
      </c>
      <c r="P13" s="9">
        <f t="shared" si="7"/>
        <v>346194.87179487187</v>
      </c>
    </row>
    <row r="14" spans="1:16" x14ac:dyDescent="0.35">
      <c r="A14" s="2"/>
      <c r="B14" s="5" t="s">
        <v>19</v>
      </c>
      <c r="C14" s="14"/>
      <c r="D14" s="16">
        <f t="shared" si="0"/>
        <v>0</v>
      </c>
      <c r="E14" s="10">
        <v>10000</v>
      </c>
      <c r="F14" s="14">
        <f t="shared" si="1"/>
        <v>0</v>
      </c>
      <c r="G14" s="14">
        <f t="shared" si="2"/>
        <v>0</v>
      </c>
      <c r="H14" s="23"/>
      <c r="I14" s="23"/>
      <c r="J14" s="23"/>
      <c r="K14" s="14">
        <f t="shared" ref="K14" si="9">F14+G14</f>
        <v>0</v>
      </c>
      <c r="L14" s="16">
        <v>0.05</v>
      </c>
      <c r="M14" s="16">
        <f t="shared" si="4"/>
        <v>0.05</v>
      </c>
      <c r="N14" s="29">
        <f t="shared" si="5"/>
        <v>110564.10256410258</v>
      </c>
      <c r="O14" s="21">
        <f t="shared" si="6"/>
        <v>5600</v>
      </c>
      <c r="P14" s="10">
        <f t="shared" si="7"/>
        <v>116164.10256410258</v>
      </c>
    </row>
    <row r="15" spans="1:16" x14ac:dyDescent="0.35">
      <c r="A15" s="2"/>
      <c r="B15" s="11" t="s">
        <v>1</v>
      </c>
      <c r="C15" s="12">
        <f>SUM(C5:C13)</f>
        <v>2800000</v>
      </c>
      <c r="D15" s="13">
        <f>SUM(D5:D13)</f>
        <v>0.99999999999999989</v>
      </c>
      <c r="E15" s="12">
        <f>SUM(E5:E13)</f>
        <v>-1136088.8000000003</v>
      </c>
      <c r="F15" s="12">
        <v>1400000</v>
      </c>
      <c r="G15" s="12">
        <v>560000</v>
      </c>
      <c r="H15" s="12">
        <v>560000</v>
      </c>
      <c r="I15" s="12">
        <v>560000</v>
      </c>
      <c r="J15" s="12">
        <v>560000</v>
      </c>
      <c r="K15" s="12">
        <f>SUM(K5:K13)</f>
        <v>1960000</v>
      </c>
      <c r="L15" s="25">
        <f>D12+D8+D7</f>
        <v>0.3482142857142857</v>
      </c>
      <c r="M15" s="25">
        <f>SUM(M5:M14)</f>
        <v>1</v>
      </c>
      <c r="N15" s="30">
        <f>SUM(N5:N14)</f>
        <v>770000.00000000012</v>
      </c>
      <c r="O15" s="12">
        <v>112000</v>
      </c>
      <c r="P15" s="12">
        <f>SUM(P5:P14)</f>
        <v>882000.00000000012</v>
      </c>
    </row>
    <row r="17" spans="2:14" x14ac:dyDescent="0.35">
      <c r="D17" s="19"/>
      <c r="I17"/>
      <c r="L17" s="24"/>
      <c r="M17" s="24"/>
      <c r="N17" s="24"/>
    </row>
    <row r="18" spans="2:14" x14ac:dyDescent="0.35">
      <c r="B18" t="s">
        <v>21</v>
      </c>
      <c r="I18"/>
      <c r="K18" s="26">
        <v>690000</v>
      </c>
      <c r="M18" t="s">
        <v>27</v>
      </c>
    </row>
    <row r="19" spans="2:14" x14ac:dyDescent="0.35">
      <c r="B19" t="s">
        <v>22</v>
      </c>
      <c r="I19"/>
      <c r="K19" s="28">
        <v>80000</v>
      </c>
      <c r="M19" t="s">
        <v>28</v>
      </c>
    </row>
    <row r="20" spans="2:14" x14ac:dyDescent="0.35">
      <c r="B20" t="s">
        <v>1</v>
      </c>
      <c r="I20"/>
      <c r="K20" s="27">
        <f>SUM(K18:K19)</f>
        <v>770000</v>
      </c>
      <c r="M20" t="s">
        <v>29</v>
      </c>
    </row>
    <row r="21" spans="2:14" x14ac:dyDescent="0.35">
      <c r="I21"/>
      <c r="M21" t="s">
        <v>30</v>
      </c>
    </row>
    <row r="22" spans="2:14" x14ac:dyDescent="0.35">
      <c r="I22"/>
      <c r="M22" t="s">
        <v>31</v>
      </c>
    </row>
    <row r="24" spans="2:14" x14ac:dyDescent="0.35">
      <c r="I24" s="17"/>
    </row>
  </sheetData>
  <mergeCells count="1">
    <mergeCell ref="B2:P2"/>
  </mergeCells>
  <pageMargins left="0.7" right="0.7" top="0.75" bottom="0.75" header="0.3" footer="0.3"/>
  <pageSetup paperSize="17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C884E-4532-482E-9B30-EE0EBFE89CAF}">
  <dimension ref="A2:G14"/>
  <sheetViews>
    <sheetView workbookViewId="0">
      <selection activeCell="J9" sqref="J9"/>
    </sheetView>
  </sheetViews>
  <sheetFormatPr defaultColWidth="8.90625" defaultRowHeight="14.5" x14ac:dyDescent="0.35"/>
  <cols>
    <col min="1" max="1" width="3.90625" style="1" customWidth="1"/>
    <col min="2" max="2" width="32.6328125" style="1" customWidth="1"/>
    <col min="3" max="3" width="12.36328125" style="1" hidden="1" customWidth="1"/>
    <col min="4" max="4" width="13.6328125" style="1" customWidth="1"/>
    <col min="5" max="5" width="12" style="1" customWidth="1"/>
    <col min="6" max="7" width="12.36328125" style="1" customWidth="1"/>
    <col min="8" max="16384" width="8.90625" style="1"/>
  </cols>
  <sheetData>
    <row r="2" spans="1:7" ht="15.5" x14ac:dyDescent="0.45">
      <c r="A2" s="2"/>
      <c r="B2" s="35" t="s">
        <v>3</v>
      </c>
      <c r="C2" s="36"/>
      <c r="D2" s="36"/>
      <c r="E2" s="36"/>
      <c r="F2" s="36"/>
      <c r="G2" s="36"/>
    </row>
    <row r="3" spans="1:7" x14ac:dyDescent="0.35">
      <c r="A3" s="2"/>
      <c r="B3" s="2"/>
      <c r="C3" s="4"/>
      <c r="G3" s="18">
        <f ca="1">TODAY()</f>
        <v>45576</v>
      </c>
    </row>
    <row r="4" spans="1:7" ht="60.65" customHeight="1" x14ac:dyDescent="0.35">
      <c r="A4" s="2"/>
      <c r="B4" s="8" t="s">
        <v>0</v>
      </c>
      <c r="C4" s="8" t="s">
        <v>2</v>
      </c>
      <c r="D4" s="8" t="s">
        <v>25</v>
      </c>
      <c r="E4" s="8" t="s">
        <v>23</v>
      </c>
      <c r="F4" s="8" t="s">
        <v>18</v>
      </c>
      <c r="G4" s="8" t="s">
        <v>26</v>
      </c>
    </row>
    <row r="5" spans="1:7" x14ac:dyDescent="0.35">
      <c r="A5" s="3"/>
      <c r="B5" s="6" t="s">
        <v>16</v>
      </c>
      <c r="C5" s="7">
        <f>1125000/3</f>
        <v>375000</v>
      </c>
      <c r="D5" s="15">
        <v>0.2</v>
      </c>
      <c r="E5" s="7">
        <v>146102.56410256415</v>
      </c>
      <c r="F5" s="20">
        <v>22400</v>
      </c>
      <c r="G5" s="9">
        <v>168502.56410256415</v>
      </c>
    </row>
    <row r="6" spans="1:7" x14ac:dyDescent="0.35">
      <c r="A6" s="2"/>
      <c r="B6" s="5" t="s">
        <v>7</v>
      </c>
      <c r="C6" s="14">
        <v>150000</v>
      </c>
      <c r="D6" s="16">
        <v>0.2</v>
      </c>
      <c r="E6" s="29">
        <v>323794.87179487187</v>
      </c>
      <c r="F6" s="21">
        <v>22400</v>
      </c>
      <c r="G6" s="10">
        <v>346194.87179487187</v>
      </c>
    </row>
    <row r="7" spans="1:7" x14ac:dyDescent="0.35">
      <c r="A7" s="3"/>
      <c r="B7" s="6" t="s">
        <v>8</v>
      </c>
      <c r="C7" s="7">
        <f>C5+125000</f>
        <v>500000</v>
      </c>
      <c r="D7" s="15">
        <v>0.19285714285714284</v>
      </c>
      <c r="E7" s="7">
        <v>31589.74358974351</v>
      </c>
      <c r="F7" s="20">
        <v>21599.999999999996</v>
      </c>
      <c r="G7" s="9">
        <v>53189.743589743506</v>
      </c>
    </row>
    <row r="8" spans="1:7" x14ac:dyDescent="0.35">
      <c r="A8" s="2"/>
      <c r="B8" s="5" t="s">
        <v>9</v>
      </c>
      <c r="C8" s="14">
        <v>273265</v>
      </c>
      <c r="D8" s="16">
        <v>0.16</v>
      </c>
      <c r="E8" s="29">
        <v>137995.84615384619</v>
      </c>
      <c r="F8" s="21">
        <v>17920</v>
      </c>
      <c r="G8" s="10">
        <v>155915.84615384619</v>
      </c>
    </row>
    <row r="9" spans="1:7" x14ac:dyDescent="0.35">
      <c r="A9" s="3"/>
      <c r="B9" s="6" t="s">
        <v>10</v>
      </c>
      <c r="C9" s="7">
        <v>300000</v>
      </c>
      <c r="D9" s="15">
        <v>0.10714285714285714</v>
      </c>
      <c r="E9" s="7">
        <v>0</v>
      </c>
      <c r="F9" s="20">
        <v>12000</v>
      </c>
      <c r="G9" s="9">
        <v>12000</v>
      </c>
    </row>
    <row r="10" spans="1:7" x14ac:dyDescent="0.35">
      <c r="A10" s="2"/>
      <c r="B10" s="5" t="s">
        <v>4</v>
      </c>
      <c r="C10" s="14">
        <v>226735</v>
      </c>
      <c r="D10" s="16">
        <v>0.09</v>
      </c>
      <c r="E10" s="29">
        <v>19952.8717948718</v>
      </c>
      <c r="F10" s="21">
        <v>10080</v>
      </c>
      <c r="G10" s="10">
        <v>30032.8717948718</v>
      </c>
    </row>
    <row r="11" spans="1:7" x14ac:dyDescent="0.35">
      <c r="A11" s="3"/>
      <c r="B11" s="6" t="s">
        <v>19</v>
      </c>
      <c r="C11" s="7"/>
      <c r="D11" s="15">
        <v>0.05</v>
      </c>
      <c r="E11" s="7">
        <v>110564.10256410258</v>
      </c>
      <c r="F11" s="20">
        <v>5600</v>
      </c>
      <c r="G11" s="9">
        <v>116164.10256410258</v>
      </c>
    </row>
    <row r="12" spans="1:7" x14ac:dyDescent="0.35">
      <c r="A12" s="2"/>
      <c r="B12" s="11" t="s">
        <v>1</v>
      </c>
      <c r="C12" s="12">
        <f>SUM(C5:C10)</f>
        <v>1825000</v>
      </c>
      <c r="D12" s="25">
        <v>1</v>
      </c>
      <c r="E12" s="30">
        <v>770000.00000000012</v>
      </c>
      <c r="F12" s="12">
        <v>112000</v>
      </c>
      <c r="G12" s="12">
        <v>882000.00000000012</v>
      </c>
    </row>
    <row r="14" spans="1:7" x14ac:dyDescent="0.35">
      <c r="D14" s="24"/>
      <c r="E14" s="24"/>
    </row>
  </sheetData>
  <mergeCells count="1">
    <mergeCell ref="B2:G2"/>
  </mergeCells>
  <pageMargins left="0.7" right="0.7" top="0.75" bottom="0.75" header="0.3" footer="0.3"/>
  <pageSetup paperSize="17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3381D-093B-4BC9-B4C8-EBC2F034F223}">
  <dimension ref="A1"/>
  <sheetViews>
    <sheetView workbookViewId="0">
      <selection activeCell="A5" sqref="A5"/>
    </sheetView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Percentage Interest (3)</vt:lpstr>
      <vt:lpstr>Percentage Interest (4)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2024-10-11T14:36:35Z</dcterms:modified>
</cp:coreProperties>
</file>