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<sst xmlns="http://schemas.openxmlformats.org/spreadsheetml/2006/main" count="19" uniqueCount="19">
  <si>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Amount</t>
  </si>
  <si>
    <t xml:space="preserve">Date</t>
  </si>
  <si>
    <t xml:space="preserve">Item</t>
  </si>
  <si>
    <t xml:space="preserve">Ideal</t>
  </si>
  <si>
    <t xml:space="preserve">Solid</t>
  </si>
  <si>
    <t xml:space="preserve">Initial</t>
  </si>
  <si>
    <t xml:space="preserve">Increase</t>
  </si>
  <si>
    <t xml:space="preserve">Cost</t>
  </si>
  <si>
    <t xml:space="preserve">1st payment</t>
  </si>
  <si>
    <t xml:space="preserve">2021 Tax</t>
  </si>
  <si>
    <t xml:space="preserve">Kareem repay</t>
  </si>
  <si>
    <t xml:space="preserve">Tax and Grass</t>
  </si>
  <si>
    <t xml:space="preserve">2nd payment</t>
  </si>
  <si>
    <t xml:space="preserve">2022 Tax</t>
  </si>
  <si>
    <t xml:space="preserve">Grass</t>
  </si>
  <si>
    <t xml:space="preserve">2022 Tax ??</t>
  </si>
  <si>
    <t xml:space="preserve">2023 Tax ??</t>
  </si>
  <si>
    <t xml:space="preserve">Tax prep + Landscape</t>
  </si>
  <si>
    <t xml:space="preserve">Arx withdrawal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</si>
</sst>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\$#,##0.00_);[RED]&quot;($&quot;#,##0.00\)"/>
    <numFmt numFmtId="166" formatCode="yyyy\-mm\-dd"/>
    <numFmt numFmtId="167" formatCode="&quot;TRUE&quot;;&quot;TRUE&quot;;&quot;FALSE&quot;"/>
    <numFmt numFmtId="168" formatCode="0.0000%"/>
    <numFmt numFmtId="169" formatCode="General"/>
  </numFmts>
  <fonts count="5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ctweb.acttax.com/act_webdev/fbc/showdetail2.jsp?can=004600000033090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ColWidth="8.609375" defaultRowHeight="13.8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0.79"/>
    <col collapsed="false" customWidth="true" hidden="false" outlineLevel="0" max="3" min="3" style="1" width="19.9"/>
    <col collapsed="false" customWidth="true" hidden="false" outlineLevel="0" max="6" min="5" style="1" width="13.57"/>
    <col collapsed="false" customWidth="true" hidden="false" outlineLevel="0" max="7" min="7" style="1" width="6.61"/>
    <col collapsed="false" customWidth="true" hidden="false" outlineLevel="0" max="10" min="10" style="1" width="13.57"/>
    <col collapsed="false" customWidth="true" hidden="false" outlineLevel="0" max="11" min="11" style="1" width="10.79"/>
    <col collapsed="false" customWidth="true" hidden="false" outlineLevel="0" max="12" min="12" style="1" width="5.35"/>
    <col collapsed="false" customWidth="true" hidden="false" outlineLevel="0" max="14" min="13" style="1" width="12.06"/>
    <col collapsed="false" customWidth="true" hidden="false" outlineLevel="0" max="16384" min="16377" style="1" width="10.49"/>
  </cols>
  <sheetData>
    <row r="1" customFormat="false" ht="13.5" hidden="false" customHeight="false" outlineLevel="0" collapsed="false">
      <c r="A1" s="2" t="s">
        <v>0</v>
      </c>
      <c r="B1" s="2" t="s">
        <v>1</v>
      </c>
      <c r="C1" s="2" t="s">
        <v>2</v>
      </c>
      <c r="E1" s="2" t="s">
        <v>3</v>
      </c>
      <c r="F1" s="2" t="s">
        <v>4</v>
      </c>
      <c r="M1" s="2" t="str">
        <f aca="false">E1</f>
        <v>Ideal</v>
      </c>
      <c r="N1" s="2" t="str">
        <f aca="false">F1</f>
        <v>Solid</v>
      </c>
    </row>
    <row r="2" customFormat="false" ht="13.5" hidden="false" customHeight="false" outlineLevel="0" collapsed="false">
      <c r="A2" s="3" t="n">
        <v>-303517.88</v>
      </c>
      <c r="B2" s="4" t="n">
        <v>44355</v>
      </c>
      <c r="C2" s="1" t="s">
        <v>5</v>
      </c>
      <c r="E2" s="3" t="n">
        <f aca="false">ROUND(M$6*A2,2)</f>
        <v>-165881.93</v>
      </c>
      <c r="F2" s="3" t="n">
        <f aca="false">A2-E2</f>
        <v>-137635.95</v>
      </c>
      <c r="G2" s="5" t="n">
        <f aca="false">ABS(N$6-F2/A2)&lt;0.001%</f>
        <v>1</v>
      </c>
      <c r="J2" s="6" t="n">
        <f aca="false">M2+N2</f>
        <v>0.887293</v>
      </c>
      <c r="M2" s="6" t="n">
        <v>0.50037</v>
      </c>
      <c r="N2" s="6" t="n">
        <v>0.386923</v>
      </c>
    </row>
    <row r="3" customFormat="false" ht="13.5" hidden="false" customHeight="false" outlineLevel="0" collapsed="false">
      <c r="A3" s="3" t="n">
        <v>-500</v>
      </c>
      <c r="B3" s="4" t="n">
        <v>44356</v>
      </c>
      <c r="C3" s="1" t="s">
        <v>6</v>
      </c>
      <c r="E3" s="3" t="n">
        <f aca="false">ROUND(M$6*A3,2)</f>
        <v>-273.27</v>
      </c>
      <c r="F3" s="3" t="n">
        <f aca="false">A3-E3</f>
        <v>-226.73</v>
      </c>
      <c r="G3" s="5" t="n">
        <f aca="false">ABS(N$6-F3/A3)&lt;0.001%</f>
        <v>1</v>
      </c>
      <c r="J3" s="3" t="n">
        <f aca="false">-SUM(A2:A14)</f>
        <v>903458.41</v>
      </c>
      <c r="K3" s="4" t="n">
        <f aca="false">SUMPRODUCT(B2:B14,-A2:A14)/J3</f>
        <v>44426.1905657838</v>
      </c>
      <c r="L3" s="7" t="s">
        <v>7</v>
      </c>
      <c r="M3" s="3" t="n">
        <f aca="false">-SUM(E2:E14)</f>
        <v>509486.14</v>
      </c>
      <c r="N3" s="3" t="n">
        <f aca="false">-SUM(F2:F14)</f>
        <v>393972.27</v>
      </c>
      <c r="O3" s="8" t="b">
        <f aca="false">N3+M3=J3</f>
        <v>1</v>
      </c>
      <c r="P3" s="8" t="b">
        <f aca="false">ABS(M3/$J3-M2/$J2)&lt;0.001%</f>
        <v>1</v>
      </c>
      <c r="Q3" s="8" t="b">
        <f aca="false">ABS(N3/$J3-N2/$J2)&lt;0.001%</f>
        <v>1</v>
      </c>
    </row>
    <row r="4" customFormat="false" ht="13.5" hidden="false" customHeight="false" outlineLevel="0" collapsed="false">
      <c r="A4" s="3" t="n">
        <v>-350000</v>
      </c>
      <c r="B4" s="4" t="n">
        <v>44532</v>
      </c>
      <c r="C4" s="1" t="s">
        <v>8</v>
      </c>
      <c r="E4" s="3" t="n">
        <f aca="false">ROUND(M$6*A4,2)</f>
        <v>-191285.85</v>
      </c>
      <c r="F4" s="3" t="n">
        <f aca="false">A4-E4</f>
        <v>-158714.15</v>
      </c>
      <c r="G4" s="5" t="n">
        <f aca="false">ABS(N$6-F4/A4)&lt;0.001%</f>
        <v>1</v>
      </c>
      <c r="J4" s="9"/>
      <c r="M4" s="9"/>
      <c r="N4" s="9"/>
      <c r="O4" s="1"/>
      <c r="P4" s="1"/>
      <c r="Q4" s="1"/>
    </row>
    <row r="5" customFormat="false" ht="13.5" hidden="false" customHeight="false" outlineLevel="0" collapsed="false">
      <c r="A5" s="3" t="n">
        <v>-953.5</v>
      </c>
      <c r="B5" s="4" t="n">
        <v>44562</v>
      </c>
      <c r="C5" s="1" t="s">
        <v>9</v>
      </c>
      <c r="E5" s="3" t="n">
        <f aca="false">ROUND(M$6*A5,2)</f>
        <v>-521.12</v>
      </c>
      <c r="F5" s="3" t="n">
        <f aca="false">A5-E5</f>
        <v>-432.38</v>
      </c>
      <c r="G5" s="5" t="n">
        <f aca="false">ABS(N$6-F5/A5)&lt;0.001%</f>
        <v>1</v>
      </c>
      <c r="O5" s="1"/>
      <c r="P5" s="1"/>
      <c r="Q5" s="1"/>
    </row>
    <row r="6" customFormat="false" ht="13.5" hidden="false" customHeight="false" outlineLevel="0" collapsed="false">
      <c r="A6" s="3" t="n">
        <v>-3280.9</v>
      </c>
      <c r="B6" s="4" t="n">
        <v>44587</v>
      </c>
      <c r="C6" s="1" t="s">
        <v>10</v>
      </c>
      <c r="E6" s="3" t="n">
        <f aca="false">ROUND(M$6*A6,2)</f>
        <v>-1793.11</v>
      </c>
      <c r="F6" s="3" t="n">
        <f aca="false">A6-E6</f>
        <v>-1487.79</v>
      </c>
      <c r="G6" s="5" t="n">
        <f aca="false">ABS(N$6-F6/A6)&lt;0.001%</f>
        <v>1</v>
      </c>
      <c r="M6" s="6" t="n">
        <f aca="false">ROUND(1/(1+2987/3600),6)</f>
        <v>0.546531</v>
      </c>
      <c r="N6" s="6" t="n">
        <f aca="false">1-M6</f>
        <v>0.453469</v>
      </c>
    </row>
    <row r="7" customFormat="false" ht="13.5" hidden="false" customHeight="false" outlineLevel="0" collapsed="false">
      <c r="A7" s="3" t="n">
        <v>-1900</v>
      </c>
      <c r="B7" s="4" t="n">
        <v>44652</v>
      </c>
      <c r="C7" s="1" t="s">
        <v>11</v>
      </c>
      <c r="E7" s="3" t="n">
        <f aca="false">ROUND(M$6*A7,2)</f>
        <v>-1038.41</v>
      </c>
      <c r="F7" s="3" t="n">
        <f aca="false">A7-E7</f>
        <v>-861.59</v>
      </c>
      <c r="G7" s="5" t="n">
        <f aca="false">ABS(N$6-F7/A7)&lt;0.001%</f>
        <v>1</v>
      </c>
      <c r="J7" s="3" t="n">
        <f aca="false">-SUM(A2:A13)</f>
        <v>1018218.8</v>
      </c>
      <c r="K7" s="4"/>
      <c r="M7" s="3" t="n">
        <f aca="false">ROUND(M6*J7,2)</f>
        <v>556488.14</v>
      </c>
      <c r="N7" s="3" t="n">
        <f aca="false">J7-M7</f>
        <v>461730.66</v>
      </c>
      <c r="O7" s="8" t="b">
        <f aca="false">M7=-SUM(E2:E13)</f>
        <v>1</v>
      </c>
      <c r="P7" s="8" t="b">
        <f aca="false">N7=-SUM(F2:F13)</f>
        <v>1</v>
      </c>
      <c r="Q7" s="8" t="b">
        <f aca="false">ABS(N7/J7-N6)&lt;0.001%</f>
        <v>1</v>
      </c>
    </row>
    <row r="8" customFormat="false" ht="13.5" hidden="false" customHeight="false" outlineLevel="0" collapsed="false">
      <c r="A8" s="3" t="n">
        <v>-350000</v>
      </c>
      <c r="B8" s="4" t="n">
        <v>44716</v>
      </c>
      <c r="C8" s="1" t="s">
        <v>12</v>
      </c>
      <c r="E8" s="3" t="n">
        <f aca="false">ROUND(M$6*A8,2)</f>
        <v>-191285.85</v>
      </c>
      <c r="F8" s="3" t="n">
        <f aca="false">A8-E8</f>
        <v>-158714.15</v>
      </c>
      <c r="G8" s="5" t="n">
        <f aca="false">ABS(N$6-F8/A8)&lt;0.001%</f>
        <v>1</v>
      </c>
    </row>
    <row r="9" customFormat="false" ht="13.5" hidden="false" customHeight="false" outlineLevel="0" collapsed="false">
      <c r="A9" s="3" t="n">
        <v>-1014.73</v>
      </c>
      <c r="B9" s="4" t="n">
        <v>44927</v>
      </c>
      <c r="C9" s="10" t="s">
        <v>13</v>
      </c>
      <c r="D9" s="1"/>
      <c r="E9" s="3" t="n">
        <f aca="false">ROUND(M$6*A9,2)</f>
        <v>-554.58</v>
      </c>
      <c r="F9" s="3" t="n">
        <f aca="false">A9-E9</f>
        <v>-460.15</v>
      </c>
      <c r="G9" s="5" t="n">
        <f aca="false">ABS(N$6-F9/A9)&lt;0.001%</f>
        <v>1</v>
      </c>
    </row>
    <row r="10" s="1" customFormat="true" ht="13.8" hidden="false" customHeight="false" outlineLevel="0" collapsed="false">
      <c r="A10" s="3" t="n">
        <v>-1000</v>
      </c>
      <c r="B10" s="4" t="n">
        <v>44962</v>
      </c>
      <c r="C10" s="10" t="s">
        <v>14</v>
      </c>
      <c r="E10" s="3" t="n">
        <f aca="false">ROUND(M$6*A10,2)</f>
        <v>-546.53</v>
      </c>
      <c r="F10" s="3" t="n">
        <f aca="false">A10-E10</f>
        <v>-453.47</v>
      </c>
      <c r="G10" s="5" t="n">
        <f aca="false">ABS(N$6-F10/A10)&lt;0.001%</f>
        <v>1</v>
      </c>
    </row>
    <row r="11" s="1" customFormat="true" ht="13.8" hidden="false" customHeight="false" outlineLevel="0" collapsed="false">
      <c r="A11" s="3" t="n">
        <v>-1200</v>
      </c>
      <c r="B11" s="4" t="n">
        <v>45021</v>
      </c>
      <c r="C11" s="10" t="s">
        <v>15</v>
      </c>
      <c r="E11" s="3" t="n">
        <f aca="false">ROUND(M$6*A11,2)</f>
        <v>-655.84</v>
      </c>
      <c r="F11" s="3" t="n">
        <f aca="false">A11-E11</f>
        <v>-544.16</v>
      </c>
      <c r="G11" s="5" t="n">
        <f aca="false">ABS(N$6-F11/A11)&lt;0.001%</f>
        <v>1</v>
      </c>
    </row>
    <row r="12" s="1" customFormat="true" ht="13.8" hidden="false" customHeight="false" outlineLevel="0" collapsed="false">
      <c r="A12" s="3" t="n">
        <v>-951.79</v>
      </c>
      <c r="B12" s="4" t="n">
        <v>45274</v>
      </c>
      <c r="C12" s="10" t="s">
        <v>16</v>
      </c>
      <c r="E12" s="3" t="n">
        <f aca="false">ROUND(M$6*A12,2)</f>
        <v>-520.18</v>
      </c>
      <c r="F12" s="3" t="n">
        <f aca="false">A12-E12</f>
        <v>-431.61</v>
      </c>
      <c r="G12" s="5" t="n">
        <f aca="false">ABS(N$6-F12/A12)&lt;0.001%</f>
        <v>1</v>
      </c>
    </row>
    <row r="13" s="1" customFormat="true" ht="13.8" hidden="false" customHeight="false" outlineLevel="0" collapsed="false">
      <c r="A13" s="3" t="n">
        <v>-3900</v>
      </c>
      <c r="B13" s="4" t="n">
        <v>45280</v>
      </c>
      <c r="C13" s="10" t="s">
        <v>17</v>
      </c>
      <c r="E13" s="3" t="n">
        <f aca="false">ROUND(M$6*A13,2)</f>
        <v>-2131.47</v>
      </c>
      <c r="F13" s="3" t="n">
        <f aca="false">A13-E13</f>
        <v>-1768.53</v>
      </c>
      <c r="G13" s="5" t="n">
        <f aca="false">ABS(N$6-F13/A13)&lt;0.001%</f>
        <v>1</v>
      </c>
    </row>
    <row r="14" s="1" customFormat="true" ht="13.8" hidden="false" customHeight="false" outlineLevel="0" collapsed="false">
      <c r="A14" s="3" t="n">
        <f aca="false">E14+F14</f>
        <v>114760.39</v>
      </c>
      <c r="B14" s="4" t="n">
        <v>45505</v>
      </c>
      <c r="C14" s="1" t="s">
        <v>18</v>
      </c>
      <c r="E14" s="3" t="n">
        <v>47002</v>
      </c>
      <c r="F14" s="3" t="n">
        <v>67758.39</v>
      </c>
    </row>
    <row r="15" customFormat="false" ht="13.8" hidden="false" customHeight="false" outlineLevel="0" collapsed="false">
      <c r="E15" s="3"/>
      <c r="F15" s="3"/>
    </row>
    <row r="16" customFormat="false" ht="13.8" hidden="false" customHeight="false" outlineLevel="0" collapsed="false">
      <c r="E16" s="9"/>
      <c r="F16" s="9"/>
    </row>
  </sheetData>
  <hyperlinks>
    <hyperlink ref="C9" r:id="rId1" display="2022 Ta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LibreOffice/7.6.7.2$MacOSX_AARCH64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Wael Ellithy</dc:creator>
  <dc:description/>
  <dc:language>en-US</dc:language>
  <cp:lastModifiedBy/>
  <dcterms:modified xsi:type="dcterms:W3CDTF">2024-08-19T21:45:50Z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