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wnership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<sst xmlns="http://schemas.openxmlformats.org/spreadsheetml/2006/main" count="18" uniqueCount="18">
  <si>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 xml:space="preserve">Initial Payment</t>
  </si>
  <si>
    <t xml:space="preserve">Solid</t>
  </si>
  <si>
    <t xml:space="preserve">Ideal</t>
  </si>
  <si>
    <t xml:space="preserve">Prospective</t>
  </si>
  <si>
    <t xml:space="preserve">From G 26M</t>
  </si>
  <si>
    <t xml:space="preserve">2023-12-20_sellers_statement.pdf</t>
  </si>
  <si>
    <t xml:space="preserve">Sale</t>
  </si>
  <si>
    <t xml:space="preserve">Total cost</t>
  </si>
  <si>
    <t xml:space="preserve">MF #1</t>
  </si>
  <si>
    <t xml:space="preserve">Expected tax prep fees</t>
  </si>
  <si>
    <t xml:space="preserve">MF #2</t>
  </si>
  <si>
    <t xml:space="preserve">Gross revenue</t>
  </si>
  <si>
    <t xml:space="preserve">Cost</t>
  </si>
  <si>
    <t xml:space="preserve">MF 25%</t>
  </si>
  <si>
    <t xml:space="preserve">Income</t>
  </si>
  <si>
    <t xml:space="preserve">Revenue</t>
  </si>
  <si>
    <t xml:space="preserve">ROI</t>
  </si>
  <si>
    <t xml:space="preserve">IRR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</si>
</sst>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\$#,##0.00_);[RED]&quot;($&quot;#,##0.00\)"/>
    <numFmt numFmtId="166" formatCode="yyyy\-mm\-dd"/>
    <numFmt numFmtId="167" formatCode="0.00%"/>
    <numFmt numFmtId="168" formatCode="[$$-409]#,##0.00;[RED]\-[$$-409]#,##0.00"/>
    <numFmt numFmtId="169" formatCode="0%"/>
    <numFmt numFmtId="170" formatCode="0.0000"/>
    <numFmt numFmtId="171" formatCode="General"/>
  </numFmts>
  <fonts count="7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E699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Style 1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9" activeCellId="0" sqref="H29"/>
    </sheetView>
  </sheetViews>
  <sheetFormatPr defaultColWidth="8.4453125" defaultRowHeight="13.8" zeroHeight="false" outlineLevelRow="0" outlineLevelCol="0"/>
  <cols>
    <col collapsed="false" customWidth="true" hidden="false" outlineLevel="0" max="1" min="1" style="1" width="14.08"/>
    <col collapsed="false" customWidth="true" hidden="false" outlineLevel="0" max="2" min="2" style="1" width="10.79"/>
    <col collapsed="false" customWidth="true" hidden="false" outlineLevel="0" max="3" min="3" style="1" width="13.45"/>
    <col collapsed="false" customWidth="true" hidden="false" outlineLevel="0" max="4" min="4" style="1" width="4.08"/>
    <col collapsed="false" customWidth="true" hidden="false" outlineLevel="0" max="5" min="5" style="1" width="14.59"/>
    <col collapsed="false" customWidth="true" hidden="false" outlineLevel="0" max="8" min="6" style="1" width="13.57"/>
    <col collapsed="false" customWidth="true" hidden="false" outlineLevel="0" max="10" min="10" style="1" width="10.79"/>
    <col collapsed="false" customWidth="true" hidden="false" outlineLevel="0" max="11" min="11" style="1" width="11.8"/>
    <col collapsed="false" customWidth="true" hidden="false" outlineLevel="0" max="12" min="12" style="1" width="14.08"/>
    <col collapsed="false" customWidth="true" hidden="false" outlineLevel="0" max="13" min="13" style="1" width="2.4"/>
    <col collapsed="false" customWidth="true" hidden="false" outlineLevel="0" max="14" min="14" style="1" width="29.39"/>
    <col collapsed="false" customWidth="true" hidden="false" outlineLevel="0" max="15" min="15" style="1" width="5.1"/>
    <col collapsed="false" customWidth="true" hidden="false" outlineLevel="0" max="16384" min="16371" style="1" width="10.49"/>
  </cols>
  <sheetData>
    <row r="1" customFormat="false" ht="13.8" hidden="false" customHeight="false" outlineLevel="0" collapsed="false">
      <c r="A1" s="2" t="n">
        <v>-219969.18</v>
      </c>
      <c r="B1" s="3" t="n">
        <v>44936</v>
      </c>
      <c r="C1" s="1" t="s">
        <v>0</v>
      </c>
      <c r="F1" s="4" t="s">
        <v>1</v>
      </c>
      <c r="G1" s="4" t="s">
        <v>2</v>
      </c>
      <c r="H1" s="4" t="s">
        <v>3</v>
      </c>
    </row>
    <row r="2" customFormat="false" ht="13.8" hidden="false" customHeight="false" outlineLevel="0" collapsed="false">
      <c r="A2" s="2" t="n">
        <v>-4000</v>
      </c>
      <c r="B2" s="3" t="n">
        <v>45006</v>
      </c>
      <c r="C2" s="5" t="s">
        <v>4</v>
      </c>
      <c r="D2" s="5"/>
      <c r="E2" s="6" t="n">
        <v>1</v>
      </c>
      <c r="F2" s="6" t="n">
        <f aca="false">E2-G2-H2</f>
        <v>0.3334</v>
      </c>
      <c r="G2" s="6" t="n">
        <v>0.3333</v>
      </c>
      <c r="H2" s="7" t="n">
        <f aca="false">G2</f>
        <v>0.3333</v>
      </c>
      <c r="L2" s="2" t="n">
        <v>315676.52</v>
      </c>
      <c r="M2" s="8"/>
      <c r="N2" s="8" t="s">
        <v>5</v>
      </c>
      <c r="O2" s="9"/>
    </row>
    <row r="3" customFormat="false" ht="13.8" hidden="false" customHeight="false" outlineLevel="0" collapsed="false">
      <c r="A3" s="2" t="n">
        <v>295894.68</v>
      </c>
      <c r="B3" s="3" t="n">
        <v>45286</v>
      </c>
      <c r="C3" s="10" t="s">
        <v>6</v>
      </c>
      <c r="E3" s="2" t="n">
        <f aca="false">-A1</f>
        <v>219969.18</v>
      </c>
      <c r="F3" s="2" t="n">
        <f aca="false">E3-G3-H3</f>
        <v>73337.72</v>
      </c>
      <c r="G3" s="2" t="n">
        <f aca="false">ROUND(G$2*E3,2)</f>
        <v>73315.73</v>
      </c>
      <c r="H3" s="2" t="n">
        <f aca="false">G3</f>
        <v>73315.73</v>
      </c>
      <c r="J3" s="3" t="n">
        <f aca="false">B1</f>
        <v>44936</v>
      </c>
      <c r="L3" s="2" t="n">
        <f aca="false">-E6</f>
        <v>-223969.18</v>
      </c>
      <c r="M3" s="8"/>
      <c r="N3" s="8" t="s">
        <v>7</v>
      </c>
    </row>
    <row r="4" customFormat="false" ht="13.8" hidden="false" customHeight="false" outlineLevel="0" collapsed="false">
      <c r="A4" s="2" t="n">
        <f aca="false">-ROUND(D4*SUM(A1:A3),2)</f>
        <v>-3596.28</v>
      </c>
      <c r="B4" s="3" t="n">
        <f aca="false">B3</f>
        <v>45286</v>
      </c>
      <c r="C4" s="10" t="s">
        <v>8</v>
      </c>
      <c r="D4" s="11" t="n">
        <v>0.05</v>
      </c>
      <c r="E4" s="2" t="n">
        <f aca="false">-A2</f>
        <v>4000</v>
      </c>
      <c r="F4" s="2" t="n">
        <f aca="false">E4-G4-H4</f>
        <v>1333.6</v>
      </c>
      <c r="G4" s="2" t="n">
        <f aca="false">ROUND(G$2*E4,2)</f>
        <v>1333.2</v>
      </c>
      <c r="H4" s="2" t="n">
        <f aca="false">G4</f>
        <v>1333.2</v>
      </c>
      <c r="J4" s="3" t="n">
        <f aca="false">B2</f>
        <v>45006</v>
      </c>
      <c r="L4" s="2" t="n">
        <v>-1200</v>
      </c>
      <c r="N4" s="1" t="s">
        <v>9</v>
      </c>
    </row>
    <row r="5" customFormat="false" ht="13.8" hidden="false" customHeight="false" outlineLevel="0" collapsed="false">
      <c r="A5" s="2" t="n">
        <f aca="false">ROUND(A4*D5/D4,2)</f>
        <v>-2157.77</v>
      </c>
      <c r="B5" s="3" t="n">
        <f aca="false">B4</f>
        <v>45286</v>
      </c>
      <c r="C5" s="10" t="s">
        <v>10</v>
      </c>
      <c r="D5" s="11" t="n">
        <v>0.03</v>
      </c>
      <c r="F5" s="2"/>
      <c r="G5" s="2"/>
      <c r="H5" s="2"/>
      <c r="L5" s="2" t="n">
        <f aca="false">L2+L3+L4</f>
        <v>90507.34</v>
      </c>
      <c r="M5" s="8"/>
      <c r="N5" s="1" t="s">
        <v>11</v>
      </c>
    </row>
    <row r="6" customFormat="false" ht="13.8" hidden="false" customHeight="false" outlineLevel="0" collapsed="false">
      <c r="E6" s="2" t="n">
        <f aca="false">SUM(E3:E4)</f>
        <v>223969.18</v>
      </c>
      <c r="F6" s="2" t="n">
        <f aca="false">SUM(F3:F4)</f>
        <v>74671.32</v>
      </c>
      <c r="G6" s="2" t="n">
        <f aca="false">SUM(G3:G4)</f>
        <v>74648.93</v>
      </c>
      <c r="H6" s="2" t="n">
        <f aca="false">SUM(H3:H4)</f>
        <v>74648.93</v>
      </c>
      <c r="I6" s="2" t="s">
        <v>12</v>
      </c>
      <c r="J6" s="3" t="n">
        <f aca="false">-SUMPRODUCT(A1:A2,B1:B2)/E6</f>
        <v>44937.2501720103</v>
      </c>
      <c r="L6" s="2" t="n">
        <f aca="false">-ROUND(O6*L5,2)</f>
        <v>-22626.84</v>
      </c>
      <c r="M6" s="8"/>
      <c r="N6" s="8" t="s">
        <v>13</v>
      </c>
      <c r="O6" s="11" t="n">
        <v>0.25</v>
      </c>
    </row>
    <row r="7" customFormat="false" ht="13.8" hidden="false" customHeight="false" outlineLevel="0" collapsed="false">
      <c r="A7" s="2"/>
      <c r="E7" s="2" t="n">
        <f aca="false">E6+E8</f>
        <v>290140.63</v>
      </c>
      <c r="F7" s="2" t="n">
        <f aca="false">E7-G7-H7</f>
        <v>96732.89</v>
      </c>
      <c r="G7" s="2" t="n">
        <f aca="false">ROUND(E7*G2,2)</f>
        <v>96703.87</v>
      </c>
      <c r="H7" s="2" t="n">
        <f aca="false">G7</f>
        <v>96703.87</v>
      </c>
      <c r="I7" s="5" t="s">
        <v>14</v>
      </c>
      <c r="J7" s="3" t="n">
        <f aca="false">B3</f>
        <v>45286</v>
      </c>
      <c r="L7" s="2"/>
    </row>
    <row r="8" customFormat="false" ht="13.8" hidden="false" customHeight="false" outlineLevel="0" collapsed="false">
      <c r="A8" s="2"/>
      <c r="E8" s="2" t="n">
        <f aca="false">SUM(A1:A5)</f>
        <v>66171.45</v>
      </c>
      <c r="F8" s="2" t="n">
        <f aca="false">F7-F6</f>
        <v>22061.57</v>
      </c>
      <c r="G8" s="2" t="n">
        <f aca="false">G7-G6</f>
        <v>22054.94</v>
      </c>
      <c r="H8" s="2" t="n">
        <f aca="false">H7-H6</f>
        <v>22054.94</v>
      </c>
      <c r="I8" s="1" t="s">
        <v>15</v>
      </c>
      <c r="J8" s="12" t="n">
        <f aca="false">YEARFRAC(J6,J7)</f>
        <v>0.958333333333333</v>
      </c>
      <c r="L8" s="2"/>
      <c r="O8" s="9"/>
    </row>
    <row r="9" customFormat="false" ht="13.8" hidden="false" customHeight="false" outlineLevel="0" collapsed="false">
      <c r="A9" s="2"/>
      <c r="E9" s="11" t="n">
        <f aca="false">E8/E6</f>
        <v>0.295448909532999</v>
      </c>
      <c r="F9" s="11" t="n">
        <f aca="false">$E9</f>
        <v>0.295448909532999</v>
      </c>
      <c r="G9" s="11" t="n">
        <f aca="false">$E9</f>
        <v>0.295448909532999</v>
      </c>
      <c r="H9" s="11" t="n">
        <f aca="false">$E9</f>
        <v>0.295448909532999</v>
      </c>
      <c r="I9" s="1" t="s">
        <v>16</v>
      </c>
      <c r="L9" s="2"/>
      <c r="M9" s="8"/>
      <c r="N9" s="8"/>
    </row>
    <row r="10" customFormat="false" ht="13.8" hidden="false" customHeight="false" outlineLevel="0" collapsed="false">
      <c r="A10" s="2"/>
      <c r="E10" s="11" t="n">
        <f aca="false">XIRR(A1:A5,B1:B5)</f>
        <v>0.311136740439543</v>
      </c>
      <c r="F10" s="11" t="n">
        <f aca="false">$E10</f>
        <v>0.311136740439543</v>
      </c>
      <c r="G10" s="11" t="n">
        <f aca="false">$E10</f>
        <v>0.311136740439543</v>
      </c>
      <c r="H10" s="11" t="n">
        <f aca="false">$E10</f>
        <v>0.311136740439543</v>
      </c>
      <c r="I10" s="1" t="s">
        <v>17</v>
      </c>
      <c r="J10" s="13" t="b">
        <f aca="false">ABS(POWER(1+E9,1/J8)-1-E10)&lt;0.2%</f>
        <v>1</v>
      </c>
      <c r="L10" s="9"/>
      <c r="M10" s="8"/>
      <c r="N10" s="8"/>
      <c r="O10" s="9"/>
    </row>
    <row r="11" customFormat="false" ht="13.8" hidden="false" customHeight="false" outlineLevel="0" collapsed="false">
      <c r="L11" s="2"/>
      <c r="M11" s="8"/>
      <c r="N11" s="8"/>
      <c r="O11" s="9"/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770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Wael Ellithy</dc:creator>
  <dc:description/>
  <dc:language>en-US</dc:language>
  <cp:lastModifiedBy/>
  <cp:lastPrinted>2021-11-02T01:19:24Z</cp:lastPrinted>
  <dcterms:modified xsi:type="dcterms:W3CDTF">2023-12-26T14:30:20Z</dcterms:modified>
  <cp:revision>168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