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8"/>
  <workbookPr/>
  <mc:AlternateContent xmlns:mc="http://schemas.openxmlformats.org/markup-compatibility/2006">
    <mc:Choice Requires="x15">
      <x15ac:absPath xmlns:x15ac="http://schemas.microsoft.com/office/spreadsheetml/2010/11/ac" url="/Users/anshu/Downloads/"/>
    </mc:Choice>
  </mc:AlternateContent>
  <xr:revisionPtr revIDLastSave="0" documentId="13_ncr:1_{35D0221E-2CD1-F34B-A69E-D37315D74A3A}" xr6:coauthVersionLast="47" xr6:coauthVersionMax="47" xr10:uidLastSave="{00000000-0000-0000-0000-000000000000}"/>
  <bookViews>
    <workbookView xWindow="0" yWindow="900" windowWidth="41480" windowHeight="25900" firstSheet="1" activeTab="1" xr2:uid="{88607A0C-101D-46EB-B704-65BA500A595D}"/>
  </bookViews>
  <sheets>
    <sheet name="Data" sheetId="1" r:id="rId1"/>
    <sheet name="Analysi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Q7" i="2"/>
  <c r="Q6" i="2"/>
  <c r="Q5" i="2"/>
  <c r="Q4" i="2"/>
  <c r="Q3" i="2"/>
  <c r="Q2" i="2"/>
  <c r="P7" i="2"/>
  <c r="P6" i="2"/>
  <c r="P5" i="2"/>
  <c r="P4" i="2"/>
  <c r="P3" i="2"/>
  <c r="P2" i="2"/>
  <c r="O7" i="2"/>
  <c r="O6" i="2"/>
  <c r="O5" i="2"/>
  <c r="O4" i="2"/>
  <c r="O3" i="2"/>
  <c r="O2" i="2"/>
  <c r="N7" i="2"/>
  <c r="N6" i="2"/>
  <c r="N5" i="2"/>
  <c r="N4" i="2"/>
  <c r="N3" i="2"/>
  <c r="N2" i="2"/>
  <c r="M7" i="2"/>
  <c r="M6" i="2"/>
  <c r="M5" i="2"/>
  <c r="M2" i="2"/>
  <c r="M4" i="2"/>
  <c r="M3" i="2"/>
  <c r="L7" i="2"/>
  <c r="L6" i="2"/>
  <c r="L5" i="2"/>
  <c r="L4" i="2"/>
  <c r="L3" i="2"/>
  <c r="L2" i="2"/>
  <c r="K7" i="2"/>
  <c r="K6" i="2"/>
  <c r="K5" i="2"/>
  <c r="K4" i="2"/>
  <c r="K3" i="2"/>
  <c r="K2" i="2"/>
  <c r="J7" i="2"/>
  <c r="J6" i="2"/>
  <c r="J5" i="2"/>
  <c r="J4" i="2"/>
  <c r="J3" i="2"/>
  <c r="J2" i="2"/>
  <c r="I7" i="2"/>
  <c r="I6" i="2"/>
  <c r="I5" i="2"/>
  <c r="I4" i="2"/>
  <c r="I3" i="2"/>
  <c r="I2" i="2"/>
  <c r="H5" i="2"/>
  <c r="H4" i="2"/>
  <c r="H3" i="2"/>
  <c r="H2" i="2"/>
  <c r="G7" i="2"/>
  <c r="G6" i="2"/>
  <c r="G5" i="2"/>
  <c r="G4" i="2"/>
  <c r="G3" i="2"/>
  <c r="G2" i="2"/>
  <c r="F7" i="2"/>
  <c r="F6" i="2"/>
  <c r="F5" i="2"/>
  <c r="F4" i="2"/>
  <c r="F3" i="2"/>
  <c r="F2" i="2"/>
  <c r="E13" i="2"/>
  <c r="E12" i="2"/>
  <c r="E10" i="2"/>
  <c r="E9" i="2"/>
  <c r="E8" i="2"/>
  <c r="E7" i="2"/>
  <c r="E6" i="2"/>
  <c r="E5" i="2"/>
  <c r="E4" i="2"/>
  <c r="E3" i="2"/>
  <c r="E2" i="2"/>
  <c r="D13" i="2"/>
  <c r="C7" i="2"/>
  <c r="C6" i="2"/>
  <c r="C5" i="2"/>
  <c r="C4" i="2"/>
  <c r="C3" i="2"/>
  <c r="C2" i="2"/>
  <c r="B7" i="2"/>
  <c r="B6" i="2"/>
  <c r="B5" i="2"/>
  <c r="B4" i="2"/>
  <c r="B3" i="2"/>
  <c r="B2" i="2"/>
  <c r="D12" i="2"/>
  <c r="D11" i="2"/>
  <c r="D10" i="2"/>
  <c r="D9" i="2"/>
  <c r="D8" i="2"/>
  <c r="C13" i="2"/>
  <c r="C12" i="2"/>
  <c r="C11" i="2"/>
  <c r="C10" i="2"/>
  <c r="C9" i="2"/>
  <c r="B14" i="2"/>
  <c r="M14" i="2"/>
  <c r="M15" i="2"/>
  <c r="M16" i="2"/>
  <c r="M17" i="2"/>
  <c r="M18" i="2"/>
  <c r="M19" i="2"/>
  <c r="K19" i="2"/>
  <c r="Q14" i="2"/>
  <c r="F15" i="2"/>
  <c r="F14" i="2"/>
  <c r="F16" i="2"/>
  <c r="F17" i="2"/>
  <c r="F18" i="2"/>
  <c r="F19" i="2"/>
  <c r="E14" i="2"/>
  <c r="E15" i="2"/>
  <c r="E16" i="2"/>
  <c r="E17" i="2"/>
  <c r="E18" i="2"/>
  <c r="E19" i="2"/>
  <c r="K18" i="2"/>
  <c r="K17" i="2"/>
  <c r="K16" i="2"/>
  <c r="K15" i="2"/>
  <c r="K14" i="2"/>
  <c r="I19" i="2"/>
  <c r="I18" i="2"/>
  <c r="I17" i="2"/>
  <c r="I16" i="2"/>
  <c r="I15" i="2"/>
  <c r="I14" i="2"/>
  <c r="H19" i="2"/>
  <c r="H18" i="2"/>
  <c r="H17" i="2"/>
  <c r="H16" i="2"/>
  <c r="H15" i="2"/>
  <c r="H14" i="2"/>
  <c r="G14" i="2"/>
  <c r="G18" i="2"/>
  <c r="G17" i="2"/>
  <c r="G16" i="2"/>
  <c r="G15" i="2"/>
  <c r="J19" i="2"/>
  <c r="J18" i="2"/>
  <c r="J17" i="2"/>
  <c r="J16" i="2"/>
  <c r="J15" i="2"/>
  <c r="J14" i="2"/>
  <c r="Q19" i="2"/>
  <c r="Q18" i="2"/>
  <c r="Q17" i="2"/>
  <c r="Q16" i="2"/>
  <c r="Q15" i="2"/>
  <c r="P19" i="2"/>
  <c r="P18" i="2"/>
  <c r="P17" i="2"/>
  <c r="P16" i="2"/>
  <c r="P14" i="2"/>
  <c r="O19" i="2"/>
  <c r="O18" i="2"/>
  <c r="O17" i="2"/>
  <c r="O16" i="2"/>
  <c r="O15" i="2"/>
  <c r="O14" i="2"/>
  <c r="N19" i="2"/>
  <c r="N18" i="2"/>
  <c r="N17" i="2"/>
  <c r="N16" i="2"/>
  <c r="N15" i="2"/>
  <c r="N14" i="2"/>
  <c r="D19" i="2"/>
  <c r="D18" i="2"/>
  <c r="D17" i="2"/>
  <c r="D16" i="2"/>
  <c r="D15" i="2"/>
  <c r="D14" i="2"/>
  <c r="C19" i="2"/>
  <c r="C18" i="2"/>
  <c r="C17" i="2"/>
  <c r="C16" i="2"/>
  <c r="C15" i="2"/>
  <c r="C14" i="2"/>
  <c r="B19" i="2"/>
  <c r="B18" i="2"/>
  <c r="B17" i="2"/>
  <c r="B16" i="2"/>
  <c r="B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Y9" authorId="0" shapeId="0" xr:uid="{45A76474-8C7F-4DB9-8AFD-0F247EEF33A4}">
      <text>
        <r>
          <rPr>
            <sz val="8"/>
            <rFont val="Tahoma"/>
            <family val="2"/>
          </rPr>
          <t>Name: [No Name]
Comment: [No Comment]
Period: FY2020
Filing Date: Feb-26-2021</t>
        </r>
      </text>
    </comment>
    <comment ref="EM9" authorId="0" shapeId="0" xr:uid="{F665A3F8-BF75-4DB1-B23F-67FE0FDBB370}">
      <text>
        <r>
          <rPr>
            <sz val="8"/>
            <rFont val="Tahoma"/>
            <family val="2"/>
          </rPr>
          <t>Name: [No Name]
Comment: [No Comment]
Period: FY2019
Filing Date: Nov-14-2019</t>
        </r>
      </text>
    </comment>
  </commentList>
</comments>
</file>

<file path=xl/sharedStrings.xml><?xml version="1.0" encoding="utf-8"?>
<sst xmlns="http://schemas.openxmlformats.org/spreadsheetml/2006/main" count="3355" uniqueCount="245">
  <si>
    <t>Alphabet Inc. -NasdaqGS:GOOGL) &gt; Financials &gt; Ratios</t>
  </si>
  <si>
    <t>Amazon.com, Inc. -NasdaqGS:AMZN) &gt; Financials &gt; Ratios</t>
  </si>
  <si>
    <t>Apple Inc. -NasdaqGS:AAPL) &gt; Financials &gt; Ratios</t>
  </si>
  <si>
    <t>Berkshire Hathaway Inc. -NYSE:BRK.A) &gt; Financials &gt; Ratios</t>
  </si>
  <si>
    <t>Broadcom Inc. -NasdaqGS:AVGO) &gt; Financials &gt; Ratios</t>
  </si>
  <si>
    <t>Eli Lilly and Company -NYSE:LLY) &gt; Financials &gt; Ratios</t>
  </si>
  <si>
    <t>JPMorgan Chase &amp; Co. -NYSE:JPM) &gt; Financials &gt; Ratios</t>
  </si>
  <si>
    <t>Mastercard Incorporated -NYSE:MA) &gt; Financials &gt; Ratios</t>
  </si>
  <si>
    <t>Meta Platforms, Inc. -NasdaqGS:META) &gt; Financials &gt; Ratios</t>
  </si>
  <si>
    <t>Microsoft Corporation -NasdaqGS:MSFT) &gt; Financials &gt; Ratios</t>
  </si>
  <si>
    <t>NVIDIA Corporation -NasdaqGS:NVDA) &gt; Financials &gt; Ratios</t>
  </si>
  <si>
    <t>S&amp;P 500 -^SPX) &gt; Financials &gt; Ratios</t>
  </si>
  <si>
    <t>Tesla, Inc. -NasdaqGS:TSLA) &gt; Financials &gt; Ratios</t>
  </si>
  <si>
    <t>UnitedHealth Group Incorporated -NYSE:UNH) &gt; Financials &gt; Ratios</t>
  </si>
  <si>
    <t>Visa Inc. -NYSE:V) &gt; Financials &gt; Ratios</t>
  </si>
  <si>
    <t>Walmart Inc. -NYSE:WMT) &gt; Financials &gt; Ratios</t>
  </si>
  <si>
    <t>Restatement:</t>
  </si>
  <si>
    <t>Latest Filings</t>
  </si>
  <si>
    <t> </t>
  </si>
  <si>
    <t>Period Type:</t>
  </si>
  <si>
    <t>Annual</t>
  </si>
  <si>
    <t>Order:</t>
  </si>
  <si>
    <t>Latest on Right</t>
  </si>
  <si>
    <t>Decimals:</t>
  </si>
  <si>
    <t>Capital IQ -Default)</t>
  </si>
  <si>
    <t>Source:</t>
  </si>
  <si>
    <t>Capital IQ &amp; Proprietary Data</t>
  </si>
  <si>
    <t>Ratios</t>
  </si>
  <si>
    <t xml:space="preserve">For the Period Ending
</t>
  </si>
  <si>
    <t>12 months
CY 2019</t>
  </si>
  <si>
    <t>12 months
CY 2020</t>
  </si>
  <si>
    <t>12 months
CY 2021</t>
  </si>
  <si>
    <t>12 months
CY 2022</t>
  </si>
  <si>
    <t>12 months
CY 2023</t>
  </si>
  <si>
    <t>LTM
12 months
CQ1 2025</t>
  </si>
  <si>
    <t xml:space="preserve">For the Fiscal Period Ending
</t>
  </si>
  <si>
    <t>12 months
Dec-31-2019</t>
  </si>
  <si>
    <t>12 months
Dec-31-2020</t>
  </si>
  <si>
    <t>12 months
Dec-31-2021</t>
  </si>
  <si>
    <t>12 months
Dec-31-2022</t>
  </si>
  <si>
    <t>12 months
Dec-31-2023</t>
  </si>
  <si>
    <t>LTM
12 months
Sep-30-2024</t>
  </si>
  <si>
    <t>12 months
Sep-28-2019</t>
  </si>
  <si>
    <t>12 months
Sep-26-2020</t>
  </si>
  <si>
    <t>12 months
Sep-25-2021</t>
  </si>
  <si>
    <t>12 months
Sep-24-2022</t>
  </si>
  <si>
    <t>12 months
Sep-30-2023</t>
  </si>
  <si>
    <t>12 months
Sep-28-2024</t>
  </si>
  <si>
    <t>12 months
Nov-03-2019</t>
  </si>
  <si>
    <t>12 months
Nov-01-2020</t>
  </si>
  <si>
    <t>12 months
Oct-31-2021</t>
  </si>
  <si>
    <t>12 months
Oct-30-2022</t>
  </si>
  <si>
    <t>12 months
Oct-29-2023</t>
  </si>
  <si>
    <t>12 months
Nov-03-2024</t>
  </si>
  <si>
    <t>Press Release
12 months
Dec-31-2024</t>
  </si>
  <si>
    <t>12 months
Jun-30-2020</t>
  </si>
  <si>
    <t>12 months
Jun-30-2021</t>
  </si>
  <si>
    <t>12 months
Jun-30-2022</t>
  </si>
  <si>
    <t>12 months
Jun-30-2023</t>
  </si>
  <si>
    <t>12 months
Jun-30-2024</t>
  </si>
  <si>
    <t>12 months
Jan-26-2020</t>
  </si>
  <si>
    <t>12 months
Jan-31-2021</t>
  </si>
  <si>
    <t>12 months
Jan-30-2022</t>
  </si>
  <si>
    <t>12 months
Jan-29-2023</t>
  </si>
  <si>
    <t>12 months
Jan-28-2024</t>
  </si>
  <si>
    <t>LTM
12 months
Oct-27-2024</t>
  </si>
  <si>
    <t>Profitability</t>
  </si>
  <si>
    <t>12 months
Sep-30-2019</t>
  </si>
  <si>
    <t>12 months
Sep-30-2020</t>
  </si>
  <si>
    <t>12 months
Sep-30-2021</t>
  </si>
  <si>
    <t>12 months
Sep-30-2022</t>
  </si>
  <si>
    <t>12 months
Sep-30-2024</t>
  </si>
  <si>
    <t>12 months
Jan-31-2020</t>
  </si>
  <si>
    <t>12 months
Jan-31-2022</t>
  </si>
  <si>
    <t>12 months
Jan-31-2023</t>
  </si>
  <si>
    <t>12 months
Jan-31-2024</t>
  </si>
  <si>
    <t>LTM
12 months
Oct-31-2024</t>
  </si>
  <si>
    <t xml:space="preserve">  Return on Assets %</t>
  </si>
  <si>
    <t>NA</t>
  </si>
  <si>
    <t xml:space="preserve">  Return on Capital %</t>
  </si>
  <si>
    <t xml:space="preserve">  Return on Equity %</t>
  </si>
  <si>
    <t xml:space="preserve">  Return on Common Equity %</t>
  </si>
  <si>
    <t xml:space="preserve">  Shareholders Value Added</t>
  </si>
  <si>
    <t>Margin Analysis</t>
  </si>
  <si>
    <t xml:space="preserve">  Gross Margin %</t>
  </si>
  <si>
    <t xml:space="preserve">  SG&amp;A Margin %</t>
  </si>
  <si>
    <t xml:space="preserve">  EBITDA Margin %</t>
  </si>
  <si>
    <t xml:space="preserve">  Net Interest Income / Total Revenue %</t>
  </si>
  <si>
    <t xml:space="preserve">  EBITA Margin %</t>
  </si>
  <si>
    <t xml:space="preserve">  EBT Margin %</t>
  </si>
  <si>
    <t xml:space="preserve">  EBIT Margin %</t>
  </si>
  <si>
    <t xml:space="preserve">  Earnings from Cont. Ops Margin %</t>
  </si>
  <si>
    <t xml:space="preserve">  Net Income Margin%</t>
  </si>
  <si>
    <t xml:space="preserve">  Net Income Margin %</t>
  </si>
  <si>
    <t xml:space="preserve">  Net Income Avail. for Common Margin %</t>
  </si>
  <si>
    <t xml:space="preserve">  Net Interest Income / Total Revenues %</t>
  </si>
  <si>
    <t xml:space="preserve">  Normalized Net Income Margin %</t>
  </si>
  <si>
    <t xml:space="preserve">  Levered Free Cash Flow Margin %</t>
  </si>
  <si>
    <t>Asset quality</t>
  </si>
  <si>
    <t xml:space="preserve">  Unlevered Free Cash Flow Margin %</t>
  </si>
  <si>
    <t xml:space="preserve">  Nonperforming Loans / Total Loans %</t>
  </si>
  <si>
    <t xml:space="preserve">  Nonperforming Loans / Total Assets %</t>
  </si>
  <si>
    <t xml:space="preserve">  Nonperforming Assets / Total Assets %</t>
  </si>
  <si>
    <t>Asset Turnover</t>
  </si>
  <si>
    <t xml:space="preserve">  Nonperforming Assets / Loans and OREO %</t>
  </si>
  <si>
    <t xml:space="preserve">  Total Asset Turnover</t>
  </si>
  <si>
    <t xml:space="preserve">  Nonperforming Assets / Equity %</t>
  </si>
  <si>
    <t xml:space="preserve">  Fixed Asset Turnover</t>
  </si>
  <si>
    <t xml:space="preserve">  Allow. for Credit Losses / Net Charge-offs %</t>
  </si>
  <si>
    <t xml:space="preserve">  Accounts Receivable Turnover</t>
  </si>
  <si>
    <t xml:space="preserve">  Allow. for Credit Losses / Nonperf. Loans %</t>
  </si>
  <si>
    <t xml:space="preserve">  Inventory Turnover</t>
  </si>
  <si>
    <t xml:space="preserve">  Allow. for Credit Losses / Total Loans %</t>
  </si>
  <si>
    <t xml:space="preserve">  Net Charge-offs / Total Avg. Loans %</t>
  </si>
  <si>
    <t>Short Term Liquidity</t>
  </si>
  <si>
    <t xml:space="preserve">  Prov. for Loan Losses / Net Charge-offs %</t>
  </si>
  <si>
    <t>NM</t>
  </si>
  <si>
    <t xml:space="preserve">  Current Ratio</t>
  </si>
  <si>
    <t>Capital And Funding</t>
  </si>
  <si>
    <t xml:space="preserve">  Quick Ratio</t>
  </si>
  <si>
    <t xml:space="preserve">  Earning Assets / Interest Bearing Liabilities %</t>
  </si>
  <si>
    <t xml:space="preserve">  Avg.Common Equity / Avg.Assets %</t>
  </si>
  <si>
    <t xml:space="preserve">  Cash from Ops. to Curr. Liab.</t>
  </si>
  <si>
    <t xml:space="preserve">  Interest Income / Average Assets %</t>
  </si>
  <si>
    <t xml:space="preserve">  Avg.Total Equity / Avg.Assets %</t>
  </si>
  <si>
    <t xml:space="preserve">  Avg. Days Sales Out.</t>
  </si>
  <si>
    <t xml:space="preserve">  Interest Expense / Average Assets %</t>
  </si>
  <si>
    <t xml:space="preserve">  Gross Loans / Total Deposits %</t>
  </si>
  <si>
    <t xml:space="preserve">  Avg. Days Inventory Out.</t>
  </si>
  <si>
    <t xml:space="preserve">  Net Interest Income / Average Assets %</t>
  </si>
  <si>
    <t xml:space="preserve">  Net Loans / Total Deposits %</t>
  </si>
  <si>
    <t xml:space="preserve">  Avg. Days Payable Out.</t>
  </si>
  <si>
    <t xml:space="preserve">  Non Interest Income / Average Assets %</t>
  </si>
  <si>
    <t xml:space="preserve">  Tier 1 Capital Ratio %</t>
  </si>
  <si>
    <t xml:space="preserve">  Avg. Cash Conversion Cycle</t>
  </si>
  <si>
    <t xml:space="preserve">  Non Interest Expense / Average Assets %</t>
  </si>
  <si>
    <t>Fixed Charges Coverage</t>
  </si>
  <si>
    <t>Long Term Solvency</t>
  </si>
  <si>
    <t xml:space="preserve">  EBT + Interest on Borrowings / Interest on Borrowings</t>
  </si>
  <si>
    <t xml:space="preserve">  Total Debt/Equity</t>
  </si>
  <si>
    <t xml:space="preserve">  Avg. Common Equity / Avg. Assets %</t>
  </si>
  <si>
    <t xml:space="preserve">  EBT + Interest Expense / Interest Expense</t>
  </si>
  <si>
    <t xml:space="preserve">  Total Debt/Capital</t>
  </si>
  <si>
    <t xml:space="preserve">  Avg. Total Equity / Avg. Assets %</t>
  </si>
  <si>
    <t xml:space="preserve">  LT Debt/Equity</t>
  </si>
  <si>
    <t xml:space="preserve">  Total Equity + Allowance for Loan Losses / Total Loans %</t>
  </si>
  <si>
    <t xml:space="preserve">  LT Debt/Capital</t>
  </si>
  <si>
    <t xml:space="preserve">  Total Liabilities/Total Assets</t>
  </si>
  <si>
    <t xml:space="preserve">  EBIT / Interest Exp.</t>
  </si>
  <si>
    <t xml:space="preserve">  Total Capital Ratio %</t>
  </si>
  <si>
    <t xml:space="preserve">  EBITDA / Interest Exp.</t>
  </si>
  <si>
    <t xml:space="preserve">  Core Tier 1 Capital Ratio %</t>
  </si>
  <si>
    <t xml:space="preserve">  -EBITDA-CAPEX) / Interest Exp.</t>
  </si>
  <si>
    <t xml:space="preserve">  Tier 2 Capital Ratio %</t>
  </si>
  <si>
    <t xml:space="preserve">  Total Debt/EBITDA</t>
  </si>
  <si>
    <t xml:space="preserve">  Equity Tier 1 Capital Ratio %</t>
  </si>
  <si>
    <t xml:space="preserve">  Net Debt/EBITDA</t>
  </si>
  <si>
    <t xml:space="preserve">  Coverage Ratio %</t>
  </si>
  <si>
    <t xml:space="preserve">  Payout Ratio</t>
  </si>
  <si>
    <t xml:space="preserve">  Total Debt/-EBITDA-CAPEX)</t>
  </si>
  <si>
    <t xml:space="preserve">  Leverage Ratio %</t>
  </si>
  <si>
    <t xml:space="preserve">  Net Debt/-EBITDA-CAPEX)</t>
  </si>
  <si>
    <t xml:space="preserve">  Interbank Ratio</t>
  </si>
  <si>
    <t xml:space="preserve">  Altman Z Score</t>
  </si>
  <si>
    <t xml:space="preserve">  EBT + Int. on Borrowings / Int. on Borrowings</t>
  </si>
  <si>
    <t>Growth Over Prior Year</t>
  </si>
  <si>
    <t xml:space="preserve">  EBT + Int. Exp. / Int. Exp.</t>
  </si>
  <si>
    <t xml:space="preserve">  Total Revenue</t>
  </si>
  <si>
    <t xml:space="preserve">  Gross Profit</t>
  </si>
  <si>
    <t xml:space="preserve">  EBITDA</t>
  </si>
  <si>
    <t xml:space="preserve">  Net Interest Income</t>
  </si>
  <si>
    <t xml:space="preserve">  EBITA</t>
  </si>
  <si>
    <t xml:space="preserve">  Non Interest Income</t>
  </si>
  <si>
    <t xml:space="preserve">  EBIT</t>
  </si>
  <si>
    <t xml:space="preserve">  Provision for Loan Losses</t>
  </si>
  <si>
    <t xml:space="preserve">  Earnings from Cont. Ops.</t>
  </si>
  <si>
    <t xml:space="preserve">  Net Income</t>
  </si>
  <si>
    <t xml:space="preserve">  Normalized Net Income</t>
  </si>
  <si>
    <t xml:space="preserve">  Diluted EPS before Extra</t>
  </si>
  <si>
    <t xml:space="preserve">  Net PP&amp;E</t>
  </si>
  <si>
    <t xml:space="preserve">  Accounts Receivable</t>
  </si>
  <si>
    <t xml:space="preserve">  Dividend per Share</t>
  </si>
  <si>
    <t>Other</t>
  </si>
  <si>
    <t xml:space="preserve">  Inventory</t>
  </si>
  <si>
    <t xml:space="preserve">  Gross Loans</t>
  </si>
  <si>
    <t xml:space="preserve">  Total Revenue / Employee</t>
  </si>
  <si>
    <t xml:space="preserve">  Allowance for Loan Losses</t>
  </si>
  <si>
    <t xml:space="preserve">  Total Assets</t>
  </si>
  <si>
    <t xml:space="preserve">  Net Loans</t>
  </si>
  <si>
    <t xml:space="preserve">  Non Performing Loans</t>
  </si>
  <si>
    <t xml:space="preserve">  Common Equity</t>
  </si>
  <si>
    <t xml:space="preserve">  Tangible Book Value</t>
  </si>
  <si>
    <t xml:space="preserve">  Non Performing Assets</t>
  </si>
  <si>
    <t xml:space="preserve">  Cash from Ops.</t>
  </si>
  <si>
    <t xml:space="preserve">  Total Deposits</t>
  </si>
  <si>
    <t xml:space="preserve">  Capital Expenditures</t>
  </si>
  <si>
    <t xml:space="preserve">  Levered Free Cash Flow</t>
  </si>
  <si>
    <t xml:space="preserve">  Avg. Interest Earning Assets</t>
  </si>
  <si>
    <t xml:space="preserve">  Unlevered Free Cash Flow</t>
  </si>
  <si>
    <t xml:space="preserve">  Avg. Interest Bearing Liabilities</t>
  </si>
  <si>
    <t xml:space="preserve">  Total Equity</t>
  </si>
  <si>
    <t>Compound Annual Growth Rate Over Two Years</t>
  </si>
  <si>
    <t>Compound Annual Growth Rate Over Three Years</t>
  </si>
  <si>
    <t>Compound Annual Growth Rate Over Five Years</t>
  </si>
  <si>
    <t>Parameters</t>
  </si>
  <si>
    <t>GOOGL</t>
  </si>
  <si>
    <t>AMZN</t>
  </si>
  <si>
    <t>AAPL</t>
  </si>
  <si>
    <t>BRK.A</t>
  </si>
  <si>
    <t>AVGO</t>
  </si>
  <si>
    <t>LLY</t>
  </si>
  <si>
    <t>JPM</t>
  </si>
  <si>
    <t>MA</t>
  </si>
  <si>
    <t>META</t>
  </si>
  <si>
    <t>MSFT</t>
  </si>
  <si>
    <t>NVDA</t>
  </si>
  <si>
    <t>^SPX</t>
  </si>
  <si>
    <t>TSLA</t>
  </si>
  <si>
    <t>UNH</t>
  </si>
  <si>
    <t>V</t>
  </si>
  <si>
    <t>WMT</t>
  </si>
  <si>
    <t>Capital Ratio 2019</t>
  </si>
  <si>
    <t>Capital Ratio 2020</t>
  </si>
  <si>
    <t>Capital Ratio 2021</t>
  </si>
  <si>
    <t>Capital Ratio 2022</t>
  </si>
  <si>
    <t>Capital Ratio 2023</t>
  </si>
  <si>
    <t>Capital Ratio 2024</t>
  </si>
  <si>
    <t>Normalized Income -  Net Income 2019</t>
  </si>
  <si>
    <t>Normalized Income -  Net Income 2020</t>
  </si>
  <si>
    <t>Normalized Income -  Net Income 2021</t>
  </si>
  <si>
    <t>Normalized Income -  Net Income 2022</t>
  </si>
  <si>
    <t>Normalized Income -  Net Income 2023</t>
  </si>
  <si>
    <t>Normalized Income -  Net Income 2024</t>
  </si>
  <si>
    <t>Market Cap 2019</t>
  </si>
  <si>
    <t>Market Cap 2020</t>
  </si>
  <si>
    <t>Market Cap 2021</t>
  </si>
  <si>
    <t>Market Cap 2022</t>
  </si>
  <si>
    <t>Market Cap 2023</t>
  </si>
  <si>
    <t>Market Cap 2024</t>
  </si>
  <si>
    <t>Predicted Risk 2019</t>
  </si>
  <si>
    <t>Predicted Risk 2020</t>
  </si>
  <si>
    <t>Predicted Risk 2021</t>
  </si>
  <si>
    <t>Predicted Risk 2022</t>
  </si>
  <si>
    <t>Predicted Risk 2023</t>
  </si>
  <si>
    <t>Predicted Risk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</si>
</sst>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#,##0.0%_);_(\(#,##0.0%\)_);_(#,##0.0%_)"/>
    <numFmt numFmtId="165" formatCode="#,##0.0\x"/>
    <numFmt numFmtId="166" formatCode="_(* #,##0.0_);_(* \(#,##0.0\)_)\ ;_(* 0_)"/>
    <numFmt numFmtId="167" formatCode="_(* #,##0.0#_);_(* \(#,##0.0#\)_)\ ;_(* 0_)"/>
    <numFmt numFmtId="168" formatCode="_(#,##0.00%_);_(\(#,##0.00%\)_);_(#,##0.00%_)"/>
    <numFmt numFmtId="169" formatCode="#,##0.00\x"/>
    <numFmt numFmtId="170" formatCode="0.00000"/>
  </numFmts>
  <fonts count="16" x14ac:knownFonts="1">
    <font>
      <sz val="11"/>
      <color theme="1"/>
      <name val="Aptos Narrow"/>
      <family val="2"/>
      <scheme val="minor"/>
    </font>
    <font>
      <b/>
      <sz val="13"/>
      <color indexed="8"/>
      <name val="Verdana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8"/>
      <color indexed="9"/>
      <name val="Verdana"/>
      <family val="2"/>
    </font>
    <font>
      <b/>
      <sz val="8"/>
      <color indexed="8"/>
      <name val="Arial"/>
      <family val="2"/>
    </font>
    <font>
      <b/>
      <sz val="8"/>
      <color indexed="17"/>
      <name val="Arial"/>
      <family val="2"/>
    </font>
    <font>
      <sz val="8"/>
      <color indexed="17"/>
      <name val="Arial"/>
      <family val="2"/>
    </font>
    <font>
      <sz val="8"/>
      <name val="Tahoma"/>
      <family val="2"/>
    </font>
    <font>
      <sz val="12"/>
      <color theme="1"/>
      <name val="Aptos Display"/>
      <scheme val="major"/>
    </font>
    <font>
      <sz val="12"/>
      <color rgb="FF000000"/>
      <name val="Aptos Display"/>
      <scheme val="major"/>
    </font>
    <font>
      <sz val="14"/>
      <color theme="1"/>
      <name val="Aptos Display"/>
      <scheme val="major"/>
    </font>
    <font>
      <sz val="14"/>
      <color indexed="8"/>
      <name val="Aptos Display"/>
      <scheme val="major"/>
    </font>
    <font>
      <sz val="14"/>
      <color rgb="FF212529"/>
      <name val="Aptos Display"/>
      <scheme val="major"/>
    </font>
    <font>
      <b/>
      <sz val="12"/>
      <color theme="1"/>
      <name val="Aptos Display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/>
    <xf numFmtId="49" fontId="2" fillId="0" borderId="0" xfId="0" applyNumberFormat="1" applyFont="1"/>
    <xf numFmtId="0" fontId="3" fillId="0" borderId="0" xfId="0" applyFont="1" applyAlignment="1">
      <alignment horizontal="left" vertical="center"/>
    </xf>
    <xf numFmtId="0" fontId="5" fillId="2" borderId="0" xfId="0" applyFont="1" applyFill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right" wrapText="1"/>
    </xf>
    <xf numFmtId="0" fontId="6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right" vertical="top" wrapText="1"/>
    </xf>
    <xf numFmtId="165" fontId="3" fillId="0" borderId="0" xfId="0" applyNumberFormat="1" applyFont="1" applyAlignment="1">
      <alignment horizontal="right" vertical="top" wrapText="1"/>
    </xf>
    <xf numFmtId="49" fontId="3" fillId="0" borderId="0" xfId="0" applyNumberFormat="1" applyFont="1" applyAlignment="1">
      <alignment horizontal="right" vertical="top" wrapText="1"/>
    </xf>
    <xf numFmtId="166" fontId="3" fillId="0" borderId="0" xfId="0" applyNumberFormat="1" applyFont="1" applyAlignment="1">
      <alignment horizontal="right" vertical="top" wrapText="1"/>
    </xf>
    <xf numFmtId="167" fontId="3" fillId="0" borderId="0" xfId="0" applyNumberFormat="1" applyFont="1" applyAlignment="1">
      <alignment horizontal="right" vertical="top" wrapText="1"/>
    </xf>
    <xf numFmtId="0" fontId="7" fillId="3" borderId="0" xfId="0" applyFont="1" applyFill="1" applyAlignment="1">
      <alignment horizontal="right" wrapText="1"/>
    </xf>
    <xf numFmtId="49" fontId="8" fillId="0" borderId="0" xfId="0" applyNumberFormat="1" applyFont="1" applyAlignment="1">
      <alignment horizontal="right" vertical="top" wrapText="1"/>
    </xf>
    <xf numFmtId="168" fontId="3" fillId="0" borderId="0" xfId="0" applyNumberFormat="1" applyFont="1" applyAlignment="1">
      <alignment horizontal="right" vertical="top" wrapText="1"/>
    </xf>
    <xf numFmtId="169" fontId="3" fillId="0" borderId="0" xfId="0" applyNumberFormat="1" applyFont="1" applyAlignment="1">
      <alignment horizontal="right" vertical="top" wrapText="1"/>
    </xf>
    <xf numFmtId="164" fontId="8" fillId="0" borderId="0" xfId="0" applyNumberFormat="1" applyFont="1" applyAlignment="1">
      <alignment horizontal="right" vertical="top" wrapText="1"/>
    </xf>
    <xf numFmtId="165" fontId="8" fillId="0" borderId="0" xfId="0" applyNumberFormat="1" applyFont="1" applyAlignment="1">
      <alignment horizontal="right" vertical="top" wrapText="1"/>
    </xf>
    <xf numFmtId="166" fontId="8" fillId="0" borderId="0" xfId="0" applyNumberFormat="1" applyFont="1" applyAlignment="1">
      <alignment horizontal="right" vertical="top" wrapText="1"/>
    </xf>
    <xf numFmtId="167" fontId="8" fillId="0" borderId="0" xfId="0" applyNumberFormat="1" applyFont="1" applyAlignment="1">
      <alignment horizontal="right" vertical="top" wrapText="1"/>
    </xf>
    <xf numFmtId="0" fontId="10" fillId="0" borderId="0" xfId="0" applyFont="1"/>
    <xf numFmtId="10" fontId="11" fillId="0" borderId="0" xfId="0" applyNumberFormat="1" applyFont="1" applyAlignment="1">
      <alignment horizontal="right" vertical="top" wrapText="1"/>
    </xf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wrapText="1"/>
    </xf>
    <xf numFmtId="11" fontId="14" fillId="0" borderId="0" xfId="0" applyNumberFormat="1" applyFont="1"/>
    <xf numFmtId="0" fontId="14" fillId="0" borderId="0" xfId="0" applyFont="1"/>
    <xf numFmtId="11" fontId="12" fillId="0" borderId="0" xfId="0" applyNumberFormat="1" applyFont="1"/>
    <xf numFmtId="11" fontId="13" fillId="0" borderId="0" xfId="0" applyNumberFormat="1" applyFont="1" applyAlignment="1">
      <alignment horizontal="right" vertical="top" wrapText="1"/>
    </xf>
    <xf numFmtId="0" fontId="15" fillId="0" borderId="0" xfId="0" applyFont="1"/>
    <xf numFmtId="170" fontId="12" fillId="0" borderId="0" xfId="0" applyNumberFormat="1" applyFont="1"/>
    <xf numFmtId="170" fontId="13" fillId="0" borderId="0" xfId="0" applyNumberFormat="1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84E4-0037-4159-B98A-11325BF293C9}">
  <dimension ref="A1:FA156"/>
  <sheetViews>
    <sheetView topLeftCell="EG1" workbookViewId="0">
      <selection activeCell="DM82" sqref="DM82"/>
    </sheetView>
  </sheetViews>
  <sheetFormatPr baseColWidth="10" defaultColWidth="8.83203125" defaultRowHeight="15" x14ac:dyDescent="0.2"/>
  <cols>
    <col min="1" max="1" width="21.6640625" customWidth="1"/>
    <col min="5" max="5" width="9.5" customWidth="1"/>
    <col min="21" max="21" width="18.1640625" bestFit="1" customWidth="1"/>
    <col min="114" max="116" width="9" bestFit="1" customWidth="1"/>
    <col min="117" max="119" width="10" bestFit="1" customWidth="1"/>
  </cols>
  <sheetData>
    <row r="1" spans="1:157" ht="17" x14ac:dyDescent="0.2">
      <c r="A1" s="1" t="s">
        <v>0</v>
      </c>
      <c r="B1" s="2"/>
      <c r="C1" s="2"/>
      <c r="D1" s="2"/>
      <c r="E1" s="2"/>
      <c r="F1" s="2"/>
      <c r="G1" s="2"/>
      <c r="K1" s="1" t="s">
        <v>1</v>
      </c>
      <c r="L1" s="2"/>
      <c r="M1" s="2"/>
      <c r="N1" s="2"/>
      <c r="O1" s="2"/>
      <c r="P1" s="2"/>
      <c r="Q1" s="2"/>
      <c r="U1" s="1" t="s">
        <v>2</v>
      </c>
      <c r="V1" s="2"/>
      <c r="W1" s="2"/>
      <c r="X1" s="2"/>
      <c r="Y1" s="2"/>
      <c r="Z1" s="2"/>
      <c r="AA1" s="2"/>
      <c r="AD1" s="1" t="s">
        <v>3</v>
      </c>
      <c r="AE1" s="2"/>
      <c r="AF1" s="2"/>
      <c r="AG1" s="2"/>
      <c r="AH1" s="2"/>
      <c r="AI1" s="2"/>
      <c r="AJ1" s="2"/>
      <c r="AN1" s="1" t="s">
        <v>4</v>
      </c>
      <c r="AO1" s="2"/>
      <c r="AP1" s="2"/>
      <c r="AQ1" s="2"/>
      <c r="AR1" s="2"/>
      <c r="AS1" s="2"/>
      <c r="AT1" s="2"/>
      <c r="AU1" s="2"/>
      <c r="AV1" s="2"/>
      <c r="AW1" s="2"/>
      <c r="AX1" s="1" t="s">
        <v>5</v>
      </c>
      <c r="AY1" s="2"/>
      <c r="AZ1" s="2"/>
      <c r="BA1" s="2"/>
      <c r="BB1" s="2"/>
      <c r="BC1" s="2"/>
      <c r="BD1" s="2"/>
      <c r="BE1" s="2"/>
      <c r="BF1" s="2"/>
      <c r="BG1" s="2"/>
      <c r="BH1" s="1" t="s">
        <v>6</v>
      </c>
      <c r="BI1" s="2"/>
      <c r="BJ1" s="2"/>
      <c r="BK1" s="2"/>
      <c r="BL1" s="2"/>
      <c r="BM1" s="2"/>
      <c r="BN1" s="2"/>
      <c r="BO1" s="2"/>
      <c r="BP1" s="2"/>
      <c r="BQ1" s="2"/>
      <c r="BR1" s="1" t="s">
        <v>7</v>
      </c>
      <c r="BS1" s="2"/>
      <c r="BT1" s="2"/>
      <c r="BU1" s="2"/>
      <c r="BV1" s="2"/>
      <c r="BW1" s="2"/>
      <c r="BX1" s="2"/>
      <c r="BY1" s="2"/>
      <c r="BZ1" s="2"/>
      <c r="CA1" s="2"/>
      <c r="CB1" s="1" t="s">
        <v>8</v>
      </c>
      <c r="CC1" s="2"/>
      <c r="CD1" s="2"/>
      <c r="CE1" s="2"/>
      <c r="CF1" s="2"/>
      <c r="CG1" s="2"/>
      <c r="CH1" s="2"/>
      <c r="CI1" s="2"/>
      <c r="CJ1" s="2"/>
      <c r="CK1" s="2"/>
      <c r="CL1" s="2"/>
      <c r="CM1" s="1" t="s">
        <v>9</v>
      </c>
      <c r="CN1" s="2"/>
      <c r="CO1" s="2"/>
      <c r="CP1" s="2"/>
      <c r="CQ1" s="2"/>
      <c r="CR1" s="2"/>
      <c r="CS1" s="2"/>
      <c r="CT1" s="2"/>
      <c r="CU1" s="2"/>
      <c r="CV1" s="2"/>
      <c r="CW1" s="2"/>
      <c r="CX1" s="1" t="s">
        <v>10</v>
      </c>
      <c r="CY1" s="2"/>
      <c r="CZ1" s="2"/>
      <c r="DA1" s="2"/>
      <c r="DB1" s="2"/>
      <c r="DC1" s="2"/>
      <c r="DD1" s="2"/>
      <c r="DE1" s="2"/>
      <c r="DI1" s="1" t="s">
        <v>11</v>
      </c>
      <c r="DJ1" s="2"/>
      <c r="DK1" s="2"/>
      <c r="DL1" s="2"/>
      <c r="DM1" s="2"/>
      <c r="DN1" s="2"/>
      <c r="DO1" s="2"/>
      <c r="DQ1" s="1" t="s">
        <v>12</v>
      </c>
      <c r="DR1" s="2"/>
      <c r="DS1" s="2"/>
      <c r="DT1" s="2"/>
      <c r="DU1" s="2"/>
      <c r="DV1" s="2"/>
      <c r="DW1" s="2"/>
      <c r="DZ1" s="1" t="s">
        <v>13</v>
      </c>
      <c r="EA1" s="2"/>
      <c r="EB1" s="2"/>
      <c r="EC1" s="2"/>
      <c r="ED1" s="2"/>
      <c r="EE1" s="2"/>
      <c r="EF1" s="2"/>
      <c r="EL1" s="1" t="s">
        <v>14</v>
      </c>
      <c r="EM1" s="2"/>
      <c r="EN1" s="2"/>
      <c r="EO1" s="2"/>
      <c r="EP1" s="2"/>
      <c r="EQ1" s="2"/>
      <c r="ER1" s="2"/>
      <c r="ES1" s="2"/>
      <c r="EU1" s="1" t="s">
        <v>15</v>
      </c>
      <c r="EV1" s="2"/>
      <c r="EW1" s="2"/>
      <c r="EX1" s="2"/>
      <c r="EY1" s="2"/>
      <c r="EZ1" s="2"/>
      <c r="FA1" s="2"/>
    </row>
    <row r="2" spans="1:157" x14ac:dyDescent="0.2">
      <c r="A2" s="2"/>
      <c r="B2" s="2"/>
      <c r="C2" s="2"/>
      <c r="D2" s="2"/>
      <c r="E2" s="2"/>
      <c r="F2" s="2"/>
      <c r="G2" s="2"/>
      <c r="K2" s="2"/>
      <c r="L2" s="2"/>
      <c r="M2" s="2"/>
      <c r="N2" s="2"/>
      <c r="O2" s="2"/>
      <c r="P2" s="2"/>
      <c r="Q2" s="2"/>
      <c r="U2" s="2"/>
      <c r="V2" s="2"/>
      <c r="W2" s="2"/>
      <c r="X2" s="2"/>
      <c r="Y2" s="2"/>
      <c r="Z2" s="2"/>
      <c r="AA2" s="2"/>
      <c r="AD2" s="2"/>
      <c r="AE2" s="2"/>
      <c r="AF2" s="2"/>
      <c r="AG2" s="2"/>
      <c r="AH2" s="2"/>
      <c r="AI2" s="2"/>
      <c r="AJ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I2" s="2"/>
      <c r="DJ2" s="2"/>
      <c r="DK2" s="2"/>
      <c r="DL2" s="2"/>
      <c r="DM2" s="2"/>
      <c r="DN2" s="2"/>
      <c r="DO2" s="2"/>
      <c r="DQ2" s="2"/>
      <c r="DR2" s="2"/>
      <c r="DS2" s="2"/>
      <c r="DT2" s="2"/>
      <c r="DU2" s="2"/>
      <c r="DV2" s="2"/>
      <c r="DW2" s="2"/>
      <c r="DZ2" s="2"/>
      <c r="EA2" s="2"/>
      <c r="EB2" s="2"/>
      <c r="EC2" s="2"/>
      <c r="ED2" s="2"/>
      <c r="EE2" s="2"/>
      <c r="EF2" s="2"/>
      <c r="EL2" s="2"/>
      <c r="EM2" s="2"/>
      <c r="EN2" s="2"/>
      <c r="EO2" s="2"/>
      <c r="EP2" s="2"/>
      <c r="EQ2" s="2"/>
      <c r="ER2" s="2"/>
      <c r="ES2" s="2"/>
      <c r="EU2" s="2"/>
      <c r="EV2" s="2"/>
      <c r="EW2" s="2"/>
      <c r="EX2" s="2"/>
      <c r="EY2" s="2"/>
      <c r="EZ2" s="2"/>
      <c r="FA2" s="2"/>
    </row>
    <row r="3" spans="1:157" x14ac:dyDescent="0.2">
      <c r="A3" s="3"/>
      <c r="B3" s="4" t="s">
        <v>16</v>
      </c>
      <c r="C3" s="2" t="s">
        <v>17</v>
      </c>
      <c r="D3" s="3" t="s">
        <v>18</v>
      </c>
      <c r="E3" s="4" t="s">
        <v>19</v>
      </c>
      <c r="F3" s="2" t="s">
        <v>20</v>
      </c>
      <c r="G3" s="2"/>
      <c r="K3" s="3"/>
      <c r="L3" s="4" t="s">
        <v>16</v>
      </c>
      <c r="M3" s="2" t="s">
        <v>17</v>
      </c>
      <c r="N3" s="3" t="s">
        <v>18</v>
      </c>
      <c r="O3" s="4" t="s">
        <v>19</v>
      </c>
      <c r="P3" s="2" t="s">
        <v>20</v>
      </c>
      <c r="Q3" s="2"/>
      <c r="U3" s="3"/>
      <c r="V3" s="4" t="s">
        <v>16</v>
      </c>
      <c r="W3" s="2" t="s">
        <v>17</v>
      </c>
      <c r="X3" s="3" t="s">
        <v>18</v>
      </c>
      <c r="Y3" s="4" t="s">
        <v>19</v>
      </c>
      <c r="Z3" s="2" t="s">
        <v>20</v>
      </c>
      <c r="AA3" s="2"/>
      <c r="AD3" s="3"/>
      <c r="AE3" s="4" t="s">
        <v>16</v>
      </c>
      <c r="AF3" s="2" t="s">
        <v>17</v>
      </c>
      <c r="AG3" s="3" t="s">
        <v>18</v>
      </c>
      <c r="AH3" s="4" t="s">
        <v>19</v>
      </c>
      <c r="AI3" s="2" t="s">
        <v>20</v>
      </c>
      <c r="AJ3" s="2"/>
      <c r="AN3" s="3"/>
      <c r="AO3" s="4" t="s">
        <v>16</v>
      </c>
      <c r="AP3" s="2" t="s">
        <v>17</v>
      </c>
      <c r="AQ3" s="3" t="s">
        <v>18</v>
      </c>
      <c r="AR3" s="4" t="s">
        <v>19</v>
      </c>
      <c r="AS3" s="2" t="s">
        <v>20</v>
      </c>
      <c r="AT3" s="2"/>
      <c r="AU3" s="2"/>
      <c r="AV3" s="2"/>
      <c r="AW3" s="2"/>
      <c r="AX3" s="3"/>
      <c r="AY3" s="4" t="s">
        <v>16</v>
      </c>
      <c r="AZ3" s="2" t="s">
        <v>17</v>
      </c>
      <c r="BA3" s="3" t="s">
        <v>18</v>
      </c>
      <c r="BB3" s="4" t="s">
        <v>19</v>
      </c>
      <c r="BC3" s="2" t="s">
        <v>20</v>
      </c>
      <c r="BD3" s="2"/>
      <c r="BE3" s="2"/>
      <c r="BF3" s="2"/>
      <c r="BG3" s="2"/>
      <c r="BH3" s="3"/>
      <c r="BI3" s="4" t="s">
        <v>16</v>
      </c>
      <c r="BJ3" s="2" t="s">
        <v>17</v>
      </c>
      <c r="BK3" s="3" t="s">
        <v>18</v>
      </c>
      <c r="BL3" s="4" t="s">
        <v>19</v>
      </c>
      <c r="BM3" s="2" t="s">
        <v>20</v>
      </c>
      <c r="BN3" s="2"/>
      <c r="BO3" s="2"/>
      <c r="BP3" s="2"/>
      <c r="BQ3" s="2"/>
      <c r="BR3" s="3"/>
      <c r="BS3" s="4" t="s">
        <v>16</v>
      </c>
      <c r="BT3" s="2" t="s">
        <v>17</v>
      </c>
      <c r="BU3" s="3" t="s">
        <v>18</v>
      </c>
      <c r="BV3" s="4" t="s">
        <v>19</v>
      </c>
      <c r="BW3" s="2" t="s">
        <v>20</v>
      </c>
      <c r="BX3" s="2"/>
      <c r="BY3" s="2"/>
      <c r="BZ3" s="2"/>
      <c r="CA3" s="2"/>
      <c r="CB3" s="3"/>
      <c r="CC3" s="4" t="s">
        <v>16</v>
      </c>
      <c r="CD3" s="2" t="s">
        <v>17</v>
      </c>
      <c r="CE3" s="3" t="s">
        <v>18</v>
      </c>
      <c r="CF3" s="4" t="s">
        <v>19</v>
      </c>
      <c r="CG3" s="2" t="s">
        <v>20</v>
      </c>
      <c r="CH3" s="2"/>
      <c r="CI3" s="2"/>
      <c r="CJ3" s="2"/>
      <c r="CK3" s="2"/>
      <c r="CL3" s="2"/>
      <c r="CM3" s="3"/>
      <c r="CN3" s="4" t="s">
        <v>16</v>
      </c>
      <c r="CO3" s="2" t="s">
        <v>17</v>
      </c>
      <c r="CP3" s="3" t="s">
        <v>18</v>
      </c>
      <c r="CQ3" s="4" t="s">
        <v>19</v>
      </c>
      <c r="CR3" s="2" t="s">
        <v>20</v>
      </c>
      <c r="CS3" s="2"/>
      <c r="CT3" s="2"/>
      <c r="CU3" s="2"/>
      <c r="CV3" s="2"/>
      <c r="CW3" s="2"/>
      <c r="CX3" s="3"/>
      <c r="CY3" s="4" t="s">
        <v>16</v>
      </c>
      <c r="CZ3" s="2" t="s">
        <v>17</v>
      </c>
      <c r="DA3" s="3" t="s">
        <v>18</v>
      </c>
      <c r="DB3" s="4" t="s">
        <v>19</v>
      </c>
      <c r="DC3" s="2" t="s">
        <v>20</v>
      </c>
      <c r="DD3" s="2"/>
      <c r="DE3" s="2"/>
      <c r="DI3" s="3"/>
      <c r="DJ3" s="4" t="s">
        <v>19</v>
      </c>
      <c r="DK3" s="2" t="s">
        <v>20</v>
      </c>
      <c r="DL3" s="3" t="s">
        <v>18</v>
      </c>
      <c r="DM3" s="4" t="s">
        <v>21</v>
      </c>
      <c r="DN3" s="2" t="s">
        <v>22</v>
      </c>
      <c r="DO3" s="2"/>
      <c r="DQ3" s="3"/>
      <c r="DR3" s="4" t="s">
        <v>16</v>
      </c>
      <c r="DS3" s="2" t="s">
        <v>17</v>
      </c>
      <c r="DT3" s="3" t="s">
        <v>18</v>
      </c>
      <c r="DU3" s="4" t="s">
        <v>19</v>
      </c>
      <c r="DV3" s="2" t="s">
        <v>20</v>
      </c>
      <c r="DW3" s="2"/>
      <c r="DZ3" s="3"/>
      <c r="EA3" s="4" t="s">
        <v>16</v>
      </c>
      <c r="EB3" s="2" t="s">
        <v>17</v>
      </c>
      <c r="EC3" s="3" t="s">
        <v>18</v>
      </c>
      <c r="ED3" s="4" t="s">
        <v>19</v>
      </c>
      <c r="EE3" s="2" t="s">
        <v>20</v>
      </c>
      <c r="EF3" s="2"/>
      <c r="EL3" s="3"/>
      <c r="EM3" s="4" t="s">
        <v>16</v>
      </c>
      <c r="EN3" s="2" t="s">
        <v>17</v>
      </c>
      <c r="EO3" s="3" t="s">
        <v>18</v>
      </c>
      <c r="EP3" s="4" t="s">
        <v>19</v>
      </c>
      <c r="EQ3" s="2" t="s">
        <v>20</v>
      </c>
      <c r="ER3" s="2"/>
      <c r="ES3" s="2"/>
      <c r="EU3" s="3"/>
      <c r="EV3" s="4" t="s">
        <v>16</v>
      </c>
      <c r="EW3" s="2" t="s">
        <v>17</v>
      </c>
      <c r="EX3" s="3" t="s">
        <v>18</v>
      </c>
      <c r="EY3" s="4" t="s">
        <v>19</v>
      </c>
      <c r="EZ3" s="2" t="s">
        <v>20</v>
      </c>
      <c r="FA3" s="2"/>
    </row>
    <row r="4" spans="1:157" x14ac:dyDescent="0.2">
      <c r="A4" s="3"/>
      <c r="B4" s="4" t="s">
        <v>21</v>
      </c>
      <c r="C4" s="2" t="s">
        <v>22</v>
      </c>
      <c r="D4" s="3" t="s">
        <v>18</v>
      </c>
      <c r="E4" s="4" t="s">
        <v>23</v>
      </c>
      <c r="F4" s="5" t="s">
        <v>24</v>
      </c>
      <c r="G4" s="2"/>
      <c r="K4" s="3"/>
      <c r="L4" s="4" t="s">
        <v>21</v>
      </c>
      <c r="M4" s="2" t="s">
        <v>22</v>
      </c>
      <c r="N4" s="3" t="s">
        <v>18</v>
      </c>
      <c r="O4" s="4" t="s">
        <v>23</v>
      </c>
      <c r="P4" s="5" t="s">
        <v>24</v>
      </c>
      <c r="Q4" s="2"/>
      <c r="U4" s="3"/>
      <c r="V4" s="4" t="s">
        <v>21</v>
      </c>
      <c r="W4" s="2" t="s">
        <v>22</v>
      </c>
      <c r="X4" s="3" t="s">
        <v>18</v>
      </c>
      <c r="Y4" s="4" t="s">
        <v>23</v>
      </c>
      <c r="Z4" s="5" t="s">
        <v>24</v>
      </c>
      <c r="AA4" s="2"/>
      <c r="AD4" s="3"/>
      <c r="AE4" s="4" t="s">
        <v>21</v>
      </c>
      <c r="AF4" s="2" t="s">
        <v>22</v>
      </c>
      <c r="AG4" s="3" t="s">
        <v>18</v>
      </c>
      <c r="AH4" s="4" t="s">
        <v>23</v>
      </c>
      <c r="AI4" s="5" t="s">
        <v>24</v>
      </c>
      <c r="AJ4" s="2"/>
      <c r="AN4" s="3"/>
      <c r="AO4" s="4" t="s">
        <v>21</v>
      </c>
      <c r="AP4" s="2" t="s">
        <v>22</v>
      </c>
      <c r="AQ4" s="3" t="s">
        <v>18</v>
      </c>
      <c r="AR4" s="4" t="s">
        <v>23</v>
      </c>
      <c r="AS4" s="5" t="s">
        <v>24</v>
      </c>
      <c r="AT4" s="2"/>
      <c r="AU4" s="2"/>
      <c r="AV4" s="2"/>
      <c r="AW4" s="2"/>
      <c r="AX4" s="3"/>
      <c r="AY4" s="4" t="s">
        <v>21</v>
      </c>
      <c r="AZ4" s="2" t="s">
        <v>22</v>
      </c>
      <c r="BA4" s="3" t="s">
        <v>18</v>
      </c>
      <c r="BB4" s="4" t="s">
        <v>23</v>
      </c>
      <c r="BC4" s="5" t="s">
        <v>24</v>
      </c>
      <c r="BD4" s="2"/>
      <c r="BE4" s="2"/>
      <c r="BF4" s="2"/>
      <c r="BG4" s="2"/>
      <c r="BH4" s="3"/>
      <c r="BI4" s="4" t="s">
        <v>21</v>
      </c>
      <c r="BJ4" s="2" t="s">
        <v>22</v>
      </c>
      <c r="BK4" s="3" t="s">
        <v>18</v>
      </c>
      <c r="BL4" s="4" t="s">
        <v>23</v>
      </c>
      <c r="BM4" s="5" t="s">
        <v>24</v>
      </c>
      <c r="BN4" s="2"/>
      <c r="BO4" s="2"/>
      <c r="BP4" s="2"/>
      <c r="BQ4" s="2"/>
      <c r="BR4" s="3"/>
      <c r="BS4" s="4" t="s">
        <v>21</v>
      </c>
      <c r="BT4" s="2" t="s">
        <v>22</v>
      </c>
      <c r="BU4" s="3" t="s">
        <v>18</v>
      </c>
      <c r="BV4" s="4" t="s">
        <v>23</v>
      </c>
      <c r="BW4" s="5" t="s">
        <v>24</v>
      </c>
      <c r="BX4" s="2"/>
      <c r="BY4" s="2"/>
      <c r="BZ4" s="2"/>
      <c r="CA4" s="2"/>
      <c r="CB4" s="3"/>
      <c r="CC4" s="4" t="s">
        <v>21</v>
      </c>
      <c r="CD4" s="2" t="s">
        <v>22</v>
      </c>
      <c r="CE4" s="3" t="s">
        <v>18</v>
      </c>
      <c r="CF4" s="4" t="s">
        <v>23</v>
      </c>
      <c r="CG4" s="5" t="s">
        <v>24</v>
      </c>
      <c r="CH4" s="2"/>
      <c r="CI4" s="2"/>
      <c r="CJ4" s="2"/>
      <c r="CK4" s="2"/>
      <c r="CL4" s="2"/>
      <c r="CM4" s="3"/>
      <c r="CN4" s="4" t="s">
        <v>21</v>
      </c>
      <c r="CO4" s="2" t="s">
        <v>22</v>
      </c>
      <c r="CP4" s="3" t="s">
        <v>18</v>
      </c>
      <c r="CQ4" s="4" t="s">
        <v>23</v>
      </c>
      <c r="CR4" s="5" t="s">
        <v>24</v>
      </c>
      <c r="CS4" s="2"/>
      <c r="CT4" s="2"/>
      <c r="CU4" s="2"/>
      <c r="CV4" s="2"/>
      <c r="CW4" s="2"/>
      <c r="CX4" s="3"/>
      <c r="CY4" s="4" t="s">
        <v>21</v>
      </c>
      <c r="CZ4" s="2" t="s">
        <v>22</v>
      </c>
      <c r="DA4" s="3" t="s">
        <v>18</v>
      </c>
      <c r="DB4" s="4" t="s">
        <v>23</v>
      </c>
      <c r="DC4" s="5" t="s">
        <v>24</v>
      </c>
      <c r="DD4" s="2"/>
      <c r="DE4" s="2"/>
      <c r="DI4" s="3"/>
      <c r="DJ4" s="4" t="s">
        <v>23</v>
      </c>
      <c r="DK4" s="5" t="s">
        <v>24</v>
      </c>
      <c r="DL4" s="3" t="s">
        <v>18</v>
      </c>
      <c r="DM4" s="6"/>
      <c r="DN4" s="6"/>
      <c r="DO4" s="2"/>
      <c r="DQ4" s="3"/>
      <c r="DR4" s="4" t="s">
        <v>21</v>
      </c>
      <c r="DS4" s="2" t="s">
        <v>22</v>
      </c>
      <c r="DT4" s="3" t="s">
        <v>18</v>
      </c>
      <c r="DU4" s="4" t="s">
        <v>23</v>
      </c>
      <c r="DV4" s="5" t="s">
        <v>24</v>
      </c>
      <c r="DW4" s="2"/>
      <c r="DZ4" s="3"/>
      <c r="EA4" s="4" t="s">
        <v>21</v>
      </c>
      <c r="EB4" s="2" t="s">
        <v>22</v>
      </c>
      <c r="EC4" s="3" t="s">
        <v>18</v>
      </c>
      <c r="ED4" s="4" t="s">
        <v>23</v>
      </c>
      <c r="EE4" s="5" t="s">
        <v>24</v>
      </c>
      <c r="EF4" s="2"/>
      <c r="EL4" s="3"/>
      <c r="EM4" s="4" t="s">
        <v>21</v>
      </c>
      <c r="EN4" s="2" t="s">
        <v>22</v>
      </c>
      <c r="EO4" s="3" t="s">
        <v>18</v>
      </c>
      <c r="EP4" s="4" t="s">
        <v>23</v>
      </c>
      <c r="EQ4" s="5" t="s">
        <v>24</v>
      </c>
      <c r="ER4" s="2"/>
      <c r="ES4" s="2"/>
      <c r="EU4" s="3"/>
      <c r="EV4" s="4" t="s">
        <v>21</v>
      </c>
      <c r="EW4" s="2" t="s">
        <v>22</v>
      </c>
      <c r="EX4" s="3" t="s">
        <v>18</v>
      </c>
      <c r="EY4" s="4" t="s">
        <v>23</v>
      </c>
      <c r="EZ4" s="5" t="s">
        <v>24</v>
      </c>
      <c r="FA4" s="2"/>
    </row>
    <row r="5" spans="1:157" x14ac:dyDescent="0.2">
      <c r="A5" s="3"/>
      <c r="B5" s="4" t="s">
        <v>25</v>
      </c>
      <c r="C5" s="2" t="s">
        <v>26</v>
      </c>
      <c r="D5" s="3" t="s">
        <v>18</v>
      </c>
      <c r="E5" s="6"/>
      <c r="F5" s="6"/>
      <c r="G5" s="2"/>
      <c r="K5" s="3"/>
      <c r="L5" s="4" t="s">
        <v>25</v>
      </c>
      <c r="M5" s="2" t="s">
        <v>26</v>
      </c>
      <c r="N5" s="3" t="s">
        <v>18</v>
      </c>
      <c r="O5" s="6"/>
      <c r="P5" s="6"/>
      <c r="Q5" s="2"/>
      <c r="U5" s="3"/>
      <c r="V5" s="4" t="s">
        <v>25</v>
      </c>
      <c r="W5" s="2" t="s">
        <v>26</v>
      </c>
      <c r="X5" s="3" t="s">
        <v>18</v>
      </c>
      <c r="Y5" s="6"/>
      <c r="Z5" s="6"/>
      <c r="AA5" s="2"/>
      <c r="AD5" s="3"/>
      <c r="AE5" s="4" t="s">
        <v>25</v>
      </c>
      <c r="AF5" s="2" t="s">
        <v>26</v>
      </c>
      <c r="AG5" s="3" t="s">
        <v>18</v>
      </c>
      <c r="AH5" s="6"/>
      <c r="AI5" s="6"/>
      <c r="AJ5" s="2"/>
      <c r="AN5" s="3"/>
      <c r="AO5" s="4" t="s">
        <v>25</v>
      </c>
      <c r="AP5" s="2" t="s">
        <v>26</v>
      </c>
      <c r="AQ5" s="3" t="s">
        <v>18</v>
      </c>
      <c r="AR5" s="6"/>
      <c r="AS5" s="6"/>
      <c r="AT5" s="2"/>
      <c r="AU5" s="2"/>
      <c r="AV5" s="2"/>
      <c r="AW5" s="2"/>
      <c r="AX5" s="3"/>
      <c r="AY5" s="4" t="s">
        <v>25</v>
      </c>
      <c r="AZ5" s="2" t="s">
        <v>26</v>
      </c>
      <c r="BA5" s="3" t="s">
        <v>18</v>
      </c>
      <c r="BB5" s="6"/>
      <c r="BC5" s="6"/>
      <c r="BD5" s="2"/>
      <c r="BE5" s="2"/>
      <c r="BF5" s="2"/>
      <c r="BG5" s="2"/>
      <c r="BH5" s="3"/>
      <c r="BI5" s="4" t="s">
        <v>25</v>
      </c>
      <c r="BJ5" s="2" t="s">
        <v>26</v>
      </c>
      <c r="BK5" s="3" t="s">
        <v>18</v>
      </c>
      <c r="BL5" s="6"/>
      <c r="BM5" s="6"/>
      <c r="BN5" s="2"/>
      <c r="BO5" s="2"/>
      <c r="BP5" s="2"/>
      <c r="BQ5" s="2"/>
      <c r="BR5" s="3"/>
      <c r="BS5" s="4" t="s">
        <v>25</v>
      </c>
      <c r="BT5" s="2" t="s">
        <v>26</v>
      </c>
      <c r="BU5" s="3" t="s">
        <v>18</v>
      </c>
      <c r="BV5" s="6"/>
      <c r="BW5" s="6"/>
      <c r="BX5" s="2"/>
      <c r="BY5" s="2"/>
      <c r="BZ5" s="2"/>
      <c r="CA5" s="2"/>
      <c r="CB5" s="3"/>
      <c r="CC5" s="4" t="s">
        <v>25</v>
      </c>
      <c r="CD5" s="2" t="s">
        <v>26</v>
      </c>
      <c r="CE5" s="3" t="s">
        <v>18</v>
      </c>
      <c r="CF5" s="6"/>
      <c r="CG5" s="6"/>
      <c r="CH5" s="2"/>
      <c r="CI5" s="2"/>
      <c r="CJ5" s="2"/>
      <c r="CK5" s="2"/>
      <c r="CL5" s="2"/>
      <c r="CM5" s="3"/>
      <c r="CN5" s="4" t="s">
        <v>25</v>
      </c>
      <c r="CO5" s="2" t="s">
        <v>26</v>
      </c>
      <c r="CP5" s="3" t="s">
        <v>18</v>
      </c>
      <c r="CQ5" s="6"/>
      <c r="CR5" s="6"/>
      <c r="CS5" s="2"/>
      <c r="CT5" s="2"/>
      <c r="CU5" s="2"/>
      <c r="CV5" s="2"/>
      <c r="CW5" s="2"/>
      <c r="CX5" s="3"/>
      <c r="CY5" s="4" t="s">
        <v>25</v>
      </c>
      <c r="CZ5" s="2" t="s">
        <v>26</v>
      </c>
      <c r="DA5" s="3" t="s">
        <v>18</v>
      </c>
      <c r="DB5" s="6"/>
      <c r="DC5" s="6"/>
      <c r="DD5" s="2"/>
      <c r="DE5" s="2"/>
      <c r="DI5" s="2"/>
      <c r="DJ5" s="2"/>
      <c r="DK5" s="2"/>
      <c r="DL5" s="2"/>
      <c r="DM5" s="2"/>
      <c r="DN5" s="2"/>
      <c r="DO5" s="2"/>
      <c r="DQ5" s="3"/>
      <c r="DR5" s="4" t="s">
        <v>25</v>
      </c>
      <c r="DS5" s="2" t="s">
        <v>26</v>
      </c>
      <c r="DT5" s="3" t="s">
        <v>18</v>
      </c>
      <c r="DU5" s="6"/>
      <c r="DV5" s="6"/>
      <c r="DW5" s="2"/>
      <c r="DZ5" s="3"/>
      <c r="EA5" s="4" t="s">
        <v>25</v>
      </c>
      <c r="EB5" s="2" t="s">
        <v>26</v>
      </c>
      <c r="EC5" s="3" t="s">
        <v>18</v>
      </c>
      <c r="ED5" s="6"/>
      <c r="EE5" s="6"/>
      <c r="EF5" s="2"/>
      <c r="EL5" s="3"/>
      <c r="EM5" s="4" t="s">
        <v>25</v>
      </c>
      <c r="EN5" s="2" t="s">
        <v>26</v>
      </c>
      <c r="EO5" s="3" t="s">
        <v>18</v>
      </c>
      <c r="EP5" s="6"/>
      <c r="EQ5" s="6"/>
      <c r="ER5" s="2"/>
      <c r="ES5" s="2"/>
      <c r="EU5" s="3"/>
      <c r="EV5" s="4" t="s">
        <v>25</v>
      </c>
      <c r="EW5" s="2" t="s">
        <v>26</v>
      </c>
      <c r="EX5" s="3" t="s">
        <v>18</v>
      </c>
      <c r="EY5" s="6"/>
      <c r="EZ5" s="6"/>
      <c r="FA5" s="2"/>
    </row>
    <row r="6" spans="1:157" x14ac:dyDescent="0.2">
      <c r="A6" s="2"/>
      <c r="B6" s="2"/>
      <c r="C6" s="2"/>
      <c r="D6" s="2"/>
      <c r="E6" s="2"/>
      <c r="F6" s="2"/>
      <c r="G6" s="2"/>
      <c r="K6" s="2"/>
      <c r="L6" s="2"/>
      <c r="M6" s="2"/>
      <c r="N6" s="2"/>
      <c r="O6" s="2"/>
      <c r="P6" s="2"/>
      <c r="Q6" s="2"/>
      <c r="U6" s="2"/>
      <c r="V6" s="2"/>
      <c r="W6" s="2"/>
      <c r="X6" s="2"/>
      <c r="Y6" s="2"/>
      <c r="Z6" s="2"/>
      <c r="AA6" s="2"/>
      <c r="AD6" s="2"/>
      <c r="AE6" s="2"/>
      <c r="AF6" s="2"/>
      <c r="AG6" s="2"/>
      <c r="AH6" s="2"/>
      <c r="AI6" s="2"/>
      <c r="AJ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I6" s="2"/>
      <c r="DJ6" s="2"/>
      <c r="DK6" s="2"/>
      <c r="DL6" s="2"/>
      <c r="DM6" s="2"/>
      <c r="DN6" s="2"/>
      <c r="DO6" s="2"/>
      <c r="DQ6" s="2"/>
      <c r="DR6" s="2"/>
      <c r="DS6" s="2"/>
      <c r="DT6" s="2"/>
      <c r="DU6" s="2"/>
      <c r="DV6" s="2"/>
      <c r="DW6" s="2"/>
      <c r="DZ6" s="2"/>
      <c r="EA6" s="2"/>
      <c r="EB6" s="2"/>
      <c r="EC6" s="2"/>
      <c r="ED6" s="2"/>
      <c r="EE6" s="2"/>
      <c r="EF6" s="2"/>
      <c r="EL6" s="2"/>
      <c r="EM6" s="2"/>
      <c r="EN6" s="2"/>
      <c r="EO6" s="2"/>
      <c r="EP6" s="2"/>
      <c r="EQ6" s="2"/>
      <c r="ER6" s="2"/>
      <c r="ES6" s="2"/>
      <c r="EU6" s="2"/>
      <c r="EV6" s="2"/>
      <c r="EW6" s="2"/>
      <c r="EX6" s="2"/>
      <c r="EY6" s="2"/>
      <c r="EZ6" s="2"/>
      <c r="FA6" s="2"/>
    </row>
    <row r="7" spans="1:157" x14ac:dyDescent="0.2">
      <c r="A7" s="2"/>
      <c r="B7" s="2"/>
      <c r="C7" s="2"/>
      <c r="D7" s="2"/>
      <c r="E7" s="2"/>
      <c r="F7" s="2"/>
      <c r="G7" s="2"/>
      <c r="K7" s="2"/>
      <c r="L7" s="2"/>
      <c r="M7" s="2"/>
      <c r="N7" s="2"/>
      <c r="O7" s="2"/>
      <c r="P7" s="2"/>
      <c r="Q7" s="2"/>
      <c r="U7" s="2"/>
      <c r="V7" s="2"/>
      <c r="W7" s="2"/>
      <c r="X7" s="2"/>
      <c r="Y7" s="2"/>
      <c r="Z7" s="2"/>
      <c r="AA7" s="2"/>
      <c r="AD7" s="2"/>
      <c r="AE7" s="2"/>
      <c r="AF7" s="2"/>
      <c r="AG7" s="2"/>
      <c r="AH7" s="2"/>
      <c r="AI7" s="2"/>
      <c r="AJ7" s="2"/>
      <c r="AN7" s="2"/>
      <c r="AO7" s="2"/>
      <c r="AP7" s="2"/>
      <c r="AQ7" s="2"/>
      <c r="AR7" s="2"/>
      <c r="AS7" s="2"/>
      <c r="AT7" s="2"/>
      <c r="AU7" s="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I7" s="7" t="s">
        <v>27</v>
      </c>
      <c r="DJ7" s="7"/>
      <c r="DK7" s="7"/>
      <c r="DL7" s="7"/>
      <c r="DM7" s="7"/>
      <c r="DN7" s="7"/>
      <c r="DO7" s="7"/>
      <c r="DQ7" s="2"/>
      <c r="DR7" s="2"/>
      <c r="DS7" s="2"/>
      <c r="DT7" s="2"/>
      <c r="DU7" s="2"/>
      <c r="DV7" s="2"/>
      <c r="DW7" s="2"/>
      <c r="DZ7" s="2"/>
      <c r="EA7" s="2"/>
      <c r="EB7" s="2"/>
      <c r="EC7" s="2"/>
      <c r="ED7" s="2"/>
      <c r="EE7" s="2"/>
      <c r="EF7" s="2"/>
      <c r="EL7" s="2"/>
      <c r="EM7" s="2"/>
      <c r="EN7" s="2"/>
      <c r="EO7" s="2"/>
      <c r="EP7" s="2"/>
      <c r="EQ7" s="2"/>
      <c r="ER7" s="2"/>
      <c r="ES7" s="2"/>
      <c r="EU7" s="2"/>
      <c r="EV7" s="2"/>
      <c r="EW7" s="2"/>
      <c r="EX7" s="2"/>
      <c r="EY7" s="2"/>
      <c r="EZ7" s="2"/>
      <c r="FA7" s="2"/>
    </row>
    <row r="8" spans="1:157" ht="49" x14ac:dyDescent="0.2">
      <c r="A8" s="7" t="s">
        <v>27</v>
      </c>
      <c r="B8" s="7"/>
      <c r="C8" s="7"/>
      <c r="D8" s="7"/>
      <c r="E8" s="7"/>
      <c r="F8" s="7"/>
      <c r="G8" s="7"/>
      <c r="K8" s="7" t="s">
        <v>27</v>
      </c>
      <c r="L8" s="7"/>
      <c r="M8" s="7"/>
      <c r="N8" s="7"/>
      <c r="O8" s="7"/>
      <c r="P8" s="7"/>
      <c r="Q8" s="7"/>
      <c r="U8" s="7" t="s">
        <v>27</v>
      </c>
      <c r="V8" s="7"/>
      <c r="W8" s="7"/>
      <c r="X8" s="7"/>
      <c r="Y8" s="7"/>
      <c r="Z8" s="7"/>
      <c r="AA8" s="7"/>
      <c r="AD8" s="7" t="s">
        <v>27</v>
      </c>
      <c r="AE8" s="7"/>
      <c r="AF8" s="7"/>
      <c r="AG8" s="7"/>
      <c r="AH8" s="7"/>
      <c r="AI8" s="7"/>
      <c r="AJ8" s="7"/>
      <c r="AN8" s="7" t="s">
        <v>27</v>
      </c>
      <c r="AO8" s="7"/>
      <c r="AP8" s="7"/>
      <c r="AQ8" s="7"/>
      <c r="AR8" s="7"/>
      <c r="AS8" s="7"/>
      <c r="AT8" s="7"/>
      <c r="AU8" s="3"/>
      <c r="AV8" s="2"/>
      <c r="AW8" s="2"/>
      <c r="AX8" s="7" t="s">
        <v>27</v>
      </c>
      <c r="AY8" s="7"/>
      <c r="AZ8" s="7"/>
      <c r="BA8" s="7"/>
      <c r="BB8" s="7"/>
      <c r="BC8" s="7"/>
      <c r="BD8" s="7"/>
      <c r="BE8" s="2"/>
      <c r="BF8" s="2"/>
      <c r="BG8" s="2"/>
      <c r="BH8" s="7" t="s">
        <v>27</v>
      </c>
      <c r="BI8" s="7"/>
      <c r="BJ8" s="7"/>
      <c r="BK8" s="7"/>
      <c r="BL8" s="7"/>
      <c r="BM8" s="7"/>
      <c r="BN8" s="7"/>
      <c r="BO8" s="2"/>
      <c r="BP8" s="2"/>
      <c r="BQ8" s="2"/>
      <c r="BR8" s="7" t="s">
        <v>27</v>
      </c>
      <c r="BS8" s="7"/>
      <c r="BT8" s="7"/>
      <c r="BU8" s="7"/>
      <c r="BV8" s="7"/>
      <c r="BW8" s="7"/>
      <c r="BX8" s="7"/>
      <c r="BY8" s="2"/>
      <c r="BZ8" s="2"/>
      <c r="CA8" s="2"/>
      <c r="CB8" s="7" t="s">
        <v>27</v>
      </c>
      <c r="CC8" s="7"/>
      <c r="CD8" s="7"/>
      <c r="CE8" s="7"/>
      <c r="CF8" s="7"/>
      <c r="CG8" s="7"/>
      <c r="CH8" s="7"/>
      <c r="CI8" s="2"/>
      <c r="CJ8" s="2"/>
      <c r="CK8" s="2"/>
      <c r="CL8" s="2"/>
      <c r="CM8" s="7" t="s">
        <v>27</v>
      </c>
      <c r="CN8" s="7"/>
      <c r="CO8" s="7"/>
      <c r="CP8" s="7"/>
      <c r="CQ8" s="7"/>
      <c r="CR8" s="7"/>
      <c r="CS8" s="7"/>
      <c r="CX8" s="7" t="s">
        <v>27</v>
      </c>
      <c r="CY8" s="7"/>
      <c r="CZ8" s="7"/>
      <c r="DA8" s="7"/>
      <c r="DB8" s="7"/>
      <c r="DC8" s="7"/>
      <c r="DD8" s="7"/>
      <c r="DE8" s="7"/>
      <c r="DI8" s="8" t="s">
        <v>28</v>
      </c>
      <c r="DJ8" s="9" t="s">
        <v>29</v>
      </c>
      <c r="DK8" s="9" t="s">
        <v>30</v>
      </c>
      <c r="DL8" s="9" t="s">
        <v>31</v>
      </c>
      <c r="DM8" s="9" t="s">
        <v>32</v>
      </c>
      <c r="DN8" s="9" t="s">
        <v>33</v>
      </c>
      <c r="DO8" s="9" t="s">
        <v>34</v>
      </c>
      <c r="DQ8" s="7" t="s">
        <v>27</v>
      </c>
      <c r="DR8" s="7"/>
      <c r="DS8" s="7"/>
      <c r="DT8" s="7"/>
      <c r="DU8" s="7"/>
      <c r="DV8" s="7"/>
      <c r="DW8" s="7"/>
      <c r="DZ8" s="7" t="s">
        <v>27</v>
      </c>
      <c r="EA8" s="7"/>
      <c r="EB8" s="7"/>
      <c r="EC8" s="7"/>
      <c r="ED8" s="7"/>
      <c r="EE8" s="7"/>
      <c r="EF8" s="7"/>
      <c r="EL8" s="7" t="s">
        <v>27</v>
      </c>
      <c r="EM8" s="7"/>
      <c r="EN8" s="7"/>
      <c r="EO8" s="7"/>
      <c r="EP8" s="7"/>
      <c r="EQ8" s="7"/>
      <c r="ER8" s="7"/>
      <c r="ES8" s="7"/>
      <c r="EU8" s="7" t="s">
        <v>27</v>
      </c>
      <c r="EV8" s="7"/>
      <c r="EW8" s="7"/>
      <c r="EX8" s="7"/>
      <c r="EY8" s="7"/>
      <c r="EZ8" s="7"/>
      <c r="FA8" s="7"/>
    </row>
    <row r="9" spans="1:157" ht="49" x14ac:dyDescent="0.2">
      <c r="A9" s="8" t="s">
        <v>35</v>
      </c>
      <c r="B9" s="9" t="s">
        <v>36</v>
      </c>
      <c r="C9" s="9" t="s">
        <v>37</v>
      </c>
      <c r="D9" s="9" t="s">
        <v>38</v>
      </c>
      <c r="E9" s="9" t="s">
        <v>39</v>
      </c>
      <c r="F9" s="9" t="s">
        <v>40</v>
      </c>
      <c r="G9" s="9" t="s">
        <v>41</v>
      </c>
      <c r="K9" s="8" t="s">
        <v>35</v>
      </c>
      <c r="L9" s="9" t="s">
        <v>36</v>
      </c>
      <c r="M9" s="9" t="s">
        <v>37</v>
      </c>
      <c r="N9" s="9" t="s">
        <v>38</v>
      </c>
      <c r="O9" s="9" t="s">
        <v>39</v>
      </c>
      <c r="P9" s="9" t="s">
        <v>40</v>
      </c>
      <c r="Q9" s="9" t="s">
        <v>41</v>
      </c>
      <c r="U9" s="8" t="s">
        <v>35</v>
      </c>
      <c r="V9" s="9" t="s">
        <v>42</v>
      </c>
      <c r="W9" s="9" t="s">
        <v>43</v>
      </c>
      <c r="X9" s="9" t="s">
        <v>44</v>
      </c>
      <c r="Y9" s="9" t="s">
        <v>45</v>
      </c>
      <c r="Z9" s="9" t="s">
        <v>46</v>
      </c>
      <c r="AA9" s="9" t="s">
        <v>47</v>
      </c>
      <c r="AD9" s="8" t="s">
        <v>35</v>
      </c>
      <c r="AE9" s="9" t="s">
        <v>36</v>
      </c>
      <c r="AF9" s="9" t="s">
        <v>37</v>
      </c>
      <c r="AG9" s="9" t="s">
        <v>38</v>
      </c>
      <c r="AH9" s="9" t="s">
        <v>39</v>
      </c>
      <c r="AI9" s="9" t="s">
        <v>40</v>
      </c>
      <c r="AJ9" s="9" t="s">
        <v>41</v>
      </c>
      <c r="AN9" s="8" t="s">
        <v>35</v>
      </c>
      <c r="AO9" s="9" t="s">
        <v>48</v>
      </c>
      <c r="AP9" s="9" t="s">
        <v>49</v>
      </c>
      <c r="AQ9" s="9" t="s">
        <v>50</v>
      </c>
      <c r="AR9" s="9" t="s">
        <v>51</v>
      </c>
      <c r="AS9" s="9" t="s">
        <v>52</v>
      </c>
      <c r="AT9" s="9" t="s">
        <v>53</v>
      </c>
      <c r="AU9" s="3"/>
      <c r="AV9" s="3"/>
      <c r="AW9" s="3"/>
      <c r="AX9" s="8" t="s">
        <v>35</v>
      </c>
      <c r="AY9" s="9" t="s">
        <v>36</v>
      </c>
      <c r="AZ9" s="9" t="s">
        <v>37</v>
      </c>
      <c r="BA9" s="9" t="s">
        <v>38</v>
      </c>
      <c r="BB9" s="9" t="s">
        <v>39</v>
      </c>
      <c r="BC9" s="9" t="s">
        <v>40</v>
      </c>
      <c r="BD9" s="9" t="s">
        <v>41</v>
      </c>
      <c r="BE9" s="3"/>
      <c r="BF9" s="3"/>
      <c r="BG9" s="3"/>
      <c r="BH9" s="8" t="s">
        <v>35</v>
      </c>
      <c r="BI9" s="9" t="s">
        <v>36</v>
      </c>
      <c r="BJ9" s="9" t="s">
        <v>37</v>
      </c>
      <c r="BK9" s="9" t="s">
        <v>38</v>
      </c>
      <c r="BL9" s="9" t="s">
        <v>39</v>
      </c>
      <c r="BM9" s="9" t="s">
        <v>40</v>
      </c>
      <c r="BN9" s="9" t="s">
        <v>54</v>
      </c>
      <c r="BO9" s="3"/>
      <c r="BP9" s="3"/>
      <c r="BQ9" s="3"/>
      <c r="BR9" s="8" t="s">
        <v>35</v>
      </c>
      <c r="BS9" s="9" t="s">
        <v>36</v>
      </c>
      <c r="BT9" s="9" t="s">
        <v>37</v>
      </c>
      <c r="BU9" s="9" t="s">
        <v>38</v>
      </c>
      <c r="BV9" s="9" t="s">
        <v>39</v>
      </c>
      <c r="BW9" s="9" t="s">
        <v>40</v>
      </c>
      <c r="BX9" s="9" t="s">
        <v>41</v>
      </c>
      <c r="BY9" s="3"/>
      <c r="BZ9" s="3"/>
      <c r="CA9" s="3"/>
      <c r="CB9" s="8" t="s">
        <v>35</v>
      </c>
      <c r="CC9" s="9" t="s">
        <v>36</v>
      </c>
      <c r="CD9" s="9" t="s">
        <v>37</v>
      </c>
      <c r="CE9" s="9" t="s">
        <v>38</v>
      </c>
      <c r="CF9" s="9" t="s">
        <v>39</v>
      </c>
      <c r="CG9" s="9" t="s">
        <v>40</v>
      </c>
      <c r="CH9" s="9" t="s">
        <v>41</v>
      </c>
      <c r="CI9" s="3"/>
      <c r="CJ9" s="3"/>
      <c r="CK9" s="3"/>
      <c r="CL9" s="3"/>
      <c r="CM9" s="8" t="s">
        <v>35</v>
      </c>
      <c r="CN9" s="9" t="s">
        <v>55</v>
      </c>
      <c r="CO9" s="9" t="s">
        <v>56</v>
      </c>
      <c r="CP9" s="9" t="s">
        <v>57</v>
      </c>
      <c r="CQ9" s="9" t="s">
        <v>58</v>
      </c>
      <c r="CR9" s="9" t="s">
        <v>59</v>
      </c>
      <c r="CS9" s="9" t="s">
        <v>41</v>
      </c>
      <c r="CX9" s="8" t="s">
        <v>35</v>
      </c>
      <c r="CY9" s="16" t="s">
        <v>60</v>
      </c>
      <c r="CZ9" s="9" t="s">
        <v>60</v>
      </c>
      <c r="DA9" s="9" t="s">
        <v>61</v>
      </c>
      <c r="DB9" s="9" t="s">
        <v>62</v>
      </c>
      <c r="DC9" s="9" t="s">
        <v>63</v>
      </c>
      <c r="DD9" s="9" t="s">
        <v>64</v>
      </c>
      <c r="DE9" s="9" t="s">
        <v>65</v>
      </c>
      <c r="DI9" s="10" t="s">
        <v>66</v>
      </c>
      <c r="DJ9" s="3"/>
      <c r="DK9" s="3"/>
      <c r="DL9" s="3"/>
      <c r="DM9" s="3"/>
      <c r="DN9" s="3"/>
      <c r="DO9" s="3"/>
      <c r="DQ9" s="8" t="s">
        <v>35</v>
      </c>
      <c r="DR9" s="9" t="s">
        <v>36</v>
      </c>
      <c r="DS9" s="9" t="s">
        <v>37</v>
      </c>
      <c r="DT9" s="9" t="s">
        <v>38</v>
      </c>
      <c r="DU9" s="9" t="s">
        <v>39</v>
      </c>
      <c r="DV9" s="9" t="s">
        <v>40</v>
      </c>
      <c r="DW9" s="9" t="s">
        <v>41</v>
      </c>
      <c r="DZ9" s="8" t="s">
        <v>35</v>
      </c>
      <c r="EA9" s="9" t="s">
        <v>36</v>
      </c>
      <c r="EB9" s="9" t="s">
        <v>37</v>
      </c>
      <c r="EC9" s="9" t="s">
        <v>38</v>
      </c>
      <c r="ED9" s="9" t="s">
        <v>39</v>
      </c>
      <c r="EE9" s="9" t="s">
        <v>40</v>
      </c>
      <c r="EF9" s="9" t="s">
        <v>54</v>
      </c>
      <c r="EL9" s="8" t="s">
        <v>35</v>
      </c>
      <c r="EM9" s="16" t="s">
        <v>67</v>
      </c>
      <c r="EN9" s="9" t="s">
        <v>67</v>
      </c>
      <c r="EO9" s="9" t="s">
        <v>68</v>
      </c>
      <c r="EP9" s="9" t="s">
        <v>69</v>
      </c>
      <c r="EQ9" s="9" t="s">
        <v>70</v>
      </c>
      <c r="ER9" s="9" t="s">
        <v>46</v>
      </c>
      <c r="ES9" s="9" t="s">
        <v>71</v>
      </c>
      <c r="EU9" s="8" t="s">
        <v>35</v>
      </c>
      <c r="EV9" s="9" t="s">
        <v>72</v>
      </c>
      <c r="EW9" s="9" t="s">
        <v>61</v>
      </c>
      <c r="EX9" s="9" t="s">
        <v>73</v>
      </c>
      <c r="EY9" s="9" t="s">
        <v>74</v>
      </c>
      <c r="EZ9" s="9" t="s">
        <v>75</v>
      </c>
      <c r="FA9" s="9" t="s">
        <v>76</v>
      </c>
    </row>
    <row r="10" spans="1:157" x14ac:dyDescent="0.2">
      <c r="A10" s="10" t="s">
        <v>66</v>
      </c>
      <c r="B10" s="3"/>
      <c r="C10" s="3"/>
      <c r="D10" s="3"/>
      <c r="E10" s="3"/>
      <c r="F10" s="3"/>
      <c r="G10" s="3"/>
      <c r="K10" s="10" t="s">
        <v>66</v>
      </c>
      <c r="L10" s="3"/>
      <c r="M10" s="3"/>
      <c r="N10" s="3"/>
      <c r="O10" s="3"/>
      <c r="P10" s="3"/>
      <c r="Q10" s="3"/>
      <c r="U10" s="10" t="s">
        <v>66</v>
      </c>
      <c r="V10" s="3"/>
      <c r="W10" s="3"/>
      <c r="X10" s="3"/>
      <c r="Y10" s="3"/>
      <c r="Z10" s="3"/>
      <c r="AA10" s="3"/>
      <c r="AD10" s="10" t="s">
        <v>66</v>
      </c>
      <c r="AE10" s="3"/>
      <c r="AF10" s="3"/>
      <c r="AG10" s="3"/>
      <c r="AH10" s="3"/>
      <c r="AI10" s="3"/>
      <c r="AJ10" s="3"/>
      <c r="AN10" s="10" t="s">
        <v>66</v>
      </c>
      <c r="AO10" s="3"/>
      <c r="AP10" s="3"/>
      <c r="AQ10" s="3"/>
      <c r="AR10" s="3"/>
      <c r="AS10" s="3"/>
      <c r="AT10" s="3"/>
      <c r="AU10" s="3"/>
      <c r="AV10" s="3"/>
      <c r="AW10" s="3"/>
      <c r="AX10" s="10" t="s">
        <v>66</v>
      </c>
      <c r="AY10" s="3"/>
      <c r="AZ10" s="3"/>
      <c r="BA10" s="3"/>
      <c r="BB10" s="3"/>
      <c r="BC10" s="3"/>
      <c r="BD10" s="3"/>
      <c r="BE10" s="3"/>
      <c r="BF10" s="3"/>
      <c r="BG10" s="3"/>
      <c r="BH10" s="10" t="s">
        <v>66</v>
      </c>
      <c r="BI10" s="3"/>
      <c r="BJ10" s="3"/>
      <c r="BK10" s="3"/>
      <c r="BL10" s="3"/>
      <c r="BM10" s="3"/>
      <c r="BN10" s="3"/>
      <c r="BO10" s="3"/>
      <c r="BP10" s="3"/>
      <c r="BQ10" s="3"/>
      <c r="BR10" s="10" t="s">
        <v>66</v>
      </c>
      <c r="BS10" s="3"/>
      <c r="BT10" s="3"/>
      <c r="BU10" s="3"/>
      <c r="BV10" s="3"/>
      <c r="BW10" s="3"/>
      <c r="BX10" s="3"/>
      <c r="BY10" s="3"/>
      <c r="BZ10" s="3"/>
      <c r="CA10" s="3"/>
      <c r="CB10" s="10" t="s">
        <v>66</v>
      </c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10" t="s">
        <v>66</v>
      </c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10" t="s">
        <v>66</v>
      </c>
      <c r="CY10" s="3"/>
      <c r="CZ10" s="3"/>
      <c r="DA10" s="3"/>
      <c r="DB10" s="3"/>
      <c r="DC10" s="3"/>
      <c r="DD10" s="3"/>
      <c r="DE10" s="3"/>
      <c r="DI10" s="3" t="s">
        <v>77</v>
      </c>
      <c r="DJ10" s="18">
        <v>2.8465000000000001E-2</v>
      </c>
      <c r="DK10" s="18">
        <v>2.2009999999999998E-2</v>
      </c>
      <c r="DL10" s="18">
        <v>3.0551999999999999E-2</v>
      </c>
      <c r="DM10" s="18">
        <v>3.1056E-2</v>
      </c>
      <c r="DN10" s="18">
        <v>3.2094999999999999E-2</v>
      </c>
      <c r="DO10" s="18">
        <v>3.3418000000000003E-2</v>
      </c>
      <c r="DQ10" s="10" t="s">
        <v>66</v>
      </c>
      <c r="DR10" s="3"/>
      <c r="DS10" s="3"/>
      <c r="DT10" s="3"/>
      <c r="DU10" s="3"/>
      <c r="DV10" s="3"/>
      <c r="DW10" s="3"/>
      <c r="DZ10" s="10" t="s">
        <v>66</v>
      </c>
      <c r="EA10" s="3"/>
      <c r="EB10" s="3"/>
      <c r="EC10" s="3"/>
      <c r="ED10" s="3"/>
      <c r="EE10" s="3"/>
      <c r="EF10" s="3"/>
      <c r="EL10" s="10" t="s">
        <v>66</v>
      </c>
      <c r="EM10" s="3"/>
      <c r="EN10" s="3"/>
      <c r="EO10" s="3"/>
      <c r="EP10" s="3"/>
      <c r="EQ10" s="3"/>
      <c r="ER10" s="3"/>
      <c r="ES10" s="3"/>
      <c r="EU10" s="10" t="s">
        <v>66</v>
      </c>
      <c r="EV10" s="3"/>
      <c r="EW10" s="3"/>
      <c r="EX10" s="3"/>
      <c r="EY10" s="3"/>
      <c r="EZ10" s="3"/>
      <c r="FA10" s="3"/>
    </row>
    <row r="11" spans="1:157" x14ac:dyDescent="0.2">
      <c r="A11" s="3" t="s">
        <v>77</v>
      </c>
      <c r="B11" s="11">
        <v>8.8283E-2</v>
      </c>
      <c r="C11" s="11">
        <v>8.6527999999999994E-2</v>
      </c>
      <c r="D11" s="11">
        <v>0.14493200000000001</v>
      </c>
      <c r="E11" s="11">
        <v>0.12912100000000001</v>
      </c>
      <c r="F11" s="11">
        <v>0.14366100000000001</v>
      </c>
      <c r="G11" s="11">
        <v>0.164829</v>
      </c>
      <c r="K11" s="3" t="s">
        <v>77</v>
      </c>
      <c r="L11" s="11">
        <v>4.6857999999999997E-2</v>
      </c>
      <c r="M11" s="11">
        <v>5.2380999999999997E-2</v>
      </c>
      <c r="N11" s="11">
        <v>4.1925999999999998E-2</v>
      </c>
      <c r="O11" s="11">
        <v>1.8891000000000002E-2</v>
      </c>
      <c r="P11" s="11">
        <v>4.6504999999999998E-2</v>
      </c>
      <c r="Q11" s="11">
        <v>7.0693000000000006E-2</v>
      </c>
      <c r="U11" s="3" t="s">
        <v>77</v>
      </c>
      <c r="V11" s="11">
        <v>0.113473</v>
      </c>
      <c r="W11" s="11">
        <v>0.12508900000000001</v>
      </c>
      <c r="X11" s="11">
        <v>0.20179</v>
      </c>
      <c r="Y11" s="11">
        <v>0.212141</v>
      </c>
      <c r="Z11" s="11">
        <v>0.20256399999999999</v>
      </c>
      <c r="AA11" s="11">
        <v>0.214643</v>
      </c>
      <c r="AD11" s="3" t="s">
        <v>77</v>
      </c>
      <c r="AE11" s="11">
        <v>8.6508000000000002E-2</v>
      </c>
      <c r="AF11" s="11">
        <v>5.1575000000000003E-2</v>
      </c>
      <c r="AG11" s="11">
        <v>7.8544000000000003E-2</v>
      </c>
      <c r="AH11" s="11">
        <v>-1.8357999999999999E-2</v>
      </c>
      <c r="AI11" s="11">
        <v>7.6293E-2</v>
      </c>
      <c r="AJ11" s="11">
        <v>7.893E-2</v>
      </c>
      <c r="AN11" s="3" t="s">
        <v>77</v>
      </c>
      <c r="AO11" s="11">
        <v>4.5252000000000001E-2</v>
      </c>
      <c r="AP11" s="11">
        <v>3.8006999999999999E-2</v>
      </c>
      <c r="AQ11" s="11">
        <v>7.1648000000000003E-2</v>
      </c>
      <c r="AR11" s="11">
        <v>0.119994</v>
      </c>
      <c r="AS11" s="11">
        <v>0.140767</v>
      </c>
      <c r="AT11" s="11">
        <v>8.1254999999999994E-2</v>
      </c>
      <c r="AU11" s="11"/>
      <c r="AV11" s="3"/>
      <c r="AW11" s="3"/>
      <c r="AX11" s="3" t="s">
        <v>77</v>
      </c>
      <c r="AY11" s="11">
        <v>9.0140999999999999E-2</v>
      </c>
      <c r="AZ11" s="11">
        <v>0.104906</v>
      </c>
      <c r="BA11" s="11">
        <v>0.10835</v>
      </c>
      <c r="BB11" s="11">
        <v>0.110041</v>
      </c>
      <c r="BC11" s="11">
        <v>0.11880599999999999</v>
      </c>
      <c r="BD11" s="11">
        <v>0.139461</v>
      </c>
      <c r="BE11" s="3"/>
      <c r="BF11" s="3"/>
      <c r="BG11" s="3"/>
      <c r="BH11" s="3" t="s">
        <v>77</v>
      </c>
      <c r="BI11" s="11">
        <v>1.3721000000000001E-2</v>
      </c>
      <c r="BJ11" s="11">
        <v>9.5940000000000001E-3</v>
      </c>
      <c r="BK11" s="11">
        <v>1.3561E-2</v>
      </c>
      <c r="BL11" s="11">
        <v>1.0168999999999999E-2</v>
      </c>
      <c r="BM11" s="11">
        <v>1.3141E-2</v>
      </c>
      <c r="BN11" s="11">
        <v>1.4843E-2</v>
      </c>
      <c r="BO11" s="3"/>
      <c r="BP11" s="3"/>
      <c r="BQ11" s="3"/>
      <c r="BR11" s="3" t="s">
        <v>77</v>
      </c>
      <c r="BS11" s="11">
        <v>0.22337599999999999</v>
      </c>
      <c r="BT11" s="11">
        <v>0.162408</v>
      </c>
      <c r="BU11" s="11">
        <v>0.18013199999999999</v>
      </c>
      <c r="BV11" s="11">
        <v>0.206563</v>
      </c>
      <c r="BW11" s="11">
        <v>0.223999</v>
      </c>
      <c r="BX11" s="11">
        <v>0.22886899999999999</v>
      </c>
      <c r="BY11" s="3"/>
      <c r="BZ11" s="3"/>
      <c r="CA11" s="3"/>
      <c r="CB11" s="3" t="s">
        <v>77</v>
      </c>
      <c r="CC11" s="11">
        <v>0.15704699999999999</v>
      </c>
      <c r="CD11" s="11">
        <v>0.13952800000000001</v>
      </c>
      <c r="CE11" s="11">
        <v>0.17965100000000001</v>
      </c>
      <c r="CF11" s="11">
        <v>0.119255</v>
      </c>
      <c r="CG11" s="11">
        <v>0.151086</v>
      </c>
      <c r="CH11" s="11">
        <v>0.17188800000000001</v>
      </c>
      <c r="CI11" s="3"/>
      <c r="CJ11" s="3"/>
      <c r="CK11" s="3"/>
      <c r="CL11" s="3"/>
      <c r="CM11" s="3" t="s">
        <v>77</v>
      </c>
      <c r="CN11" s="11">
        <v>0.112608</v>
      </c>
      <c r="CO11" s="11">
        <v>0.13761000000000001</v>
      </c>
      <c r="CP11" s="11">
        <v>0.14919199999999999</v>
      </c>
      <c r="CQ11" s="11">
        <v>0.14268900000000001</v>
      </c>
      <c r="CR11" s="11">
        <v>0.14802000000000001</v>
      </c>
      <c r="CS11" s="11">
        <v>0.14591499999999999</v>
      </c>
      <c r="CT11" s="11"/>
      <c r="CU11" s="11"/>
      <c r="CV11" s="11"/>
      <c r="CW11" s="11"/>
      <c r="CX11" s="3" t="s">
        <v>77</v>
      </c>
      <c r="CY11" s="17" t="s">
        <v>78</v>
      </c>
      <c r="CZ11" s="11">
        <v>0.116231</v>
      </c>
      <c r="DA11" s="11">
        <v>0.127993</v>
      </c>
      <c r="DB11" s="11">
        <v>0.171986</v>
      </c>
      <c r="DC11" s="11">
        <v>8.1659999999999996E-2</v>
      </c>
      <c r="DD11" s="11">
        <v>0.38551099999999999</v>
      </c>
      <c r="DE11" s="11">
        <v>0.591306</v>
      </c>
      <c r="DI11" s="3" t="s">
        <v>79</v>
      </c>
      <c r="DJ11" s="18">
        <v>0.12676100000000001</v>
      </c>
      <c r="DK11" s="18">
        <v>0.102183</v>
      </c>
      <c r="DL11" s="18">
        <v>0.146313</v>
      </c>
      <c r="DM11" s="18">
        <v>0.14643700000000001</v>
      </c>
      <c r="DN11" s="18">
        <v>0.14638300000000001</v>
      </c>
      <c r="DO11" s="18">
        <v>0.13766800000000001</v>
      </c>
      <c r="DQ11" s="3" t="s">
        <v>77</v>
      </c>
      <c r="DR11" s="11">
        <v>1.5610000000000001E-3</v>
      </c>
      <c r="DS11" s="11">
        <v>2.8206999999999999E-2</v>
      </c>
      <c r="DT11" s="11">
        <v>7.1348999999999996E-2</v>
      </c>
      <c r="DU11" s="11">
        <v>0.118156</v>
      </c>
      <c r="DV11" s="11">
        <v>5.8816E-2</v>
      </c>
      <c r="DW11" s="11">
        <v>4.7592000000000002E-2</v>
      </c>
      <c r="DZ11" s="3" t="s">
        <v>77</v>
      </c>
      <c r="EA11" s="11">
        <v>7.5453000000000006E-2</v>
      </c>
      <c r="EB11" s="11">
        <v>7.5452000000000005E-2</v>
      </c>
      <c r="EC11" s="11">
        <v>7.3168999999999998E-2</v>
      </c>
      <c r="ED11" s="11">
        <v>7.7620999999999996E-2</v>
      </c>
      <c r="EE11" s="11">
        <v>7.7868999999999994E-2</v>
      </c>
      <c r="EF11" s="11">
        <v>7.0556999999999995E-2</v>
      </c>
      <c r="EL11" s="3" t="s">
        <v>77</v>
      </c>
      <c r="EM11" s="20">
        <v>0.13608999999999999</v>
      </c>
      <c r="EN11" s="11">
        <v>0.13608999999999999</v>
      </c>
      <c r="EO11" s="11">
        <v>0.11502900000000001</v>
      </c>
      <c r="EP11" s="11">
        <v>0.120616</v>
      </c>
      <c r="EQ11" s="11">
        <v>0.14609</v>
      </c>
      <c r="ER11" s="11">
        <v>0.15573100000000001</v>
      </c>
      <c r="ES11" s="11">
        <v>0.161741</v>
      </c>
      <c r="EU11" s="3" t="s">
        <v>77</v>
      </c>
      <c r="EV11" s="11">
        <v>5.8874999999999997E-2</v>
      </c>
      <c r="EW11" s="11">
        <v>5.7639000000000003E-2</v>
      </c>
      <c r="EX11" s="11">
        <v>6.5198999999999993E-2</v>
      </c>
      <c r="EY11" s="11">
        <v>6.2820000000000001E-2</v>
      </c>
      <c r="EZ11" s="11">
        <v>6.8129999999999996E-2</v>
      </c>
      <c r="FA11" s="11">
        <v>6.9471000000000005E-2</v>
      </c>
    </row>
    <row r="12" spans="1:157" x14ac:dyDescent="0.2">
      <c r="A12" s="3" t="s">
        <v>79</v>
      </c>
      <c r="B12" s="11">
        <v>0.11251</v>
      </c>
      <c r="C12" s="11">
        <v>0.11012</v>
      </c>
      <c r="D12" s="11">
        <v>0.18545</v>
      </c>
      <c r="E12" s="11">
        <v>0.16521</v>
      </c>
      <c r="F12" s="11">
        <v>0.18399799999999999</v>
      </c>
      <c r="G12" s="11">
        <v>0.21066099999999999</v>
      </c>
      <c r="K12" s="3" t="s">
        <v>79</v>
      </c>
      <c r="L12" s="11">
        <v>8.3507999999999999E-2</v>
      </c>
      <c r="M12" s="11">
        <v>8.4751000000000007E-2</v>
      </c>
      <c r="N12" s="11">
        <v>6.5312999999999996E-2</v>
      </c>
      <c r="O12" s="11">
        <v>2.809E-2</v>
      </c>
      <c r="P12" s="11">
        <v>6.7798999999999998E-2</v>
      </c>
      <c r="Q12" s="11">
        <v>9.8794999999999994E-2</v>
      </c>
      <c r="U12" s="3" t="s">
        <v>79</v>
      </c>
      <c r="V12" s="11">
        <v>0.190193</v>
      </c>
      <c r="W12" s="11">
        <v>0.21457799999999999</v>
      </c>
      <c r="X12" s="11">
        <v>0.35169400000000001</v>
      </c>
      <c r="Y12" s="11">
        <v>0.39004699999999998</v>
      </c>
      <c r="Z12" s="11">
        <v>0.386959</v>
      </c>
      <c r="AA12" s="11">
        <v>0.425369</v>
      </c>
      <c r="AD12" s="3" t="s">
        <v>79</v>
      </c>
      <c r="AE12" s="11">
        <v>0.1336</v>
      </c>
      <c r="AF12" s="11">
        <v>7.8484999999999999E-2</v>
      </c>
      <c r="AG12" s="11">
        <v>0.119161</v>
      </c>
      <c r="AH12" s="11">
        <v>-2.8156E-2</v>
      </c>
      <c r="AI12" s="11">
        <v>0.11722100000000001</v>
      </c>
      <c r="AJ12" s="11">
        <v>0.12081799999999999</v>
      </c>
      <c r="AN12" s="3" t="s">
        <v>79</v>
      </c>
      <c r="AO12" s="11">
        <v>5.2222999999999999E-2</v>
      </c>
      <c r="AP12" s="11">
        <v>4.419E-2</v>
      </c>
      <c r="AQ12" s="11">
        <v>8.2956000000000002E-2</v>
      </c>
      <c r="AR12" s="11">
        <v>0.139567</v>
      </c>
      <c r="AS12" s="11">
        <v>0.16281599999999999</v>
      </c>
      <c r="AT12" s="11">
        <v>9.6787999999999999E-2</v>
      </c>
      <c r="AU12" s="11"/>
      <c r="AV12" s="11"/>
      <c r="AW12" s="11"/>
      <c r="AX12" s="3" t="s">
        <v>79</v>
      </c>
      <c r="AY12" s="11">
        <v>0.19059000000000001</v>
      </c>
      <c r="AZ12" s="11">
        <v>0.221057</v>
      </c>
      <c r="BA12" s="11">
        <v>0.21193600000000001</v>
      </c>
      <c r="BB12" s="11">
        <v>0.203206</v>
      </c>
      <c r="BC12" s="11">
        <v>0.209123</v>
      </c>
      <c r="BD12" s="11">
        <v>0.24123700000000001</v>
      </c>
      <c r="BE12" s="11"/>
      <c r="BF12" s="11"/>
      <c r="BG12" s="11"/>
      <c r="BH12" s="3" t="s">
        <v>80</v>
      </c>
      <c r="BI12" s="11">
        <v>0.14070199999999999</v>
      </c>
      <c r="BJ12" s="11">
        <v>0.107756</v>
      </c>
      <c r="BK12" s="11">
        <v>0.16856299999999999</v>
      </c>
      <c r="BL12" s="11">
        <v>0.12848599999999999</v>
      </c>
      <c r="BM12" s="11">
        <v>0.15979099999999999</v>
      </c>
      <c r="BN12" s="11">
        <v>0.17385600000000001</v>
      </c>
      <c r="BO12" s="11"/>
      <c r="BP12" s="11"/>
      <c r="BQ12" s="11"/>
      <c r="BR12" s="3" t="s">
        <v>79</v>
      </c>
      <c r="BS12" s="11">
        <v>0.44584499999999999</v>
      </c>
      <c r="BT12" s="11">
        <v>0.28885899999999998</v>
      </c>
      <c r="BU12" s="11">
        <v>0.30468800000000001</v>
      </c>
      <c r="BV12" s="11">
        <v>0.364813</v>
      </c>
      <c r="BW12" s="11">
        <v>0.40746900000000003</v>
      </c>
      <c r="BX12" s="11">
        <v>0.41610799999999998</v>
      </c>
      <c r="BY12" s="11"/>
      <c r="BZ12" s="11"/>
      <c r="CA12" s="11"/>
      <c r="CB12" s="3" t="s">
        <v>79</v>
      </c>
      <c r="CC12" s="11">
        <v>0.18485399999999999</v>
      </c>
      <c r="CD12" s="11">
        <v>0.16314400000000001</v>
      </c>
      <c r="CE12" s="11">
        <v>0.21045</v>
      </c>
      <c r="CF12" s="11">
        <v>0.14410800000000001</v>
      </c>
      <c r="CG12" s="11">
        <v>0.18274399999999999</v>
      </c>
      <c r="CH12" s="11">
        <v>0.206568</v>
      </c>
      <c r="CI12" s="11"/>
      <c r="CJ12" s="11"/>
      <c r="CK12" s="11"/>
      <c r="CL12" s="11"/>
      <c r="CM12" s="3" t="s">
        <v>79</v>
      </c>
      <c r="CN12" s="11">
        <v>0.17008899999999999</v>
      </c>
      <c r="CO12" s="11">
        <v>0.20579</v>
      </c>
      <c r="CP12" s="11">
        <v>0.222137</v>
      </c>
      <c r="CQ12" s="11">
        <v>0.2089</v>
      </c>
      <c r="CR12" s="11">
        <v>0.20980399999999999</v>
      </c>
      <c r="CS12" s="11">
        <v>0.19883400000000001</v>
      </c>
      <c r="CT12" s="11"/>
      <c r="CU12" s="11"/>
      <c r="CV12" s="11"/>
      <c r="CW12" s="11"/>
      <c r="CX12" s="3" t="s">
        <v>79</v>
      </c>
      <c r="CY12" s="17" t="s">
        <v>78</v>
      </c>
      <c r="CZ12" s="11">
        <v>0.13590099999999999</v>
      </c>
      <c r="DA12" s="11">
        <v>0.15001700000000001</v>
      </c>
      <c r="DB12" s="11">
        <v>0.199438</v>
      </c>
      <c r="DC12" s="11">
        <v>9.6055000000000001E-2</v>
      </c>
      <c r="DD12" s="11">
        <v>0.46747</v>
      </c>
      <c r="DE12" s="11">
        <v>0.73736999999999997</v>
      </c>
      <c r="DI12" s="3" t="s">
        <v>80</v>
      </c>
      <c r="DJ12" s="18">
        <v>0.151611</v>
      </c>
      <c r="DK12" s="18">
        <v>0.100741</v>
      </c>
      <c r="DL12" s="18">
        <v>0.19878100000000001</v>
      </c>
      <c r="DM12" s="18">
        <v>0.16364999999999999</v>
      </c>
      <c r="DN12" s="18">
        <v>0.17668200000000001</v>
      </c>
      <c r="DO12" s="18">
        <v>0.17816499999999999</v>
      </c>
      <c r="DQ12" s="3" t="s">
        <v>79</v>
      </c>
      <c r="DR12" s="11">
        <v>2.3340000000000001E-3</v>
      </c>
      <c r="DS12" s="11">
        <v>4.0848000000000002E-2</v>
      </c>
      <c r="DT12" s="11">
        <v>0.10524699999999999</v>
      </c>
      <c r="DU12" s="11">
        <v>0.185337</v>
      </c>
      <c r="DV12" s="11">
        <v>8.9032E-2</v>
      </c>
      <c r="DW12" s="11">
        <v>6.9608000000000003E-2</v>
      </c>
      <c r="DZ12" s="3" t="s">
        <v>79</v>
      </c>
      <c r="EA12" s="11">
        <v>0.12578500000000001</v>
      </c>
      <c r="EB12" s="11">
        <v>0.12915199999999999</v>
      </c>
      <c r="EC12" s="11">
        <v>0.126697</v>
      </c>
      <c r="ED12" s="11">
        <v>0.13339599999999999</v>
      </c>
      <c r="EE12" s="11">
        <v>0.13033900000000001</v>
      </c>
      <c r="EF12" s="11">
        <v>0.11669400000000001</v>
      </c>
      <c r="EL12" s="3" t="s">
        <v>79</v>
      </c>
      <c r="EM12" s="20">
        <v>0.18909999999999999</v>
      </c>
      <c r="EN12" s="11">
        <v>0.18909999999999999</v>
      </c>
      <c r="EO12" s="11">
        <v>0.157275</v>
      </c>
      <c r="EP12" s="11">
        <v>0.16466900000000001</v>
      </c>
      <c r="EQ12" s="11">
        <v>0.20846200000000001</v>
      </c>
      <c r="ER12" s="11">
        <v>0.230517</v>
      </c>
      <c r="ES12" s="11">
        <v>0.247367</v>
      </c>
      <c r="EU12" s="3" t="s">
        <v>79</v>
      </c>
      <c r="EV12" s="11">
        <v>9.1657000000000002E-2</v>
      </c>
      <c r="EW12" s="11">
        <v>9.2151999999999998E-2</v>
      </c>
      <c r="EX12" s="11">
        <v>0.107561</v>
      </c>
      <c r="EY12" s="11">
        <v>0.103814</v>
      </c>
      <c r="EZ12" s="11">
        <v>0.112974</v>
      </c>
      <c r="FA12" s="11">
        <v>0.11494500000000001</v>
      </c>
    </row>
    <row r="13" spans="1:157" x14ac:dyDescent="0.2">
      <c r="A13" s="3" t="s">
        <v>80</v>
      </c>
      <c r="B13" s="11">
        <v>0.181196</v>
      </c>
      <c r="C13" s="11">
        <v>0.18995400000000001</v>
      </c>
      <c r="D13" s="11">
        <v>0.32069300000000001</v>
      </c>
      <c r="E13" s="11">
        <v>0.23621200000000001</v>
      </c>
      <c r="F13" s="11">
        <v>0.27355600000000002</v>
      </c>
      <c r="G13" s="11">
        <v>0.32101299999999999</v>
      </c>
      <c r="K13" s="3" t="s">
        <v>80</v>
      </c>
      <c r="L13" s="11">
        <v>0.21945000000000001</v>
      </c>
      <c r="M13" s="11">
        <v>0.27441700000000002</v>
      </c>
      <c r="N13" s="11">
        <v>0.28805599999999998</v>
      </c>
      <c r="O13" s="11">
        <v>-1.9148999999999999E-2</v>
      </c>
      <c r="P13" s="11">
        <v>0.174897</v>
      </c>
      <c r="Q13" s="11">
        <v>0.22558300000000001</v>
      </c>
      <c r="U13" s="3" t="s">
        <v>80</v>
      </c>
      <c r="V13" s="11">
        <v>0.559172</v>
      </c>
      <c r="W13" s="11">
        <v>0.73685500000000004</v>
      </c>
      <c r="X13" s="11">
        <v>1.4744330000000001</v>
      </c>
      <c r="Y13" s="11">
        <v>1.7545919999999999</v>
      </c>
      <c r="Z13" s="11">
        <v>1.719495</v>
      </c>
      <c r="AA13" s="11">
        <v>1.574125</v>
      </c>
      <c r="AD13" s="3" t="s">
        <v>80</v>
      </c>
      <c r="AE13" s="11">
        <v>0.20943700000000001</v>
      </c>
      <c r="AF13" s="11">
        <v>9.8312999999999998E-2</v>
      </c>
      <c r="AG13" s="11">
        <v>0.188248</v>
      </c>
      <c r="AH13" s="11">
        <v>-4.4144999999999997E-2</v>
      </c>
      <c r="AI13" s="11">
        <v>0.18461</v>
      </c>
      <c r="AJ13" s="11">
        <v>0.184423</v>
      </c>
      <c r="AN13" s="3" t="s">
        <v>80</v>
      </c>
      <c r="AO13" s="11">
        <v>0.105991</v>
      </c>
      <c r="AP13" s="11">
        <v>0.12117600000000001</v>
      </c>
      <c r="AQ13" s="11">
        <v>0.275557</v>
      </c>
      <c r="AR13" s="11">
        <v>0.48198999999999997</v>
      </c>
      <c r="AS13" s="11">
        <v>0.60312200000000005</v>
      </c>
      <c r="AT13" s="11">
        <v>0.134575</v>
      </c>
      <c r="AU13" s="11"/>
      <c r="AV13" s="11"/>
      <c r="AW13" s="11"/>
      <c r="AX13" s="3" t="s">
        <v>80</v>
      </c>
      <c r="AY13" s="11">
        <v>0.68163300000000004</v>
      </c>
      <c r="AZ13" s="11">
        <v>1.4531860000000001</v>
      </c>
      <c r="BA13" s="11">
        <v>0.74521999999999999</v>
      </c>
      <c r="BB13" s="11">
        <v>0.62666699999999997</v>
      </c>
      <c r="BC13" s="11">
        <v>0.48434500000000003</v>
      </c>
      <c r="BD13" s="11">
        <v>0.65318100000000001</v>
      </c>
      <c r="BE13" s="11"/>
      <c r="BF13" s="11"/>
      <c r="BG13" s="11"/>
      <c r="BH13" s="3" t="s">
        <v>81</v>
      </c>
      <c r="BI13" s="11">
        <v>0.14906700000000001</v>
      </c>
      <c r="BJ13" s="11">
        <v>0.11335099999999999</v>
      </c>
      <c r="BK13" s="11">
        <v>0.18287300000000001</v>
      </c>
      <c r="BL13" s="11">
        <v>0.136935</v>
      </c>
      <c r="BM13" s="11">
        <v>0.16894100000000001</v>
      </c>
      <c r="BN13" s="11">
        <v>0.181924</v>
      </c>
      <c r="BO13" s="11"/>
      <c r="BP13" s="11"/>
      <c r="BQ13" s="11"/>
      <c r="BR13" s="3" t="s">
        <v>80</v>
      </c>
      <c r="BS13" s="11">
        <v>1.414285</v>
      </c>
      <c r="BT13" s="11">
        <v>1.0251030000000001</v>
      </c>
      <c r="BU13" s="11">
        <v>1.247325</v>
      </c>
      <c r="BV13" s="11">
        <v>1.4402779999999999</v>
      </c>
      <c r="BW13" s="11">
        <v>1.6741429999999999</v>
      </c>
      <c r="BX13" s="11">
        <v>1.775776</v>
      </c>
      <c r="BY13" s="11"/>
      <c r="BZ13" s="11"/>
      <c r="CA13" s="11"/>
      <c r="CB13" s="3" t="s">
        <v>80</v>
      </c>
      <c r="CC13" s="11">
        <v>0.19964199999999999</v>
      </c>
      <c r="CD13" s="11">
        <v>0.25416800000000001</v>
      </c>
      <c r="CE13" s="11">
        <v>0.31101699999999999</v>
      </c>
      <c r="CF13" s="11">
        <v>0.18516099999999999</v>
      </c>
      <c r="CG13" s="11">
        <v>0.280391</v>
      </c>
      <c r="CH13" s="11">
        <v>0.361344</v>
      </c>
      <c r="CI13" s="11"/>
      <c r="CJ13" s="11"/>
      <c r="CK13" s="11"/>
      <c r="CL13" s="11"/>
      <c r="CM13" s="3" t="s">
        <v>80</v>
      </c>
      <c r="CN13" s="11">
        <v>0.401397</v>
      </c>
      <c r="CO13" s="11">
        <v>0.47078599999999998</v>
      </c>
      <c r="CP13" s="11">
        <v>0.47151300000000002</v>
      </c>
      <c r="CQ13" s="11">
        <v>0.388239</v>
      </c>
      <c r="CR13" s="11">
        <v>0.37133300000000002</v>
      </c>
      <c r="CS13" s="11">
        <v>0.35604000000000002</v>
      </c>
      <c r="CT13" s="11"/>
      <c r="CU13" s="11"/>
      <c r="CV13" s="11"/>
      <c r="CW13" s="11"/>
      <c r="CX13" s="3" t="s">
        <v>80</v>
      </c>
      <c r="CY13" s="17" t="s">
        <v>78</v>
      </c>
      <c r="CZ13" s="11">
        <v>0.25953700000000002</v>
      </c>
      <c r="DA13" s="11">
        <v>0.29776200000000003</v>
      </c>
      <c r="DB13" s="11">
        <v>0.44831599999999999</v>
      </c>
      <c r="DC13" s="11">
        <v>0.179336</v>
      </c>
      <c r="DD13" s="11">
        <v>0.91457999999999995</v>
      </c>
      <c r="DE13" s="11">
        <v>1.272114</v>
      </c>
      <c r="DI13" s="3" t="s">
        <v>81</v>
      </c>
      <c r="DJ13" s="18">
        <v>0.15604499999999999</v>
      </c>
      <c r="DK13" s="18">
        <v>0.10388799999999999</v>
      </c>
      <c r="DL13" s="18">
        <v>0.20535100000000001</v>
      </c>
      <c r="DM13" s="18">
        <v>0.168491</v>
      </c>
      <c r="DN13" s="18">
        <v>0.18162400000000001</v>
      </c>
      <c r="DO13" s="18">
        <v>0.18374799999999999</v>
      </c>
      <c r="DQ13" s="3" t="s">
        <v>80</v>
      </c>
      <c r="DR13" s="11">
        <v>-0.10746699999999999</v>
      </c>
      <c r="DS13" s="11">
        <v>5.4232000000000002E-2</v>
      </c>
      <c r="DT13" s="11">
        <v>0.204263</v>
      </c>
      <c r="DU13" s="11">
        <v>0.324905</v>
      </c>
      <c r="DV13" s="11">
        <v>0.27348</v>
      </c>
      <c r="DW13" s="11">
        <v>0.20388899999999999</v>
      </c>
      <c r="DZ13" s="3" t="s">
        <v>80</v>
      </c>
      <c r="EA13" s="11">
        <v>0.24054500000000001</v>
      </c>
      <c r="EB13" s="11">
        <v>0.23766200000000001</v>
      </c>
      <c r="EC13" s="11">
        <v>0.24122199999999999</v>
      </c>
      <c r="ED13" s="11">
        <v>0.25350899999999998</v>
      </c>
      <c r="EE13" s="11">
        <v>0.24984600000000001</v>
      </c>
      <c r="EF13" s="11">
        <v>0.15127699999999999</v>
      </c>
      <c r="EL13" s="3" t="s">
        <v>80</v>
      </c>
      <c r="EM13" s="20">
        <v>0.35172500000000001</v>
      </c>
      <c r="EN13" s="11">
        <v>0.35172500000000001</v>
      </c>
      <c r="EO13" s="11">
        <v>0.30654199999999998</v>
      </c>
      <c r="EP13" s="11">
        <v>0.33363500000000001</v>
      </c>
      <c r="EQ13" s="11">
        <v>0.40882800000000002</v>
      </c>
      <c r="ER13" s="11">
        <v>0.46486499999999997</v>
      </c>
      <c r="ES13" s="11">
        <v>0.50707500000000005</v>
      </c>
      <c r="EU13" s="3" t="s">
        <v>80</v>
      </c>
      <c r="EV13" s="11">
        <v>0.188614</v>
      </c>
      <c r="EW13" s="11">
        <v>0.16212099999999999</v>
      </c>
      <c r="EX13" s="11">
        <v>0.155387</v>
      </c>
      <c r="EY13" s="11">
        <v>0.12840399999999999</v>
      </c>
      <c r="EZ13" s="11">
        <v>0.18640899999999999</v>
      </c>
      <c r="FA13" s="11">
        <v>0.22642999999999999</v>
      </c>
    </row>
    <row r="14" spans="1:157" x14ac:dyDescent="0.2">
      <c r="A14" s="3" t="s">
        <v>81</v>
      </c>
      <c r="B14" s="11">
        <v>0.181196</v>
      </c>
      <c r="C14" s="11">
        <v>0.18995400000000001</v>
      </c>
      <c r="D14" s="11">
        <v>0.32069300000000001</v>
      </c>
      <c r="E14" s="11">
        <v>0.23621200000000001</v>
      </c>
      <c r="F14" s="11">
        <v>0.27355600000000002</v>
      </c>
      <c r="G14" s="11">
        <v>0.32101299999999999</v>
      </c>
      <c r="K14" s="3" t="s">
        <v>81</v>
      </c>
      <c r="L14" s="11">
        <v>0.21945000000000001</v>
      </c>
      <c r="M14" s="11">
        <v>0.27441700000000002</v>
      </c>
      <c r="N14" s="11">
        <v>0.28805599999999998</v>
      </c>
      <c r="O14" s="11">
        <v>-1.9148999999999999E-2</v>
      </c>
      <c r="P14" s="11">
        <v>0.174897</v>
      </c>
      <c r="Q14" s="11">
        <v>0.22558300000000001</v>
      </c>
      <c r="U14" s="3" t="s">
        <v>81</v>
      </c>
      <c r="V14" s="11">
        <v>0.559172</v>
      </c>
      <c r="W14" s="11">
        <v>0.73685500000000004</v>
      </c>
      <c r="X14" s="11">
        <v>1.4744330000000001</v>
      </c>
      <c r="Y14" s="11">
        <v>1.7545919999999999</v>
      </c>
      <c r="Z14" s="11">
        <v>1.719495</v>
      </c>
      <c r="AA14" s="11">
        <v>1.574125</v>
      </c>
      <c r="AD14" s="3" t="s">
        <v>81</v>
      </c>
      <c r="AE14" s="11">
        <v>0.21051700000000001</v>
      </c>
      <c r="AF14" s="11">
        <v>9.7978999999999997E-2</v>
      </c>
      <c r="AG14" s="11">
        <v>0.189468</v>
      </c>
      <c r="AH14" s="11">
        <v>-4.6463999999999998E-2</v>
      </c>
      <c r="AI14" s="11">
        <v>0.18599199999999999</v>
      </c>
      <c r="AJ14" s="11">
        <v>0.18516099999999999</v>
      </c>
      <c r="AN14" s="3" t="s">
        <v>81</v>
      </c>
      <c r="AO14" s="11">
        <v>0.10492600000000001</v>
      </c>
      <c r="AP14" s="11">
        <v>0.10914600000000001</v>
      </c>
      <c r="AQ14" s="11">
        <v>0.26361699999999999</v>
      </c>
      <c r="AR14" s="11">
        <v>0.47085199999999999</v>
      </c>
      <c r="AS14" s="11">
        <v>0.60312200000000005</v>
      </c>
      <c r="AT14" s="11">
        <v>0.134575</v>
      </c>
      <c r="AU14" s="11"/>
      <c r="AV14" s="11"/>
      <c r="AW14" s="11"/>
      <c r="AX14" s="3" t="s">
        <v>81</v>
      </c>
      <c r="AY14" s="11">
        <v>0.74590599999999996</v>
      </c>
      <c r="AZ14" s="11">
        <v>1.501776</v>
      </c>
      <c r="BA14" s="11">
        <v>0.76352799999999998</v>
      </c>
      <c r="BB14" s="11">
        <v>0.63628300000000004</v>
      </c>
      <c r="BC14" s="11">
        <v>0.48925999999999997</v>
      </c>
      <c r="BD14" s="11">
        <v>0.65748300000000004</v>
      </c>
      <c r="BE14" s="11"/>
      <c r="BF14" s="11"/>
      <c r="BG14" s="11"/>
      <c r="BH14" s="3" t="s">
        <v>82</v>
      </c>
      <c r="BI14" s="14">
        <v>8543.9599999999991</v>
      </c>
      <c r="BJ14" s="14">
        <v>113.32</v>
      </c>
      <c r="BK14" s="14">
        <v>17819.2</v>
      </c>
      <c r="BL14" s="14">
        <v>6222.98</v>
      </c>
      <c r="BM14" s="14">
        <v>16290.38</v>
      </c>
      <c r="BN14" s="14" t="s">
        <v>78</v>
      </c>
      <c r="BO14" s="11"/>
      <c r="BP14" s="11"/>
      <c r="BQ14" s="11"/>
      <c r="BR14" s="3" t="s">
        <v>81</v>
      </c>
      <c r="BS14" s="11">
        <v>1.4383410000000001</v>
      </c>
      <c r="BT14" s="11">
        <v>1.0437959999999999</v>
      </c>
      <c r="BU14" s="11">
        <v>1.2678970000000001</v>
      </c>
      <c r="BV14" s="11">
        <v>1.4592210000000001</v>
      </c>
      <c r="BW14" s="11">
        <v>1.6927490000000001</v>
      </c>
      <c r="BX14" s="11">
        <v>1.792306</v>
      </c>
      <c r="BY14" s="11"/>
      <c r="BZ14" s="11"/>
      <c r="CA14" s="11"/>
      <c r="CB14" s="3" t="s">
        <v>81</v>
      </c>
      <c r="CC14" s="11">
        <v>0.19964199999999999</v>
      </c>
      <c r="CD14" s="11">
        <v>0.25416800000000001</v>
      </c>
      <c r="CE14" s="11">
        <v>0.31101699999999999</v>
      </c>
      <c r="CF14" s="11">
        <v>0.18516099999999999</v>
      </c>
      <c r="CG14" s="11">
        <v>0.280391</v>
      </c>
      <c r="CH14" s="11">
        <v>0.361344</v>
      </c>
      <c r="CI14" s="11"/>
      <c r="CJ14" s="11"/>
      <c r="CK14" s="11"/>
      <c r="CL14" s="11"/>
      <c r="CM14" s="3" t="s">
        <v>81</v>
      </c>
      <c r="CN14" s="11">
        <v>0.401397</v>
      </c>
      <c r="CO14" s="11">
        <v>0.47078599999999998</v>
      </c>
      <c r="CP14" s="11">
        <v>0.47151300000000002</v>
      </c>
      <c r="CQ14" s="11">
        <v>0.388239</v>
      </c>
      <c r="CR14" s="11">
        <v>0.37133300000000002</v>
      </c>
      <c r="CS14" s="11">
        <v>0.35604000000000002</v>
      </c>
      <c r="CT14" s="11"/>
      <c r="CU14" s="11"/>
      <c r="CV14" s="11"/>
      <c r="CW14" s="11"/>
      <c r="CX14" s="3" t="s">
        <v>81</v>
      </c>
      <c r="CY14" s="17" t="s">
        <v>78</v>
      </c>
      <c r="CZ14" s="11">
        <v>0.25953700000000002</v>
      </c>
      <c r="DA14" s="11">
        <v>0.29776200000000003</v>
      </c>
      <c r="DB14" s="11">
        <v>0.44831599999999999</v>
      </c>
      <c r="DC14" s="11">
        <v>0.179336</v>
      </c>
      <c r="DD14" s="11">
        <v>0.91457999999999995</v>
      </c>
      <c r="DE14" s="11">
        <v>1.272114</v>
      </c>
      <c r="DI14" s="3"/>
      <c r="DJ14" s="3"/>
      <c r="DK14" s="3"/>
      <c r="DL14" s="3"/>
      <c r="DM14" s="3"/>
      <c r="DN14" s="3"/>
      <c r="DO14" s="3"/>
      <c r="DQ14" s="3" t="s">
        <v>81</v>
      </c>
      <c r="DR14" s="11">
        <v>-0.15076600000000001</v>
      </c>
      <c r="DS14" s="11">
        <v>4.7844999999999999E-2</v>
      </c>
      <c r="DT14" s="11">
        <v>0.210783</v>
      </c>
      <c r="DU14" s="11">
        <v>0.33602599999999999</v>
      </c>
      <c r="DV14" s="11">
        <v>0.279472</v>
      </c>
      <c r="DW14" s="11">
        <v>0.206536</v>
      </c>
      <c r="DZ14" s="3" t="s">
        <v>81</v>
      </c>
      <c r="EA14" s="11">
        <v>0.25320100000000001</v>
      </c>
      <c r="EB14" s="11">
        <v>0.25023699999999999</v>
      </c>
      <c r="EC14" s="11">
        <v>0.25187399999999999</v>
      </c>
      <c r="ED14" s="11">
        <v>0.26910600000000001</v>
      </c>
      <c r="EE14" s="11">
        <v>0.26879500000000001</v>
      </c>
      <c r="EF14" s="11">
        <v>0.15404399999999999</v>
      </c>
      <c r="EL14" s="3" t="s">
        <v>81</v>
      </c>
      <c r="EM14" s="20">
        <v>4.0340700000000001E-7</v>
      </c>
      <c r="EN14" s="11">
        <v>0.40340700000000002</v>
      </c>
      <c r="EO14" s="11">
        <v>0.34716399999999997</v>
      </c>
      <c r="EP14" s="11">
        <v>0.36591299999999999</v>
      </c>
      <c r="EQ14" s="11">
        <v>0.43177900000000002</v>
      </c>
      <c r="ER14" s="11">
        <v>0.48338300000000001</v>
      </c>
      <c r="ES14" s="11">
        <v>0.51787899999999998</v>
      </c>
      <c r="EU14" s="3" t="s">
        <v>81</v>
      </c>
      <c r="EV14" s="11">
        <v>0.202235</v>
      </c>
      <c r="EW14" s="11">
        <v>0.17365700000000001</v>
      </c>
      <c r="EX14" s="11">
        <v>0.16656299999999999</v>
      </c>
      <c r="EY14" s="11">
        <v>0.14604900000000001</v>
      </c>
      <c r="EZ14" s="11">
        <v>0.193218</v>
      </c>
      <c r="FA14" s="11">
        <v>0.234847</v>
      </c>
    </row>
    <row r="15" spans="1:157" x14ac:dyDescent="0.2">
      <c r="A15" s="3"/>
      <c r="B15" s="3"/>
      <c r="C15" s="3"/>
      <c r="D15" s="3"/>
      <c r="E15" s="3"/>
      <c r="F15" s="3"/>
      <c r="G15" s="3"/>
      <c r="K15" s="3"/>
      <c r="L15" s="3"/>
      <c r="M15" s="3"/>
      <c r="N15" s="3"/>
      <c r="O15" s="3"/>
      <c r="P15" s="3"/>
      <c r="Q15" s="3"/>
      <c r="U15" s="3"/>
      <c r="V15" s="3"/>
      <c r="W15" s="3"/>
      <c r="X15" s="3"/>
      <c r="Y15" s="3"/>
      <c r="Z15" s="3"/>
      <c r="AA15" s="3"/>
      <c r="AD15" s="3"/>
      <c r="AE15" s="3"/>
      <c r="AF15" s="3"/>
      <c r="AG15" s="3"/>
      <c r="AH15" s="3"/>
      <c r="AI15" s="3"/>
      <c r="AJ15" s="3"/>
      <c r="AN15" s="3"/>
      <c r="AO15" s="3"/>
      <c r="AP15" s="3"/>
      <c r="AQ15" s="3"/>
      <c r="AR15" s="3"/>
      <c r="AS15" s="3"/>
      <c r="AT15" s="3"/>
      <c r="AU15" s="3"/>
      <c r="AV15" s="11"/>
      <c r="AW15" s="11"/>
      <c r="AX15" s="3"/>
      <c r="AY15" s="3"/>
      <c r="AZ15" s="3"/>
      <c r="BA15" s="3"/>
      <c r="BB15" s="3"/>
      <c r="BC15" s="3"/>
      <c r="BD15" s="3"/>
      <c r="BE15" s="11"/>
      <c r="BF15" s="11"/>
      <c r="BG15" s="11"/>
      <c r="BH15" s="3"/>
      <c r="BI15" s="3"/>
      <c r="BJ15" s="3"/>
      <c r="BK15" s="3"/>
      <c r="BL15" s="3"/>
      <c r="BM15" s="3"/>
      <c r="BN15" s="3"/>
      <c r="BO15" s="11"/>
      <c r="BP15" s="11"/>
      <c r="BQ15" s="11"/>
      <c r="BR15" s="3"/>
      <c r="BS15" s="3"/>
      <c r="BT15" s="3"/>
      <c r="BU15" s="3"/>
      <c r="BV15" s="3"/>
      <c r="BW15" s="3"/>
      <c r="BX15" s="3"/>
      <c r="BY15" s="11"/>
      <c r="BZ15" s="11"/>
      <c r="CA15" s="11"/>
      <c r="CB15" s="3"/>
      <c r="CC15" s="3"/>
      <c r="CD15" s="3"/>
      <c r="CE15" s="3"/>
      <c r="CF15" s="3"/>
      <c r="CG15" s="3"/>
      <c r="CH15" s="3"/>
      <c r="CI15" s="11"/>
      <c r="CJ15" s="11"/>
      <c r="CK15" s="11"/>
      <c r="CL15" s="11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I15" s="10" t="s">
        <v>83</v>
      </c>
      <c r="DJ15" s="3"/>
      <c r="DK15" s="3"/>
      <c r="DL15" s="3"/>
      <c r="DM15" s="3"/>
      <c r="DN15" s="3"/>
      <c r="DO15" s="3"/>
      <c r="DQ15" s="3"/>
      <c r="DR15" s="3"/>
      <c r="DS15" s="3"/>
      <c r="DT15" s="3"/>
      <c r="DU15" s="3"/>
      <c r="DV15" s="3"/>
      <c r="DW15" s="3"/>
      <c r="DZ15" s="3"/>
      <c r="EA15" s="3"/>
      <c r="EB15" s="3"/>
      <c r="EC15" s="3"/>
      <c r="ED15" s="3"/>
      <c r="EE15" s="3"/>
      <c r="EF15" s="3"/>
      <c r="EL15" s="3"/>
      <c r="EM15" s="3"/>
      <c r="EN15" s="3"/>
      <c r="EO15" s="3"/>
      <c r="EP15" s="3"/>
      <c r="EQ15" s="3"/>
      <c r="ER15" s="3"/>
      <c r="ES15" s="3"/>
      <c r="EU15" s="3"/>
      <c r="EV15" s="3"/>
      <c r="EW15" s="3"/>
      <c r="EX15" s="3"/>
      <c r="EY15" s="3"/>
      <c r="EZ15" s="3"/>
      <c r="FA15" s="3"/>
    </row>
    <row r="16" spans="1:157" x14ac:dyDescent="0.2">
      <c r="A16" s="10" t="s">
        <v>83</v>
      </c>
      <c r="B16" s="3"/>
      <c r="C16" s="3"/>
      <c r="D16" s="3"/>
      <c r="E16" s="3"/>
      <c r="F16" s="3"/>
      <c r="G16" s="3"/>
      <c r="K16" s="10" t="s">
        <v>83</v>
      </c>
      <c r="L16" s="3"/>
      <c r="M16" s="3"/>
      <c r="N16" s="3"/>
      <c r="O16" s="3"/>
      <c r="P16" s="3"/>
      <c r="Q16" s="3"/>
      <c r="U16" s="10" t="s">
        <v>83</v>
      </c>
      <c r="V16" s="3"/>
      <c r="W16" s="3"/>
      <c r="X16" s="3"/>
      <c r="Y16" s="3"/>
      <c r="Z16" s="3"/>
      <c r="AA16" s="3"/>
      <c r="AD16" s="10" t="s">
        <v>83</v>
      </c>
      <c r="AE16" s="3"/>
      <c r="AF16" s="3"/>
      <c r="AG16" s="3"/>
      <c r="AH16" s="3"/>
      <c r="AI16" s="3"/>
      <c r="AJ16" s="3"/>
      <c r="AN16" s="10" t="s">
        <v>83</v>
      </c>
      <c r="AO16" s="3"/>
      <c r="AP16" s="3"/>
      <c r="AQ16" s="3"/>
      <c r="AR16" s="3"/>
      <c r="AS16" s="3"/>
      <c r="AT16" s="3"/>
      <c r="AU16" s="3"/>
      <c r="AV16" s="3"/>
      <c r="AW16" s="3"/>
      <c r="AX16" s="10" t="s">
        <v>83</v>
      </c>
      <c r="AY16" s="3"/>
      <c r="AZ16" s="3"/>
      <c r="BA16" s="3"/>
      <c r="BB16" s="3"/>
      <c r="BC16" s="3"/>
      <c r="BD16" s="3"/>
      <c r="BE16" s="3"/>
      <c r="BF16" s="3"/>
      <c r="BG16" s="3"/>
      <c r="BH16" s="10" t="s">
        <v>83</v>
      </c>
      <c r="BI16" s="3"/>
      <c r="BJ16" s="3"/>
      <c r="BK16" s="3"/>
      <c r="BL16" s="3"/>
      <c r="BM16" s="3"/>
      <c r="BN16" s="3"/>
      <c r="BO16" s="3"/>
      <c r="BP16" s="3"/>
      <c r="BQ16" s="3"/>
      <c r="BR16" s="10" t="s">
        <v>83</v>
      </c>
      <c r="BS16" s="3"/>
      <c r="BT16" s="3"/>
      <c r="BU16" s="3"/>
      <c r="BV16" s="3"/>
      <c r="BW16" s="3"/>
      <c r="BX16" s="3"/>
      <c r="BY16" s="3"/>
      <c r="BZ16" s="3"/>
      <c r="CA16" s="3"/>
      <c r="CB16" s="10" t="s">
        <v>83</v>
      </c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10" t="s">
        <v>83</v>
      </c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10" t="s">
        <v>83</v>
      </c>
      <c r="CY16" s="3"/>
      <c r="CZ16" s="3"/>
      <c r="DA16" s="3"/>
      <c r="DB16" s="3"/>
      <c r="DC16" s="3"/>
      <c r="DD16" s="3"/>
      <c r="DE16" s="3"/>
      <c r="DI16" s="3" t="s">
        <v>84</v>
      </c>
      <c r="DJ16" s="18">
        <v>0.32869300000000001</v>
      </c>
      <c r="DK16" s="18">
        <v>0.338451</v>
      </c>
      <c r="DL16" s="18">
        <v>0.35851100000000002</v>
      </c>
      <c r="DM16" s="18">
        <v>0.33263500000000001</v>
      </c>
      <c r="DN16" s="18">
        <v>0.34592600000000001</v>
      </c>
      <c r="DO16" s="18">
        <v>0.34940300000000002</v>
      </c>
      <c r="DQ16" s="10" t="s">
        <v>83</v>
      </c>
      <c r="DR16" s="3"/>
      <c r="DS16" s="3"/>
      <c r="DT16" s="3"/>
      <c r="DU16" s="3"/>
      <c r="DV16" s="3"/>
      <c r="DW16" s="3"/>
      <c r="DZ16" s="10" t="s">
        <v>83</v>
      </c>
      <c r="EA16" s="3"/>
      <c r="EB16" s="3"/>
      <c r="EC16" s="3"/>
      <c r="ED16" s="3"/>
      <c r="EE16" s="3"/>
      <c r="EF16" s="3"/>
      <c r="EL16" s="10" t="s">
        <v>83</v>
      </c>
      <c r="EM16" s="3"/>
      <c r="EN16" s="3"/>
      <c r="EO16" s="3"/>
      <c r="EP16" s="3"/>
      <c r="EQ16" s="3"/>
      <c r="ER16" s="3"/>
      <c r="ES16" s="3"/>
      <c r="EU16" s="10" t="s">
        <v>83</v>
      </c>
      <c r="EV16" s="3"/>
      <c r="EW16" s="3"/>
      <c r="EX16" s="3"/>
      <c r="EY16" s="3"/>
      <c r="EZ16" s="3"/>
      <c r="FA16" s="3"/>
    </row>
    <row r="17" spans="1:157" x14ac:dyDescent="0.2">
      <c r="A17" s="3" t="s">
        <v>84</v>
      </c>
      <c r="B17" s="11">
        <v>0.55580499999999999</v>
      </c>
      <c r="C17" s="11">
        <v>0.53578300000000001</v>
      </c>
      <c r="D17" s="11">
        <v>0.56939799999999996</v>
      </c>
      <c r="E17" s="11">
        <v>0.55379400000000001</v>
      </c>
      <c r="F17" s="11">
        <v>0.56937300000000002</v>
      </c>
      <c r="G17" s="11">
        <v>0.58127300000000004</v>
      </c>
      <c r="K17" s="3" t="s">
        <v>84</v>
      </c>
      <c r="L17" s="11">
        <v>0.40989999999999999</v>
      </c>
      <c r="M17" s="11">
        <v>0.395677</v>
      </c>
      <c r="N17" s="11">
        <v>0.420325</v>
      </c>
      <c r="O17" s="11">
        <v>0.43805300000000003</v>
      </c>
      <c r="P17" s="11">
        <v>0.46982000000000002</v>
      </c>
      <c r="Q17" s="11">
        <v>0.48406100000000002</v>
      </c>
      <c r="R17" s="11"/>
      <c r="S17" s="11"/>
      <c r="T17" s="11"/>
      <c r="U17" s="3" t="s">
        <v>84</v>
      </c>
      <c r="V17" s="11">
        <v>0.37817699999999999</v>
      </c>
      <c r="W17" s="11">
        <v>0.38233200000000001</v>
      </c>
      <c r="X17" s="11">
        <v>0.41779300000000003</v>
      </c>
      <c r="Y17" s="11">
        <v>0.43309599999999998</v>
      </c>
      <c r="Z17" s="11">
        <v>0.44131100000000001</v>
      </c>
      <c r="AA17" s="11">
        <v>0.462063</v>
      </c>
      <c r="AD17" s="3" t="s">
        <v>84</v>
      </c>
      <c r="AE17" s="11">
        <v>0.41465099999999999</v>
      </c>
      <c r="AF17" s="11">
        <v>0.28418500000000002</v>
      </c>
      <c r="AG17" s="11">
        <v>0.41691899999999998</v>
      </c>
      <c r="AH17" s="11">
        <v>-9.2744999999999994E-2</v>
      </c>
      <c r="AI17" s="11">
        <v>0.33800200000000002</v>
      </c>
      <c r="AJ17" s="11">
        <v>0.36996099999999998</v>
      </c>
      <c r="AN17" s="3" t="s">
        <v>84</v>
      </c>
      <c r="AO17" s="11">
        <v>0.70248200000000005</v>
      </c>
      <c r="AP17" s="11">
        <v>0.72714299999999998</v>
      </c>
      <c r="AQ17" s="11">
        <v>0.739089</v>
      </c>
      <c r="AR17" s="11">
        <v>0.75134699999999999</v>
      </c>
      <c r="AS17" s="11">
        <v>0.74114199999999997</v>
      </c>
      <c r="AT17" s="11">
        <v>0.75204499999999996</v>
      </c>
      <c r="AU17" s="11"/>
      <c r="AV17" s="3"/>
      <c r="AW17" s="3"/>
      <c r="AX17" s="3" t="s">
        <v>84</v>
      </c>
      <c r="AY17" s="11">
        <v>0.78847100000000003</v>
      </c>
      <c r="AZ17" s="11">
        <v>0.77655399999999997</v>
      </c>
      <c r="BA17" s="11">
        <v>0.75375999999999999</v>
      </c>
      <c r="BB17" s="11">
        <v>0.76771199999999995</v>
      </c>
      <c r="BC17" s="11">
        <v>0.79245699999999997</v>
      </c>
      <c r="BD17" s="11">
        <v>0.80905800000000005</v>
      </c>
      <c r="BE17" s="3"/>
      <c r="BF17" s="3"/>
      <c r="BG17" s="3"/>
      <c r="BH17" s="3" t="s">
        <v>85</v>
      </c>
      <c r="BI17" s="11">
        <v>0.54644300000000001</v>
      </c>
      <c r="BJ17" s="11">
        <v>0.59250899999999995</v>
      </c>
      <c r="BK17" s="11">
        <v>0.50324599999999997</v>
      </c>
      <c r="BL17" s="11">
        <v>0.57053200000000004</v>
      </c>
      <c r="BM17" s="11">
        <v>0.51573400000000003</v>
      </c>
      <c r="BN17" s="11">
        <v>0.49284499999999998</v>
      </c>
      <c r="BO17" s="3"/>
      <c r="BP17" s="3"/>
      <c r="BQ17" s="3"/>
      <c r="BR17" s="3" t="s">
        <v>84</v>
      </c>
      <c r="BS17" s="11">
        <v>1</v>
      </c>
      <c r="BT17" s="11">
        <v>1</v>
      </c>
      <c r="BU17" s="11">
        <v>1</v>
      </c>
      <c r="BV17" s="11">
        <v>1</v>
      </c>
      <c r="BW17" s="11">
        <v>1</v>
      </c>
      <c r="BX17" s="11">
        <v>1</v>
      </c>
      <c r="BY17" s="3"/>
      <c r="BZ17" s="3"/>
      <c r="CA17" s="3"/>
      <c r="CB17" s="3" t="s">
        <v>84</v>
      </c>
      <c r="CC17" s="11">
        <v>0.81936900000000001</v>
      </c>
      <c r="CD17" s="11">
        <v>0.80582699999999996</v>
      </c>
      <c r="CE17" s="11">
        <v>0.80794299999999997</v>
      </c>
      <c r="CF17" s="11">
        <v>0.79629300000000003</v>
      </c>
      <c r="CG17" s="11">
        <v>0.80722300000000002</v>
      </c>
      <c r="CH17" s="11">
        <v>0.81501199999999996</v>
      </c>
      <c r="CI17" s="3"/>
      <c r="CJ17" s="3"/>
      <c r="CK17" s="3"/>
      <c r="CL17" s="3"/>
      <c r="CM17" s="3" t="s">
        <v>84</v>
      </c>
      <c r="CN17" s="11">
        <v>0.67781000000000002</v>
      </c>
      <c r="CO17" s="11">
        <v>0.68925800000000004</v>
      </c>
      <c r="CP17" s="11">
        <v>0.68401599999999996</v>
      </c>
      <c r="CQ17" s="11">
        <v>0.68991800000000003</v>
      </c>
      <c r="CR17" s="11">
        <v>0.69764400000000004</v>
      </c>
      <c r="CS17" s="11">
        <v>0.69349300000000003</v>
      </c>
      <c r="CT17" s="11"/>
      <c r="CU17" s="11"/>
      <c r="CV17" s="11"/>
      <c r="CW17" s="11"/>
      <c r="CX17" s="3" t="s">
        <v>84</v>
      </c>
      <c r="CY17" s="17" t="s">
        <v>78</v>
      </c>
      <c r="CZ17" s="11">
        <v>0.61989300000000003</v>
      </c>
      <c r="DA17" s="11">
        <v>0.63310299999999997</v>
      </c>
      <c r="DB17" s="11">
        <v>0.64929000000000003</v>
      </c>
      <c r="DC17" s="11">
        <v>0.56928800000000002</v>
      </c>
      <c r="DD17" s="11">
        <v>0.72717500000000002</v>
      </c>
      <c r="DE17" s="11">
        <v>0.75860099999999997</v>
      </c>
      <c r="DI17" s="3" t="s">
        <v>85</v>
      </c>
      <c r="DJ17" s="18">
        <v>0.160243</v>
      </c>
      <c r="DK17" s="18">
        <v>0.16803599999999999</v>
      </c>
      <c r="DL17" s="18">
        <v>0.15327499999999999</v>
      </c>
      <c r="DM17" s="18">
        <v>0.14716699999999999</v>
      </c>
      <c r="DN17" s="18">
        <v>0.15093400000000001</v>
      </c>
      <c r="DO17" s="18">
        <v>0.149919</v>
      </c>
      <c r="DQ17" s="3" t="s">
        <v>84</v>
      </c>
      <c r="DR17" s="11">
        <v>0.16555400000000001</v>
      </c>
      <c r="DS17" s="11">
        <v>0.21023500000000001</v>
      </c>
      <c r="DT17" s="11">
        <v>0.25279099999999999</v>
      </c>
      <c r="DU17" s="11">
        <v>0.25598399999999999</v>
      </c>
      <c r="DV17" s="11">
        <v>0.18248800000000001</v>
      </c>
      <c r="DW17" s="11">
        <v>0.182285</v>
      </c>
      <c r="DZ17" s="3" t="s">
        <v>84</v>
      </c>
      <c r="EA17" s="11">
        <v>0.23785500000000001</v>
      </c>
      <c r="EB17" s="11">
        <v>0.26055699999999998</v>
      </c>
      <c r="EC17" s="11">
        <v>0.24218600000000001</v>
      </c>
      <c r="ED17" s="11">
        <v>0.24560799999999999</v>
      </c>
      <c r="EE17" s="11">
        <v>0.244759</v>
      </c>
      <c r="EF17" s="11">
        <v>0.22334200000000001</v>
      </c>
      <c r="EL17" s="3" t="s">
        <v>84</v>
      </c>
      <c r="EM17" s="20">
        <v>0.96862000000000004</v>
      </c>
      <c r="EN17" s="11">
        <v>0.96862000000000004</v>
      </c>
      <c r="EO17" s="11">
        <v>0.96672100000000005</v>
      </c>
      <c r="EP17" s="11">
        <v>0.96971499999999999</v>
      </c>
      <c r="EQ17" s="11">
        <v>0.97465000000000002</v>
      </c>
      <c r="ER17" s="11">
        <v>0.97745899999999997</v>
      </c>
      <c r="ES17" s="11">
        <v>0.97834399999999999</v>
      </c>
      <c r="EU17" s="3" t="s">
        <v>84</v>
      </c>
      <c r="EV17" s="11">
        <v>0.24688499999999999</v>
      </c>
      <c r="EW17" s="11">
        <v>0.24829699999999999</v>
      </c>
      <c r="EX17" s="11">
        <v>0.25098700000000002</v>
      </c>
      <c r="EY17" s="11">
        <v>0.24140400000000001</v>
      </c>
      <c r="EZ17" s="11">
        <v>0.243753</v>
      </c>
      <c r="FA17" s="11">
        <v>0.24696899999999999</v>
      </c>
    </row>
    <row r="18" spans="1:157" x14ac:dyDescent="0.2">
      <c r="A18" s="3" t="s">
        <v>85</v>
      </c>
      <c r="B18" s="11">
        <v>0.17308399999999999</v>
      </c>
      <c r="C18" s="11">
        <v>0.15886900000000001</v>
      </c>
      <c r="D18" s="11">
        <v>0.14136899999999999</v>
      </c>
      <c r="E18" s="11">
        <v>0.14952399999999999</v>
      </c>
      <c r="F18" s="11">
        <v>0.14016799999999999</v>
      </c>
      <c r="G18" s="11">
        <v>0.12328</v>
      </c>
      <c r="K18" s="3" t="s">
        <v>85</v>
      </c>
      <c r="L18" s="11">
        <v>0.22926099999999999</v>
      </c>
      <c r="M18" s="11">
        <v>0.225851</v>
      </c>
      <c r="N18" s="11">
        <v>0.24793399999999999</v>
      </c>
      <c r="O18" s="11">
        <v>0.26932400000000001</v>
      </c>
      <c r="P18" s="11">
        <v>0.25540800000000002</v>
      </c>
      <c r="Q18" s="11">
        <v>0.246868</v>
      </c>
      <c r="R18" s="11"/>
      <c r="S18" s="11"/>
      <c r="T18" s="11"/>
      <c r="U18" s="3" t="s">
        <v>85</v>
      </c>
      <c r="V18" s="11">
        <v>7.0125999999999994E-2</v>
      </c>
      <c r="W18" s="11">
        <v>7.2549000000000002E-2</v>
      </c>
      <c r="X18" s="11">
        <v>6.0065E-2</v>
      </c>
      <c r="Y18" s="11">
        <v>6.3636999999999999E-2</v>
      </c>
      <c r="Z18" s="11">
        <v>6.5047999999999995E-2</v>
      </c>
      <c r="AA18" s="11">
        <v>6.6738000000000006E-2</v>
      </c>
      <c r="AD18" s="3" t="s">
        <v>86</v>
      </c>
      <c r="AE18" s="11">
        <v>0.45417800000000003</v>
      </c>
      <c r="AF18" s="11">
        <v>0.32733200000000001</v>
      </c>
      <c r="AG18" s="11">
        <v>0.45572699999999999</v>
      </c>
      <c r="AH18" s="11">
        <v>-5.6658E-2</v>
      </c>
      <c r="AI18" s="11">
        <v>0.37225900000000001</v>
      </c>
      <c r="AJ18" s="11">
        <v>0.40429700000000002</v>
      </c>
      <c r="AN18" s="3" t="s">
        <v>85</v>
      </c>
      <c r="AO18" s="11">
        <v>7.5584999999999999E-2</v>
      </c>
      <c r="AP18" s="11">
        <v>7.6230000000000006E-2</v>
      </c>
      <c r="AQ18" s="11">
        <v>4.9070999999999997E-2</v>
      </c>
      <c r="AR18" s="11">
        <v>4.1652000000000002E-2</v>
      </c>
      <c r="AS18" s="11">
        <v>4.4472999999999999E-2</v>
      </c>
      <c r="AT18" s="11">
        <v>9.1228000000000004E-2</v>
      </c>
      <c r="AU18" s="11"/>
      <c r="AV18" s="11"/>
      <c r="AW18" s="11"/>
      <c r="AX18" s="3" t="s">
        <v>85</v>
      </c>
      <c r="AY18" s="11">
        <v>0.26899699999999999</v>
      </c>
      <c r="AZ18" s="11">
        <v>0.239178</v>
      </c>
      <c r="BA18" s="11">
        <v>0.216887</v>
      </c>
      <c r="BB18" s="11">
        <v>0.212585</v>
      </c>
      <c r="BC18" s="11">
        <v>0.20341000000000001</v>
      </c>
      <c r="BD18" s="11">
        <v>0.18679299999999999</v>
      </c>
      <c r="BE18" s="11"/>
      <c r="BF18" s="11"/>
      <c r="BG18" s="11"/>
      <c r="BH18" s="3" t="s">
        <v>87</v>
      </c>
      <c r="BI18" s="11">
        <v>0.51977499999999999</v>
      </c>
      <c r="BJ18" s="11">
        <v>0.53247199999999995</v>
      </c>
      <c r="BK18" s="11">
        <v>0.39963100000000001</v>
      </c>
      <c r="BL18" s="11">
        <v>0.54547000000000001</v>
      </c>
      <c r="BM18" s="11">
        <v>0.61280199999999996</v>
      </c>
      <c r="BN18" s="11">
        <v>0.55479400000000001</v>
      </c>
      <c r="BO18" s="11"/>
      <c r="BP18" s="11"/>
      <c r="BQ18" s="11"/>
      <c r="BR18" s="3" t="s">
        <v>85</v>
      </c>
      <c r="BS18" s="11">
        <v>0.39649299999999998</v>
      </c>
      <c r="BT18" s="11">
        <v>0.42866399999999999</v>
      </c>
      <c r="BU18" s="11">
        <v>0.41781400000000002</v>
      </c>
      <c r="BV18" s="11">
        <v>0.39856900000000001</v>
      </c>
      <c r="BW18" s="11">
        <v>0.388596</v>
      </c>
      <c r="BX18" s="11">
        <v>0.38352999999999998</v>
      </c>
      <c r="BY18" s="11"/>
      <c r="BZ18" s="11"/>
      <c r="CA18" s="11"/>
      <c r="CB18" s="3" t="s">
        <v>85</v>
      </c>
      <c r="CC18" s="11">
        <v>0.21699599999999999</v>
      </c>
      <c r="CD18" s="11">
        <v>0.21118999999999999</v>
      </c>
      <c r="CE18" s="11">
        <v>0.20242599999999999</v>
      </c>
      <c r="CF18" s="11">
        <v>0.22023100000000001</v>
      </c>
      <c r="CG18" s="11">
        <v>0.16459299999999999</v>
      </c>
      <c r="CH18" s="11">
        <v>0.137242</v>
      </c>
      <c r="CI18" s="11"/>
      <c r="CJ18" s="11"/>
      <c r="CK18" s="11"/>
      <c r="CL18" s="11"/>
      <c r="CM18" s="3" t="s">
        <v>85</v>
      </c>
      <c r="CN18" s="11">
        <v>0.17277200000000001</v>
      </c>
      <c r="CO18" s="11">
        <v>0.150064</v>
      </c>
      <c r="CP18" s="11">
        <v>0.13983400000000001</v>
      </c>
      <c r="CQ18" s="11">
        <v>0.14314199999999999</v>
      </c>
      <c r="CR18" s="11">
        <v>0.13081200000000001</v>
      </c>
      <c r="CS18" s="11">
        <v>0.12901299999999999</v>
      </c>
      <c r="CT18" s="11"/>
      <c r="CU18" s="11"/>
      <c r="CV18" s="11"/>
      <c r="CW18" s="11"/>
      <c r="CX18" s="3" t="s">
        <v>85</v>
      </c>
      <c r="CY18" s="17" t="s">
        <v>78</v>
      </c>
      <c r="CZ18" s="11">
        <v>0.100109</v>
      </c>
      <c r="DA18" s="11">
        <v>0.114662</v>
      </c>
      <c r="DB18" s="11">
        <v>8.0477999999999994E-2</v>
      </c>
      <c r="DC18" s="11">
        <v>9.0456999999999996E-2</v>
      </c>
      <c r="DD18" s="11">
        <v>4.3562999999999998E-2</v>
      </c>
      <c r="DE18" s="11">
        <v>2.8497999999999999E-2</v>
      </c>
      <c r="DI18" s="3" t="s">
        <v>86</v>
      </c>
      <c r="DJ18" s="18">
        <v>0.19728200000000001</v>
      </c>
      <c r="DK18" s="18">
        <v>0.18082200000000001</v>
      </c>
      <c r="DL18" s="18">
        <v>0.207149</v>
      </c>
      <c r="DM18" s="18">
        <v>0.19611600000000001</v>
      </c>
      <c r="DN18" s="18">
        <v>0.196024</v>
      </c>
      <c r="DO18" s="18">
        <v>0.20092399999999999</v>
      </c>
      <c r="DQ18" s="3" t="s">
        <v>85</v>
      </c>
      <c r="DR18" s="11">
        <v>0.107657</v>
      </c>
      <c r="DS18" s="11">
        <v>0.10109</v>
      </c>
      <c r="DT18" s="11">
        <v>8.3922999999999998E-2</v>
      </c>
      <c r="DU18" s="11">
        <v>4.8439000000000003E-2</v>
      </c>
      <c r="DV18" s="11">
        <v>4.9599999999999998E-2</v>
      </c>
      <c r="DW18" s="11">
        <v>5.2671000000000003E-2</v>
      </c>
      <c r="DZ18" s="3" t="s">
        <v>85</v>
      </c>
      <c r="EA18" s="11">
        <v>0.14533199999999999</v>
      </c>
      <c r="EB18" s="11">
        <v>0.16218299999999999</v>
      </c>
      <c r="EC18" s="11">
        <v>0.14804999999999999</v>
      </c>
      <c r="ED18" s="11">
        <v>0.147401</v>
      </c>
      <c r="EE18" s="11">
        <v>0.14699799999999999</v>
      </c>
      <c r="EF18" s="11">
        <v>0.13244</v>
      </c>
      <c r="EL18" s="3" t="s">
        <v>85</v>
      </c>
      <c r="EM18" s="20">
        <v>0.268181</v>
      </c>
      <c r="EN18" s="11">
        <v>0.268181</v>
      </c>
      <c r="EO18" s="11">
        <v>0.28504000000000002</v>
      </c>
      <c r="EP18" s="11">
        <v>0.27429900000000002</v>
      </c>
      <c r="EQ18" s="11">
        <v>0.27379700000000001</v>
      </c>
      <c r="ER18" s="11">
        <v>0.27706399999999998</v>
      </c>
      <c r="ES18" s="11">
        <v>0.283221</v>
      </c>
      <c r="EU18" s="3" t="s">
        <v>85</v>
      </c>
      <c r="EV18" s="11">
        <v>0.20591300000000001</v>
      </c>
      <c r="EW18" s="11">
        <v>0.20797199999999999</v>
      </c>
      <c r="EX18" s="11">
        <v>0.20569299999999999</v>
      </c>
      <c r="EY18" s="11">
        <v>0.20127900000000001</v>
      </c>
      <c r="EZ18" s="11">
        <v>0.20207600000000001</v>
      </c>
      <c r="FA18" s="11">
        <v>0.20386699999999999</v>
      </c>
    </row>
    <row r="19" spans="1:157" x14ac:dyDescent="0.2">
      <c r="A19" s="3" t="s">
        <v>86</v>
      </c>
      <c r="B19" s="11">
        <v>0.29395700000000002</v>
      </c>
      <c r="C19" s="11">
        <v>0.30079299999999998</v>
      </c>
      <c r="D19" s="11">
        <v>0.34539599999999998</v>
      </c>
      <c r="E19" s="11">
        <v>0.312255</v>
      </c>
      <c r="F19" s="11">
        <v>0.325874</v>
      </c>
      <c r="G19" s="11">
        <v>0.36329699999999998</v>
      </c>
      <c r="K19" s="3" t="s">
        <v>86</v>
      </c>
      <c r="L19" s="11">
        <v>0.12950800000000001</v>
      </c>
      <c r="M19" s="11">
        <v>0.12453599999999999</v>
      </c>
      <c r="N19" s="11">
        <v>0.12624299999999999</v>
      </c>
      <c r="O19" s="11">
        <v>0.10753</v>
      </c>
      <c r="P19" s="11">
        <v>0.14877699999999999</v>
      </c>
      <c r="Q19" s="11">
        <v>0.17993500000000001</v>
      </c>
      <c r="R19" s="11"/>
      <c r="S19" s="11"/>
      <c r="T19" s="11"/>
      <c r="U19" s="3" t="s">
        <v>86</v>
      </c>
      <c r="V19" s="11">
        <v>0.29394500000000001</v>
      </c>
      <c r="W19" s="11">
        <v>0.28174700000000003</v>
      </c>
      <c r="X19" s="11">
        <v>0.32866899999999999</v>
      </c>
      <c r="Y19" s="11">
        <v>0.33104600000000001</v>
      </c>
      <c r="Z19" s="11">
        <v>0.32826699999999998</v>
      </c>
      <c r="AA19" s="11">
        <v>0.34437000000000001</v>
      </c>
      <c r="AD19" s="3" t="s">
        <v>88</v>
      </c>
      <c r="AE19" s="11">
        <v>0.41982399999999997</v>
      </c>
      <c r="AF19" s="11">
        <v>0.289385</v>
      </c>
      <c r="AG19" s="11">
        <v>0.42145300000000002</v>
      </c>
      <c r="AH19" s="11">
        <v>-8.8663000000000006E-2</v>
      </c>
      <c r="AI19" s="11">
        <v>0.34301799999999999</v>
      </c>
      <c r="AJ19" s="11">
        <v>0.37490299999999999</v>
      </c>
      <c r="AN19" s="3" t="s">
        <v>86</v>
      </c>
      <c r="AO19" s="11">
        <v>0.44545699999999999</v>
      </c>
      <c r="AP19" s="11">
        <v>0.47161700000000001</v>
      </c>
      <c r="AQ19" s="11">
        <v>0.53282300000000005</v>
      </c>
      <c r="AR19" s="11">
        <v>0.57747700000000002</v>
      </c>
      <c r="AS19" s="11">
        <v>0.56403000000000003</v>
      </c>
      <c r="AT19" s="11">
        <v>0.49179800000000001</v>
      </c>
      <c r="AU19" s="11"/>
      <c r="AV19" s="11"/>
      <c r="AW19" s="11"/>
      <c r="AX19" s="3" t="s">
        <v>86</v>
      </c>
      <c r="AY19" s="11">
        <v>0.324021</v>
      </c>
      <c r="AZ19" s="11">
        <v>0.34778999999999999</v>
      </c>
      <c r="BA19" s="11">
        <v>0.34678100000000001</v>
      </c>
      <c r="BB19" s="11">
        <v>0.35652699999999998</v>
      </c>
      <c r="BC19" s="11">
        <v>0.36087599999999997</v>
      </c>
      <c r="BD19" s="11">
        <v>0.40541199999999999</v>
      </c>
      <c r="BE19" s="11"/>
      <c r="BF19" s="11"/>
      <c r="BG19" s="11"/>
      <c r="BH19" s="3" t="s">
        <v>89</v>
      </c>
      <c r="BI19" s="11">
        <v>0.40954600000000002</v>
      </c>
      <c r="BJ19" s="11">
        <v>0.36039399999999999</v>
      </c>
      <c r="BK19" s="11">
        <v>0.45502599999999999</v>
      </c>
      <c r="BL19" s="11">
        <v>0.37748700000000002</v>
      </c>
      <c r="BM19" s="11">
        <v>0.42876300000000001</v>
      </c>
      <c r="BN19" s="11">
        <v>0.45869399999999999</v>
      </c>
      <c r="BO19" s="11"/>
      <c r="BP19" s="11"/>
      <c r="BQ19" s="11"/>
      <c r="BR19" s="3" t="s">
        <v>86</v>
      </c>
      <c r="BS19" s="11">
        <v>0.60350599999999999</v>
      </c>
      <c r="BT19" s="11">
        <v>0.57133500000000004</v>
      </c>
      <c r="BU19" s="11">
        <v>0.58218499999999995</v>
      </c>
      <c r="BV19" s="11">
        <v>0.60143000000000002</v>
      </c>
      <c r="BW19" s="11">
        <v>0.61140300000000003</v>
      </c>
      <c r="BX19" s="11">
        <v>0.61646900000000004</v>
      </c>
      <c r="BY19" s="11"/>
      <c r="BZ19" s="11"/>
      <c r="CA19" s="11"/>
      <c r="CB19" s="3" t="s">
        <v>86</v>
      </c>
      <c r="CC19" s="11">
        <v>0.49120799999999998</v>
      </c>
      <c r="CD19" s="11">
        <v>0.45987299999999998</v>
      </c>
      <c r="CE19" s="11">
        <v>0.46400799999999998</v>
      </c>
      <c r="CF19" s="11">
        <v>0.36224400000000001</v>
      </c>
      <c r="CG19" s="11">
        <v>0.45500400000000002</v>
      </c>
      <c r="CH19" s="11">
        <v>0.50701200000000002</v>
      </c>
      <c r="CI19" s="11"/>
      <c r="CJ19" s="11"/>
      <c r="CK19" s="11"/>
      <c r="CL19" s="11"/>
      <c r="CM19" s="3" t="s">
        <v>86</v>
      </c>
      <c r="CN19" s="11">
        <v>0.45630799999999999</v>
      </c>
      <c r="CO19" s="11">
        <v>0.48079499999999997</v>
      </c>
      <c r="CP19" s="11">
        <v>0.49418899999999999</v>
      </c>
      <c r="CQ19" s="11">
        <v>0.48215000000000002</v>
      </c>
      <c r="CR19" s="11">
        <v>0.52803500000000003</v>
      </c>
      <c r="CS19" s="11">
        <v>0.53720400000000001</v>
      </c>
      <c r="CT19" s="11"/>
      <c r="CU19" s="11"/>
      <c r="CV19" s="11"/>
      <c r="CW19" s="11"/>
      <c r="CX19" s="3" t="s">
        <v>86</v>
      </c>
      <c r="CY19" s="17" t="s">
        <v>78</v>
      </c>
      <c r="CZ19" s="11">
        <v>0.295566</v>
      </c>
      <c r="DA19" s="11">
        <v>0.34896500000000003</v>
      </c>
      <c r="DB19" s="11">
        <v>0.41669699999999998</v>
      </c>
      <c r="DC19" s="11">
        <v>0.26399400000000001</v>
      </c>
      <c r="DD19" s="11">
        <v>0.56596900000000006</v>
      </c>
      <c r="DE19" s="11">
        <v>0.64219599999999999</v>
      </c>
      <c r="DI19" s="3" t="s">
        <v>88</v>
      </c>
      <c r="DJ19" s="18">
        <v>0.15102299999999999</v>
      </c>
      <c r="DK19" s="18">
        <v>0.13322400000000001</v>
      </c>
      <c r="DL19" s="18">
        <v>0.16617199999999999</v>
      </c>
      <c r="DM19" s="18">
        <v>0.15756999999999999</v>
      </c>
      <c r="DN19" s="18">
        <v>0.15751399999999999</v>
      </c>
      <c r="DO19" s="18">
        <v>0.16079599999999999</v>
      </c>
      <c r="DQ19" s="3" t="s">
        <v>86</v>
      </c>
      <c r="DR19" s="11">
        <v>8.8371000000000005E-2</v>
      </c>
      <c r="DS19" s="11">
        <v>0.135495</v>
      </c>
      <c r="DT19" s="11">
        <v>0.17527799999999999</v>
      </c>
      <c r="DU19" s="11">
        <v>0.21363299999999999</v>
      </c>
      <c r="DV19" s="11">
        <v>0.140101</v>
      </c>
      <c r="DW19" s="11">
        <v>0.136325</v>
      </c>
      <c r="DZ19" s="3" t="s">
        <v>86</v>
      </c>
      <c r="EA19" s="11">
        <v>8.9545E-2</v>
      </c>
      <c r="EB19" s="11">
        <v>9.5261999999999999E-2</v>
      </c>
      <c r="EC19" s="11">
        <v>9.1005000000000003E-2</v>
      </c>
      <c r="ED19" s="11">
        <v>9.5121999999999998E-2</v>
      </c>
      <c r="EE19" s="11">
        <v>9.4531000000000004E-2</v>
      </c>
      <c r="EF19" s="11">
        <v>9.0900999999999996E-2</v>
      </c>
      <c r="EL19" s="3" t="s">
        <v>86</v>
      </c>
      <c r="EM19" s="20">
        <v>0.68490200000000001</v>
      </c>
      <c r="EN19" s="11">
        <v>0.70043900000000003</v>
      </c>
      <c r="EO19" s="11">
        <v>0.68167999999999995</v>
      </c>
      <c r="EP19" s="11">
        <v>0.68911</v>
      </c>
      <c r="EQ19" s="11">
        <v>0.70085200000000003</v>
      </c>
      <c r="ER19" s="11">
        <v>0.70039499999999999</v>
      </c>
      <c r="ES19" s="11">
        <v>0.69512300000000005</v>
      </c>
      <c r="EU19" s="3" t="s">
        <v>86</v>
      </c>
      <c r="EV19" s="11">
        <v>6.1941000000000003E-2</v>
      </c>
      <c r="EW19" s="11">
        <v>6.0269000000000003E-2</v>
      </c>
      <c r="EX19" s="11">
        <v>6.3900999999999999E-2</v>
      </c>
      <c r="EY19" s="11">
        <v>5.8028999999999997E-2</v>
      </c>
      <c r="EZ19" s="11">
        <v>5.9964999999999997E-2</v>
      </c>
      <c r="FA19" s="11">
        <v>6.1973E-2</v>
      </c>
    </row>
    <row r="20" spans="1:157" x14ac:dyDescent="0.2">
      <c r="A20" s="3" t="s">
        <v>88</v>
      </c>
      <c r="B20" s="11">
        <v>0.226885</v>
      </c>
      <c r="C20" s="11">
        <v>0.23009099999999999</v>
      </c>
      <c r="D20" s="11">
        <v>0.30552200000000002</v>
      </c>
      <c r="E20" s="11">
        <v>0.26461200000000001</v>
      </c>
      <c r="F20" s="11">
        <v>0.28701199999999999</v>
      </c>
      <c r="G20" s="11">
        <v>0.32086199999999998</v>
      </c>
      <c r="K20" s="3" t="s">
        <v>88</v>
      </c>
      <c r="L20" s="11">
        <v>5.3849000000000001E-2</v>
      </c>
      <c r="M20" s="11">
        <v>6.0631999999999998E-2</v>
      </c>
      <c r="N20" s="11">
        <v>5.4043000000000001E-2</v>
      </c>
      <c r="O20" s="11">
        <v>2.7144000000000001E-2</v>
      </c>
      <c r="P20" s="11">
        <v>6.5341999999999997E-2</v>
      </c>
      <c r="Q20" s="11">
        <v>9.8858000000000001E-2</v>
      </c>
      <c r="R20" s="11"/>
      <c r="S20" s="11"/>
      <c r="T20" s="11"/>
      <c r="U20" s="3" t="s">
        <v>88</v>
      </c>
      <c r="V20" s="11">
        <v>0.24571999999999999</v>
      </c>
      <c r="W20" s="11">
        <v>0.24147299999999999</v>
      </c>
      <c r="X20" s="11">
        <v>0.297823</v>
      </c>
      <c r="Y20" s="11">
        <v>0.30288700000000002</v>
      </c>
      <c r="Z20" s="11">
        <v>0.29821399999999998</v>
      </c>
      <c r="AA20" s="11">
        <v>0.31510199999999999</v>
      </c>
      <c r="AD20" s="3" t="s">
        <v>90</v>
      </c>
      <c r="AE20" s="11">
        <v>0.41465099999999999</v>
      </c>
      <c r="AF20" s="11">
        <v>0.28418500000000002</v>
      </c>
      <c r="AG20" s="11">
        <v>0.41691899999999998</v>
      </c>
      <c r="AH20" s="11">
        <v>-9.2744999999999994E-2</v>
      </c>
      <c r="AI20" s="11">
        <v>0.33800200000000002</v>
      </c>
      <c r="AJ20" s="11">
        <v>0.36996099999999998</v>
      </c>
      <c r="AN20" s="3" t="s">
        <v>88</v>
      </c>
      <c r="AO20" s="11">
        <v>0.42027700000000001</v>
      </c>
      <c r="AP20" s="11">
        <v>0.44775599999999999</v>
      </c>
      <c r="AQ20" s="11">
        <v>0.51318699999999995</v>
      </c>
      <c r="AR20" s="11">
        <v>0.56154499999999996</v>
      </c>
      <c r="AS20" s="11">
        <v>0.55001500000000003</v>
      </c>
      <c r="AT20" s="11">
        <v>0.4803</v>
      </c>
      <c r="AU20" s="11"/>
      <c r="AV20" s="11"/>
      <c r="AW20" s="11"/>
      <c r="AX20" s="3" t="s">
        <v>88</v>
      </c>
      <c r="AY20" s="11">
        <v>0.27891300000000002</v>
      </c>
      <c r="AZ20" s="11">
        <v>0.31129000000000001</v>
      </c>
      <c r="BA20" s="11">
        <v>0.314336</v>
      </c>
      <c r="BB20" s="11">
        <v>0.323494</v>
      </c>
      <c r="BC20" s="11">
        <v>0.33093600000000001</v>
      </c>
      <c r="BD20" s="11">
        <v>0.37692900000000001</v>
      </c>
      <c r="BE20" s="11"/>
      <c r="BF20" s="11"/>
      <c r="BG20" s="11"/>
      <c r="BH20" s="3" t="s">
        <v>91</v>
      </c>
      <c r="BI20" s="11">
        <v>0.330787</v>
      </c>
      <c r="BJ20" s="11">
        <v>0.28428500000000001</v>
      </c>
      <c r="BK20" s="11">
        <v>0.36924899999999999</v>
      </c>
      <c r="BL20" s="11">
        <v>0.30806699999999998</v>
      </c>
      <c r="BM20" s="11">
        <v>0.34016600000000002</v>
      </c>
      <c r="BN20" s="11">
        <v>0.350381</v>
      </c>
      <c r="BO20" s="11"/>
      <c r="BP20" s="11"/>
      <c r="BQ20" s="11"/>
      <c r="BR20" s="3" t="s">
        <v>88</v>
      </c>
      <c r="BS20" s="11">
        <v>0.58946799999999999</v>
      </c>
      <c r="BT20" s="11">
        <v>0.55323100000000003</v>
      </c>
      <c r="BU20" s="11">
        <v>0.56619299999999995</v>
      </c>
      <c r="BV20" s="11">
        <v>0.58631999999999995</v>
      </c>
      <c r="BW20" s="11">
        <v>0.59777599999999997</v>
      </c>
      <c r="BX20" s="11">
        <v>0.60126299999999999</v>
      </c>
      <c r="BY20" s="11"/>
      <c r="BZ20" s="11"/>
      <c r="CA20" s="11"/>
      <c r="CB20" s="3" t="s">
        <v>88</v>
      </c>
      <c r="CC20" s="11">
        <v>0.41795199999999999</v>
      </c>
      <c r="CD20" s="11">
        <v>0.38555200000000001</v>
      </c>
      <c r="CE20" s="11">
        <v>0.39990100000000001</v>
      </c>
      <c r="CF20" s="11">
        <v>0.28934300000000002</v>
      </c>
      <c r="CG20" s="11">
        <v>0.37333699999999997</v>
      </c>
      <c r="CH20" s="11">
        <v>0.41708499999999998</v>
      </c>
      <c r="CI20" s="11"/>
      <c r="CJ20" s="11"/>
      <c r="CK20" s="11"/>
      <c r="CL20" s="11"/>
      <c r="CM20" s="3" t="s">
        <v>88</v>
      </c>
      <c r="CN20" s="11">
        <v>0.38149100000000002</v>
      </c>
      <c r="CO20" s="11">
        <v>0.42546699999999998</v>
      </c>
      <c r="CP20" s="11">
        <v>0.43064000000000002</v>
      </c>
      <c r="CQ20" s="11">
        <v>0.43024299999999999</v>
      </c>
      <c r="CR20" s="11">
        <v>0.46602500000000002</v>
      </c>
      <c r="CS20" s="11">
        <v>0.46679199999999998</v>
      </c>
      <c r="CT20" s="11"/>
      <c r="CU20" s="11"/>
      <c r="CV20" s="11"/>
      <c r="CW20" s="11"/>
      <c r="CX20" s="3" t="s">
        <v>88</v>
      </c>
      <c r="CY20" s="17" t="s">
        <v>78</v>
      </c>
      <c r="CZ20" s="11">
        <v>0.26296000000000003</v>
      </c>
      <c r="DA20" s="11">
        <v>0.31981999999999999</v>
      </c>
      <c r="DB20" s="11">
        <v>0.39399499999999998</v>
      </c>
      <c r="DC20" s="11">
        <v>0.23266800000000001</v>
      </c>
      <c r="DD20" s="11">
        <v>0.55129499999999998</v>
      </c>
      <c r="DE20" s="11">
        <v>0.632247</v>
      </c>
      <c r="DI20" s="3" t="s">
        <v>90</v>
      </c>
      <c r="DJ20" s="18">
        <v>0.138604</v>
      </c>
      <c r="DK20" s="18">
        <v>0.119098</v>
      </c>
      <c r="DL20" s="18">
        <v>0.15459999999999999</v>
      </c>
      <c r="DM20" s="18">
        <v>0.14577100000000001</v>
      </c>
      <c r="DN20" s="18">
        <v>0.14652899999999999</v>
      </c>
      <c r="DO20" s="18">
        <v>0.150446</v>
      </c>
      <c r="DQ20" s="3" t="s">
        <v>88</v>
      </c>
      <c r="DR20" s="11">
        <v>5.045E-3</v>
      </c>
      <c r="DS20" s="11">
        <v>6.1865000000000003E-2</v>
      </c>
      <c r="DT20" s="11">
        <v>0.121193</v>
      </c>
      <c r="DU20" s="11">
        <v>0.16763600000000001</v>
      </c>
      <c r="DV20" s="11">
        <v>9.1873999999999997E-2</v>
      </c>
      <c r="DW20" s="11">
        <v>8.3787E-2</v>
      </c>
      <c r="DZ20" s="3" t="s">
        <v>88</v>
      </c>
      <c r="EA20" s="11">
        <v>8.5419999999999996E-2</v>
      </c>
      <c r="EB20" s="11">
        <v>9.1408000000000003E-2</v>
      </c>
      <c r="EC20" s="11">
        <v>8.7517999999999999E-2</v>
      </c>
      <c r="ED20" s="11">
        <v>9.1728000000000004E-2</v>
      </c>
      <c r="EE20" s="11">
        <v>9.1377E-2</v>
      </c>
      <c r="EF20" s="11">
        <v>8.4820999999999994E-2</v>
      </c>
      <c r="EL20" s="3" t="s">
        <v>88</v>
      </c>
      <c r="EM20" s="20">
        <v>0.67449999999999999</v>
      </c>
      <c r="EN20" s="11">
        <v>0.67449999999999999</v>
      </c>
      <c r="EO20" s="11">
        <v>0.65023299999999995</v>
      </c>
      <c r="EP20" s="11">
        <v>0.65919899999999998</v>
      </c>
      <c r="EQ20" s="11">
        <v>0.67454700000000001</v>
      </c>
      <c r="ER20" s="11">
        <v>0.67384299999999997</v>
      </c>
      <c r="ES20" s="11">
        <v>0.66854000000000002</v>
      </c>
      <c r="EU20" s="3" t="s">
        <v>88</v>
      </c>
      <c r="EV20" s="11">
        <v>4.0972000000000001E-2</v>
      </c>
      <c r="EW20" s="11">
        <v>4.0325E-2</v>
      </c>
      <c r="EX20" s="11">
        <v>4.5293E-2</v>
      </c>
      <c r="EY20" s="11">
        <v>4.0125000000000001E-2</v>
      </c>
      <c r="EZ20" s="11">
        <v>4.1676999999999999E-2</v>
      </c>
      <c r="FA20" s="11">
        <v>4.3102000000000001E-2</v>
      </c>
    </row>
    <row r="21" spans="1:157" x14ac:dyDescent="0.2">
      <c r="A21" s="3" t="s">
        <v>90</v>
      </c>
      <c r="B21" s="11">
        <v>0.221973</v>
      </c>
      <c r="C21" s="11">
        <v>0.225851</v>
      </c>
      <c r="D21" s="11">
        <v>0.30552200000000002</v>
      </c>
      <c r="E21" s="11">
        <v>0.26461200000000001</v>
      </c>
      <c r="F21" s="11">
        <v>0.28701199999999999</v>
      </c>
      <c r="G21" s="11">
        <v>0.32086199999999998</v>
      </c>
      <c r="K21" s="3" t="s">
        <v>90</v>
      </c>
      <c r="L21" s="11">
        <v>5.1834999999999999E-2</v>
      </c>
      <c r="M21" s="11">
        <v>5.9312999999999998E-2</v>
      </c>
      <c r="N21" s="11">
        <v>5.2954000000000001E-2</v>
      </c>
      <c r="O21" s="11">
        <v>2.5968999999999999E-2</v>
      </c>
      <c r="P21" s="11">
        <v>6.4114000000000004E-2</v>
      </c>
      <c r="Q21" s="11">
        <v>9.7720000000000001E-2</v>
      </c>
      <c r="R21" s="11"/>
      <c r="S21" s="11"/>
      <c r="T21" s="11"/>
      <c r="U21" s="3" t="s">
        <v>90</v>
      </c>
      <c r="V21" s="11">
        <v>0.24571999999999999</v>
      </c>
      <c r="W21" s="11">
        <v>0.24147299999999999</v>
      </c>
      <c r="X21" s="11">
        <v>0.297823</v>
      </c>
      <c r="Y21" s="11">
        <v>0.30288700000000002</v>
      </c>
      <c r="Z21" s="11">
        <v>0.29821399999999998</v>
      </c>
      <c r="AA21" s="11">
        <v>0.31510199999999999</v>
      </c>
      <c r="AD21" s="3" t="s">
        <v>91</v>
      </c>
      <c r="AE21" s="11">
        <v>0.32123600000000002</v>
      </c>
      <c r="AF21" s="11">
        <v>0.176126</v>
      </c>
      <c r="AG21" s="11">
        <v>0.32930399999999999</v>
      </c>
      <c r="AH21" s="11">
        <v>-7.2835999999999998E-2</v>
      </c>
      <c r="AI21" s="11">
        <v>0.26653399999999999</v>
      </c>
      <c r="AJ21" s="11">
        <v>0.29080800000000001</v>
      </c>
      <c r="AN21" s="3" t="s">
        <v>90</v>
      </c>
      <c r="AO21" s="11">
        <v>0.18843199999999999</v>
      </c>
      <c r="AP21" s="11">
        <v>0.18256</v>
      </c>
      <c r="AQ21" s="11">
        <v>0.316357</v>
      </c>
      <c r="AR21" s="11">
        <v>0.43026199999999998</v>
      </c>
      <c r="AS21" s="11">
        <v>0.45936500000000002</v>
      </c>
      <c r="AT21" s="11">
        <v>0.30061599999999999</v>
      </c>
      <c r="AU21" s="11"/>
      <c r="AV21" s="11"/>
      <c r="AW21" s="11"/>
      <c r="AX21" s="3" t="s">
        <v>90</v>
      </c>
      <c r="AY21" s="11">
        <v>0.26879599999999998</v>
      </c>
      <c r="AZ21" s="11">
        <v>0.29384100000000002</v>
      </c>
      <c r="BA21" s="11">
        <v>0.29213099999999997</v>
      </c>
      <c r="BB21" s="11">
        <v>0.30318400000000001</v>
      </c>
      <c r="BC21" s="11">
        <v>0.31611899999999998</v>
      </c>
      <c r="BD21" s="11">
        <v>0.36455599999999999</v>
      </c>
      <c r="BE21" s="11"/>
      <c r="BF21" s="11"/>
      <c r="BG21" s="11"/>
      <c r="BH21" s="3" t="s">
        <v>92</v>
      </c>
      <c r="BI21" s="11">
        <v>0.330787</v>
      </c>
      <c r="BJ21" s="11">
        <v>0.28428500000000001</v>
      </c>
      <c r="BK21" s="11">
        <v>0.36924899999999999</v>
      </c>
      <c r="BL21" s="11">
        <v>0.30806699999999998</v>
      </c>
      <c r="BM21" s="11">
        <v>0.34016600000000002</v>
      </c>
      <c r="BN21" s="11">
        <v>0.350381</v>
      </c>
      <c r="BO21" s="11"/>
      <c r="BP21" s="11"/>
      <c r="BQ21" s="11"/>
      <c r="BR21" s="3" t="s">
        <v>90</v>
      </c>
      <c r="BS21" s="11">
        <v>0.57258699999999996</v>
      </c>
      <c r="BT21" s="11">
        <v>0.53342900000000004</v>
      </c>
      <c r="BU21" s="11">
        <v>0.54374</v>
      </c>
      <c r="BV21" s="11">
        <v>0.56770200000000004</v>
      </c>
      <c r="BW21" s="11">
        <v>0.57956799999999997</v>
      </c>
      <c r="BX21" s="11">
        <v>0.58447800000000005</v>
      </c>
      <c r="BY21" s="11"/>
      <c r="BZ21" s="11"/>
      <c r="CA21" s="11"/>
      <c r="CB21" s="3" t="s">
        <v>90</v>
      </c>
      <c r="CC21" s="11">
        <v>0.41000300000000001</v>
      </c>
      <c r="CD21" s="11">
        <v>0.38005</v>
      </c>
      <c r="CE21" s="11">
        <v>0.39645000000000002</v>
      </c>
      <c r="CF21" s="11">
        <v>0.28775600000000001</v>
      </c>
      <c r="CG21" s="11">
        <v>0.37214399999999997</v>
      </c>
      <c r="CH21" s="11">
        <v>0.41605399999999998</v>
      </c>
      <c r="CI21" s="11"/>
      <c r="CJ21" s="11"/>
      <c r="CK21" s="11"/>
      <c r="CL21" s="11"/>
      <c r="CM21" s="3" t="s">
        <v>90</v>
      </c>
      <c r="CN21" s="11">
        <v>0.37030299999999999</v>
      </c>
      <c r="CO21" s="11">
        <v>0.41594799999999998</v>
      </c>
      <c r="CP21" s="11">
        <v>0.42055199999999998</v>
      </c>
      <c r="CQ21" s="11">
        <v>0.41844599999999998</v>
      </c>
      <c r="CR21" s="11">
        <v>0.44644200000000001</v>
      </c>
      <c r="CS21" s="11">
        <v>0.44490299999999999</v>
      </c>
      <c r="CT21" s="11"/>
      <c r="CU21" s="11"/>
      <c r="CV21" s="11"/>
      <c r="CW21" s="11"/>
      <c r="CX21" s="3" t="s">
        <v>90</v>
      </c>
      <c r="CY21" s="17" t="s">
        <v>78</v>
      </c>
      <c r="CZ21" s="11">
        <v>0.26067000000000001</v>
      </c>
      <c r="DA21" s="11">
        <v>0.28311799999999998</v>
      </c>
      <c r="DB21" s="11">
        <v>0.37307699999999999</v>
      </c>
      <c r="DC21" s="11">
        <v>0.20675399999999999</v>
      </c>
      <c r="DD21" s="11">
        <v>0.54121600000000003</v>
      </c>
      <c r="DE21" s="11">
        <v>0.62711700000000004</v>
      </c>
      <c r="DI21" s="3" t="s">
        <v>89</v>
      </c>
      <c r="DJ21" s="13" t="s">
        <v>78</v>
      </c>
      <c r="DK21" s="13" t="s">
        <v>78</v>
      </c>
      <c r="DL21" s="13" t="s">
        <v>78</v>
      </c>
      <c r="DM21" s="13" t="s">
        <v>78</v>
      </c>
      <c r="DN21" s="13" t="s">
        <v>78</v>
      </c>
      <c r="DO21" s="13" t="s">
        <v>78</v>
      </c>
      <c r="DQ21" s="3" t="s">
        <v>90</v>
      </c>
      <c r="DR21" s="11">
        <v>3.2539999999999999E-3</v>
      </c>
      <c r="DS21" s="11">
        <v>6.1865000000000003E-2</v>
      </c>
      <c r="DT21" s="11">
        <v>0.121193</v>
      </c>
      <c r="DU21" s="11">
        <v>0.16763600000000001</v>
      </c>
      <c r="DV21" s="11">
        <v>9.1873999999999997E-2</v>
      </c>
      <c r="DW21" s="11">
        <v>8.3787E-2</v>
      </c>
      <c r="DZ21" s="3" t="s">
        <v>90</v>
      </c>
      <c r="EA21" s="11">
        <v>8.1290000000000001E-2</v>
      </c>
      <c r="EB21" s="11">
        <v>8.7131E-2</v>
      </c>
      <c r="EC21" s="11">
        <v>8.3345000000000002E-2</v>
      </c>
      <c r="ED21" s="11">
        <v>8.7718000000000004E-2</v>
      </c>
      <c r="EE21" s="11">
        <v>8.7071999999999997E-2</v>
      </c>
      <c r="EF21" s="11">
        <v>8.0660999999999997E-2</v>
      </c>
      <c r="EL21" s="3" t="s">
        <v>90</v>
      </c>
      <c r="EM21" s="20">
        <v>0.67188899999999996</v>
      </c>
      <c r="EN21" s="11">
        <v>0.67188899999999996</v>
      </c>
      <c r="EO21" s="11">
        <v>0.64657100000000001</v>
      </c>
      <c r="EP21" s="11">
        <v>0.65575600000000001</v>
      </c>
      <c r="EQ21" s="11">
        <v>0.67147699999999999</v>
      </c>
      <c r="ER21" s="11">
        <v>0.67151499999999997</v>
      </c>
      <c r="ES21" s="11">
        <v>0.66634099999999996</v>
      </c>
      <c r="EU21" s="3" t="s">
        <v>90</v>
      </c>
      <c r="EV21" s="11">
        <v>4.0972000000000001E-2</v>
      </c>
      <c r="EW21" s="11">
        <v>4.0325E-2</v>
      </c>
      <c r="EX21" s="11">
        <v>4.5293E-2</v>
      </c>
      <c r="EY21" s="11">
        <v>4.0125000000000001E-2</v>
      </c>
      <c r="EZ21" s="11">
        <v>4.1676999999999999E-2</v>
      </c>
      <c r="FA21" s="11">
        <v>4.3102000000000001E-2</v>
      </c>
    </row>
    <row r="22" spans="1:157" x14ac:dyDescent="0.2">
      <c r="A22" s="3" t="s">
        <v>91</v>
      </c>
      <c r="B22" s="11">
        <v>0.21218100000000001</v>
      </c>
      <c r="C22" s="11">
        <v>0.22061900000000001</v>
      </c>
      <c r="D22" s="11">
        <v>0.29511599999999999</v>
      </c>
      <c r="E22" s="11">
        <v>0.212038</v>
      </c>
      <c r="F22" s="11">
        <v>0.240066</v>
      </c>
      <c r="G22" s="11">
        <v>0.27737600000000001</v>
      </c>
      <c r="K22" s="3" t="s">
        <v>91</v>
      </c>
      <c r="L22" s="11">
        <v>4.1307999999999997E-2</v>
      </c>
      <c r="M22" s="11">
        <v>5.5252000000000002E-2</v>
      </c>
      <c r="N22" s="11">
        <v>7.1013999999999994E-2</v>
      </c>
      <c r="O22" s="11">
        <v>-5.2950000000000002E-3</v>
      </c>
      <c r="P22" s="11">
        <v>5.2932E-2</v>
      </c>
      <c r="Q22" s="11">
        <v>8.0415E-2</v>
      </c>
      <c r="R22" s="11"/>
      <c r="S22" s="11"/>
      <c r="T22" s="11"/>
      <c r="U22" s="3" t="s">
        <v>91</v>
      </c>
      <c r="V22" s="11">
        <v>0.21238000000000001</v>
      </c>
      <c r="W22" s="11">
        <v>0.20913599999999999</v>
      </c>
      <c r="X22" s="11">
        <v>0.25881700000000002</v>
      </c>
      <c r="Y22" s="11">
        <v>0.25309599999999999</v>
      </c>
      <c r="Z22" s="11">
        <v>0.25306200000000001</v>
      </c>
      <c r="AA22" s="11">
        <v>0.23971200000000001</v>
      </c>
      <c r="AD22" s="3" t="s">
        <v>93</v>
      </c>
      <c r="AE22" s="11">
        <v>0.31976300000000002</v>
      </c>
      <c r="AF22" s="11">
        <v>0.17314499999999999</v>
      </c>
      <c r="AG22" s="11">
        <v>0.32563999999999999</v>
      </c>
      <c r="AH22" s="11">
        <v>-7.5355000000000005E-2</v>
      </c>
      <c r="AI22" s="11">
        <v>0.26399899999999998</v>
      </c>
      <c r="AJ22" s="11">
        <v>0.28893400000000002</v>
      </c>
      <c r="AN22" s="3" t="s">
        <v>91</v>
      </c>
      <c r="AO22" s="11">
        <v>0.12107800000000001</v>
      </c>
      <c r="AP22" s="11">
        <v>0.12395299999999999</v>
      </c>
      <c r="AQ22" s="11">
        <v>0.245391</v>
      </c>
      <c r="AR22" s="11">
        <v>0.34620299999999998</v>
      </c>
      <c r="AS22" s="11">
        <v>0.39314300000000002</v>
      </c>
      <c r="AT22" s="11">
        <v>0.11959500000000001</v>
      </c>
      <c r="AU22" s="11"/>
      <c r="AV22" s="11"/>
      <c r="AW22" s="11"/>
      <c r="AX22" s="3" t="s">
        <v>91</v>
      </c>
      <c r="AY22" s="11">
        <v>0.20779500000000001</v>
      </c>
      <c r="AZ22" s="11">
        <v>0.25239400000000001</v>
      </c>
      <c r="BA22" s="11">
        <v>0.197105</v>
      </c>
      <c r="BB22" s="11">
        <v>0.21879699999999999</v>
      </c>
      <c r="BC22" s="11">
        <v>0.15356800000000001</v>
      </c>
      <c r="BD22" s="11">
        <v>0.20482600000000001</v>
      </c>
      <c r="BE22" s="11"/>
      <c r="BF22" s="11"/>
      <c r="BG22" s="11"/>
      <c r="BH22" s="3" t="s">
        <v>94</v>
      </c>
      <c r="BI22" s="11">
        <v>0.31454399999999999</v>
      </c>
      <c r="BJ22" s="11">
        <v>0.26749000000000001</v>
      </c>
      <c r="BK22" s="11">
        <v>0.35526099999999999</v>
      </c>
      <c r="BL22" s="11">
        <v>0.29347899999999999</v>
      </c>
      <c r="BM22" s="11">
        <v>0.32786399999999999</v>
      </c>
      <c r="BN22" s="11">
        <v>0.34077499999999999</v>
      </c>
      <c r="BO22" s="11"/>
      <c r="BP22" s="11"/>
      <c r="BQ22" s="11"/>
      <c r="BR22" s="3" t="s">
        <v>91</v>
      </c>
      <c r="BS22" s="11">
        <v>0.48083799999999999</v>
      </c>
      <c r="BT22" s="11">
        <v>0.41899199999999998</v>
      </c>
      <c r="BU22" s="11">
        <v>0.46001900000000001</v>
      </c>
      <c r="BV22" s="11">
        <v>0.44655299999999998</v>
      </c>
      <c r="BW22" s="11">
        <v>0.44605099999999998</v>
      </c>
      <c r="BX22" s="11">
        <v>0.45261800000000002</v>
      </c>
      <c r="BY22" s="11"/>
      <c r="BZ22" s="11"/>
      <c r="CA22" s="11"/>
      <c r="CB22" s="3" t="s">
        <v>91</v>
      </c>
      <c r="CC22" s="11">
        <v>0.261467</v>
      </c>
      <c r="CD22" s="11">
        <v>0.33904400000000001</v>
      </c>
      <c r="CE22" s="11">
        <v>0.33384399999999997</v>
      </c>
      <c r="CF22" s="11">
        <v>0.19895499999999999</v>
      </c>
      <c r="CG22" s="11">
        <v>0.289825</v>
      </c>
      <c r="CH22" s="11">
        <v>0.35550100000000001</v>
      </c>
      <c r="CI22" s="11"/>
      <c r="CJ22" s="11"/>
      <c r="CK22" s="11"/>
      <c r="CL22" s="11"/>
      <c r="CM22" s="3" t="s">
        <v>91</v>
      </c>
      <c r="CN22" s="11">
        <v>0.30962400000000001</v>
      </c>
      <c r="CO22" s="11">
        <v>0.36451699999999998</v>
      </c>
      <c r="CP22" s="11">
        <v>0.36686299999999999</v>
      </c>
      <c r="CQ22" s="11">
        <v>0.34146199999999999</v>
      </c>
      <c r="CR22" s="11">
        <v>0.35955900000000002</v>
      </c>
      <c r="CS22" s="11">
        <v>0.35608000000000001</v>
      </c>
      <c r="CT22" s="11"/>
      <c r="CU22" s="11"/>
      <c r="CV22" s="11"/>
      <c r="CW22" s="11"/>
      <c r="CX22" s="3" t="s">
        <v>91</v>
      </c>
      <c r="CY22" s="17" t="s">
        <v>78</v>
      </c>
      <c r="CZ22" s="11">
        <v>0.25608999999999998</v>
      </c>
      <c r="DA22" s="11">
        <v>0.25979000000000002</v>
      </c>
      <c r="DB22" s="11">
        <v>0.36233900000000002</v>
      </c>
      <c r="DC22" s="11">
        <v>0.16193299999999999</v>
      </c>
      <c r="DD22" s="11">
        <v>0.48849300000000001</v>
      </c>
      <c r="DE22" s="11">
        <v>0.55685099999999998</v>
      </c>
      <c r="DI22" s="3" t="s">
        <v>95</v>
      </c>
      <c r="DJ22" s="13" t="s">
        <v>78</v>
      </c>
      <c r="DK22" s="13" t="s">
        <v>78</v>
      </c>
      <c r="DL22" s="13" t="s">
        <v>78</v>
      </c>
      <c r="DM22" s="13" t="s">
        <v>78</v>
      </c>
      <c r="DN22" s="13" t="s">
        <v>78</v>
      </c>
      <c r="DO22" s="13" t="s">
        <v>78</v>
      </c>
      <c r="DQ22" s="3" t="s">
        <v>91</v>
      </c>
      <c r="DR22" s="11">
        <v>-3.1531999999999998E-2</v>
      </c>
      <c r="DS22" s="11">
        <v>2.7333E-2</v>
      </c>
      <c r="DT22" s="11">
        <v>0.104862</v>
      </c>
      <c r="DU22" s="11">
        <v>0.15451300000000001</v>
      </c>
      <c r="DV22" s="11">
        <v>0.15473300000000001</v>
      </c>
      <c r="DW22" s="11">
        <v>0.131384</v>
      </c>
      <c r="DZ22" s="3" t="s">
        <v>91</v>
      </c>
      <c r="EA22" s="11">
        <v>5.8800999999999999E-2</v>
      </c>
      <c r="EB22" s="11">
        <v>6.1323999999999997E-2</v>
      </c>
      <c r="EC22" s="11">
        <v>6.1655000000000001E-2</v>
      </c>
      <c r="ED22" s="11">
        <v>6.3668000000000002E-2</v>
      </c>
      <c r="EE22" s="11">
        <v>6.2278E-2</v>
      </c>
      <c r="EF22" s="11">
        <v>3.8078000000000001E-2</v>
      </c>
      <c r="EL22" s="3" t="s">
        <v>91</v>
      </c>
      <c r="EM22" s="20">
        <v>0.52574299999999996</v>
      </c>
      <c r="EN22" s="11">
        <v>0.52574299999999996</v>
      </c>
      <c r="EO22" s="11">
        <v>0.49739</v>
      </c>
      <c r="EP22" s="11">
        <v>0.51072300000000004</v>
      </c>
      <c r="EQ22" s="11">
        <v>0.51030299999999995</v>
      </c>
      <c r="ER22" s="11">
        <v>0.52898599999999996</v>
      </c>
      <c r="ES22" s="11">
        <v>0.54954599999999998</v>
      </c>
      <c r="EU22" s="3" t="s">
        <v>91</v>
      </c>
      <c r="EV22" s="11">
        <v>2.9010999999999999E-2</v>
      </c>
      <c r="EW22" s="11">
        <v>2.4511999999999999E-2</v>
      </c>
      <c r="EX22" s="11">
        <v>2.4337999999999999E-2</v>
      </c>
      <c r="EY22" s="11">
        <v>1.8471999999999999E-2</v>
      </c>
      <c r="EZ22" s="11">
        <v>2.5103E-2</v>
      </c>
      <c r="FA22" s="11">
        <v>3.0290000000000001E-2</v>
      </c>
    </row>
    <row r="23" spans="1:157" x14ac:dyDescent="0.2">
      <c r="A23" s="3" t="s">
        <v>93</v>
      </c>
      <c r="B23" s="11">
        <v>0.21218100000000001</v>
      </c>
      <c r="C23" s="11">
        <v>0.22061900000000001</v>
      </c>
      <c r="D23" s="11">
        <v>0.29511599999999999</v>
      </c>
      <c r="E23" s="11">
        <v>0.212038</v>
      </c>
      <c r="F23" s="11">
        <v>0.240066</v>
      </c>
      <c r="G23" s="11">
        <v>0.27737600000000001</v>
      </c>
      <c r="K23" s="3" t="s">
        <v>93</v>
      </c>
      <c r="L23" s="11">
        <v>4.1307999999999997E-2</v>
      </c>
      <c r="M23" s="11">
        <v>5.5252000000000002E-2</v>
      </c>
      <c r="N23" s="11">
        <v>7.1013999999999994E-2</v>
      </c>
      <c r="O23" s="11">
        <v>-5.2950000000000002E-3</v>
      </c>
      <c r="P23" s="11">
        <v>5.2932E-2</v>
      </c>
      <c r="Q23" s="11">
        <v>8.0415E-2</v>
      </c>
      <c r="R23" s="11"/>
      <c r="S23" s="11"/>
      <c r="T23" s="11"/>
      <c r="U23" s="3" t="s">
        <v>93</v>
      </c>
      <c r="V23" s="11">
        <v>0.21238000000000001</v>
      </c>
      <c r="W23" s="11">
        <v>0.20913599999999999</v>
      </c>
      <c r="X23" s="11">
        <v>0.25881700000000002</v>
      </c>
      <c r="Y23" s="11">
        <v>0.25309599999999999</v>
      </c>
      <c r="Z23" s="11">
        <v>0.25306200000000001</v>
      </c>
      <c r="AA23" s="11">
        <v>0.23971200000000001</v>
      </c>
      <c r="AD23" s="3" t="s">
        <v>94</v>
      </c>
      <c r="AE23" s="11">
        <v>0.31976300000000002</v>
      </c>
      <c r="AF23" s="11">
        <v>0.17314499999999999</v>
      </c>
      <c r="AG23" s="11">
        <v>0.32563999999999999</v>
      </c>
      <c r="AH23" s="11">
        <v>-7.5355000000000005E-2</v>
      </c>
      <c r="AI23" s="11">
        <v>0.26399899999999998</v>
      </c>
      <c r="AJ23" s="11">
        <v>0.28893400000000002</v>
      </c>
      <c r="AN23" s="3" t="s">
        <v>93</v>
      </c>
      <c r="AO23" s="11">
        <v>0.120546</v>
      </c>
      <c r="AP23" s="11">
        <v>0.12391099999999999</v>
      </c>
      <c r="AQ23" s="11">
        <v>0.245391</v>
      </c>
      <c r="AR23" s="11">
        <v>0.34620299999999998</v>
      </c>
      <c r="AS23" s="11">
        <v>0.39314300000000002</v>
      </c>
      <c r="AT23" s="11">
        <v>0.114301</v>
      </c>
      <c r="AU23" s="11"/>
      <c r="AV23" s="11"/>
      <c r="AW23" s="11"/>
      <c r="AX23" s="3" t="s">
        <v>93</v>
      </c>
      <c r="AY23" s="11">
        <v>0.37269600000000003</v>
      </c>
      <c r="AZ23" s="11">
        <v>0.25239400000000001</v>
      </c>
      <c r="BA23" s="11">
        <v>0.197105</v>
      </c>
      <c r="BB23" s="11">
        <v>0.21879699999999999</v>
      </c>
      <c r="BC23" s="11">
        <v>0.15356800000000001</v>
      </c>
      <c r="BD23" s="11">
        <v>0.20482600000000001</v>
      </c>
      <c r="BE23" s="11"/>
      <c r="BF23" s="11"/>
      <c r="BG23" s="11"/>
      <c r="BH23" s="3" t="s">
        <v>96</v>
      </c>
      <c r="BI23" s="11">
        <v>0.25596600000000003</v>
      </c>
      <c r="BJ23" s="11">
        <v>0.225246</v>
      </c>
      <c r="BK23" s="11">
        <v>0.284391</v>
      </c>
      <c r="BL23" s="11">
        <v>0.235929</v>
      </c>
      <c r="BM23" s="11">
        <v>0.26797700000000002</v>
      </c>
      <c r="BN23" s="11">
        <v>0.28668300000000002</v>
      </c>
      <c r="BO23" s="11"/>
      <c r="BP23" s="11"/>
      <c r="BQ23" s="11"/>
      <c r="BR23" s="3" t="s">
        <v>93</v>
      </c>
      <c r="BS23" s="11">
        <v>0.48083799999999999</v>
      </c>
      <c r="BT23" s="11">
        <v>0.41899199999999998</v>
      </c>
      <c r="BU23" s="11">
        <v>0.46001900000000001</v>
      </c>
      <c r="BV23" s="11">
        <v>0.44655299999999998</v>
      </c>
      <c r="BW23" s="11">
        <v>0.44605099999999998</v>
      </c>
      <c r="BX23" s="11">
        <v>0.45261800000000002</v>
      </c>
      <c r="BY23" s="11"/>
      <c r="BZ23" s="11"/>
      <c r="CA23" s="11"/>
      <c r="CB23" s="3" t="s">
        <v>93</v>
      </c>
      <c r="CC23" s="11">
        <v>0.261467</v>
      </c>
      <c r="CD23" s="11">
        <v>0.33904400000000001</v>
      </c>
      <c r="CE23" s="11">
        <v>0.33384399999999997</v>
      </c>
      <c r="CF23" s="11">
        <v>0.19895499999999999</v>
      </c>
      <c r="CG23" s="11">
        <v>0.289825</v>
      </c>
      <c r="CH23" s="11">
        <v>0.35550100000000001</v>
      </c>
      <c r="CI23" s="11"/>
      <c r="CJ23" s="11"/>
      <c r="CK23" s="11"/>
      <c r="CL23" s="11"/>
      <c r="CM23" s="3" t="s">
        <v>93</v>
      </c>
      <c r="CN23" s="11">
        <v>0.30962400000000001</v>
      </c>
      <c r="CO23" s="11">
        <v>0.36451699999999998</v>
      </c>
      <c r="CP23" s="11">
        <v>0.36686299999999999</v>
      </c>
      <c r="CQ23" s="11">
        <v>0.34146199999999999</v>
      </c>
      <c r="CR23" s="11">
        <v>0.35955900000000002</v>
      </c>
      <c r="CS23" s="11">
        <v>0.35608000000000001</v>
      </c>
      <c r="CT23" s="11"/>
      <c r="CU23" s="11"/>
      <c r="CV23" s="11"/>
      <c r="CW23" s="11"/>
      <c r="CX23" s="3" t="s">
        <v>93</v>
      </c>
      <c r="CY23" s="17" t="s">
        <v>78</v>
      </c>
      <c r="CZ23" s="11">
        <v>0.25608999999999998</v>
      </c>
      <c r="DA23" s="11">
        <v>0.25979000000000002</v>
      </c>
      <c r="DB23" s="11">
        <v>0.36233900000000002</v>
      </c>
      <c r="DC23" s="11">
        <v>0.16193299999999999</v>
      </c>
      <c r="DD23" s="11">
        <v>0.48849300000000001</v>
      </c>
      <c r="DE23" s="11">
        <v>0.55685099999999998</v>
      </c>
      <c r="DI23" s="3" t="s">
        <v>91</v>
      </c>
      <c r="DJ23" s="18">
        <v>0.10360900000000001</v>
      </c>
      <c r="DK23" s="18">
        <v>7.3168999999999998E-2</v>
      </c>
      <c r="DL23" s="18">
        <v>0.131275</v>
      </c>
      <c r="DM23" s="18">
        <v>0.101816</v>
      </c>
      <c r="DN23" s="18">
        <v>0.110536</v>
      </c>
      <c r="DO23" s="18">
        <v>0.112762</v>
      </c>
      <c r="DQ23" s="3" t="s">
        <v>93</v>
      </c>
      <c r="DR23" s="11">
        <v>-3.5071999999999999E-2</v>
      </c>
      <c r="DS23" s="11">
        <v>2.2862E-2</v>
      </c>
      <c r="DT23" s="11">
        <v>0.10253900000000001</v>
      </c>
      <c r="DU23" s="11">
        <v>0.15413299999999999</v>
      </c>
      <c r="DV23" s="11">
        <v>0.15497</v>
      </c>
      <c r="DW23" s="11">
        <v>0.130746</v>
      </c>
      <c r="DZ23" s="3" t="s">
        <v>93</v>
      </c>
      <c r="EA23" s="11">
        <v>5.7148999999999998E-2</v>
      </c>
      <c r="EB23" s="11">
        <v>5.9900000000000002E-2</v>
      </c>
      <c r="EC23" s="11">
        <v>6.0101000000000002E-2</v>
      </c>
      <c r="ED23" s="11">
        <v>6.2066999999999997E-2</v>
      </c>
      <c r="EE23" s="11">
        <v>6.0225000000000001E-2</v>
      </c>
      <c r="EF23" s="11">
        <v>3.5986999999999998E-2</v>
      </c>
      <c r="EL23" s="3" t="s">
        <v>93</v>
      </c>
      <c r="EM23" s="20">
        <v>0.52574299999999996</v>
      </c>
      <c r="EN23" s="11">
        <v>0.52574299999999996</v>
      </c>
      <c r="EO23" s="11">
        <v>0.49739</v>
      </c>
      <c r="EP23" s="11">
        <v>0.51072300000000004</v>
      </c>
      <c r="EQ23" s="11">
        <v>0.51030299999999995</v>
      </c>
      <c r="ER23" s="11">
        <v>0.52898599999999996</v>
      </c>
      <c r="ES23" s="11">
        <v>0.54954599999999998</v>
      </c>
      <c r="EU23" s="3" t="s">
        <v>93</v>
      </c>
      <c r="EV23" s="11">
        <v>2.8400000000000002E-2</v>
      </c>
      <c r="EW23" s="11">
        <v>2.4160999999999998E-2</v>
      </c>
      <c r="EX23" s="11">
        <v>2.3872000000000001E-2</v>
      </c>
      <c r="EY23" s="11">
        <v>1.9106999999999999E-2</v>
      </c>
      <c r="EZ23" s="11">
        <v>2.3931999999999998E-2</v>
      </c>
      <c r="FA23" s="11">
        <v>2.92E-2</v>
      </c>
    </row>
    <row r="24" spans="1:157" x14ac:dyDescent="0.2">
      <c r="A24" s="3" t="s">
        <v>94</v>
      </c>
      <c r="B24" s="11">
        <v>0.21218100000000001</v>
      </c>
      <c r="C24" s="11">
        <v>0.22061900000000001</v>
      </c>
      <c r="D24" s="11">
        <v>0.29511599999999999</v>
      </c>
      <c r="E24" s="11">
        <v>0.212038</v>
      </c>
      <c r="F24" s="11">
        <v>0.240066</v>
      </c>
      <c r="G24" s="11">
        <v>0.27737600000000001</v>
      </c>
      <c r="K24" s="3" t="s">
        <v>94</v>
      </c>
      <c r="L24" s="11">
        <v>4.1307999999999997E-2</v>
      </c>
      <c r="M24" s="11">
        <v>5.5252000000000002E-2</v>
      </c>
      <c r="N24" s="11">
        <v>7.1013999999999994E-2</v>
      </c>
      <c r="O24" s="11">
        <v>-5.2950000000000002E-3</v>
      </c>
      <c r="P24" s="11">
        <v>5.2932E-2</v>
      </c>
      <c r="Q24" s="11">
        <v>8.0415E-2</v>
      </c>
      <c r="R24" s="11"/>
      <c r="S24" s="11"/>
      <c r="T24" s="11"/>
      <c r="U24" s="3" t="s">
        <v>94</v>
      </c>
      <c r="V24" s="11">
        <v>0.21238000000000001</v>
      </c>
      <c r="W24" s="11">
        <v>0.20913599999999999</v>
      </c>
      <c r="X24" s="11">
        <v>0.25881700000000002</v>
      </c>
      <c r="Y24" s="11">
        <v>0.25309599999999999</v>
      </c>
      <c r="Z24" s="11">
        <v>0.25306200000000001</v>
      </c>
      <c r="AA24" s="11">
        <v>0.23971200000000001</v>
      </c>
      <c r="AD24" s="3" t="s">
        <v>96</v>
      </c>
      <c r="AE24" s="11">
        <v>0.25084800000000002</v>
      </c>
      <c r="AF24" s="11">
        <v>0.16591600000000001</v>
      </c>
      <c r="AG24" s="11">
        <v>0.249474</v>
      </c>
      <c r="AH24" s="11">
        <v>-6.5636E-2</v>
      </c>
      <c r="AI24" s="11">
        <v>0.20352100000000001</v>
      </c>
      <c r="AJ24" s="11">
        <v>0.22334100000000001</v>
      </c>
      <c r="AN24" s="3" t="s">
        <v>94</v>
      </c>
      <c r="AO24" s="11">
        <v>0.119794</v>
      </c>
      <c r="AP24" s="11">
        <v>0.11151999999999999</v>
      </c>
      <c r="AQ24" s="11">
        <v>0.23449900000000001</v>
      </c>
      <c r="AR24" s="11">
        <v>0.33801100000000001</v>
      </c>
      <c r="AS24" s="11">
        <v>0.39314300000000002</v>
      </c>
      <c r="AT24" s="11">
        <v>0.11959500000000001</v>
      </c>
      <c r="AU24" s="11"/>
      <c r="AV24" s="11"/>
      <c r="AW24" s="11"/>
      <c r="AX24" s="3" t="s">
        <v>94</v>
      </c>
      <c r="AY24" s="11">
        <v>0.20779500000000001</v>
      </c>
      <c r="AZ24" s="11">
        <v>0.25239400000000001</v>
      </c>
      <c r="BA24" s="11">
        <v>0.197105</v>
      </c>
      <c r="BB24" s="11">
        <v>0.21879699999999999</v>
      </c>
      <c r="BC24" s="11">
        <v>0.15356800000000001</v>
      </c>
      <c r="BD24" s="11">
        <v>0.20482600000000001</v>
      </c>
      <c r="BE24" s="11"/>
      <c r="BF24" s="11"/>
      <c r="BG24" s="11"/>
      <c r="BH24" s="3"/>
      <c r="BI24" s="3"/>
      <c r="BJ24" s="3"/>
      <c r="BK24" s="3"/>
      <c r="BL24" s="3"/>
      <c r="BM24" s="3"/>
      <c r="BN24" s="3"/>
      <c r="BO24" s="11"/>
      <c r="BP24" s="11"/>
      <c r="BQ24" s="11"/>
      <c r="BR24" s="3" t="s">
        <v>94</v>
      </c>
      <c r="BS24" s="11">
        <v>0.48083799999999999</v>
      </c>
      <c r="BT24" s="11">
        <v>0.41899199999999998</v>
      </c>
      <c r="BU24" s="11">
        <v>0.46001900000000001</v>
      </c>
      <c r="BV24" s="11">
        <v>0.44655299999999998</v>
      </c>
      <c r="BW24" s="11">
        <v>0.44605099999999998</v>
      </c>
      <c r="BX24" s="11">
        <v>0.45261800000000002</v>
      </c>
      <c r="BY24" s="11"/>
      <c r="BZ24" s="11"/>
      <c r="CA24" s="11"/>
      <c r="CB24" s="3" t="s">
        <v>94</v>
      </c>
      <c r="CC24" s="11">
        <v>0.261467</v>
      </c>
      <c r="CD24" s="11">
        <v>0.33904400000000001</v>
      </c>
      <c r="CE24" s="11">
        <v>0.33384399999999997</v>
      </c>
      <c r="CF24" s="11">
        <v>0.19895499999999999</v>
      </c>
      <c r="CG24" s="11">
        <v>0.289825</v>
      </c>
      <c r="CH24" s="11">
        <v>0.35550100000000001</v>
      </c>
      <c r="CI24" s="11"/>
      <c r="CJ24" s="11"/>
      <c r="CK24" s="11"/>
      <c r="CL24" s="11"/>
      <c r="CM24" s="3" t="s">
        <v>94</v>
      </c>
      <c r="CN24" s="11">
        <v>0.30962400000000001</v>
      </c>
      <c r="CO24" s="11">
        <v>0.36451699999999998</v>
      </c>
      <c r="CP24" s="11">
        <v>0.36686299999999999</v>
      </c>
      <c r="CQ24" s="11">
        <v>0.34146199999999999</v>
      </c>
      <c r="CR24" s="11">
        <v>0.35955900000000002</v>
      </c>
      <c r="CS24" s="11">
        <v>0.35608000000000001</v>
      </c>
      <c r="CT24" s="11"/>
      <c r="CU24" s="11"/>
      <c r="CV24" s="11"/>
      <c r="CW24" s="11"/>
      <c r="CX24" s="3" t="s">
        <v>94</v>
      </c>
      <c r="CY24" s="17" t="s">
        <v>78</v>
      </c>
      <c r="CZ24" s="11">
        <v>0.25608999999999998</v>
      </c>
      <c r="DA24" s="11">
        <v>0.25979000000000002</v>
      </c>
      <c r="DB24" s="11">
        <v>0.36233900000000002</v>
      </c>
      <c r="DC24" s="11">
        <v>0.16193299999999999</v>
      </c>
      <c r="DD24" s="11">
        <v>0.48849300000000001</v>
      </c>
      <c r="DE24" s="11">
        <v>0.55685099999999998</v>
      </c>
      <c r="DI24" s="3" t="s">
        <v>93</v>
      </c>
      <c r="DJ24" s="18">
        <v>0.10323599999999999</v>
      </c>
      <c r="DK24" s="18">
        <v>7.3630000000000001E-2</v>
      </c>
      <c r="DL24" s="18">
        <v>0.131966</v>
      </c>
      <c r="DM24" s="18">
        <v>0.10172200000000001</v>
      </c>
      <c r="DN24" s="18">
        <v>0.110903</v>
      </c>
      <c r="DO24" s="18">
        <v>0.11219899999999999</v>
      </c>
      <c r="DQ24" s="3" t="s">
        <v>94</v>
      </c>
      <c r="DR24" s="11">
        <v>-3.5396999999999998E-2</v>
      </c>
      <c r="DS24" s="11">
        <v>2.1878999999999999E-2</v>
      </c>
      <c r="DT24" s="11">
        <v>0.102632</v>
      </c>
      <c r="DU24" s="11">
        <v>0.15446399999999999</v>
      </c>
      <c r="DV24" s="11">
        <v>0.15499099999999999</v>
      </c>
      <c r="DW24" s="11">
        <v>0.13116800000000001</v>
      </c>
      <c r="DZ24" s="3" t="s">
        <v>94</v>
      </c>
      <c r="EA24" s="11">
        <v>5.7148999999999998E-2</v>
      </c>
      <c r="EB24" s="11">
        <v>5.9900000000000002E-2</v>
      </c>
      <c r="EC24" s="11">
        <v>6.0101000000000002E-2</v>
      </c>
      <c r="ED24" s="11">
        <v>6.2066999999999997E-2</v>
      </c>
      <c r="EE24" s="11">
        <v>6.0225000000000001E-2</v>
      </c>
      <c r="EF24" s="11">
        <v>3.5986999999999998E-2</v>
      </c>
      <c r="EL24" s="3" t="s">
        <v>94</v>
      </c>
      <c r="EM24" s="20">
        <v>0.50702800000000003</v>
      </c>
      <c r="EN24" s="11">
        <v>0.50702800000000003</v>
      </c>
      <c r="EO24" s="11">
        <v>0.47949199999999997</v>
      </c>
      <c r="EP24" s="11">
        <v>0.49815300000000001</v>
      </c>
      <c r="EQ24" s="11">
        <v>0.49914700000000001</v>
      </c>
      <c r="ER24" s="11">
        <v>0.520289</v>
      </c>
      <c r="ES24" s="11">
        <v>0.54158499999999998</v>
      </c>
      <c r="EU24" s="3" t="s">
        <v>94</v>
      </c>
      <c r="EV24" s="11">
        <v>2.8400000000000002E-2</v>
      </c>
      <c r="EW24" s="11">
        <v>2.4160999999999998E-2</v>
      </c>
      <c r="EX24" s="11">
        <v>2.3872000000000001E-2</v>
      </c>
      <c r="EY24" s="11">
        <v>1.9106999999999999E-2</v>
      </c>
      <c r="EZ24" s="11">
        <v>2.3931999999999998E-2</v>
      </c>
      <c r="FA24" s="11">
        <v>2.92E-2</v>
      </c>
    </row>
    <row r="25" spans="1:157" x14ac:dyDescent="0.2">
      <c r="A25" s="3" t="s">
        <v>96</v>
      </c>
      <c r="B25" s="11">
        <v>0.14725099999999999</v>
      </c>
      <c r="C25" s="11">
        <v>0.143009</v>
      </c>
      <c r="D25" s="11">
        <v>0.19034499999999999</v>
      </c>
      <c r="E25" s="11">
        <v>0.16981299999999999</v>
      </c>
      <c r="F25" s="11">
        <v>0.183951</v>
      </c>
      <c r="G25" s="11">
        <v>0.20726900000000001</v>
      </c>
      <c r="K25" s="3" t="s">
        <v>96</v>
      </c>
      <c r="L25" s="11">
        <v>3.0335999999999998E-2</v>
      </c>
      <c r="M25" s="11">
        <v>3.5291999999999997E-2</v>
      </c>
      <c r="N25" s="11">
        <v>3.1192000000000001E-2</v>
      </c>
      <c r="O25" s="11">
        <v>1.3481E-2</v>
      </c>
      <c r="P25" s="11">
        <v>3.9683000000000003E-2</v>
      </c>
      <c r="Q25" s="11">
        <v>6.2373999999999999E-2</v>
      </c>
      <c r="R25" s="11"/>
      <c r="S25" s="11"/>
      <c r="T25" s="11"/>
      <c r="U25" s="3" t="s">
        <v>96</v>
      </c>
      <c r="V25" s="11">
        <v>0.157915</v>
      </c>
      <c r="W25" s="11">
        <v>0.15274799999999999</v>
      </c>
      <c r="X25" s="11">
        <v>0.18658</v>
      </c>
      <c r="Y25" s="11">
        <v>0.188775</v>
      </c>
      <c r="Z25" s="11">
        <v>0.18546199999999999</v>
      </c>
      <c r="AA25" s="11">
        <v>0.19736799999999999</v>
      </c>
      <c r="AD25" s="3" t="s">
        <v>97</v>
      </c>
      <c r="AE25" s="11">
        <v>0.21246799999999999</v>
      </c>
      <c r="AF25" s="11">
        <v>0.170042</v>
      </c>
      <c r="AG25" s="11">
        <v>0.22403899999999999</v>
      </c>
      <c r="AH25" s="11">
        <v>-0.11279599999999999</v>
      </c>
      <c r="AI25" s="11">
        <v>0.19151099999999999</v>
      </c>
      <c r="AJ25" s="11">
        <v>0.260324</v>
      </c>
      <c r="AN25" s="3" t="s">
        <v>96</v>
      </c>
      <c r="AO25" s="11">
        <v>8.0043000000000003E-2</v>
      </c>
      <c r="AP25" s="11">
        <v>6.9045999999999996E-2</v>
      </c>
      <c r="AQ25" s="11">
        <v>0.155532</v>
      </c>
      <c r="AR25" s="11">
        <v>0.2384</v>
      </c>
      <c r="AS25" s="11">
        <v>0.26756000000000002</v>
      </c>
      <c r="AT25" s="11">
        <v>0.14505799999999999</v>
      </c>
      <c r="AU25" s="11"/>
      <c r="AV25" s="11"/>
      <c r="AW25" s="11"/>
      <c r="AX25" s="3" t="s">
        <v>96</v>
      </c>
      <c r="AY25" s="11">
        <v>0.157446</v>
      </c>
      <c r="AZ25" s="11">
        <v>0.170353</v>
      </c>
      <c r="BA25" s="11">
        <v>0.17677699999999999</v>
      </c>
      <c r="BB25" s="11">
        <v>0.18329000000000001</v>
      </c>
      <c r="BC25" s="11">
        <v>0.19125500000000001</v>
      </c>
      <c r="BD25" s="11">
        <v>0.219585</v>
      </c>
      <c r="BE25" s="11"/>
      <c r="BF25" s="11"/>
      <c r="BG25" s="11"/>
      <c r="BH25" s="10" t="s">
        <v>98</v>
      </c>
      <c r="BI25" s="3"/>
      <c r="BJ25" s="3"/>
      <c r="BK25" s="3"/>
      <c r="BL25" s="3"/>
      <c r="BM25" s="3"/>
      <c r="BN25" s="3"/>
      <c r="BO25" s="11"/>
      <c r="BP25" s="11"/>
      <c r="BQ25" s="11"/>
      <c r="BR25" s="3" t="s">
        <v>96</v>
      </c>
      <c r="BS25" s="11">
        <v>0.35405399999999998</v>
      </c>
      <c r="BT25" s="11">
        <v>0.31872899999999998</v>
      </c>
      <c r="BU25" s="11">
        <v>0.32560600000000001</v>
      </c>
      <c r="BV25" s="11">
        <v>0.34382400000000002</v>
      </c>
      <c r="BW25" s="11">
        <v>0.35458499999999998</v>
      </c>
      <c r="BX25" s="11">
        <v>0.35850300000000002</v>
      </c>
      <c r="BY25" s="11"/>
      <c r="BZ25" s="11"/>
      <c r="CA25" s="11"/>
      <c r="CB25" s="3" t="s">
        <v>96</v>
      </c>
      <c r="CC25" s="11">
        <v>0.26355400000000001</v>
      </c>
      <c r="CD25" s="11">
        <v>0.241231</v>
      </c>
      <c r="CE25" s="11">
        <v>0.25059500000000001</v>
      </c>
      <c r="CF25" s="11">
        <v>0.18157300000000001</v>
      </c>
      <c r="CG25" s="11">
        <v>0.23619399999999999</v>
      </c>
      <c r="CH25" s="11">
        <v>0.266511</v>
      </c>
      <c r="CI25" s="11"/>
      <c r="CJ25" s="11"/>
      <c r="CK25" s="11"/>
      <c r="CL25" s="11"/>
      <c r="CM25" s="3" t="s">
        <v>96</v>
      </c>
      <c r="CN25" s="11">
        <v>0.23163600000000001</v>
      </c>
      <c r="CO25" s="11">
        <v>0.25979600000000003</v>
      </c>
      <c r="CP25" s="11">
        <v>0.262401</v>
      </c>
      <c r="CQ25" s="11">
        <v>0.264324</v>
      </c>
      <c r="CR25" s="11">
        <v>0.27558199999999999</v>
      </c>
      <c r="CS25" s="11">
        <v>0.27168799999999999</v>
      </c>
      <c r="CT25" s="11"/>
      <c r="CU25" s="11"/>
      <c r="CV25" s="11"/>
      <c r="CW25" s="11"/>
      <c r="CX25" s="3" t="s">
        <v>96</v>
      </c>
      <c r="CY25" s="17" t="s">
        <v>78</v>
      </c>
      <c r="CZ25" s="11">
        <v>0.170074</v>
      </c>
      <c r="DA25" s="11">
        <v>0.17233799999999999</v>
      </c>
      <c r="DB25" s="11">
        <v>0.22852800000000001</v>
      </c>
      <c r="DC25" s="11">
        <v>0.12926699999999999</v>
      </c>
      <c r="DD25" s="11">
        <v>0.344497</v>
      </c>
      <c r="DE25" s="11">
        <v>0.39922099999999999</v>
      </c>
      <c r="DI25" s="3" t="s">
        <v>94</v>
      </c>
      <c r="DJ25" s="18">
        <v>0.101175</v>
      </c>
      <c r="DK25" s="18">
        <v>7.1577000000000002E-2</v>
      </c>
      <c r="DL25" s="18">
        <v>0.12886700000000001</v>
      </c>
      <c r="DM25" s="18">
        <v>9.9786E-2</v>
      </c>
      <c r="DN25" s="18">
        <v>0.108289</v>
      </c>
      <c r="DO25" s="18">
        <v>0.11074299999999999</v>
      </c>
      <c r="DQ25" s="3" t="s">
        <v>96</v>
      </c>
      <c r="DR25" s="11">
        <v>-1.6660999999999999E-2</v>
      </c>
      <c r="DS25" s="11">
        <v>1.7547E-2</v>
      </c>
      <c r="DT25" s="11">
        <v>7.1332999999999994E-2</v>
      </c>
      <c r="DU25" s="11">
        <v>0.104875</v>
      </c>
      <c r="DV25" s="11">
        <v>6.4646999999999996E-2</v>
      </c>
      <c r="DW25" s="11">
        <v>5.7249000000000001E-2</v>
      </c>
      <c r="DZ25" s="3" t="s">
        <v>96</v>
      </c>
      <c r="EA25" s="11">
        <v>4.4755999999999997E-2</v>
      </c>
      <c r="EB25" s="11">
        <v>4.8991E-2</v>
      </c>
      <c r="EC25" s="11">
        <v>4.6928999999999998E-2</v>
      </c>
      <c r="ED25" s="11">
        <v>4.9188999999999997E-2</v>
      </c>
      <c r="EE25" s="11">
        <v>4.6906999999999997E-2</v>
      </c>
      <c r="EF25" s="11">
        <v>4.2222999999999997E-2</v>
      </c>
      <c r="EL25" s="3" t="s">
        <v>96</v>
      </c>
      <c r="EM25" s="20">
        <v>0.41215099999999999</v>
      </c>
      <c r="EN25" s="11">
        <v>0.41204200000000002</v>
      </c>
      <c r="EO25" s="11">
        <v>0.39140399999999997</v>
      </c>
      <c r="EP25" s="11">
        <v>0.39719399999999999</v>
      </c>
      <c r="EQ25" s="11">
        <v>0.41154800000000002</v>
      </c>
      <c r="ER25" s="11">
        <v>0.42197499999999999</v>
      </c>
      <c r="ES25" s="11">
        <v>0.42281299999999999</v>
      </c>
      <c r="EU25" s="3" t="s">
        <v>96</v>
      </c>
      <c r="EV25" s="11">
        <v>2.2225999999999999E-2</v>
      </c>
      <c r="EW25" s="11">
        <v>2.2425E-2</v>
      </c>
      <c r="EX25" s="11">
        <v>2.5700000000000001E-2</v>
      </c>
      <c r="EY25" s="11">
        <v>2.3536000000000001E-2</v>
      </c>
      <c r="EZ25" s="11">
        <v>2.2976E-2</v>
      </c>
      <c r="FA25" s="11">
        <v>2.3938000000000001E-2</v>
      </c>
    </row>
    <row r="26" spans="1:157" x14ac:dyDescent="0.2">
      <c r="A26" s="3" t="s">
        <v>97</v>
      </c>
      <c r="B26" s="11">
        <v>0.15517</v>
      </c>
      <c r="C26" s="11">
        <v>0.19675200000000001</v>
      </c>
      <c r="D26" s="11">
        <v>0.18371899999999999</v>
      </c>
      <c r="E26" s="11">
        <v>0.17705299999999999</v>
      </c>
      <c r="F26" s="11">
        <v>0.19082199999999999</v>
      </c>
      <c r="G26" s="11">
        <v>0.120945</v>
      </c>
      <c r="K26" s="3" t="s">
        <v>97</v>
      </c>
      <c r="L26" s="11">
        <v>6.7309999999999995E-2</v>
      </c>
      <c r="M26" s="11">
        <v>9.4431000000000001E-2</v>
      </c>
      <c r="N26" s="11">
        <v>-2.0600000000000002E-3</v>
      </c>
      <c r="O26" s="11">
        <v>1.3519999999999999E-3</v>
      </c>
      <c r="P26" s="11">
        <v>7.9117000000000007E-2</v>
      </c>
      <c r="Q26" s="11">
        <v>8.7608000000000005E-2</v>
      </c>
      <c r="R26" s="11"/>
      <c r="S26" s="11"/>
      <c r="T26" s="11"/>
      <c r="U26" s="3" t="s">
        <v>97</v>
      </c>
      <c r="V26" s="11">
        <v>0.16494400000000001</v>
      </c>
      <c r="W26" s="11">
        <v>0.21997800000000001</v>
      </c>
      <c r="X26" s="11">
        <v>0.20035900000000001</v>
      </c>
      <c r="Y26" s="11">
        <v>0.233427</v>
      </c>
      <c r="Z26" s="11">
        <v>0.22082199999999999</v>
      </c>
      <c r="AA26" s="11">
        <v>0.283468</v>
      </c>
      <c r="AD26" s="3" t="s">
        <v>99</v>
      </c>
      <c r="AE26" s="11">
        <v>0.222191</v>
      </c>
      <c r="AF26" s="11">
        <v>0.18043300000000001</v>
      </c>
      <c r="AG26" s="11">
        <v>0.23347999999999999</v>
      </c>
      <c r="AH26" s="11">
        <v>-0.10378999999999999</v>
      </c>
      <c r="AI26" s="11">
        <v>0.20008999999999999</v>
      </c>
      <c r="AJ26" s="11">
        <v>0.26883299999999999</v>
      </c>
      <c r="AN26" s="3" t="s">
        <v>97</v>
      </c>
      <c r="AO26" s="11">
        <v>0.492178</v>
      </c>
      <c r="AP26" s="11">
        <v>0.500251</v>
      </c>
      <c r="AQ26" s="11">
        <v>0.43239899999999998</v>
      </c>
      <c r="AR26" s="11">
        <v>0.38855200000000001</v>
      </c>
      <c r="AS26" s="11">
        <v>0.37558200000000003</v>
      </c>
      <c r="AT26" s="11">
        <v>0.54902399999999996</v>
      </c>
      <c r="AU26" s="11"/>
      <c r="AV26" s="11"/>
      <c r="AW26" s="11"/>
      <c r="AX26" s="3" t="s">
        <v>97</v>
      </c>
      <c r="AY26" s="11">
        <v>0.22362699999999999</v>
      </c>
      <c r="AZ26" s="11">
        <v>0.14266599999999999</v>
      </c>
      <c r="BA26" s="11">
        <v>0.19283400000000001</v>
      </c>
      <c r="BB26" s="11">
        <v>0.18484900000000001</v>
      </c>
      <c r="BC26" s="11">
        <v>6.9410000000000001E-3</v>
      </c>
      <c r="BD26" s="11">
        <v>-3.1981000000000002E-2</v>
      </c>
      <c r="BE26" s="11"/>
      <c r="BF26" s="11"/>
      <c r="BG26" s="11"/>
      <c r="BH26" s="3" t="s">
        <v>100</v>
      </c>
      <c r="BI26" s="11">
        <v>4.5259999999999996E-3</v>
      </c>
      <c r="BJ26" s="11">
        <v>1.0043E-2</v>
      </c>
      <c r="BK26" s="11">
        <v>6.9059999999999998E-3</v>
      </c>
      <c r="BL26" s="11">
        <v>5.6899999999999997E-3</v>
      </c>
      <c r="BM26" s="11">
        <v>5.058E-3</v>
      </c>
      <c r="BN26" s="11">
        <v>6.5310000000000003E-3</v>
      </c>
      <c r="BO26" s="11"/>
      <c r="BP26" s="11"/>
      <c r="BQ26" s="11"/>
      <c r="BR26" s="3" t="s">
        <v>97</v>
      </c>
      <c r="BS26" s="11">
        <v>0.38250699999999999</v>
      </c>
      <c r="BT26" s="11">
        <v>0.40315899999999999</v>
      </c>
      <c r="BU26" s="11">
        <v>0.44789899999999999</v>
      </c>
      <c r="BV26" s="11">
        <v>0.47837499999999999</v>
      </c>
      <c r="BW26" s="11">
        <v>0.44269900000000001</v>
      </c>
      <c r="BX26" s="11">
        <v>0.49861800000000001</v>
      </c>
      <c r="BY26" s="11"/>
      <c r="BZ26" s="11"/>
      <c r="CA26" s="11"/>
      <c r="CB26" s="3" t="s">
        <v>97</v>
      </c>
      <c r="CC26" s="11">
        <v>0.27332400000000001</v>
      </c>
      <c r="CD26" s="11">
        <v>0.186277</v>
      </c>
      <c r="CE26" s="11">
        <v>0.24374999999999999</v>
      </c>
      <c r="CF26" s="11">
        <v>0.133876</v>
      </c>
      <c r="CG26" s="11">
        <v>0.24072299999999999</v>
      </c>
      <c r="CH26" s="11">
        <v>0.25017</v>
      </c>
      <c r="CI26" s="11"/>
      <c r="CJ26" s="11"/>
      <c r="CK26" s="11"/>
      <c r="CL26" s="11"/>
      <c r="CM26" s="3" t="s">
        <v>97</v>
      </c>
      <c r="CN26" s="11">
        <v>0.239541</v>
      </c>
      <c r="CO26" s="11">
        <v>0.24592600000000001</v>
      </c>
      <c r="CP26" s="11">
        <v>0.249553</v>
      </c>
      <c r="CQ26" s="11">
        <v>0.22350400000000001</v>
      </c>
      <c r="CR26" s="11">
        <v>0.23133400000000001</v>
      </c>
      <c r="CS26" s="11">
        <v>0.24108199999999999</v>
      </c>
      <c r="CT26" s="11"/>
      <c r="CU26" s="11"/>
      <c r="CV26" s="11"/>
      <c r="CW26" s="11"/>
      <c r="CX26" s="3" t="s">
        <v>97</v>
      </c>
      <c r="CY26" s="17" t="s">
        <v>78</v>
      </c>
      <c r="CZ26" s="11">
        <v>0.29201700000000003</v>
      </c>
      <c r="DA26" s="11">
        <v>0.223965</v>
      </c>
      <c r="DB26" s="11">
        <v>0.24032500000000001</v>
      </c>
      <c r="DC26" s="11">
        <v>0.168046</v>
      </c>
      <c r="DD26" s="11">
        <v>0.32610299999999998</v>
      </c>
      <c r="DE26" s="11">
        <v>0.368618</v>
      </c>
      <c r="DI26" s="3" t="s">
        <v>96</v>
      </c>
      <c r="DJ26" s="18">
        <v>8.5317000000000004E-2</v>
      </c>
      <c r="DK26" s="18">
        <v>7.1999999999999995E-2</v>
      </c>
      <c r="DL26" s="18">
        <v>9.9277000000000004E-2</v>
      </c>
      <c r="DM26" s="18">
        <v>8.8456999999999994E-2</v>
      </c>
      <c r="DN26" s="18">
        <v>9.0673000000000004E-2</v>
      </c>
      <c r="DO26" s="18">
        <v>9.4215999999999994E-2</v>
      </c>
      <c r="DQ26" s="3" t="s">
        <v>97</v>
      </c>
      <c r="DR26" s="11">
        <v>5.3253000000000002E-2</v>
      </c>
      <c r="DS26" s="11">
        <v>0.102862</v>
      </c>
      <c r="DT26" s="11">
        <v>0.115582</v>
      </c>
      <c r="DU26" s="11">
        <v>5.1381000000000003E-2</v>
      </c>
      <c r="DV26" s="11">
        <v>2.3047000000000002E-2</v>
      </c>
      <c r="DW26" s="11">
        <v>6.9639999999999997E-3</v>
      </c>
      <c r="DZ26" s="3" t="s">
        <v>97</v>
      </c>
      <c r="EA26" s="11">
        <v>6.3930000000000001E-2</v>
      </c>
      <c r="EB26" s="11">
        <v>7.7869999999999995E-2</v>
      </c>
      <c r="EC26" s="11">
        <v>6.6935999999999996E-2</v>
      </c>
      <c r="ED26" s="11">
        <v>7.3293999999999998E-2</v>
      </c>
      <c r="EE26" s="11">
        <v>5.3324999999999997E-2</v>
      </c>
      <c r="EF26" s="11">
        <v>3.4041000000000002E-2</v>
      </c>
      <c r="EL26" s="3" t="s">
        <v>97</v>
      </c>
      <c r="EM26" s="20">
        <v>0.40665099999999998</v>
      </c>
      <c r="EN26" s="11">
        <v>0.40665099999999998</v>
      </c>
      <c r="EO26" s="11">
        <v>0.37735099999999999</v>
      </c>
      <c r="EP26" s="11">
        <v>0.49498999999999999</v>
      </c>
      <c r="EQ26" s="11">
        <v>0.468692</v>
      </c>
      <c r="ER26" s="11">
        <v>0.51195500000000005</v>
      </c>
      <c r="ES26" s="11">
        <v>0.36489500000000002</v>
      </c>
      <c r="EU26" s="3" t="s">
        <v>97</v>
      </c>
      <c r="EV26" s="11">
        <v>2.7987999999999999E-2</v>
      </c>
      <c r="EW26" s="11">
        <v>2.2386E-2</v>
      </c>
      <c r="EX26" s="11">
        <v>2.5353000000000001E-2</v>
      </c>
      <c r="EY26" s="11">
        <v>2.0233999999999999E-2</v>
      </c>
      <c r="EZ26" s="11">
        <v>1.3651999999999999E-2</v>
      </c>
      <c r="FA26" s="11">
        <v>1.7967E-2</v>
      </c>
    </row>
    <row r="27" spans="1:157" x14ac:dyDescent="0.2">
      <c r="A27" s="3" t="s">
        <v>99</v>
      </c>
      <c r="B27" s="11">
        <v>0.155557</v>
      </c>
      <c r="C27" s="11">
        <v>0.197214</v>
      </c>
      <c r="D27" s="11">
        <v>0.184559</v>
      </c>
      <c r="E27" s="11">
        <v>0.177842</v>
      </c>
      <c r="F27" s="11">
        <v>0.19144800000000001</v>
      </c>
      <c r="G27" s="11">
        <v>0.12146800000000001</v>
      </c>
      <c r="K27" s="3" t="s">
        <v>99</v>
      </c>
      <c r="L27" s="11">
        <v>7.0874999999999994E-2</v>
      </c>
      <c r="M27" s="11">
        <v>9.7097000000000003E-2</v>
      </c>
      <c r="N27" s="11">
        <v>3.4499999999999998E-4</v>
      </c>
      <c r="O27" s="11">
        <v>4.2300000000000003E-3</v>
      </c>
      <c r="P27" s="11">
        <v>8.2576999999999998E-2</v>
      </c>
      <c r="Q27" s="11">
        <v>9.0176999999999993E-2</v>
      </c>
      <c r="R27" s="11"/>
      <c r="S27" s="11"/>
      <c r="T27" s="11"/>
      <c r="U27" s="3" t="s">
        <v>99</v>
      </c>
      <c r="V27" s="11">
        <v>0.17353399999999999</v>
      </c>
      <c r="W27" s="11">
        <v>0.226519</v>
      </c>
      <c r="X27" s="11">
        <v>0.204878</v>
      </c>
      <c r="Y27" s="11">
        <v>0.233427</v>
      </c>
      <c r="Z27" s="11">
        <v>0.22082199999999999</v>
      </c>
      <c r="AA27" s="11">
        <v>0.283468</v>
      </c>
      <c r="AD27" s="3"/>
      <c r="AE27" s="3"/>
      <c r="AF27" s="3"/>
      <c r="AG27" s="3"/>
      <c r="AH27" s="3"/>
      <c r="AI27" s="3"/>
      <c r="AJ27" s="3"/>
      <c r="AN27" s="3" t="s">
        <v>99</v>
      </c>
      <c r="AO27" s="11">
        <v>0.53211699999999995</v>
      </c>
      <c r="AP27" s="11">
        <v>0.54674400000000001</v>
      </c>
      <c r="AQ27" s="11">
        <v>0.47531800000000002</v>
      </c>
      <c r="AR27" s="11">
        <v>0.42124899999999998</v>
      </c>
      <c r="AS27" s="11">
        <v>0.40388400000000002</v>
      </c>
      <c r="AT27" s="11">
        <v>0.59692800000000001</v>
      </c>
      <c r="AU27" s="11"/>
      <c r="AV27" s="11"/>
      <c r="AW27" s="11"/>
      <c r="AX27" s="3" t="s">
        <v>99</v>
      </c>
      <c r="AY27" s="11">
        <v>0.234845</v>
      </c>
      <c r="AZ27" s="11">
        <v>0.15182399999999999</v>
      </c>
      <c r="BA27" s="11">
        <v>0.20033300000000001</v>
      </c>
      <c r="BB27" s="11">
        <v>0.19211</v>
      </c>
      <c r="BC27" s="11">
        <v>1.5841000000000001E-2</v>
      </c>
      <c r="BD27" s="11">
        <v>-2.1364999999999999E-2</v>
      </c>
      <c r="BE27" s="11"/>
      <c r="BF27" s="11"/>
      <c r="BG27" s="11"/>
      <c r="BH27" s="3" t="s">
        <v>101</v>
      </c>
      <c r="BI27" s="11">
        <v>1.725E-3</v>
      </c>
      <c r="BJ27" s="11">
        <v>3.1229999999999999E-3</v>
      </c>
      <c r="BK27" s="11">
        <v>2.0820000000000001E-3</v>
      </c>
      <c r="BL27" s="11">
        <v>1.833E-3</v>
      </c>
      <c r="BM27" s="11">
        <v>1.784E-3</v>
      </c>
      <c r="BN27" s="11">
        <v>2.2049999999999999E-3</v>
      </c>
      <c r="BO27" s="11"/>
      <c r="BP27" s="11"/>
      <c r="BQ27" s="11"/>
      <c r="BR27" s="3" t="s">
        <v>99</v>
      </c>
      <c r="BS27" s="11">
        <v>0.39079900000000001</v>
      </c>
      <c r="BT27" s="11">
        <v>0.41868100000000003</v>
      </c>
      <c r="BU27" s="11">
        <v>0.46216299999999999</v>
      </c>
      <c r="BV27" s="11">
        <v>0.49161300000000002</v>
      </c>
      <c r="BW27" s="11">
        <v>0.45701799999999998</v>
      </c>
      <c r="BX27" s="11">
        <v>0.51262099999999999</v>
      </c>
      <c r="BY27" s="11"/>
      <c r="BZ27" s="11"/>
      <c r="CA27" s="11"/>
      <c r="CB27" s="3" t="s">
        <v>99</v>
      </c>
      <c r="CC27" s="11">
        <v>0.27332400000000001</v>
      </c>
      <c r="CD27" s="11">
        <v>0.186277</v>
      </c>
      <c r="CE27" s="11">
        <v>0.24387200000000001</v>
      </c>
      <c r="CF27" s="11">
        <v>0.13486799999999999</v>
      </c>
      <c r="CG27" s="11">
        <v>0.24279000000000001</v>
      </c>
      <c r="CH27" s="11">
        <v>0.25257000000000002</v>
      </c>
      <c r="CI27" s="11"/>
      <c r="CJ27" s="11"/>
      <c r="CK27" s="11"/>
      <c r="CL27" s="11"/>
      <c r="CM27" s="3" t="s">
        <v>99</v>
      </c>
      <c r="CN27" s="11">
        <v>0.25086399999999998</v>
      </c>
      <c r="CO27" s="11">
        <v>0.25458900000000001</v>
      </c>
      <c r="CP27" s="11">
        <v>0.25600600000000001</v>
      </c>
      <c r="CQ27" s="11">
        <v>0.22938800000000001</v>
      </c>
      <c r="CR27" s="11">
        <v>0.23894000000000001</v>
      </c>
      <c r="CS27" s="11">
        <v>0.248555</v>
      </c>
      <c r="CT27" s="11"/>
      <c r="CU27" s="11"/>
      <c r="CV27" s="11"/>
      <c r="CW27" s="11"/>
      <c r="CX27" s="3" t="s">
        <v>99</v>
      </c>
      <c r="CY27" s="17" t="s">
        <v>78</v>
      </c>
      <c r="CZ27" s="11">
        <v>0.29499399999999998</v>
      </c>
      <c r="DA27" s="11">
        <v>0.23086200000000001</v>
      </c>
      <c r="DB27" s="11">
        <v>0.245806</v>
      </c>
      <c r="DC27" s="11">
        <v>0.17411599999999999</v>
      </c>
      <c r="DD27" s="11">
        <v>0.32873999999999998</v>
      </c>
      <c r="DE27" s="11">
        <v>0.36999199999999999</v>
      </c>
      <c r="DI27" s="3" t="s">
        <v>97</v>
      </c>
      <c r="DJ27" s="18">
        <v>9.8666000000000004E-2</v>
      </c>
      <c r="DK27" s="18">
        <v>9.4487000000000002E-2</v>
      </c>
      <c r="DL27" s="18">
        <v>8.7912000000000004E-2</v>
      </c>
      <c r="DM27" s="18">
        <v>8.8942999999999994E-2</v>
      </c>
      <c r="DN27" s="18">
        <v>8.7151000000000006E-2</v>
      </c>
      <c r="DO27" s="18">
        <v>8.5374000000000005E-2</v>
      </c>
      <c r="DQ27" s="3" t="s">
        <v>99</v>
      </c>
      <c r="DR27" s="11">
        <v>7.1690000000000004E-2</v>
      </c>
      <c r="DS27" s="11">
        <v>0.117686</v>
      </c>
      <c r="DT27" s="11">
        <v>0.11989</v>
      </c>
      <c r="DU27" s="11">
        <v>5.2845999999999997E-2</v>
      </c>
      <c r="DV27" s="11">
        <v>2.4055E-2</v>
      </c>
      <c r="DW27" s="11">
        <v>8.9910000000000007E-3</v>
      </c>
      <c r="DZ27" s="3" t="s">
        <v>99</v>
      </c>
      <c r="EA27" s="11">
        <v>6.8328E-2</v>
      </c>
      <c r="EB27" s="11">
        <v>8.1911999999999999E-2</v>
      </c>
      <c r="EC27" s="11">
        <v>7.0543999999999996E-2</v>
      </c>
      <c r="ED27" s="11">
        <v>7.7327999999999994E-2</v>
      </c>
      <c r="EE27" s="11">
        <v>5.8784000000000003E-2</v>
      </c>
      <c r="EF27" s="11">
        <v>4.0140000000000002E-2</v>
      </c>
      <c r="EL27" s="3" t="s">
        <v>99</v>
      </c>
      <c r="EM27" s="20">
        <v>0.421149</v>
      </c>
      <c r="EN27" s="11">
        <v>0.421149</v>
      </c>
      <c r="EO27" s="11">
        <v>0.39211400000000002</v>
      </c>
      <c r="EP27" s="11">
        <v>0.50829100000000005</v>
      </c>
      <c r="EQ27" s="11">
        <v>0.48016399999999998</v>
      </c>
      <c r="ER27" s="11">
        <v>0.524281</v>
      </c>
      <c r="ES27" s="11">
        <v>0.37604700000000002</v>
      </c>
      <c r="EU27" s="3" t="s">
        <v>99</v>
      </c>
      <c r="EV27" s="11">
        <v>3.1088000000000001E-2</v>
      </c>
      <c r="EW27" s="11">
        <v>2.4974E-2</v>
      </c>
      <c r="EX27" s="11">
        <v>2.7529000000000001E-2</v>
      </c>
      <c r="EY27" s="11">
        <v>2.2409999999999999E-2</v>
      </c>
      <c r="EZ27" s="11">
        <v>1.6239E-2</v>
      </c>
      <c r="FA27" s="11">
        <v>2.0476999999999999E-2</v>
      </c>
    </row>
    <row r="28" spans="1:157" x14ac:dyDescent="0.2">
      <c r="A28" s="3"/>
      <c r="B28" s="3"/>
      <c r="C28" s="3"/>
      <c r="D28" s="3"/>
      <c r="E28" s="3"/>
      <c r="F28" s="3"/>
      <c r="G28" s="3"/>
      <c r="K28" s="3"/>
      <c r="L28" s="3"/>
      <c r="M28" s="3"/>
      <c r="N28" s="3"/>
      <c r="O28" s="3"/>
      <c r="P28" s="3"/>
      <c r="Q28" s="3"/>
      <c r="U28" s="3"/>
      <c r="V28" s="3"/>
      <c r="W28" s="3"/>
      <c r="X28" s="3"/>
      <c r="Y28" s="3"/>
      <c r="Z28" s="3"/>
      <c r="AA28" s="3"/>
      <c r="AN28" s="3"/>
      <c r="AO28" s="3"/>
      <c r="AP28" s="3"/>
      <c r="AQ28" s="3"/>
      <c r="AR28" s="3"/>
      <c r="AS28" s="3"/>
      <c r="AT28" s="3"/>
      <c r="AU28" s="3"/>
      <c r="AV28" s="11"/>
      <c r="AW28" s="11"/>
      <c r="AX28" s="3"/>
      <c r="AY28" s="3"/>
      <c r="AZ28" s="3"/>
      <c r="BA28" s="3"/>
      <c r="BB28" s="3"/>
      <c r="BC28" s="3"/>
      <c r="BD28" s="3"/>
      <c r="BE28" s="11"/>
      <c r="BF28" s="11"/>
      <c r="BG28" s="11"/>
      <c r="BH28" s="3" t="s">
        <v>102</v>
      </c>
      <c r="BI28" s="11">
        <v>1.8799999999999999E-3</v>
      </c>
      <c r="BJ28" s="11">
        <v>3.222E-3</v>
      </c>
      <c r="BK28" s="11">
        <v>2.2290000000000001E-3</v>
      </c>
      <c r="BL28" s="11">
        <v>1.9759999999999999E-3</v>
      </c>
      <c r="BM28" s="11">
        <v>1.9599999999999999E-3</v>
      </c>
      <c r="BN28" s="11">
        <v>2.3210000000000001E-3</v>
      </c>
      <c r="BO28" s="11"/>
      <c r="BP28" s="11"/>
      <c r="BQ28" s="11"/>
      <c r="BR28" s="3"/>
      <c r="BS28" s="3"/>
      <c r="BT28" s="3"/>
      <c r="BU28" s="3"/>
      <c r="BV28" s="3"/>
      <c r="BW28" s="3"/>
      <c r="BX28" s="3"/>
      <c r="BY28" s="11"/>
      <c r="BZ28" s="11"/>
      <c r="CA28" s="11"/>
      <c r="CB28" s="3"/>
      <c r="CC28" s="3"/>
      <c r="CD28" s="3"/>
      <c r="CE28" s="3"/>
      <c r="CF28" s="3"/>
      <c r="CG28" s="3"/>
      <c r="CH28" s="3"/>
      <c r="CI28" s="11"/>
      <c r="CJ28" s="11"/>
      <c r="CK28" s="11"/>
      <c r="CL28" s="11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I28" s="3" t="s">
        <v>99</v>
      </c>
      <c r="DJ28" s="18">
        <v>0.109307</v>
      </c>
      <c r="DK28" s="18">
        <v>0.10553999999999999</v>
      </c>
      <c r="DL28" s="18">
        <v>9.7198000000000007E-2</v>
      </c>
      <c r="DM28" s="18">
        <v>9.7512000000000001E-2</v>
      </c>
      <c r="DN28" s="18">
        <v>9.7241999999999995E-2</v>
      </c>
      <c r="DO28" s="18">
        <v>9.5142000000000004E-2</v>
      </c>
      <c r="DQ28" s="3"/>
      <c r="DR28" s="3"/>
      <c r="DS28" s="3"/>
      <c r="DT28" s="3"/>
      <c r="DU28" s="3"/>
      <c r="DV28" s="3"/>
      <c r="DW28" s="3"/>
      <c r="DZ28" s="3"/>
      <c r="EA28" s="3"/>
      <c r="EB28" s="3"/>
      <c r="EC28" s="3"/>
      <c r="ED28" s="3"/>
      <c r="EE28" s="3"/>
      <c r="EF28" s="3"/>
      <c r="EL28" s="3"/>
      <c r="EM28" s="3"/>
      <c r="EN28" s="3"/>
      <c r="EO28" s="3"/>
      <c r="EP28" s="3"/>
      <c r="EQ28" s="3"/>
      <c r="ER28" s="3"/>
      <c r="ES28" s="3"/>
      <c r="EU28" s="3"/>
      <c r="EV28" s="3"/>
      <c r="EW28" s="3"/>
      <c r="EX28" s="3"/>
      <c r="EY28" s="3"/>
      <c r="EZ28" s="3"/>
      <c r="FA28" s="3"/>
    </row>
    <row r="29" spans="1:157" x14ac:dyDescent="0.2">
      <c r="A29" s="10" t="s">
        <v>103</v>
      </c>
      <c r="B29" s="3"/>
      <c r="C29" s="3"/>
      <c r="D29" s="3"/>
      <c r="E29" s="3"/>
      <c r="F29" s="3"/>
      <c r="G29" s="3"/>
      <c r="K29" s="10" t="s">
        <v>103</v>
      </c>
      <c r="L29" s="3"/>
      <c r="M29" s="3"/>
      <c r="N29" s="3"/>
      <c r="O29" s="3"/>
      <c r="P29" s="3"/>
      <c r="Q29" s="3"/>
      <c r="U29" s="10" t="s">
        <v>103</v>
      </c>
      <c r="V29" s="3"/>
      <c r="W29" s="3"/>
      <c r="X29" s="3"/>
      <c r="Y29" s="3"/>
      <c r="Z29" s="3"/>
      <c r="AA29" s="3"/>
      <c r="AD29" s="10" t="s">
        <v>103</v>
      </c>
      <c r="AE29" s="3"/>
      <c r="AF29" s="3"/>
      <c r="AG29" s="3"/>
      <c r="AH29" s="3"/>
      <c r="AI29" s="3"/>
      <c r="AJ29" s="3"/>
      <c r="AN29" s="10" t="s">
        <v>103</v>
      </c>
      <c r="AO29" s="3"/>
      <c r="AP29" s="3"/>
      <c r="AQ29" s="3"/>
      <c r="AR29" s="3"/>
      <c r="AS29" s="3"/>
      <c r="AT29" s="3"/>
      <c r="AU29" s="3"/>
      <c r="AV29" s="3"/>
      <c r="AW29" s="3"/>
      <c r="AX29" s="10" t="s">
        <v>103</v>
      </c>
      <c r="AY29" s="3"/>
      <c r="AZ29" s="3"/>
      <c r="BA29" s="3"/>
      <c r="BB29" s="3"/>
      <c r="BC29" s="3"/>
      <c r="BD29" s="3"/>
      <c r="BE29" s="3"/>
      <c r="BF29" s="3"/>
      <c r="BG29" s="3"/>
      <c r="BH29" s="3" t="s">
        <v>104</v>
      </c>
      <c r="BI29" s="11">
        <v>4.9319999999999998E-3</v>
      </c>
      <c r="BJ29" s="11">
        <v>1.0357E-2</v>
      </c>
      <c r="BK29" s="11">
        <v>7.3930000000000003E-3</v>
      </c>
      <c r="BL29" s="11">
        <v>6.1349999999999998E-3</v>
      </c>
      <c r="BM29" s="11">
        <v>5.555E-3</v>
      </c>
      <c r="BN29" s="11">
        <v>6.8719999999999996E-3</v>
      </c>
      <c r="BO29" s="3"/>
      <c r="BP29" s="3"/>
      <c r="BQ29" s="3"/>
      <c r="BR29" s="10" t="s">
        <v>103</v>
      </c>
      <c r="BS29" s="3"/>
      <c r="BT29" s="3"/>
      <c r="BU29" s="3"/>
      <c r="BV29" s="3"/>
      <c r="BW29" s="3"/>
      <c r="BX29" s="3"/>
      <c r="BY29" s="3"/>
      <c r="BZ29" s="3"/>
      <c r="CA29" s="3"/>
      <c r="CB29" s="10" t="s">
        <v>103</v>
      </c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10" t="s">
        <v>103</v>
      </c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10" t="s">
        <v>103</v>
      </c>
      <c r="CY29" s="3"/>
      <c r="CZ29" s="3"/>
      <c r="DA29" s="3"/>
      <c r="DB29" s="3"/>
      <c r="DC29" s="3"/>
      <c r="DD29" s="3"/>
      <c r="DE29" s="3"/>
      <c r="DI29" s="3"/>
      <c r="DJ29" s="3"/>
      <c r="DK29" s="3"/>
      <c r="DL29" s="3"/>
      <c r="DM29" s="3"/>
      <c r="DN29" s="3"/>
      <c r="DO29" s="3"/>
      <c r="DQ29" s="10" t="s">
        <v>103</v>
      </c>
      <c r="DR29" s="3"/>
      <c r="DS29" s="3"/>
      <c r="DT29" s="3"/>
      <c r="DU29" s="3"/>
      <c r="DV29" s="3"/>
      <c r="DW29" s="3"/>
      <c r="DZ29" s="10" t="s">
        <v>103</v>
      </c>
      <c r="EA29" s="3"/>
      <c r="EB29" s="3"/>
      <c r="EC29" s="3"/>
      <c r="ED29" s="3"/>
      <c r="EE29" s="3"/>
      <c r="EF29" s="3"/>
      <c r="EL29" s="10" t="s">
        <v>103</v>
      </c>
      <c r="EM29" s="3"/>
      <c r="EN29" s="3"/>
      <c r="EO29" s="3"/>
      <c r="EP29" s="3"/>
      <c r="EQ29" s="3"/>
      <c r="ER29" s="3"/>
      <c r="ES29" s="3"/>
      <c r="EU29" s="10" t="s">
        <v>103</v>
      </c>
      <c r="EV29" s="3"/>
      <c r="EW29" s="3"/>
      <c r="EX29" s="3"/>
      <c r="EY29" s="3"/>
      <c r="EZ29" s="3"/>
      <c r="FA29" s="3"/>
    </row>
    <row r="30" spans="1:157" x14ac:dyDescent="0.2">
      <c r="A30" s="3" t="s">
        <v>105</v>
      </c>
      <c r="B30" s="12">
        <v>0.63635399999999998</v>
      </c>
      <c r="C30" s="12">
        <v>0.61299499999999996</v>
      </c>
      <c r="D30" s="12">
        <v>0.75900100000000004</v>
      </c>
      <c r="E30" s="12">
        <v>0.78074100000000002</v>
      </c>
      <c r="F30" s="12">
        <v>0.80086299999999999</v>
      </c>
      <c r="G30" s="12">
        <v>0.82193000000000005</v>
      </c>
      <c r="K30" s="3" t="s">
        <v>105</v>
      </c>
      <c r="L30" s="12">
        <v>1.446377</v>
      </c>
      <c r="M30" s="12">
        <v>1.4130069999999999</v>
      </c>
      <c r="N30" s="12">
        <v>1.2668029999999999</v>
      </c>
      <c r="O30" s="12">
        <v>1.1638790000000001</v>
      </c>
      <c r="P30" s="12">
        <v>1.160561</v>
      </c>
      <c r="Q30" s="12">
        <v>1.1574850000000001</v>
      </c>
      <c r="U30" s="3" t="s">
        <v>105</v>
      </c>
      <c r="V30" s="12">
        <v>0.73887700000000001</v>
      </c>
      <c r="W30" s="12">
        <v>0.82884400000000003</v>
      </c>
      <c r="X30" s="12">
        <v>1.0840780000000001</v>
      </c>
      <c r="Y30" s="12">
        <v>1.120636</v>
      </c>
      <c r="Z30" s="12">
        <v>1.0868119999999999</v>
      </c>
      <c r="AA30" s="12">
        <v>1.0898969999999999</v>
      </c>
      <c r="AD30" s="3" t="s">
        <v>105</v>
      </c>
      <c r="AE30" s="12">
        <v>0.33380799999999999</v>
      </c>
      <c r="AF30" s="12">
        <v>0.29037499999999999</v>
      </c>
      <c r="AG30" s="12">
        <v>0.301427</v>
      </c>
      <c r="AH30" s="12">
        <v>0.31670700000000002</v>
      </c>
      <c r="AI30" s="12">
        <v>0.361151</v>
      </c>
      <c r="AJ30" s="12">
        <v>0.34135799999999999</v>
      </c>
      <c r="AN30" s="3" t="s">
        <v>105</v>
      </c>
      <c r="AO30" s="12">
        <v>0.38424700000000001</v>
      </c>
      <c r="AP30" s="12">
        <v>0.33310499999999998</v>
      </c>
      <c r="AQ30" s="12">
        <v>0.362369</v>
      </c>
      <c r="AR30" s="12">
        <v>0.44621899999999998</v>
      </c>
      <c r="AS30" s="12">
        <v>0.49030099999999999</v>
      </c>
      <c r="AT30" s="12">
        <v>0.432475</v>
      </c>
      <c r="AU30" s="12"/>
      <c r="AV30" s="3"/>
      <c r="AW30" s="3"/>
      <c r="AX30" s="3" t="s">
        <v>105</v>
      </c>
      <c r="AY30" s="12">
        <v>0.53656099999999995</v>
      </c>
      <c r="AZ30" s="12">
        <v>0.57122899999999999</v>
      </c>
      <c r="BA30" s="12">
        <v>0.59343299999999999</v>
      </c>
      <c r="BB30" s="12">
        <v>0.58072400000000002</v>
      </c>
      <c r="BC30" s="12">
        <v>0.60132600000000003</v>
      </c>
      <c r="BD30" s="12">
        <v>0.61208099999999999</v>
      </c>
      <c r="BE30" s="3"/>
      <c r="BF30" s="3"/>
      <c r="BG30" s="3"/>
      <c r="BH30" s="3" t="s">
        <v>106</v>
      </c>
      <c r="BI30" s="11">
        <v>1.9338999999999999E-2</v>
      </c>
      <c r="BJ30" s="11">
        <v>3.9039999999999998E-2</v>
      </c>
      <c r="BK30" s="11">
        <v>2.8375000000000001E-2</v>
      </c>
      <c r="BL30" s="11">
        <v>2.479E-2</v>
      </c>
      <c r="BM30" s="11">
        <v>2.317E-2</v>
      </c>
      <c r="BN30" s="11">
        <v>2.6949000000000001E-2</v>
      </c>
      <c r="BO30" s="3"/>
      <c r="BP30" s="3"/>
      <c r="BQ30" s="3"/>
      <c r="BR30" s="3" t="s">
        <v>105</v>
      </c>
      <c r="BS30" s="12">
        <v>0.62418600000000002</v>
      </c>
      <c r="BT30" s="12">
        <v>0.48713699999999999</v>
      </c>
      <c r="BU30" s="12">
        <v>0.53005400000000003</v>
      </c>
      <c r="BV30" s="12">
        <v>0.58217300000000005</v>
      </c>
      <c r="BW30" s="12">
        <v>0.61839</v>
      </c>
      <c r="BX30" s="12">
        <v>0.626525</v>
      </c>
      <c r="BY30" s="3"/>
      <c r="BZ30" s="3"/>
      <c r="CA30" s="3"/>
      <c r="CB30" s="3" t="s">
        <v>105</v>
      </c>
      <c r="CC30" s="12">
        <v>0.61286399999999996</v>
      </c>
      <c r="CD30" s="12">
        <v>0.58740899999999996</v>
      </c>
      <c r="CE30" s="12">
        <v>0.72504000000000002</v>
      </c>
      <c r="CF30" s="12">
        <v>0.66308900000000004</v>
      </c>
      <c r="CG30" s="12">
        <v>0.64958199999999999</v>
      </c>
      <c r="CH30" s="12">
        <v>0.66102300000000003</v>
      </c>
      <c r="CI30" s="3"/>
      <c r="CJ30" s="3"/>
      <c r="CK30" s="3"/>
      <c r="CL30" s="3"/>
      <c r="CM30" s="3" t="s">
        <v>105</v>
      </c>
      <c r="CN30" s="12">
        <v>0.48655500000000002</v>
      </c>
      <c r="CO30" s="12">
        <v>0.529335</v>
      </c>
      <c r="CP30" s="12">
        <v>0.56760500000000003</v>
      </c>
      <c r="CQ30" s="12">
        <v>0.54559800000000003</v>
      </c>
      <c r="CR30" s="12">
        <v>0.53048700000000004</v>
      </c>
      <c r="CS30" s="12">
        <v>0.52475300000000002</v>
      </c>
      <c r="CT30" s="12"/>
      <c r="CU30" s="12"/>
      <c r="CV30" s="12"/>
      <c r="CW30" s="12"/>
      <c r="CX30" s="3" t="s">
        <v>105</v>
      </c>
      <c r="CY30" s="17" t="s">
        <v>78</v>
      </c>
      <c r="CZ30" s="12">
        <v>0.71343100000000004</v>
      </c>
      <c r="DA30" s="12">
        <v>0.723333</v>
      </c>
      <c r="DB30" s="12">
        <v>0.73759200000000003</v>
      </c>
      <c r="DC30" s="12">
        <v>0.631938</v>
      </c>
      <c r="DD30" s="12">
        <v>1.1396869999999999</v>
      </c>
      <c r="DE30" s="12">
        <v>1.508634</v>
      </c>
      <c r="DI30" s="10" t="s">
        <v>103</v>
      </c>
      <c r="DJ30" s="3"/>
      <c r="DK30" s="3"/>
      <c r="DL30" s="3"/>
      <c r="DM30" s="3"/>
      <c r="DN30" s="3"/>
      <c r="DO30" s="3"/>
      <c r="DQ30" s="3" t="s">
        <v>105</v>
      </c>
      <c r="DR30" s="12">
        <v>0.76747399999999999</v>
      </c>
      <c r="DS30" s="12">
        <v>0.729518</v>
      </c>
      <c r="DT30" s="12">
        <v>0.94195700000000004</v>
      </c>
      <c r="DU30" s="12">
        <v>1.1277429999999999</v>
      </c>
      <c r="DV30" s="12">
        <v>1.0242910000000001</v>
      </c>
      <c r="DW30" s="12">
        <v>0.90882300000000005</v>
      </c>
      <c r="DZ30" s="3" t="s">
        <v>105</v>
      </c>
      <c r="EA30" s="12">
        <v>1.485112</v>
      </c>
      <c r="EB30" s="12">
        <v>1.38554</v>
      </c>
      <c r="EC30" s="12">
        <v>1.4046419999999999</v>
      </c>
      <c r="ED30" s="12">
        <v>1.415829</v>
      </c>
      <c r="EE30" s="12">
        <v>1.4308970000000001</v>
      </c>
      <c r="EF30" s="12">
        <v>1.399578</v>
      </c>
      <c r="EL30" s="3" t="s">
        <v>105</v>
      </c>
      <c r="EM30" s="21">
        <v>0.32407799999999998</v>
      </c>
      <c r="EN30" s="12">
        <v>0.32407799999999998</v>
      </c>
      <c r="EO30" s="12">
        <v>0.28465099999999999</v>
      </c>
      <c r="EP30" s="12">
        <v>0.29429499999999997</v>
      </c>
      <c r="EQ30" s="12">
        <v>0.348105</v>
      </c>
      <c r="ER30" s="12">
        <v>0.371056</v>
      </c>
      <c r="ES30" s="12">
        <v>0.38836799999999999</v>
      </c>
      <c r="EU30" s="3" t="s">
        <v>105</v>
      </c>
      <c r="EV30" s="12">
        <v>2.2991459999999999</v>
      </c>
      <c r="EW30" s="12">
        <v>2.2869579999999998</v>
      </c>
      <c r="EX30" s="12">
        <v>2.3031950000000001</v>
      </c>
      <c r="EY30" s="12">
        <v>2.5049899999999998</v>
      </c>
      <c r="EZ30" s="12">
        <v>2.6155369999999998</v>
      </c>
      <c r="FA30" s="12">
        <v>2.5788509999999998</v>
      </c>
    </row>
    <row r="31" spans="1:157" x14ac:dyDescent="0.2">
      <c r="A31" s="3" t="s">
        <v>107</v>
      </c>
      <c r="B31" s="12">
        <v>2.2432460000000001</v>
      </c>
      <c r="C31" s="12">
        <v>2.010796</v>
      </c>
      <c r="D31" s="12">
        <v>2.4830320000000001</v>
      </c>
      <c r="E31" s="12">
        <v>2.3807040000000002</v>
      </c>
      <c r="F31" s="12">
        <v>2.2316560000000001</v>
      </c>
      <c r="G31" s="12">
        <v>2.1596510000000002</v>
      </c>
      <c r="K31" s="3" t="s">
        <v>107</v>
      </c>
      <c r="L31" s="12">
        <v>3.5143659999999999</v>
      </c>
      <c r="M31" s="12">
        <v>3.106992</v>
      </c>
      <c r="N31" s="12">
        <v>2.5601280000000002</v>
      </c>
      <c r="O31" s="12">
        <v>2.1908859999999999</v>
      </c>
      <c r="P31" s="12">
        <v>2.1709329999999998</v>
      </c>
      <c r="Q31" s="12">
        <v>2.1322329999999998</v>
      </c>
      <c r="U31" s="3" t="s">
        <v>107</v>
      </c>
      <c r="V31" s="12">
        <v>6.6133040000000003</v>
      </c>
      <c r="W31" s="12">
        <v>6.6376910000000002</v>
      </c>
      <c r="X31" s="12">
        <v>7.7125320000000004</v>
      </c>
      <c r="Y31" s="12">
        <v>7.7272999999999996</v>
      </c>
      <c r="Z31" s="12">
        <v>7.9644459999999997</v>
      </c>
      <c r="AA31" s="12">
        <v>8.7484749999999991</v>
      </c>
      <c r="AD31" s="3" t="s">
        <v>107</v>
      </c>
      <c r="AE31" s="12">
        <v>1.467578</v>
      </c>
      <c r="AF31" s="12">
        <v>1.3172079999999999</v>
      </c>
      <c r="AG31" s="12">
        <v>1.4200870000000001</v>
      </c>
      <c r="AH31" s="12">
        <v>1.5164949999999999</v>
      </c>
      <c r="AI31" s="12">
        <v>1.7200249999999999</v>
      </c>
      <c r="AJ31" s="12">
        <v>1.705479</v>
      </c>
      <c r="AN31" s="3" t="s">
        <v>107</v>
      </c>
      <c r="AO31" s="12">
        <v>8.6911529999999999</v>
      </c>
      <c r="AP31" s="12">
        <v>8.4365170000000003</v>
      </c>
      <c r="AQ31" s="12">
        <v>9.0984420000000004</v>
      </c>
      <c r="AR31" s="12">
        <v>11.699436</v>
      </c>
      <c r="AS31" s="12">
        <v>13.372783</v>
      </c>
      <c r="AT31" s="12">
        <v>15.959771</v>
      </c>
      <c r="AU31" s="12"/>
      <c r="AV31" s="12"/>
      <c r="AW31" s="12"/>
      <c r="AX31" s="3" t="s">
        <v>107</v>
      </c>
      <c r="AY31" s="12">
        <v>2.8129680000000001</v>
      </c>
      <c r="AZ31" s="12">
        <v>2.964674</v>
      </c>
      <c r="BA31" s="12">
        <v>3.2057959999999999</v>
      </c>
      <c r="BB31" s="12">
        <v>2.9840810000000002</v>
      </c>
      <c r="BC31" s="12">
        <v>2.9599000000000002</v>
      </c>
      <c r="BD31" s="12">
        <v>2.9151630000000002</v>
      </c>
      <c r="BE31" s="12"/>
      <c r="BF31" s="12"/>
      <c r="BG31" s="12"/>
      <c r="BH31" s="3" t="s">
        <v>108</v>
      </c>
      <c r="BI31" s="11">
        <v>2.2704149999999998</v>
      </c>
      <c r="BJ31" s="11">
        <v>5.3865749999999997</v>
      </c>
      <c r="BK31" s="11">
        <v>5.7193709999999998</v>
      </c>
      <c r="BL31" s="11">
        <v>6.9141250000000003</v>
      </c>
      <c r="BM31" s="11">
        <v>3.610887</v>
      </c>
      <c r="BN31" s="11">
        <v>2.8183600000000002</v>
      </c>
      <c r="BO31" s="12"/>
      <c r="BP31" s="12"/>
      <c r="BQ31" s="12"/>
      <c r="BR31" s="3" t="s">
        <v>107</v>
      </c>
      <c r="BS31" s="12">
        <v>12.283011999999999</v>
      </c>
      <c r="BT31" s="12">
        <v>8.2042889999999993</v>
      </c>
      <c r="BU31" s="12">
        <v>9.9154630000000008</v>
      </c>
      <c r="BV31" s="12">
        <v>11.365703999999999</v>
      </c>
      <c r="BW31" s="12">
        <v>12.342267</v>
      </c>
      <c r="BX31" s="12">
        <v>13.12729</v>
      </c>
      <c r="BY31" s="12"/>
      <c r="BZ31" s="12"/>
      <c r="CA31" s="12"/>
      <c r="CB31" s="3" t="s">
        <v>107</v>
      </c>
      <c r="CC31" s="12">
        <v>2.0354410000000001</v>
      </c>
      <c r="CD31" s="12">
        <v>1.7233670000000001</v>
      </c>
      <c r="CE31" s="12">
        <v>1.887694</v>
      </c>
      <c r="CF31" s="12">
        <v>1.4382410000000001</v>
      </c>
      <c r="CG31" s="12">
        <v>1.3351869999999999</v>
      </c>
      <c r="CH31" s="12">
        <v>1.348068</v>
      </c>
      <c r="CI31" s="12"/>
      <c r="CJ31" s="12"/>
      <c r="CK31" s="12"/>
      <c r="CL31" s="12"/>
      <c r="CM31" s="3" t="s">
        <v>107</v>
      </c>
      <c r="CN31" s="12">
        <v>2.9560759999999999</v>
      </c>
      <c r="CO31" s="12">
        <v>2.7175180000000001</v>
      </c>
      <c r="CP31" s="12">
        <v>2.5042149999999999</v>
      </c>
      <c r="CQ31" s="12">
        <v>2.145616</v>
      </c>
      <c r="CR31" s="12">
        <v>1.8532010000000001</v>
      </c>
      <c r="CS31" s="12">
        <v>1.7450429999999999</v>
      </c>
      <c r="CT31" s="12"/>
      <c r="CU31" s="12"/>
      <c r="CV31" s="12"/>
      <c r="CW31" s="12"/>
      <c r="CX31" s="3" t="s">
        <v>107</v>
      </c>
      <c r="CY31" s="17" t="s">
        <v>78</v>
      </c>
      <c r="CZ31" s="12">
        <v>5.9080079999999997</v>
      </c>
      <c r="DA31" s="12">
        <v>6.478243</v>
      </c>
      <c r="DB31" s="12">
        <v>8.3286390000000008</v>
      </c>
      <c r="DC31" s="12">
        <v>6.3828670000000001</v>
      </c>
      <c r="DD31" s="12">
        <v>12.057793</v>
      </c>
      <c r="DE31" s="12">
        <v>18.480827999999999</v>
      </c>
      <c r="DI31" s="3" t="s">
        <v>105</v>
      </c>
      <c r="DJ31" s="19">
        <v>0.32859500000000003</v>
      </c>
      <c r="DK31" s="19">
        <v>0.295684</v>
      </c>
      <c r="DL31" s="19">
        <v>0.316191</v>
      </c>
      <c r="DM31" s="19">
        <v>0.34087200000000001</v>
      </c>
      <c r="DN31" s="19">
        <v>0.35045300000000001</v>
      </c>
      <c r="DO31" s="19">
        <v>0.35539999999999999</v>
      </c>
      <c r="DQ31" s="3" t="s">
        <v>107</v>
      </c>
      <c r="DR31" s="12">
        <v>1.232288</v>
      </c>
      <c r="DS31" s="12">
        <v>1.447468</v>
      </c>
      <c r="DT31" s="12">
        <v>1.973309</v>
      </c>
      <c r="DU31" s="12">
        <v>2.4026190000000001</v>
      </c>
      <c r="DV31" s="12">
        <v>2.3673030000000002</v>
      </c>
      <c r="DW31" s="12">
        <v>2.0627200000000001</v>
      </c>
      <c r="DZ31" s="3" t="s">
        <v>107</v>
      </c>
      <c r="EA31" s="12">
        <v>42.146897000000003</v>
      </c>
      <c r="EB31" s="12">
        <v>45.856619999999999</v>
      </c>
      <c r="EC31" s="12">
        <v>52.896265999999997</v>
      </c>
      <c r="ED31" s="12">
        <v>57.297745999999997</v>
      </c>
      <c r="EE31" s="12">
        <v>60.035863999999997</v>
      </c>
      <c r="EF31" s="13" t="s">
        <v>78</v>
      </c>
      <c r="EL31" s="3" t="s">
        <v>107</v>
      </c>
      <c r="EM31" s="21">
        <v>15.267109</v>
      </c>
      <c r="EN31" s="12">
        <v>15.267109</v>
      </c>
      <c r="EO31" s="12">
        <v>12.218120000000001</v>
      </c>
      <c r="EP31" s="12">
        <v>11.667472999999999</v>
      </c>
      <c r="EQ31" s="12">
        <v>13.884414</v>
      </c>
      <c r="ER31" s="12">
        <v>15.446073</v>
      </c>
      <c r="ES31" s="12">
        <v>15.442080000000001</v>
      </c>
      <c r="EU31" s="3" t="s">
        <v>107</v>
      </c>
      <c r="EV31" s="12">
        <v>4.3948600000000004</v>
      </c>
      <c r="EW31" s="12">
        <v>4.7206250000000001</v>
      </c>
      <c r="EX31" s="12">
        <v>5.1489979999999997</v>
      </c>
      <c r="EY31" s="12">
        <v>5.2729600000000003</v>
      </c>
      <c r="EZ31" s="12">
        <v>5.1938909999999998</v>
      </c>
      <c r="FA31" s="12">
        <v>5.1172880000000003</v>
      </c>
    </row>
    <row r="32" spans="1:157" x14ac:dyDescent="0.2">
      <c r="A32" s="3" t="s">
        <v>109</v>
      </c>
      <c r="B32" s="12">
        <v>7.0122600000000004</v>
      </c>
      <c r="C32" s="12">
        <v>6.4891560000000004</v>
      </c>
      <c r="D32" s="12">
        <v>7.3365320000000001</v>
      </c>
      <c r="E32" s="12">
        <v>7.109826</v>
      </c>
      <c r="F32" s="12">
        <v>6.9686469999999998</v>
      </c>
      <c r="G32" s="12">
        <v>7.5420299999999996</v>
      </c>
      <c r="K32" s="3" t="s">
        <v>109</v>
      </c>
      <c r="L32" s="12">
        <v>19.083129</v>
      </c>
      <c r="M32" s="12">
        <v>21.212306999999999</v>
      </c>
      <c r="N32" s="12">
        <v>20.834678</v>
      </c>
      <c r="O32" s="12">
        <v>16.660173</v>
      </c>
      <c r="P32" s="12">
        <v>14.095122</v>
      </c>
      <c r="Q32" s="12">
        <v>16.137609000000001</v>
      </c>
      <c r="U32" s="3" t="s">
        <v>109</v>
      </c>
      <c r="V32" s="12">
        <v>11.284437</v>
      </c>
      <c r="W32" s="12">
        <v>14.061107</v>
      </c>
      <c r="X32" s="12">
        <v>17.256332</v>
      </c>
      <c r="Y32" s="12">
        <v>14.480848999999999</v>
      </c>
      <c r="Z32" s="12">
        <v>13.287284</v>
      </c>
      <c r="AA32" s="12">
        <v>12.429988</v>
      </c>
      <c r="AD32" s="3" t="s">
        <v>109</v>
      </c>
      <c r="AE32" s="12">
        <v>1.5449949999999999</v>
      </c>
      <c r="AF32" s="12">
        <v>1.4877389999999999</v>
      </c>
      <c r="AG32" s="12">
        <v>1.6392990000000001</v>
      </c>
      <c r="AH32" s="12">
        <v>1.5534399999999999</v>
      </c>
      <c r="AI32" s="12">
        <v>2.7053370000000001</v>
      </c>
      <c r="AJ32" s="12">
        <v>2.4913110000000001</v>
      </c>
      <c r="AN32" s="3" t="s">
        <v>109</v>
      </c>
      <c r="AO32" s="12">
        <v>6.8642159999999999</v>
      </c>
      <c r="AP32" s="12">
        <v>8.5989920000000009</v>
      </c>
      <c r="AQ32" s="12">
        <v>12.568681</v>
      </c>
      <c r="AR32" s="12">
        <v>13.204613</v>
      </c>
      <c r="AS32" s="12">
        <v>10.836182000000001</v>
      </c>
      <c r="AT32" s="12">
        <v>10.330295</v>
      </c>
      <c r="AU32" s="12"/>
      <c r="AV32" s="12"/>
      <c r="AW32" s="12"/>
      <c r="AX32" s="3" t="s">
        <v>109</v>
      </c>
      <c r="AY32" s="12">
        <v>4.8832750000000003</v>
      </c>
      <c r="AZ32" s="12">
        <v>4.7089590000000001</v>
      </c>
      <c r="BA32" s="12">
        <v>4.5135750000000003</v>
      </c>
      <c r="BB32" s="12">
        <v>4.2069150000000004</v>
      </c>
      <c r="BC32" s="12">
        <v>4.2691140000000001</v>
      </c>
      <c r="BD32" s="12">
        <v>4.4267700000000003</v>
      </c>
      <c r="BE32" s="12"/>
      <c r="BF32" s="12"/>
      <c r="BG32" s="12"/>
      <c r="BH32" s="3" t="s">
        <v>110</v>
      </c>
      <c r="BI32" s="11">
        <v>2.8300619999999999</v>
      </c>
      <c r="BJ32" s="11">
        <v>2.6792769999999999</v>
      </c>
      <c r="BK32" s="11">
        <v>2.1021160000000001</v>
      </c>
      <c r="BL32" s="11">
        <v>2.935416</v>
      </c>
      <c r="BM32" s="11">
        <v>3.2412890000000001</v>
      </c>
      <c r="BN32" s="11">
        <v>2.7577020000000001</v>
      </c>
      <c r="BO32" s="12"/>
      <c r="BP32" s="12"/>
      <c r="BQ32" s="12"/>
      <c r="BR32" s="3" t="s">
        <v>109</v>
      </c>
      <c r="BS32" s="12">
        <v>3.2984270000000002</v>
      </c>
      <c r="BT32" s="12">
        <v>3.7525439999999999</v>
      </c>
      <c r="BU32" s="12">
        <v>6.6822359999999996</v>
      </c>
      <c r="BV32" s="12">
        <v>6.915565</v>
      </c>
      <c r="BW32" s="12">
        <v>6.7062119999999998</v>
      </c>
      <c r="BX32" s="12">
        <v>6.8587980000000002</v>
      </c>
      <c r="BY32" s="12"/>
      <c r="BZ32" s="12"/>
      <c r="CA32" s="12"/>
      <c r="CB32" s="3" t="s">
        <v>109</v>
      </c>
      <c r="CC32" s="12">
        <v>8.2662370000000003</v>
      </c>
      <c r="CD32" s="12">
        <v>8.2448560000000004</v>
      </c>
      <c r="CE32" s="12">
        <v>9.2952619999999992</v>
      </c>
      <c r="CF32" s="12">
        <v>8.4791120000000006</v>
      </c>
      <c r="CG32" s="12">
        <v>9.1042339999999999</v>
      </c>
      <c r="CH32" s="12">
        <v>11.302778</v>
      </c>
      <c r="CI32" s="12"/>
      <c r="CJ32" s="12"/>
      <c r="CK32" s="12"/>
      <c r="CL32" s="12"/>
      <c r="CM32" s="3" t="s">
        <v>109</v>
      </c>
      <c r="CN32" s="12">
        <v>4.6482479999999997</v>
      </c>
      <c r="CO32" s="12">
        <v>4.7988119999999999</v>
      </c>
      <c r="CP32" s="12">
        <v>4.8179910000000001</v>
      </c>
      <c r="CQ32" s="12">
        <v>4.559812</v>
      </c>
      <c r="CR32" s="12">
        <v>4.641934</v>
      </c>
      <c r="CS32" s="12">
        <v>6.2684800000000003</v>
      </c>
      <c r="CT32" s="12"/>
      <c r="CU32" s="12"/>
      <c r="CV32" s="12"/>
      <c r="CW32" s="12"/>
      <c r="CX32" s="3" t="s">
        <v>109</v>
      </c>
      <c r="CY32" s="17" t="s">
        <v>78</v>
      </c>
      <c r="CZ32" s="12">
        <v>7.0873090000000003</v>
      </c>
      <c r="DA32" s="12">
        <v>8.1620159999999995</v>
      </c>
      <c r="DB32" s="12">
        <v>7.603898</v>
      </c>
      <c r="DC32" s="12">
        <v>6.3640429999999997</v>
      </c>
      <c r="DD32" s="12">
        <v>8.8126709999999999</v>
      </c>
      <c r="DE32" s="12">
        <v>8.7123290000000004</v>
      </c>
      <c r="DI32" s="3" t="s">
        <v>107</v>
      </c>
      <c r="DJ32" s="19">
        <v>2.2211460000000001</v>
      </c>
      <c r="DK32" s="19">
        <v>2.0144410000000001</v>
      </c>
      <c r="DL32" s="19">
        <v>2.276065</v>
      </c>
      <c r="DM32" s="19">
        <v>2.3513790000000001</v>
      </c>
      <c r="DN32" s="19">
        <v>2.2864979999999999</v>
      </c>
      <c r="DO32" s="19">
        <v>2.3292609999999998</v>
      </c>
      <c r="DQ32" s="3" t="s">
        <v>109</v>
      </c>
      <c r="DR32" s="12">
        <v>21.626044</v>
      </c>
      <c r="DS32" s="12">
        <v>19.545088</v>
      </c>
      <c r="DT32" s="12">
        <v>27.679608999999999</v>
      </c>
      <c r="DU32" s="12">
        <v>31.933358999999999</v>
      </c>
      <c r="DV32" s="12">
        <v>28.408337</v>
      </c>
      <c r="DW32" s="12">
        <v>33.117435999999998</v>
      </c>
      <c r="DZ32" s="3" t="s">
        <v>109</v>
      </c>
      <c r="EA32" s="12">
        <v>19.231538</v>
      </c>
      <c r="EB32" s="12">
        <v>19.206624999999999</v>
      </c>
      <c r="EC32" s="12">
        <v>19.357157999999998</v>
      </c>
      <c r="ED32" s="12">
        <v>18.584819</v>
      </c>
      <c r="EE32" s="12">
        <v>17.312574999999999</v>
      </c>
      <c r="EF32" s="12">
        <v>16.692468000000002</v>
      </c>
      <c r="EL32" s="3" t="s">
        <v>109</v>
      </c>
      <c r="EM32" s="21">
        <v>6.2268290000000004</v>
      </c>
      <c r="EN32" s="12">
        <v>6.2268290000000004</v>
      </c>
      <c r="EO32" s="12">
        <v>5.8474300000000001</v>
      </c>
      <c r="EP32" s="12">
        <v>7.2957020000000004</v>
      </c>
      <c r="EQ32" s="12">
        <v>7.6348000000000003</v>
      </c>
      <c r="ER32" s="12">
        <v>7.750534</v>
      </c>
      <c r="ES32" s="12">
        <v>6.2539819999999997</v>
      </c>
      <c r="EU32" s="3" t="s">
        <v>109</v>
      </c>
      <c r="EV32" s="12">
        <v>83.387283999999994</v>
      </c>
      <c r="EW32" s="12">
        <v>87.367343000000005</v>
      </c>
      <c r="EX32" s="12">
        <v>77.420113000000001</v>
      </c>
      <c r="EY32" s="12">
        <v>75.407264999999995</v>
      </c>
      <c r="EZ32" s="12">
        <v>77.485204999999993</v>
      </c>
      <c r="FA32" s="12">
        <v>72.205207000000001</v>
      </c>
    </row>
    <row r="33" spans="1:157" x14ac:dyDescent="0.2">
      <c r="A33" s="3" t="s">
        <v>111</v>
      </c>
      <c r="B33" s="12">
        <v>68.277302000000006</v>
      </c>
      <c r="C33" s="12">
        <v>98.126230000000007</v>
      </c>
      <c r="D33" s="12">
        <v>116.900948</v>
      </c>
      <c r="E33" s="13" t="s">
        <v>78</v>
      </c>
      <c r="F33" s="13" t="s">
        <v>78</v>
      </c>
      <c r="G33" s="13" t="s">
        <v>78</v>
      </c>
      <c r="K33" s="3" t="s">
        <v>111</v>
      </c>
      <c r="L33" s="12">
        <v>8.7885109999999997</v>
      </c>
      <c r="M33" s="12">
        <v>10.534948999999999</v>
      </c>
      <c r="N33" s="12">
        <v>9.6515989999999992</v>
      </c>
      <c r="O33" s="12">
        <v>8.6160340000000009</v>
      </c>
      <c r="P33" s="12">
        <v>8.9995709999999995</v>
      </c>
      <c r="Q33" s="12">
        <v>8.9484680000000001</v>
      </c>
      <c r="U33" s="3" t="s">
        <v>111</v>
      </c>
      <c r="V33" s="12">
        <v>40.134456999999998</v>
      </c>
      <c r="W33" s="12">
        <v>41.522958000000003</v>
      </c>
      <c r="X33" s="12">
        <v>40.030259999999998</v>
      </c>
      <c r="Y33" s="12">
        <v>38.789866000000004</v>
      </c>
      <c r="Z33" s="12">
        <v>37.977652999999997</v>
      </c>
      <c r="AA33" s="12">
        <v>30.895498</v>
      </c>
      <c r="AD33" s="3" t="s">
        <v>111</v>
      </c>
      <c r="AE33" s="12">
        <v>1.5793010000000001</v>
      </c>
      <c r="AF33" s="12">
        <v>1.513261</v>
      </c>
      <c r="AG33" s="12">
        <v>1.6956819999999999</v>
      </c>
      <c r="AH33" s="12">
        <v>1.6477539999999999</v>
      </c>
      <c r="AI33" s="12">
        <v>3.5716909999999999</v>
      </c>
      <c r="AJ33" s="12">
        <v>3.2677</v>
      </c>
      <c r="AN33" s="3" t="s">
        <v>111</v>
      </c>
      <c r="AO33" s="12">
        <v>6.7297289999999998</v>
      </c>
      <c r="AP33" s="12">
        <v>6.945125</v>
      </c>
      <c r="AQ33" s="12">
        <v>6.2278260000000003</v>
      </c>
      <c r="AR33" s="12">
        <v>5.1247670000000003</v>
      </c>
      <c r="AS33" s="12">
        <v>4.8506400000000003</v>
      </c>
      <c r="AT33" s="12">
        <v>6.9917980000000002</v>
      </c>
      <c r="AU33" s="12"/>
      <c r="AV33" s="12"/>
      <c r="AW33" s="12"/>
      <c r="AX33" s="3" t="s">
        <v>111</v>
      </c>
      <c r="AY33" s="12">
        <v>1.5014620000000001</v>
      </c>
      <c r="AZ33" s="12">
        <v>1.529298</v>
      </c>
      <c r="BA33" s="12">
        <v>1.772904</v>
      </c>
      <c r="BB33" s="12">
        <v>1.617872</v>
      </c>
      <c r="BC33" s="12">
        <v>1.404849</v>
      </c>
      <c r="BD33" s="12">
        <v>1.2624169999999999</v>
      </c>
      <c r="BE33" s="12"/>
      <c r="BF33" s="12"/>
      <c r="BG33" s="12"/>
      <c r="BH33" s="3" t="s">
        <v>112</v>
      </c>
      <c r="BI33" s="11">
        <v>1.2808999999999999E-2</v>
      </c>
      <c r="BJ33" s="11">
        <v>2.6908000000000001E-2</v>
      </c>
      <c r="BK33" s="11">
        <v>1.4517E-2</v>
      </c>
      <c r="BL33" s="11">
        <v>1.6702999999999999E-2</v>
      </c>
      <c r="BM33" s="11">
        <v>1.6396000000000001E-2</v>
      </c>
      <c r="BN33" s="11">
        <v>1.8013000000000001E-2</v>
      </c>
      <c r="BO33" s="12"/>
      <c r="BP33" s="12"/>
      <c r="BQ33" s="12"/>
      <c r="BR33" s="3" t="s">
        <v>111</v>
      </c>
      <c r="BS33" s="13" t="s">
        <v>78</v>
      </c>
      <c r="BT33" s="13" t="s">
        <v>78</v>
      </c>
      <c r="BU33" s="13" t="s">
        <v>78</v>
      </c>
      <c r="BV33" s="13" t="s">
        <v>78</v>
      </c>
      <c r="BW33" s="13" t="s">
        <v>78</v>
      </c>
      <c r="BX33" s="13" t="s">
        <v>78</v>
      </c>
      <c r="BY33" s="12"/>
      <c r="BZ33" s="12"/>
      <c r="CA33" s="12"/>
      <c r="CB33" s="3" t="s">
        <v>111</v>
      </c>
      <c r="CC33" s="13" t="s">
        <v>78</v>
      </c>
      <c r="CD33" s="13" t="s">
        <v>78</v>
      </c>
      <c r="CE33" s="13" t="s">
        <v>78</v>
      </c>
      <c r="CF33" s="13" t="s">
        <v>78</v>
      </c>
      <c r="CG33" s="13" t="s">
        <v>78</v>
      </c>
      <c r="CH33" s="13" t="s">
        <v>78</v>
      </c>
      <c r="CI33" s="12"/>
      <c r="CJ33" s="12"/>
      <c r="CK33" s="12"/>
      <c r="CL33" s="12"/>
      <c r="CM33" s="3" t="s">
        <v>111</v>
      </c>
      <c r="CN33" s="12">
        <v>23.283476</v>
      </c>
      <c r="CO33" s="12">
        <v>23.055396000000002</v>
      </c>
      <c r="CP33" s="12">
        <v>19.645655999999999</v>
      </c>
      <c r="CQ33" s="12">
        <v>21.054469000000001</v>
      </c>
      <c r="CR33" s="12">
        <v>39.569673999999999</v>
      </c>
      <c r="CS33" s="12">
        <v>33.683959999999999</v>
      </c>
      <c r="CT33" s="12"/>
      <c r="CU33" s="12"/>
      <c r="CV33" s="12"/>
      <c r="CW33" s="12"/>
      <c r="CX33" s="3" t="s">
        <v>111</v>
      </c>
      <c r="CY33" s="17" t="s">
        <v>78</v>
      </c>
      <c r="CZ33" s="12">
        <v>3.2498040000000001</v>
      </c>
      <c r="DA33" s="12">
        <v>4.3622100000000001</v>
      </c>
      <c r="DB33" s="12">
        <v>4.2604369999999996</v>
      </c>
      <c r="DC33" s="12">
        <v>2.9927869999999999</v>
      </c>
      <c r="DD33" s="12">
        <v>3.1837939999999998</v>
      </c>
      <c r="DE33" s="12">
        <v>4.3984550000000002</v>
      </c>
      <c r="DI33" s="3" t="s">
        <v>109</v>
      </c>
      <c r="DJ33" s="19">
        <v>9.1540579999999991</v>
      </c>
      <c r="DK33" s="19">
        <v>9.0235420000000008</v>
      </c>
      <c r="DL33" s="19">
        <v>9.7240409999999997</v>
      </c>
      <c r="DM33" s="19">
        <v>9.5260119999999997</v>
      </c>
      <c r="DN33" s="19">
        <v>9.5458800000000004</v>
      </c>
      <c r="DO33" s="19">
        <v>9.7884080000000004</v>
      </c>
      <c r="DQ33" s="3" t="s">
        <v>111</v>
      </c>
      <c r="DR33" s="12">
        <v>6.1542380000000003</v>
      </c>
      <c r="DS33" s="12">
        <v>6.5088200000000001</v>
      </c>
      <c r="DT33" s="12">
        <v>8.1592610000000008</v>
      </c>
      <c r="DU33" s="12">
        <v>6.5184980000000001</v>
      </c>
      <c r="DV33" s="12">
        <v>5.978688</v>
      </c>
      <c r="DW33" s="12">
        <v>5.6239420000000004</v>
      </c>
      <c r="DZ33" s="3" t="s">
        <v>111</v>
      </c>
      <c r="EA33" s="13" t="s">
        <v>78</v>
      </c>
      <c r="EB33" s="13" t="s">
        <v>78</v>
      </c>
      <c r="EC33" s="13" t="s">
        <v>78</v>
      </c>
      <c r="ED33" s="13" t="s">
        <v>78</v>
      </c>
      <c r="EE33" s="12">
        <v>89.099682000000001</v>
      </c>
      <c r="EF33" s="13" t="s">
        <v>78</v>
      </c>
      <c r="EL33" s="3" t="s">
        <v>111</v>
      </c>
      <c r="EM33" s="17" t="s">
        <v>78</v>
      </c>
      <c r="EN33" s="13" t="s">
        <v>78</v>
      </c>
      <c r="EO33" s="13" t="s">
        <v>78</v>
      </c>
      <c r="EP33" s="13" t="s">
        <v>78</v>
      </c>
      <c r="EQ33" s="13" t="s">
        <v>78</v>
      </c>
      <c r="ER33" s="13" t="s">
        <v>78</v>
      </c>
      <c r="ES33" s="13" t="s">
        <v>78</v>
      </c>
      <c r="EU33" s="3" t="s">
        <v>111</v>
      </c>
      <c r="EV33" s="12">
        <v>8.8971180000000007</v>
      </c>
      <c r="EW33" s="12">
        <v>9.4047029999999996</v>
      </c>
      <c r="EX33" s="12">
        <v>8.4565339999999996</v>
      </c>
      <c r="EY33" s="12">
        <v>8.2011369999999992</v>
      </c>
      <c r="EZ33" s="12">
        <v>8.7943079999999991</v>
      </c>
      <c r="FA33" s="12">
        <v>7.9747579999999996</v>
      </c>
    </row>
    <row r="34" spans="1:157" x14ac:dyDescent="0.2">
      <c r="A34" s="3"/>
      <c r="B34" s="3"/>
      <c r="C34" s="3"/>
      <c r="D34" s="3"/>
      <c r="E34" s="3"/>
      <c r="F34" s="3"/>
      <c r="G34" s="3"/>
      <c r="K34" s="3"/>
      <c r="L34" s="3"/>
      <c r="M34" s="3"/>
      <c r="N34" s="3"/>
      <c r="O34" s="3"/>
      <c r="P34" s="3"/>
      <c r="Q34" s="3"/>
      <c r="U34" s="3"/>
      <c r="V34" s="3"/>
      <c r="W34" s="3"/>
      <c r="X34" s="3"/>
      <c r="Y34" s="3"/>
      <c r="Z34" s="3"/>
      <c r="AA34" s="3"/>
      <c r="AD34" s="3"/>
      <c r="AE34" s="3"/>
      <c r="AF34" s="3"/>
      <c r="AG34" s="3"/>
      <c r="AH34" s="3"/>
      <c r="AI34" s="3"/>
      <c r="AJ34" s="3"/>
      <c r="AN34" s="3"/>
      <c r="AO34" s="3"/>
      <c r="AP34" s="3"/>
      <c r="AQ34" s="3"/>
      <c r="AR34" s="3"/>
      <c r="AS34" s="3"/>
      <c r="AT34" s="3"/>
      <c r="AU34" s="3"/>
      <c r="AV34" s="12"/>
      <c r="AW34" s="12"/>
      <c r="AX34" s="3"/>
      <c r="AY34" s="3"/>
      <c r="AZ34" s="3"/>
      <c r="BA34" s="3"/>
      <c r="BB34" s="3"/>
      <c r="BC34" s="3"/>
      <c r="BD34" s="3"/>
      <c r="BE34" s="12"/>
      <c r="BF34" s="12"/>
      <c r="BG34" s="12"/>
      <c r="BH34" s="3" t="s">
        <v>113</v>
      </c>
      <c r="BI34" s="11">
        <v>5.8380000000000003E-3</v>
      </c>
      <c r="BJ34" s="11">
        <v>5.2339999999999999E-3</v>
      </c>
      <c r="BK34" s="11">
        <v>2.7669999999999999E-3</v>
      </c>
      <c r="BL34" s="11">
        <v>2.5920000000000001E-3</v>
      </c>
      <c r="BM34" s="11">
        <v>4.9740000000000001E-3</v>
      </c>
      <c r="BN34" s="11">
        <v>6.5310000000000003E-3</v>
      </c>
      <c r="BO34" s="12"/>
      <c r="BP34" s="12"/>
      <c r="BQ34" s="12"/>
      <c r="BR34" s="3"/>
      <c r="BS34" s="3"/>
      <c r="BT34" s="3"/>
      <c r="BU34" s="3"/>
      <c r="BV34" s="3"/>
      <c r="BW34" s="3"/>
      <c r="BX34" s="3"/>
      <c r="BY34" s="12"/>
      <c r="BZ34" s="12"/>
      <c r="CA34" s="12"/>
      <c r="CB34" s="3"/>
      <c r="CC34" s="3"/>
      <c r="CD34" s="3"/>
      <c r="CE34" s="3"/>
      <c r="CF34" s="3"/>
      <c r="CG34" s="3"/>
      <c r="CH34" s="3"/>
      <c r="CI34" s="12"/>
      <c r="CJ34" s="12"/>
      <c r="CK34" s="12"/>
      <c r="CL34" s="12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I34" s="3" t="s">
        <v>111</v>
      </c>
      <c r="DJ34" s="19">
        <v>7.6407189999999998</v>
      </c>
      <c r="DK34" s="19">
        <v>7.3841429999999999</v>
      </c>
      <c r="DL34" s="19">
        <v>7.7317669999999996</v>
      </c>
      <c r="DM34" s="19">
        <v>7.7091960000000004</v>
      </c>
      <c r="DN34" s="19">
        <v>7.4924549999999996</v>
      </c>
      <c r="DO34" s="19">
        <v>7.4426810000000003</v>
      </c>
      <c r="DQ34" s="3"/>
      <c r="DR34" s="3"/>
      <c r="DS34" s="3"/>
      <c r="DT34" s="3"/>
      <c r="DU34" s="3"/>
      <c r="DV34" s="3"/>
      <c r="DW34" s="3"/>
      <c r="DZ34" s="3"/>
      <c r="EA34" s="3"/>
      <c r="EB34" s="3"/>
      <c r="EC34" s="3"/>
      <c r="ED34" s="3"/>
      <c r="EE34" s="3"/>
      <c r="EF34" s="3"/>
      <c r="EL34" s="3"/>
      <c r="EM34" s="3"/>
      <c r="EN34" s="3"/>
      <c r="EO34" s="3"/>
      <c r="EP34" s="3"/>
      <c r="EQ34" s="3"/>
      <c r="ER34" s="3"/>
      <c r="ES34" s="3"/>
      <c r="EU34" s="3"/>
      <c r="EV34" s="3"/>
      <c r="EW34" s="3"/>
      <c r="EX34" s="3"/>
      <c r="EY34" s="3"/>
      <c r="EZ34" s="3"/>
      <c r="FA34" s="3"/>
    </row>
    <row r="35" spans="1:157" x14ac:dyDescent="0.2">
      <c r="A35" s="10" t="s">
        <v>114</v>
      </c>
      <c r="B35" s="3"/>
      <c r="C35" s="3"/>
      <c r="D35" s="3"/>
      <c r="E35" s="3"/>
      <c r="F35" s="3"/>
      <c r="G35" s="3"/>
      <c r="K35" s="10" t="s">
        <v>114</v>
      </c>
      <c r="L35" s="3"/>
      <c r="M35" s="3"/>
      <c r="N35" s="3"/>
      <c r="O35" s="3"/>
      <c r="P35" s="3"/>
      <c r="Q35" s="3"/>
      <c r="U35" s="10" t="s">
        <v>114</v>
      </c>
      <c r="V35" s="3"/>
      <c r="W35" s="3"/>
      <c r="X35" s="3"/>
      <c r="Y35" s="3"/>
      <c r="Z35" s="3"/>
      <c r="AA35" s="3"/>
      <c r="AD35" s="10" t="s">
        <v>114</v>
      </c>
      <c r="AE35" s="3"/>
      <c r="AF35" s="3"/>
      <c r="AG35" s="3"/>
      <c r="AH35" s="3"/>
      <c r="AI35" s="3"/>
      <c r="AJ35" s="3"/>
      <c r="AN35" s="10" t="s">
        <v>114</v>
      </c>
      <c r="AO35" s="3"/>
      <c r="AP35" s="3"/>
      <c r="AQ35" s="3"/>
      <c r="AR35" s="3"/>
      <c r="AS35" s="3"/>
      <c r="AT35" s="3"/>
      <c r="AU35" s="3"/>
      <c r="AV35" s="3"/>
      <c r="AW35" s="3"/>
      <c r="AX35" s="10" t="s">
        <v>114</v>
      </c>
      <c r="AY35" s="3"/>
      <c r="AZ35" s="3"/>
      <c r="BA35" s="3"/>
      <c r="BB35" s="3"/>
      <c r="BC35" s="3"/>
      <c r="BD35" s="3"/>
      <c r="BE35" s="3"/>
      <c r="BF35" s="3"/>
      <c r="BG35" s="3"/>
      <c r="BH35" s="3" t="s">
        <v>115</v>
      </c>
      <c r="BI35" s="11">
        <v>0.96626199999999995</v>
      </c>
      <c r="BJ35" s="11">
        <v>3.3238249999999998</v>
      </c>
      <c r="BK35" s="11" t="s">
        <v>116</v>
      </c>
      <c r="BL35" s="11">
        <v>2.2393969999999999</v>
      </c>
      <c r="BM35" s="11">
        <v>1.5010460000000001</v>
      </c>
      <c r="BN35" s="11">
        <v>1.236165</v>
      </c>
      <c r="BO35" s="3"/>
      <c r="BP35" s="3"/>
      <c r="BQ35" s="3"/>
      <c r="BR35" s="10" t="s">
        <v>114</v>
      </c>
      <c r="BS35" s="3"/>
      <c r="BT35" s="3"/>
      <c r="BU35" s="3"/>
      <c r="BV35" s="3"/>
      <c r="BW35" s="3"/>
      <c r="BX35" s="3"/>
      <c r="BY35" s="3"/>
      <c r="BZ35" s="3"/>
      <c r="CA35" s="3"/>
      <c r="CB35" s="10" t="s">
        <v>114</v>
      </c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10" t="s">
        <v>114</v>
      </c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10" t="s">
        <v>114</v>
      </c>
      <c r="CY35" s="3"/>
      <c r="CZ35" s="3"/>
      <c r="DA35" s="3"/>
      <c r="DB35" s="3"/>
      <c r="DC35" s="3"/>
      <c r="DD35" s="3"/>
      <c r="DE35" s="3"/>
      <c r="DI35" s="3"/>
      <c r="DJ35" s="3"/>
      <c r="DK35" s="3"/>
      <c r="DL35" s="3"/>
      <c r="DM35" s="3"/>
      <c r="DN35" s="3"/>
      <c r="DO35" s="3"/>
      <c r="DQ35" s="10" t="s">
        <v>114</v>
      </c>
      <c r="DR35" s="3"/>
      <c r="DS35" s="3"/>
      <c r="DT35" s="3"/>
      <c r="DU35" s="3"/>
      <c r="DV35" s="3"/>
      <c r="DW35" s="3"/>
      <c r="DZ35" s="10" t="s">
        <v>114</v>
      </c>
      <c r="EA35" s="3"/>
      <c r="EB35" s="3"/>
      <c r="EC35" s="3"/>
      <c r="ED35" s="3"/>
      <c r="EE35" s="3"/>
      <c r="EF35" s="3"/>
      <c r="EL35" s="10" t="s">
        <v>114</v>
      </c>
      <c r="EM35" s="3"/>
      <c r="EN35" s="3"/>
      <c r="EO35" s="3"/>
      <c r="EP35" s="3"/>
      <c r="EQ35" s="3"/>
      <c r="ER35" s="3"/>
      <c r="ES35" s="3"/>
      <c r="EU35" s="10" t="s">
        <v>114</v>
      </c>
      <c r="EV35" s="3"/>
      <c r="EW35" s="3"/>
      <c r="EX35" s="3"/>
      <c r="EY35" s="3"/>
      <c r="EZ35" s="3"/>
      <c r="FA35" s="3"/>
    </row>
    <row r="36" spans="1:157" x14ac:dyDescent="0.2">
      <c r="A36" s="3" t="s">
        <v>117</v>
      </c>
      <c r="B36" s="12">
        <v>3.3740510000000001</v>
      </c>
      <c r="C36" s="12">
        <v>3.0667550000000001</v>
      </c>
      <c r="D36" s="12">
        <v>2.9281130000000002</v>
      </c>
      <c r="E36" s="12">
        <v>2.3779940000000002</v>
      </c>
      <c r="F36" s="12">
        <v>2.096584</v>
      </c>
      <c r="G36" s="12">
        <v>1.949692</v>
      </c>
      <c r="K36" s="3" t="s">
        <v>117</v>
      </c>
      <c r="L36" s="12">
        <v>1.097048</v>
      </c>
      <c r="M36" s="12">
        <v>1.050227</v>
      </c>
      <c r="N36" s="12">
        <v>1.135759</v>
      </c>
      <c r="O36" s="12">
        <v>0.94464300000000001</v>
      </c>
      <c r="P36" s="12">
        <v>1.045077</v>
      </c>
      <c r="Q36" s="12">
        <v>1.0886499999999999</v>
      </c>
      <c r="U36" s="3" t="s">
        <v>117</v>
      </c>
      <c r="V36" s="12">
        <v>1.540125</v>
      </c>
      <c r="W36" s="12">
        <v>1.363604</v>
      </c>
      <c r="X36" s="12">
        <v>1.0745530000000001</v>
      </c>
      <c r="Y36" s="12">
        <v>0.87935600000000003</v>
      </c>
      <c r="Z36" s="12">
        <v>0.98801099999999997</v>
      </c>
      <c r="AA36" s="12">
        <v>0.86731199999999997</v>
      </c>
      <c r="AD36" s="3" t="s">
        <v>117</v>
      </c>
      <c r="AE36" s="12">
        <v>4.1467559999999999</v>
      </c>
      <c r="AF36" s="12">
        <v>4.2525310000000003</v>
      </c>
      <c r="AG36" s="12">
        <v>4.6002780000000003</v>
      </c>
      <c r="AH36" s="12">
        <v>4.1060350000000003</v>
      </c>
      <c r="AI36" s="12">
        <v>3.44435</v>
      </c>
      <c r="AJ36" s="12">
        <v>2.453157</v>
      </c>
      <c r="AN36" s="3" t="s">
        <v>117</v>
      </c>
      <c r="AO36" s="12">
        <v>1.437454</v>
      </c>
      <c r="AP36" s="12">
        <v>1.8670530000000001</v>
      </c>
      <c r="AQ36" s="12">
        <v>2.6406619999999998</v>
      </c>
      <c r="AR36" s="12">
        <v>2.623936</v>
      </c>
      <c r="AS36" s="12">
        <v>2.8152590000000002</v>
      </c>
      <c r="AT36" s="12">
        <v>1.1735640000000001</v>
      </c>
      <c r="AU36" s="12"/>
      <c r="AV36" s="3"/>
      <c r="AW36" s="3"/>
      <c r="AX36" s="3" t="s">
        <v>117</v>
      </c>
      <c r="AY36" s="12">
        <v>1.164277</v>
      </c>
      <c r="AZ36" s="12">
        <v>1.399027</v>
      </c>
      <c r="BA36" s="12">
        <v>1.2258530000000001</v>
      </c>
      <c r="BB36" s="12">
        <v>1.052298</v>
      </c>
      <c r="BC36" s="12">
        <v>0.94261499999999998</v>
      </c>
      <c r="BD36" s="12">
        <v>1.273201</v>
      </c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 t="s">
        <v>117</v>
      </c>
      <c r="BS36" s="12">
        <v>1.4198580000000001</v>
      </c>
      <c r="BT36" s="12">
        <v>1.6133189999999999</v>
      </c>
      <c r="BU36" s="12">
        <v>1.287722</v>
      </c>
      <c r="BV36" s="12">
        <v>1.171829</v>
      </c>
      <c r="BW36" s="12">
        <v>1.165826</v>
      </c>
      <c r="BX36" s="12">
        <v>1.2894639999999999</v>
      </c>
      <c r="BY36" s="3"/>
      <c r="BZ36" s="3"/>
      <c r="CA36" s="3"/>
      <c r="CB36" s="3" t="s">
        <v>117</v>
      </c>
      <c r="CC36" s="12">
        <v>4.3994549999999997</v>
      </c>
      <c r="CD36" s="12">
        <v>5.0510640000000002</v>
      </c>
      <c r="CE36" s="12">
        <v>3.154293</v>
      </c>
      <c r="CF36" s="12">
        <v>2.2033960000000001</v>
      </c>
      <c r="CG36" s="12">
        <v>2.6709939999999999</v>
      </c>
      <c r="CH36" s="12">
        <v>2.7322829999999998</v>
      </c>
      <c r="CI36" s="3"/>
      <c r="CJ36" s="3"/>
      <c r="CK36" s="3"/>
      <c r="CL36" s="3"/>
      <c r="CM36" s="3" t="s">
        <v>117</v>
      </c>
      <c r="CN36" s="12">
        <v>2.515765</v>
      </c>
      <c r="CO36" s="12">
        <v>2.079993</v>
      </c>
      <c r="CP36" s="12">
        <v>1.7846059999999999</v>
      </c>
      <c r="CQ36" s="12">
        <v>1.7691669999999999</v>
      </c>
      <c r="CR36" s="12">
        <v>1.2749539999999999</v>
      </c>
      <c r="CS36" s="12">
        <v>1.3014399999999999</v>
      </c>
      <c r="CT36" s="12"/>
      <c r="CU36" s="12"/>
      <c r="CV36" s="12"/>
      <c r="CW36" s="12"/>
      <c r="CX36" s="3" t="s">
        <v>117</v>
      </c>
      <c r="CY36" s="17" t="s">
        <v>78</v>
      </c>
      <c r="CZ36" s="12">
        <v>7.6737659999999996</v>
      </c>
      <c r="DA36" s="12">
        <v>4.0904449999999999</v>
      </c>
      <c r="DB36" s="12">
        <v>6.6502879999999998</v>
      </c>
      <c r="DC36" s="12">
        <v>3.5156170000000002</v>
      </c>
      <c r="DD36" s="12">
        <v>4.1712910000000001</v>
      </c>
      <c r="DE36" s="12">
        <v>4.1046170000000002</v>
      </c>
      <c r="DI36" s="10" t="s">
        <v>118</v>
      </c>
      <c r="DJ36" s="3"/>
      <c r="DK36" s="3"/>
      <c r="DL36" s="3"/>
      <c r="DM36" s="3"/>
      <c r="DN36" s="3"/>
      <c r="DO36" s="3"/>
      <c r="DQ36" s="3" t="s">
        <v>117</v>
      </c>
      <c r="DR36" s="12">
        <v>1.13462</v>
      </c>
      <c r="DS36" s="12">
        <v>1.87514</v>
      </c>
      <c r="DT36" s="12">
        <v>1.3752850000000001</v>
      </c>
      <c r="DU36" s="12">
        <v>1.531955</v>
      </c>
      <c r="DV36" s="12">
        <v>1.7258929999999999</v>
      </c>
      <c r="DW36" s="12">
        <v>1.843836</v>
      </c>
      <c r="DZ36" s="3" t="s">
        <v>117</v>
      </c>
      <c r="EA36" s="12">
        <v>0.64028300000000005</v>
      </c>
      <c r="EB36" s="12">
        <v>0.685473</v>
      </c>
      <c r="EC36" s="12">
        <v>0.73199000000000003</v>
      </c>
      <c r="ED36" s="12">
        <v>0.72819500000000004</v>
      </c>
      <c r="EE36" s="12">
        <v>0.75395199999999996</v>
      </c>
      <c r="EF36" s="12">
        <v>0.82663399999999998</v>
      </c>
      <c r="EL36" s="3" t="s">
        <v>117</v>
      </c>
      <c r="EM36" s="21">
        <v>1.563175</v>
      </c>
      <c r="EN36" s="12">
        <v>1.563175</v>
      </c>
      <c r="EO36" s="12">
        <v>1.9052370000000001</v>
      </c>
      <c r="EP36" s="12">
        <v>1.7540500000000001</v>
      </c>
      <c r="EQ36" s="12">
        <v>1.448472</v>
      </c>
      <c r="ER36" s="12">
        <v>1.451727</v>
      </c>
      <c r="ES36" s="12">
        <v>1.2834399999999999</v>
      </c>
      <c r="EU36" s="3" t="s">
        <v>117</v>
      </c>
      <c r="EV36" s="12">
        <v>0.79452299999999998</v>
      </c>
      <c r="EW36" s="12">
        <v>0.97217299999999995</v>
      </c>
      <c r="EX36" s="12">
        <v>0.92779699999999998</v>
      </c>
      <c r="EY36" s="12">
        <v>0.82057000000000002</v>
      </c>
      <c r="EZ36" s="12">
        <v>0.83186700000000002</v>
      </c>
      <c r="FA36" s="12">
        <v>0.84769499999999998</v>
      </c>
    </row>
    <row r="37" spans="1:157" x14ac:dyDescent="0.2">
      <c r="A37" s="3" t="s">
        <v>119</v>
      </c>
      <c r="B37" s="12">
        <v>3.2543950000000001</v>
      </c>
      <c r="C37" s="12">
        <v>2.9573489999999998</v>
      </c>
      <c r="D37" s="12">
        <v>2.7850869999999999</v>
      </c>
      <c r="E37" s="12">
        <v>2.2225100000000002</v>
      </c>
      <c r="F37" s="12">
        <v>1.9419649999999999</v>
      </c>
      <c r="G37" s="12">
        <v>1.7614939999999999</v>
      </c>
      <c r="K37" s="3" t="s">
        <v>119</v>
      </c>
      <c r="L37" s="12">
        <v>0.86048599999999997</v>
      </c>
      <c r="M37" s="12">
        <v>0.86010900000000001</v>
      </c>
      <c r="N37" s="12">
        <v>0.90462900000000002</v>
      </c>
      <c r="O37" s="12">
        <v>0.69197399999999998</v>
      </c>
      <c r="P37" s="12">
        <v>0.80728999999999995</v>
      </c>
      <c r="Q37" s="12">
        <v>0.82708899999999996</v>
      </c>
      <c r="U37" s="3" t="s">
        <v>119</v>
      </c>
      <c r="V37" s="12">
        <v>1.384447</v>
      </c>
      <c r="W37" s="12">
        <v>1.218194</v>
      </c>
      <c r="X37" s="12">
        <v>0.909659</v>
      </c>
      <c r="Y37" s="12">
        <v>0.70940700000000001</v>
      </c>
      <c r="Z37" s="12">
        <v>0.84331199999999995</v>
      </c>
      <c r="AA37" s="12">
        <v>0.74501099999999998</v>
      </c>
      <c r="AD37" s="3" t="s">
        <v>119</v>
      </c>
      <c r="AE37" s="12">
        <v>3.6865049999999999</v>
      </c>
      <c r="AF37" s="12">
        <v>3.8167270000000002</v>
      </c>
      <c r="AG37" s="12">
        <v>4.1182290000000004</v>
      </c>
      <c r="AH37" s="12">
        <v>3.570246</v>
      </c>
      <c r="AI37" s="12">
        <v>3.089858</v>
      </c>
      <c r="AJ37" s="12">
        <v>2.279614</v>
      </c>
      <c r="AN37" s="3" t="s">
        <v>119</v>
      </c>
      <c r="AO37" s="12">
        <v>1.2051019999999999</v>
      </c>
      <c r="AP37" s="12">
        <v>1.55627</v>
      </c>
      <c r="AQ37" s="12">
        <v>2.2661989999999999</v>
      </c>
      <c r="AR37" s="12">
        <v>2.1800899999999999</v>
      </c>
      <c r="AS37" s="12">
        <v>2.4094530000000001</v>
      </c>
      <c r="AT37" s="12">
        <v>0.93908999999999998</v>
      </c>
      <c r="AU37" s="12"/>
      <c r="AV37" s="12"/>
      <c r="AW37" s="12"/>
      <c r="AX37" s="3" t="s">
        <v>119</v>
      </c>
      <c r="AY37" s="12">
        <v>0.67613199999999996</v>
      </c>
      <c r="AZ37" s="12">
        <v>0.84678200000000003</v>
      </c>
      <c r="BA37" s="12">
        <v>0.79891900000000005</v>
      </c>
      <c r="BB37" s="12">
        <v>0.62690900000000005</v>
      </c>
      <c r="BC37" s="12">
        <v>0.51786799999999999</v>
      </c>
      <c r="BD37" s="12">
        <v>0.63010200000000005</v>
      </c>
      <c r="BE37" s="12"/>
      <c r="BF37" s="12"/>
      <c r="BG37" s="12"/>
      <c r="BH37" s="3" t="s">
        <v>120</v>
      </c>
      <c r="BI37" s="11">
        <v>1.2685120000000001</v>
      </c>
      <c r="BJ37" s="11">
        <v>1.2854920000000001</v>
      </c>
      <c r="BK37" s="11">
        <v>1.2951870000000001</v>
      </c>
      <c r="BL37" s="11">
        <v>1.3047690000000001</v>
      </c>
      <c r="BM37" s="11">
        <v>1.2821910000000001</v>
      </c>
      <c r="BN37" s="11">
        <v>1.247212</v>
      </c>
      <c r="BO37" s="12"/>
      <c r="BP37" s="12"/>
      <c r="BQ37" s="12"/>
      <c r="BR37" s="3" t="s">
        <v>119</v>
      </c>
      <c r="BS37" s="12">
        <v>1.10761</v>
      </c>
      <c r="BT37" s="12">
        <v>1.1177509999999999</v>
      </c>
      <c r="BU37" s="12">
        <v>0.82814100000000002</v>
      </c>
      <c r="BV37" s="12">
        <v>0.76444800000000002</v>
      </c>
      <c r="BW37" s="12">
        <v>0.81406699999999999</v>
      </c>
      <c r="BX37" s="12">
        <v>0.89134899999999995</v>
      </c>
      <c r="BY37" s="12"/>
      <c r="BZ37" s="12"/>
      <c r="CA37" s="12"/>
      <c r="CB37" s="3" t="s">
        <v>119</v>
      </c>
      <c r="CC37" s="12">
        <v>4.2764230000000003</v>
      </c>
      <c r="CD37" s="12">
        <v>4.8921299999999999</v>
      </c>
      <c r="CE37" s="12">
        <v>2.935273</v>
      </c>
      <c r="CF37" s="12">
        <v>2.0056240000000001</v>
      </c>
      <c r="CG37" s="12">
        <v>2.5523150000000001</v>
      </c>
      <c r="CH37" s="12">
        <v>2.5682559999999999</v>
      </c>
      <c r="CI37" s="12"/>
      <c r="CJ37" s="12"/>
      <c r="CK37" s="12"/>
      <c r="CL37" s="12"/>
      <c r="CM37" s="3" t="s">
        <v>119</v>
      </c>
      <c r="CN37" s="12">
        <v>2.3302860000000001</v>
      </c>
      <c r="CO37" s="12">
        <v>1.898315</v>
      </c>
      <c r="CP37" s="12">
        <v>1.6313279999999999</v>
      </c>
      <c r="CQ37" s="12">
        <v>1.6240570000000001</v>
      </c>
      <c r="CR37" s="12">
        <v>1.1410290000000001</v>
      </c>
      <c r="CS37" s="12">
        <v>1.1629940000000001</v>
      </c>
      <c r="CT37" s="12"/>
      <c r="CU37" s="12"/>
      <c r="CV37" s="12"/>
      <c r="CW37" s="12"/>
      <c r="CX37" s="3" t="s">
        <v>119</v>
      </c>
      <c r="CY37" s="17" t="s">
        <v>78</v>
      </c>
      <c r="CZ37" s="12">
        <v>7.0369950000000001</v>
      </c>
      <c r="DA37" s="12">
        <v>3.5643310000000001</v>
      </c>
      <c r="DB37" s="12">
        <v>5.9649359999999998</v>
      </c>
      <c r="DC37" s="12">
        <v>2.6090200000000001</v>
      </c>
      <c r="DD37" s="12">
        <v>3.3847230000000001</v>
      </c>
      <c r="DE37" s="12">
        <v>3.4091870000000002</v>
      </c>
      <c r="DI37" s="3" t="s">
        <v>121</v>
      </c>
      <c r="DJ37" s="13" t="s">
        <v>78</v>
      </c>
      <c r="DK37" s="13" t="s">
        <v>78</v>
      </c>
      <c r="DL37" s="13" t="s">
        <v>78</v>
      </c>
      <c r="DM37" s="13" t="s">
        <v>78</v>
      </c>
      <c r="DN37" s="13" t="s">
        <v>78</v>
      </c>
      <c r="DO37" s="13" t="s">
        <v>78</v>
      </c>
      <c r="DQ37" s="3" t="s">
        <v>119</v>
      </c>
      <c r="DR37" s="12">
        <v>0.711727</v>
      </c>
      <c r="DS37" s="12">
        <v>1.4940340000000001</v>
      </c>
      <c r="DT37" s="12">
        <v>0.99939100000000003</v>
      </c>
      <c r="DU37" s="12">
        <v>0.94728299999999999</v>
      </c>
      <c r="DV37" s="12">
        <v>1.1406350000000001</v>
      </c>
      <c r="DW37" s="12">
        <v>1.2143759999999999</v>
      </c>
      <c r="DZ37" s="3" t="s">
        <v>119</v>
      </c>
      <c r="EA37" s="12">
        <v>0.57795099999999999</v>
      </c>
      <c r="EB37" s="12">
        <v>0.62392899999999996</v>
      </c>
      <c r="EC37" s="12">
        <v>0.66403900000000005</v>
      </c>
      <c r="ED37" s="12">
        <v>0.65400000000000003</v>
      </c>
      <c r="EE37" s="12">
        <v>0.69253100000000001</v>
      </c>
      <c r="EF37" s="12">
        <v>0.49608200000000002</v>
      </c>
      <c r="EL37" s="3" t="s">
        <v>119</v>
      </c>
      <c r="EM37" s="21">
        <v>1.242191</v>
      </c>
      <c r="EN37" s="12">
        <v>1.2518819999999999</v>
      </c>
      <c r="EO37" s="12">
        <v>1.5862160000000001</v>
      </c>
      <c r="EP37" s="12">
        <v>1.418196</v>
      </c>
      <c r="EQ37" s="12">
        <v>1.086846</v>
      </c>
      <c r="ER37" s="12">
        <v>1.0740320000000001</v>
      </c>
      <c r="ES37" s="12">
        <v>0.868197</v>
      </c>
      <c r="EU37" s="3" t="s">
        <v>119</v>
      </c>
      <c r="EV37" s="12">
        <v>0.202455</v>
      </c>
      <c r="EW37" s="12">
        <v>0.26182699999999998</v>
      </c>
      <c r="EX37" s="12">
        <v>0.26367800000000002</v>
      </c>
      <c r="EY37" s="12">
        <v>0.179591</v>
      </c>
      <c r="EZ37" s="12">
        <v>0.20194699999999999</v>
      </c>
      <c r="FA37" s="12">
        <v>0.19586899999999999</v>
      </c>
    </row>
    <row r="38" spans="1:157" x14ac:dyDescent="0.2">
      <c r="A38" s="3" t="s">
        <v>122</v>
      </c>
      <c r="B38" s="12">
        <v>1.2056340000000001</v>
      </c>
      <c r="C38" s="12">
        <v>1.1458630000000001</v>
      </c>
      <c r="D38" s="12">
        <v>1.426401</v>
      </c>
      <c r="E38" s="12">
        <v>1.3202739999999999</v>
      </c>
      <c r="F38" s="12">
        <v>1.243625</v>
      </c>
      <c r="G38" s="12">
        <v>1.3007059999999999</v>
      </c>
      <c r="K38" s="3" t="s">
        <v>122</v>
      </c>
      <c r="L38" s="12">
        <v>0.43859599999999999</v>
      </c>
      <c r="M38" s="12">
        <v>0.52271999999999996</v>
      </c>
      <c r="N38" s="12">
        <v>0.32563599999999998</v>
      </c>
      <c r="O38" s="12">
        <v>0.30086200000000002</v>
      </c>
      <c r="P38" s="12">
        <v>0.51508299999999996</v>
      </c>
      <c r="Q38" s="12">
        <v>0.69796899999999995</v>
      </c>
      <c r="U38" s="3" t="s">
        <v>122</v>
      </c>
      <c r="V38" s="12">
        <v>0.65637800000000002</v>
      </c>
      <c r="W38" s="12">
        <v>0.76546599999999998</v>
      </c>
      <c r="X38" s="12">
        <v>0.82911299999999999</v>
      </c>
      <c r="Y38" s="12">
        <v>0.79328100000000001</v>
      </c>
      <c r="Z38" s="12">
        <v>0.76074900000000001</v>
      </c>
      <c r="AA38" s="12">
        <v>0.670404</v>
      </c>
      <c r="AD38" s="3" t="s">
        <v>122</v>
      </c>
      <c r="AE38" s="12">
        <v>0.87052399999999996</v>
      </c>
      <c r="AF38" s="12">
        <v>0.87171699999999996</v>
      </c>
      <c r="AG38" s="12">
        <v>0.87162300000000004</v>
      </c>
      <c r="AH38" s="12">
        <v>0.75393600000000005</v>
      </c>
      <c r="AI38" s="12">
        <v>0.69441699999999995</v>
      </c>
      <c r="AJ38" s="12">
        <v>0.243945</v>
      </c>
      <c r="AN38" s="3" t="s">
        <v>122</v>
      </c>
      <c r="AO38" s="12">
        <v>1.4055660000000001</v>
      </c>
      <c r="AP38" s="12">
        <v>1.8931089999999999</v>
      </c>
      <c r="AQ38" s="12">
        <v>2.19137</v>
      </c>
      <c r="AR38" s="12">
        <v>2.373227</v>
      </c>
      <c r="AS38" s="12">
        <v>2.4422679999999999</v>
      </c>
      <c r="AT38" s="12">
        <v>1.1955439999999999</v>
      </c>
      <c r="AU38" s="12"/>
      <c r="AV38" s="12"/>
      <c r="AW38" s="12"/>
      <c r="AX38" s="3" t="s">
        <v>122</v>
      </c>
      <c r="AY38" s="12">
        <v>0.410744</v>
      </c>
      <c r="AZ38" s="12">
        <v>0.52073400000000003</v>
      </c>
      <c r="BA38" s="12">
        <v>0.48934</v>
      </c>
      <c r="BB38" s="12">
        <v>0.44261899999999998</v>
      </c>
      <c r="BC38" s="12">
        <v>0.15535299999999999</v>
      </c>
      <c r="BD38" s="12">
        <v>0.244474</v>
      </c>
      <c r="BE38" s="12"/>
      <c r="BF38" s="12"/>
      <c r="BG38" s="12"/>
      <c r="BH38" s="3" t="s">
        <v>123</v>
      </c>
      <c r="BI38" s="11">
        <v>3.0658999999999999E-2</v>
      </c>
      <c r="BJ38" s="11">
        <v>2.0149E-2</v>
      </c>
      <c r="BK38" s="11">
        <v>1.5533E-2</v>
      </c>
      <c r="BL38" s="11">
        <v>2.4083E-2</v>
      </c>
      <c r="BM38" s="11">
        <v>4.4630000000000003E-2</v>
      </c>
      <c r="BN38" s="11">
        <v>4.7462999999999998E-2</v>
      </c>
      <c r="BO38" s="12"/>
      <c r="BP38" s="12"/>
      <c r="BQ38" s="12"/>
      <c r="BR38" s="3" t="s">
        <v>122</v>
      </c>
      <c r="BS38" s="12">
        <v>0.687415</v>
      </c>
      <c r="BT38" s="12">
        <v>0.60977400000000004</v>
      </c>
      <c r="BU38" s="12">
        <v>0.71896300000000002</v>
      </c>
      <c r="BV38" s="12">
        <v>0.78999299999999995</v>
      </c>
      <c r="BW38" s="12">
        <v>0.73659600000000003</v>
      </c>
      <c r="BX38" s="12">
        <v>0.81392299999999995</v>
      </c>
      <c r="BY38" s="12"/>
      <c r="BZ38" s="12"/>
      <c r="CA38" s="12"/>
      <c r="CB38" s="3" t="s">
        <v>122</v>
      </c>
      <c r="CC38" s="12">
        <v>2.4124089999999998</v>
      </c>
      <c r="CD38" s="12">
        <v>2.5864090000000002</v>
      </c>
      <c r="CE38" s="12">
        <v>2.7292640000000001</v>
      </c>
      <c r="CF38" s="12">
        <v>1.867645</v>
      </c>
      <c r="CG38" s="12">
        <v>2.2250619999999999</v>
      </c>
      <c r="CH38" s="12">
        <v>2.4825680000000001</v>
      </c>
      <c r="CI38" s="12"/>
      <c r="CJ38" s="12"/>
      <c r="CK38" s="12"/>
      <c r="CL38" s="12"/>
      <c r="CM38" s="3" t="s">
        <v>122</v>
      </c>
      <c r="CN38" s="12">
        <v>0.83909500000000004</v>
      </c>
      <c r="CO38" s="12">
        <v>0.86558299999999999</v>
      </c>
      <c r="CP38" s="12">
        <v>0.93640199999999996</v>
      </c>
      <c r="CQ38" s="12">
        <v>0.84092900000000004</v>
      </c>
      <c r="CR38" s="12">
        <v>0.94621900000000003</v>
      </c>
      <c r="CS38" s="12">
        <v>1.0602860000000001</v>
      </c>
      <c r="CT38" s="12"/>
      <c r="CU38" s="12"/>
      <c r="CV38" s="12"/>
      <c r="CW38" s="12"/>
      <c r="CX38" s="3" t="s">
        <v>122</v>
      </c>
      <c r="CY38" s="17" t="s">
        <v>78</v>
      </c>
      <c r="CZ38" s="12">
        <v>2.6687210000000001</v>
      </c>
      <c r="DA38" s="12">
        <v>1.483312</v>
      </c>
      <c r="DB38" s="12">
        <v>2.101038</v>
      </c>
      <c r="DC38" s="12">
        <v>0.85951500000000003</v>
      </c>
      <c r="DD38" s="12">
        <v>2.6422720000000002</v>
      </c>
      <c r="DE38" s="12">
        <v>3.577826</v>
      </c>
      <c r="DI38" s="3" t="s">
        <v>124</v>
      </c>
      <c r="DJ38" s="13" t="s">
        <v>78</v>
      </c>
      <c r="DK38" s="13" t="s">
        <v>78</v>
      </c>
      <c r="DL38" s="13" t="s">
        <v>78</v>
      </c>
      <c r="DM38" s="13" t="s">
        <v>78</v>
      </c>
      <c r="DN38" s="13" t="s">
        <v>78</v>
      </c>
      <c r="DO38" s="13" t="s">
        <v>78</v>
      </c>
      <c r="DQ38" s="3" t="s">
        <v>122</v>
      </c>
      <c r="DR38" s="12">
        <v>0.22546099999999999</v>
      </c>
      <c r="DS38" s="12">
        <v>0.41711100000000001</v>
      </c>
      <c r="DT38" s="12">
        <v>0.58345499999999995</v>
      </c>
      <c r="DU38" s="12">
        <v>0.55127400000000004</v>
      </c>
      <c r="DV38" s="12">
        <v>0.46111000000000002</v>
      </c>
      <c r="DW38" s="12">
        <v>0.47352499999999997</v>
      </c>
      <c r="DZ38" s="3" t="s">
        <v>122</v>
      </c>
      <c r="EA38" s="12">
        <v>0.29884100000000002</v>
      </c>
      <c r="EB38" s="12">
        <v>0.30618600000000001</v>
      </c>
      <c r="EC38" s="12">
        <v>0.28538000000000002</v>
      </c>
      <c r="ED38" s="12">
        <v>0.29366700000000001</v>
      </c>
      <c r="EE38" s="12">
        <v>0.29345599999999999</v>
      </c>
      <c r="EF38" s="12">
        <v>0.23324800000000001</v>
      </c>
      <c r="EL38" s="3" t="s">
        <v>122</v>
      </c>
      <c r="EM38" s="21">
        <v>0.952963</v>
      </c>
      <c r="EN38" s="12">
        <v>0.952963</v>
      </c>
      <c r="EO38" s="12">
        <v>0.719503</v>
      </c>
      <c r="EP38" s="12">
        <v>0.96746900000000002</v>
      </c>
      <c r="EQ38" s="12">
        <v>0.90389799999999998</v>
      </c>
      <c r="ER38" s="12">
        <v>0.89856199999999997</v>
      </c>
      <c r="ES38" s="12">
        <v>0.75234699999999999</v>
      </c>
      <c r="EU38" s="3" t="s">
        <v>122</v>
      </c>
      <c r="EV38" s="12">
        <v>0.324656</v>
      </c>
      <c r="EW38" s="12">
        <v>0.389378</v>
      </c>
      <c r="EX38" s="12">
        <v>0.27673599999999998</v>
      </c>
      <c r="EY38" s="12">
        <v>0.31281500000000001</v>
      </c>
      <c r="EZ38" s="12">
        <v>0.38658199999999998</v>
      </c>
      <c r="FA38" s="12">
        <v>0.38641500000000001</v>
      </c>
    </row>
    <row r="39" spans="1:157" x14ac:dyDescent="0.2">
      <c r="A39" s="3" t="s">
        <v>125</v>
      </c>
      <c r="B39" s="14">
        <v>52.051555</v>
      </c>
      <c r="C39" s="14">
        <v>56.401698000000003</v>
      </c>
      <c r="D39" s="14">
        <v>49.750959999999999</v>
      </c>
      <c r="E39" s="14">
        <v>51.337249999999997</v>
      </c>
      <c r="F39" s="14">
        <v>52.377135000000003</v>
      </c>
      <c r="G39" s="14">
        <v>48.527940000000001</v>
      </c>
      <c r="K39" s="3" t="s">
        <v>125</v>
      </c>
      <c r="L39" s="14">
        <v>19.126729999999998</v>
      </c>
      <c r="M39" s="14">
        <v>17.253972000000001</v>
      </c>
      <c r="N39" s="14">
        <v>17.518540000000002</v>
      </c>
      <c r="O39" s="14">
        <v>21.908394999999999</v>
      </c>
      <c r="P39" s="14">
        <v>25.895289999999999</v>
      </c>
      <c r="Q39" s="14">
        <v>22.679922000000001</v>
      </c>
      <c r="U39" s="3" t="s">
        <v>125</v>
      </c>
      <c r="V39" s="14">
        <v>32.256588000000001</v>
      </c>
      <c r="W39" s="14">
        <v>25.886952000000001</v>
      </c>
      <c r="X39" s="14">
        <v>21.093436000000001</v>
      </c>
      <c r="Y39" s="14">
        <v>25.136384</v>
      </c>
      <c r="Z39" s="14">
        <v>27.921088999999998</v>
      </c>
      <c r="AA39" s="14">
        <v>29.283799999999999</v>
      </c>
      <c r="AD39" s="3" t="s">
        <v>125</v>
      </c>
      <c r="AE39" s="14">
        <v>236.24661499999999</v>
      </c>
      <c r="AF39" s="14">
        <v>246.01056</v>
      </c>
      <c r="AG39" s="14">
        <v>222.65584000000001</v>
      </c>
      <c r="AH39" s="14">
        <v>234.96217999999999</v>
      </c>
      <c r="AI39" s="14">
        <v>134.91823500000001</v>
      </c>
      <c r="AJ39" s="14">
        <v>146.91020399999999</v>
      </c>
      <c r="AN39" s="3" t="s">
        <v>125</v>
      </c>
      <c r="AO39" s="14">
        <v>53.028612000000003</v>
      </c>
      <c r="AP39" s="14">
        <v>42.330288000000003</v>
      </c>
      <c r="AQ39" s="14">
        <v>28.960567999999999</v>
      </c>
      <c r="AR39" s="14">
        <v>27.566084</v>
      </c>
      <c r="AS39" s="14">
        <v>33.591011999999999</v>
      </c>
      <c r="AT39" s="14">
        <v>35.913542</v>
      </c>
      <c r="AU39" s="14"/>
      <c r="AV39" s="12"/>
      <c r="AW39" s="12"/>
      <c r="AX39" s="3" t="s">
        <v>125</v>
      </c>
      <c r="AY39" s="14">
        <v>74.744699999999995</v>
      </c>
      <c r="AZ39" s="14">
        <v>77.724125999999998</v>
      </c>
      <c r="BA39" s="14">
        <v>80.866844999999998</v>
      </c>
      <c r="BB39" s="14">
        <v>86.761595</v>
      </c>
      <c r="BC39" s="14">
        <v>85.497600000000006</v>
      </c>
      <c r="BD39" s="14">
        <v>82.678668000000002</v>
      </c>
      <c r="BE39" s="12"/>
      <c r="BF39" s="12"/>
      <c r="BG39" s="12"/>
      <c r="BH39" s="3" t="s">
        <v>126</v>
      </c>
      <c r="BI39" s="11">
        <v>9.7750000000000007E-3</v>
      </c>
      <c r="BJ39" s="11">
        <v>3.1099999999999999E-3</v>
      </c>
      <c r="BK39" s="11">
        <v>1.49E-3</v>
      </c>
      <c r="BL39" s="11">
        <v>6.7720000000000002E-3</v>
      </c>
      <c r="BM39" s="11">
        <v>2.1274999999999999E-2</v>
      </c>
      <c r="BN39" s="11">
        <v>2.4804E-2</v>
      </c>
      <c r="BO39" s="12"/>
      <c r="BP39" s="12"/>
      <c r="BQ39" s="12"/>
      <c r="BR39" s="3" t="s">
        <v>125</v>
      </c>
      <c r="BS39" s="14">
        <v>110.65851000000001</v>
      </c>
      <c r="BT39" s="14">
        <v>97.533510000000007</v>
      </c>
      <c r="BU39" s="14">
        <v>54.622250000000001</v>
      </c>
      <c r="BV39" s="14">
        <v>52.779364999999999</v>
      </c>
      <c r="BW39" s="14">
        <v>54.426974999999999</v>
      </c>
      <c r="BX39" s="14">
        <v>53.362068000000001</v>
      </c>
      <c r="BY39" s="12"/>
      <c r="BZ39" s="12"/>
      <c r="CA39" s="12"/>
      <c r="CB39" s="3" t="s">
        <v>125</v>
      </c>
      <c r="CC39" s="14">
        <v>44.15551</v>
      </c>
      <c r="CD39" s="14">
        <v>44.391041999999999</v>
      </c>
      <c r="CE39" s="14">
        <v>39.267065000000002</v>
      </c>
      <c r="CF39" s="14">
        <v>43.046639999999996</v>
      </c>
      <c r="CG39" s="14">
        <v>40.090870000000002</v>
      </c>
      <c r="CH39" s="14">
        <v>32.381118000000001</v>
      </c>
      <c r="CI39" s="12"/>
      <c r="CJ39" s="12"/>
      <c r="CK39" s="12"/>
      <c r="CL39" s="12"/>
      <c r="CM39" s="3" t="s">
        <v>125</v>
      </c>
      <c r="CN39" s="14">
        <v>78.739044000000007</v>
      </c>
      <c r="CO39" s="14">
        <v>76.060159999999996</v>
      </c>
      <c r="CP39" s="14">
        <v>75.757575000000003</v>
      </c>
      <c r="CQ39" s="14">
        <v>80.047055</v>
      </c>
      <c r="CR39" s="14">
        <v>78.846282000000002</v>
      </c>
      <c r="CS39" s="14">
        <v>58.387248</v>
      </c>
      <c r="CT39" s="14"/>
      <c r="CU39" s="14"/>
      <c r="CV39" s="14"/>
      <c r="CW39" s="14"/>
      <c r="CX39" s="3" t="s">
        <v>125</v>
      </c>
      <c r="CY39" s="17" t="s">
        <v>78</v>
      </c>
      <c r="CZ39" s="14">
        <v>51.359307999999999</v>
      </c>
      <c r="DA39" s="14">
        <v>45.454177999999999</v>
      </c>
      <c r="DB39" s="14">
        <v>47.870004000000002</v>
      </c>
      <c r="DC39" s="14">
        <v>57.196047999999998</v>
      </c>
      <c r="DD39" s="14">
        <v>41.303807999999997</v>
      </c>
      <c r="DE39" s="14">
        <v>41.779555999999999</v>
      </c>
      <c r="DI39" s="3" t="s">
        <v>127</v>
      </c>
      <c r="DJ39" s="13" t="s">
        <v>78</v>
      </c>
      <c r="DK39" s="13" t="s">
        <v>78</v>
      </c>
      <c r="DL39" s="13" t="s">
        <v>78</v>
      </c>
      <c r="DM39" s="13" t="s">
        <v>78</v>
      </c>
      <c r="DN39" s="13" t="s">
        <v>78</v>
      </c>
      <c r="DO39" s="13" t="s">
        <v>78</v>
      </c>
      <c r="DQ39" s="3" t="s">
        <v>125</v>
      </c>
      <c r="DR39" s="14">
        <v>16.877600000000001</v>
      </c>
      <c r="DS39" s="14">
        <v>18.725657999999999</v>
      </c>
      <c r="DT39" s="14">
        <v>13.186355000000001</v>
      </c>
      <c r="DU39" s="14">
        <v>11.429975000000001</v>
      </c>
      <c r="DV39" s="14">
        <v>12.848000000000001</v>
      </c>
      <c r="DW39" s="14">
        <v>11.05137</v>
      </c>
      <c r="DZ39" s="3" t="s">
        <v>125</v>
      </c>
      <c r="EA39" s="14">
        <v>18.978905000000001</v>
      </c>
      <c r="EB39" s="14">
        <v>19.055789999999998</v>
      </c>
      <c r="EC39" s="14">
        <v>18.855899999999998</v>
      </c>
      <c r="ED39" s="14">
        <v>19.639555000000001</v>
      </c>
      <c r="EE39" s="14">
        <v>21.082764999999998</v>
      </c>
      <c r="EF39" s="14">
        <v>21.925961999999998</v>
      </c>
      <c r="EL39" s="3" t="s">
        <v>125</v>
      </c>
      <c r="EM39" s="22">
        <v>58.617175000000003</v>
      </c>
      <c r="EN39" s="14">
        <v>58.617175000000003</v>
      </c>
      <c r="EO39" s="14">
        <v>62.59149</v>
      </c>
      <c r="EP39" s="14">
        <v>50.029089999999997</v>
      </c>
      <c r="EQ39" s="14">
        <v>47.807335000000002</v>
      </c>
      <c r="ER39" s="14">
        <v>47.093395000000001</v>
      </c>
      <c r="ES39" s="14">
        <v>58.522668000000003</v>
      </c>
      <c r="EU39" s="3" t="s">
        <v>125</v>
      </c>
      <c r="EV39" s="14">
        <v>4.3770800000000003</v>
      </c>
      <c r="EW39" s="14">
        <v>4.1888699999999996</v>
      </c>
      <c r="EX39" s="14">
        <v>4.71434</v>
      </c>
      <c r="EY39" s="14">
        <v>4.8402649999999996</v>
      </c>
      <c r="EZ39" s="14">
        <v>4.7103250000000001</v>
      </c>
      <c r="FA39" s="14">
        <v>5.0687340000000001</v>
      </c>
    </row>
    <row r="40" spans="1:157" x14ac:dyDescent="0.2">
      <c r="A40" s="3" t="s">
        <v>128</v>
      </c>
      <c r="B40" s="14">
        <v>5.34579</v>
      </c>
      <c r="C40" s="14">
        <v>3.7295400000000001</v>
      </c>
      <c r="D40" s="14">
        <v>3.1222099999999999</v>
      </c>
      <c r="E40" s="14" t="s">
        <v>78</v>
      </c>
      <c r="F40" s="14" t="s">
        <v>78</v>
      </c>
      <c r="G40" s="14" t="s">
        <v>78</v>
      </c>
      <c r="K40" s="3" t="s">
        <v>128</v>
      </c>
      <c r="L40" s="14">
        <v>41.53116</v>
      </c>
      <c r="M40" s="14">
        <v>34.741452000000002</v>
      </c>
      <c r="N40" s="14">
        <v>37.817284999999998</v>
      </c>
      <c r="O40" s="14">
        <v>42.362630000000003</v>
      </c>
      <c r="P40" s="14">
        <v>40.557340000000003</v>
      </c>
      <c r="Q40" s="14">
        <v>40.900500000000001</v>
      </c>
      <c r="U40" s="3" t="s">
        <v>128</v>
      </c>
      <c r="V40" s="14">
        <v>9.0694239999999997</v>
      </c>
      <c r="W40" s="14">
        <v>8.7662119999999994</v>
      </c>
      <c r="X40" s="14">
        <v>9.0930839999999993</v>
      </c>
      <c r="Y40" s="14">
        <v>9.3835560000000005</v>
      </c>
      <c r="Z40" s="14">
        <v>9.7688009999999998</v>
      </c>
      <c r="AA40" s="14">
        <v>11.781587999999999</v>
      </c>
      <c r="AD40" s="3" t="s">
        <v>128</v>
      </c>
      <c r="AE40" s="14">
        <v>231.11471499999999</v>
      </c>
      <c r="AF40" s="14">
        <v>241.86158399999999</v>
      </c>
      <c r="AG40" s="14">
        <v>215.252545</v>
      </c>
      <c r="AH40" s="14">
        <v>221.51338999999999</v>
      </c>
      <c r="AI40" s="14">
        <v>102.192335</v>
      </c>
      <c r="AJ40" s="14">
        <v>112.00515</v>
      </c>
      <c r="AN40" s="3" t="s">
        <v>128</v>
      </c>
      <c r="AO40" s="14">
        <v>54.088216000000003</v>
      </c>
      <c r="AP40" s="14">
        <v>52.410539999999997</v>
      </c>
      <c r="AQ40" s="14">
        <v>58.447116000000001</v>
      </c>
      <c r="AR40" s="14">
        <v>71.027320000000003</v>
      </c>
      <c r="AS40" s="14">
        <v>75.041511999999997</v>
      </c>
      <c r="AT40" s="14">
        <v>53.061903999999998</v>
      </c>
      <c r="AU40" s="14"/>
      <c r="AV40" s="14"/>
      <c r="AW40" s="14"/>
      <c r="AX40" s="3" t="s">
        <v>128</v>
      </c>
      <c r="AY40" s="14">
        <v>243.096205</v>
      </c>
      <c r="AZ40" s="14">
        <v>239.32520400000001</v>
      </c>
      <c r="BA40" s="14">
        <v>205.87679</v>
      </c>
      <c r="BB40" s="14">
        <v>225.60467499999999</v>
      </c>
      <c r="BC40" s="14">
        <v>259.81393500000001</v>
      </c>
      <c r="BD40" s="14">
        <v>289.91958</v>
      </c>
      <c r="BE40" s="14"/>
      <c r="BF40" s="14"/>
      <c r="BG40" s="14"/>
      <c r="BH40" s="3" t="s">
        <v>129</v>
      </c>
      <c r="BI40" s="11">
        <v>2.0882999999999999E-2</v>
      </c>
      <c r="BJ40" s="11">
        <v>1.7038999999999999E-2</v>
      </c>
      <c r="BK40" s="11">
        <v>1.4042000000000001E-2</v>
      </c>
      <c r="BL40" s="11">
        <v>1.7311E-2</v>
      </c>
      <c r="BM40" s="11">
        <v>2.3354E-2</v>
      </c>
      <c r="BN40" s="11">
        <v>2.2658999999999999E-2</v>
      </c>
      <c r="BO40" s="14"/>
      <c r="BP40" s="14"/>
      <c r="BQ40" s="14"/>
      <c r="BR40" s="3" t="s">
        <v>128</v>
      </c>
      <c r="BS40" s="14" t="s">
        <v>78</v>
      </c>
      <c r="BT40" s="14" t="s">
        <v>78</v>
      </c>
      <c r="BU40" s="14" t="s">
        <v>78</v>
      </c>
      <c r="BV40" s="14" t="s">
        <v>78</v>
      </c>
      <c r="BW40" s="14" t="s">
        <v>78</v>
      </c>
      <c r="BX40" s="14" t="s">
        <v>78</v>
      </c>
      <c r="BY40" s="14"/>
      <c r="BZ40" s="14"/>
      <c r="CA40" s="14"/>
      <c r="CB40" s="3" t="s">
        <v>128</v>
      </c>
      <c r="CC40" s="14" t="s">
        <v>78</v>
      </c>
      <c r="CD40" s="14" t="s">
        <v>78</v>
      </c>
      <c r="CE40" s="14" t="s">
        <v>78</v>
      </c>
      <c r="CF40" s="14" t="s">
        <v>78</v>
      </c>
      <c r="CG40" s="14" t="s">
        <v>78</v>
      </c>
      <c r="CH40" s="14" t="s">
        <v>78</v>
      </c>
      <c r="CI40" s="14"/>
      <c r="CJ40" s="14"/>
      <c r="CK40" s="14"/>
      <c r="CL40" s="14"/>
      <c r="CM40" s="3" t="s">
        <v>128</v>
      </c>
      <c r="CN40" s="14">
        <v>15.718968</v>
      </c>
      <c r="CO40" s="14">
        <v>15.831144999999999</v>
      </c>
      <c r="CP40" s="14">
        <v>18.578865</v>
      </c>
      <c r="CQ40" s="14">
        <v>17.335674999999998</v>
      </c>
      <c r="CR40" s="14">
        <v>9.2491859999999999</v>
      </c>
      <c r="CS40" s="14">
        <v>10.865442</v>
      </c>
      <c r="CT40" s="14"/>
      <c r="CU40" s="14"/>
      <c r="CV40" s="14"/>
      <c r="CW40" s="14"/>
      <c r="CX40" s="3" t="s">
        <v>128</v>
      </c>
      <c r="CY40" s="17" t="s">
        <v>78</v>
      </c>
      <c r="CZ40" s="14">
        <v>112.00644</v>
      </c>
      <c r="DA40" s="14">
        <v>85.048411000000002</v>
      </c>
      <c r="DB40" s="14">
        <v>85.436987999999999</v>
      </c>
      <c r="DC40" s="14">
        <v>121.62550400000001</v>
      </c>
      <c r="DD40" s="14">
        <v>114.32876</v>
      </c>
      <c r="DE40" s="14">
        <v>82.756128000000004</v>
      </c>
      <c r="DI40" s="3" t="s">
        <v>130</v>
      </c>
      <c r="DJ40" s="13" t="s">
        <v>78</v>
      </c>
      <c r="DK40" s="13" t="s">
        <v>78</v>
      </c>
      <c r="DL40" s="13" t="s">
        <v>78</v>
      </c>
      <c r="DM40" s="13" t="s">
        <v>78</v>
      </c>
      <c r="DN40" s="13" t="s">
        <v>78</v>
      </c>
      <c r="DO40" s="13" t="s">
        <v>78</v>
      </c>
      <c r="DQ40" s="3" t="s">
        <v>128</v>
      </c>
      <c r="DR40" s="14">
        <v>59.308484999999997</v>
      </c>
      <c r="DS40" s="14">
        <v>56.231141999999998</v>
      </c>
      <c r="DT40" s="14">
        <v>44.734400000000001</v>
      </c>
      <c r="DU40" s="14">
        <v>55.994284999999998</v>
      </c>
      <c r="DV40" s="14">
        <v>61.049900000000001</v>
      </c>
      <c r="DW40" s="14">
        <v>65.078826000000007</v>
      </c>
      <c r="DZ40" s="3" t="s">
        <v>128</v>
      </c>
      <c r="EA40" s="14" t="s">
        <v>78</v>
      </c>
      <c r="EB40" s="14" t="s">
        <v>78</v>
      </c>
      <c r="EC40" s="14" t="s">
        <v>78</v>
      </c>
      <c r="ED40" s="14" t="s">
        <v>78</v>
      </c>
      <c r="EE40" s="14">
        <v>4.0963950000000002</v>
      </c>
      <c r="EF40" s="14" t="s">
        <v>78</v>
      </c>
      <c r="EL40" s="3" t="s">
        <v>128</v>
      </c>
      <c r="EM40" s="17" t="s">
        <v>78</v>
      </c>
      <c r="EN40" s="14" t="s">
        <v>78</v>
      </c>
      <c r="EO40" s="14" t="s">
        <v>78</v>
      </c>
      <c r="EP40" s="14" t="s">
        <v>78</v>
      </c>
      <c r="EQ40" s="14" t="s">
        <v>78</v>
      </c>
      <c r="ER40" s="14" t="s">
        <v>78</v>
      </c>
      <c r="ES40" s="14" t="s">
        <v>78</v>
      </c>
      <c r="EU40" s="3" t="s">
        <v>128</v>
      </c>
      <c r="EV40" s="14">
        <v>41.024175</v>
      </c>
      <c r="EW40" s="14">
        <v>38.916414000000003</v>
      </c>
      <c r="EX40" s="14">
        <v>43.161614999999998</v>
      </c>
      <c r="EY40" s="14">
        <v>44.50591</v>
      </c>
      <c r="EZ40" s="14">
        <v>41.503785000000001</v>
      </c>
      <c r="FA40" s="14">
        <v>45.894570000000002</v>
      </c>
    </row>
    <row r="41" spans="1:157" x14ac:dyDescent="0.2">
      <c r="A41" s="3" t="s">
        <v>131</v>
      </c>
      <c r="B41" s="14">
        <v>25.266760000000001</v>
      </c>
      <c r="C41" s="14">
        <v>24.158196</v>
      </c>
      <c r="D41" s="14">
        <v>19.04935</v>
      </c>
      <c r="E41" s="14" t="s">
        <v>78</v>
      </c>
      <c r="F41" s="14">
        <v>17.400279999999999</v>
      </c>
      <c r="G41" s="14" t="s">
        <v>78</v>
      </c>
      <c r="K41" s="3" t="s">
        <v>131</v>
      </c>
      <c r="L41" s="14">
        <v>92.271635000000003</v>
      </c>
      <c r="M41" s="14">
        <v>92.597633999999999</v>
      </c>
      <c r="N41" s="14">
        <v>98.134995000000004</v>
      </c>
      <c r="O41" s="14">
        <v>99.392785000000003</v>
      </c>
      <c r="P41" s="14">
        <v>98.915729999999996</v>
      </c>
      <c r="Q41" s="14">
        <v>89.360364000000004</v>
      </c>
      <c r="U41" s="3" t="s">
        <v>131</v>
      </c>
      <c r="V41" s="14">
        <v>114.77975600000001</v>
      </c>
      <c r="W41" s="14">
        <v>95.052775999999994</v>
      </c>
      <c r="X41" s="14">
        <v>81.970616000000007</v>
      </c>
      <c r="Y41" s="14">
        <v>97.497035999999994</v>
      </c>
      <c r="Z41" s="14">
        <v>109.07288699999999</v>
      </c>
      <c r="AA41" s="14">
        <v>113.322664</v>
      </c>
      <c r="AD41" s="3" t="s">
        <v>131</v>
      </c>
      <c r="AE41" s="14">
        <v>425.23302999999999</v>
      </c>
      <c r="AF41" s="14">
        <v>483.22504199999997</v>
      </c>
      <c r="AG41" s="14">
        <v>411.33711499999998</v>
      </c>
      <c r="AH41" s="14">
        <v>365.82270999999997</v>
      </c>
      <c r="AI41" s="14">
        <v>196.61856499999999</v>
      </c>
      <c r="AJ41" s="14">
        <v>229.967682</v>
      </c>
      <c r="AN41" s="3" t="s">
        <v>131</v>
      </c>
      <c r="AO41" s="14">
        <v>46.842432000000002</v>
      </c>
      <c r="AP41" s="14">
        <v>46.300800000000002</v>
      </c>
      <c r="AQ41" s="14">
        <v>46.915596000000001</v>
      </c>
      <c r="AR41" s="14">
        <v>42.693196</v>
      </c>
      <c r="AS41" s="14">
        <v>43.467059999999996</v>
      </c>
      <c r="AT41" s="14">
        <v>42.114806999999999</v>
      </c>
      <c r="AU41" s="14"/>
      <c r="AV41" s="14"/>
      <c r="AW41" s="14"/>
      <c r="AX41" s="3" t="s">
        <v>131</v>
      </c>
      <c r="AY41" s="14">
        <v>99.040559999999999</v>
      </c>
      <c r="AZ41" s="14">
        <v>87.869280000000003</v>
      </c>
      <c r="BA41" s="14">
        <v>86.949205000000006</v>
      </c>
      <c r="BB41" s="14">
        <v>93.176105000000007</v>
      </c>
      <c r="BC41" s="14">
        <v>96.733029999999999</v>
      </c>
      <c r="BD41" s="14">
        <v>93.992825999999994</v>
      </c>
      <c r="BE41" s="14"/>
      <c r="BF41" s="14"/>
      <c r="BG41" s="14"/>
      <c r="BH41" s="3" t="s">
        <v>132</v>
      </c>
      <c r="BI41" s="11">
        <v>2.1332E-2</v>
      </c>
      <c r="BJ41" s="11">
        <v>2.0420000000000001E-2</v>
      </c>
      <c r="BK41" s="11">
        <v>1.8610999999999999E-2</v>
      </c>
      <c r="BL41" s="11">
        <v>1.6083E-2</v>
      </c>
      <c r="BM41" s="11">
        <v>1.7194000000000001E-2</v>
      </c>
      <c r="BN41" s="11">
        <v>2.0795999999999999E-2</v>
      </c>
      <c r="BO41" s="14"/>
      <c r="BP41" s="14"/>
      <c r="BQ41" s="14"/>
      <c r="BR41" s="3" t="s">
        <v>131</v>
      </c>
      <c r="BS41" s="14" t="s">
        <v>78</v>
      </c>
      <c r="BT41" s="14" t="s">
        <v>78</v>
      </c>
      <c r="BU41" s="14" t="s">
        <v>78</v>
      </c>
      <c r="BV41" s="14" t="s">
        <v>78</v>
      </c>
      <c r="BW41" s="14" t="s">
        <v>78</v>
      </c>
      <c r="BX41" s="14" t="s">
        <v>78</v>
      </c>
      <c r="BY41" s="14"/>
      <c r="BZ41" s="14"/>
      <c r="CA41" s="14"/>
      <c r="CB41" s="3" t="s">
        <v>131</v>
      </c>
      <c r="CC41" s="14">
        <v>31.197645000000001</v>
      </c>
      <c r="CD41" s="14">
        <v>29.535101999999998</v>
      </c>
      <c r="CE41" s="14">
        <v>43.624434999999998</v>
      </c>
      <c r="CF41" s="14">
        <v>69.706969999999998</v>
      </c>
      <c r="CG41" s="14">
        <v>69.045955000000006</v>
      </c>
      <c r="CH41" s="14">
        <v>76.163135999999994</v>
      </c>
      <c r="CI41" s="14"/>
      <c r="CJ41" s="14"/>
      <c r="CK41" s="14"/>
      <c r="CL41" s="14"/>
      <c r="CM41" s="3" t="s">
        <v>131</v>
      </c>
      <c r="CN41" s="14">
        <v>87.342240000000004</v>
      </c>
      <c r="CO41" s="14">
        <v>95.406255000000002</v>
      </c>
      <c r="CP41" s="14">
        <v>97.790435000000002</v>
      </c>
      <c r="CQ41" s="14">
        <v>105.00904</v>
      </c>
      <c r="CR41" s="14">
        <v>100.695018</v>
      </c>
      <c r="CS41" s="14">
        <v>100.601322</v>
      </c>
      <c r="CT41" s="14"/>
      <c r="CU41" s="14"/>
      <c r="CV41" s="14"/>
      <c r="CW41" s="14"/>
      <c r="CX41" s="3" t="s">
        <v>131</v>
      </c>
      <c r="CY41" s="17" t="s">
        <v>78</v>
      </c>
      <c r="CZ41" s="14">
        <v>61.349288000000001</v>
      </c>
      <c r="DA41" s="14">
        <v>48.898170999999998</v>
      </c>
      <c r="DB41" s="14">
        <v>52.223807999999998</v>
      </c>
      <c r="DC41" s="14">
        <v>38.218179999999997</v>
      </c>
      <c r="DD41" s="14">
        <v>42.304079999999999</v>
      </c>
      <c r="DE41" s="14">
        <v>46.574891999999998</v>
      </c>
      <c r="DI41" s="3" t="s">
        <v>133</v>
      </c>
      <c r="DJ41" s="13" t="s">
        <v>78</v>
      </c>
      <c r="DK41" s="13" t="s">
        <v>78</v>
      </c>
      <c r="DL41" s="13" t="s">
        <v>78</v>
      </c>
      <c r="DM41" s="13" t="s">
        <v>78</v>
      </c>
      <c r="DN41" s="13" t="s">
        <v>78</v>
      </c>
      <c r="DO41" s="13" t="s">
        <v>78</v>
      </c>
      <c r="DQ41" s="3" t="s">
        <v>131</v>
      </c>
      <c r="DR41" s="14">
        <v>62.517564999999998</v>
      </c>
      <c r="DS41" s="14">
        <v>70.611648000000002</v>
      </c>
      <c r="DT41" s="14">
        <v>70.065764999999999</v>
      </c>
      <c r="DU41" s="14">
        <v>68.156450000000007</v>
      </c>
      <c r="DV41" s="14">
        <v>67.805684999999997</v>
      </c>
      <c r="DW41" s="14">
        <v>65.198142000000004</v>
      </c>
      <c r="DZ41" s="3" t="s">
        <v>131</v>
      </c>
      <c r="EA41" s="14">
        <v>76.429540000000003</v>
      </c>
      <c r="EB41" s="14">
        <v>81.867245999999994</v>
      </c>
      <c r="EC41" s="14">
        <v>78.287755000000004</v>
      </c>
      <c r="ED41" s="14" t="s">
        <v>78</v>
      </c>
      <c r="EE41" s="14">
        <v>78.956800000000001</v>
      </c>
      <c r="EF41" s="14" t="s">
        <v>78</v>
      </c>
      <c r="EL41" s="3" t="s">
        <v>131</v>
      </c>
      <c r="EM41" s="22">
        <v>85.807850000000002</v>
      </c>
      <c r="EN41" s="14">
        <v>85.807850000000002</v>
      </c>
      <c r="EO41" s="14">
        <v>83.067359999999994</v>
      </c>
      <c r="EP41" s="14">
        <v>109.999685</v>
      </c>
      <c r="EQ41" s="14">
        <v>148.84918999999999</v>
      </c>
      <c r="ER41" s="14">
        <v>177.29254499999999</v>
      </c>
      <c r="ES41" s="14">
        <v>200.87653800000001</v>
      </c>
      <c r="EU41" s="3" t="s">
        <v>131</v>
      </c>
      <c r="EV41" s="14">
        <v>43.470770000000002</v>
      </c>
      <c r="EW41" s="14">
        <v>41.795735999999998</v>
      </c>
      <c r="EX41" s="14">
        <v>43.247754999999998</v>
      </c>
      <c r="EY41" s="14">
        <v>42.892609999999998</v>
      </c>
      <c r="EZ41" s="14">
        <v>41.305590000000002</v>
      </c>
      <c r="FA41" s="14">
        <v>44.746794000000001</v>
      </c>
    </row>
    <row r="42" spans="1:157" x14ac:dyDescent="0.2">
      <c r="A42" s="3" t="s">
        <v>134</v>
      </c>
      <c r="B42" s="14">
        <v>32.130585000000004</v>
      </c>
      <c r="C42" s="14">
        <v>35.973042</v>
      </c>
      <c r="D42" s="14">
        <v>33.823819999999998</v>
      </c>
      <c r="E42" s="14" t="s">
        <v>78</v>
      </c>
      <c r="F42" s="14" t="s">
        <v>78</v>
      </c>
      <c r="G42" s="14" t="s">
        <v>78</v>
      </c>
      <c r="K42" s="3" t="s">
        <v>134</v>
      </c>
      <c r="L42" s="14">
        <v>-31.6</v>
      </c>
      <c r="M42" s="14">
        <v>-40.6</v>
      </c>
      <c r="N42" s="14">
        <v>-42.8</v>
      </c>
      <c r="O42" s="14">
        <v>-35.1</v>
      </c>
      <c r="P42" s="14">
        <v>-32.5</v>
      </c>
      <c r="Q42" s="14">
        <v>-25.8</v>
      </c>
      <c r="U42" s="3" t="s">
        <v>134</v>
      </c>
      <c r="V42" s="14">
        <v>-73.5</v>
      </c>
      <c r="W42" s="14">
        <v>-60.4</v>
      </c>
      <c r="X42" s="14">
        <v>-51.8</v>
      </c>
      <c r="Y42" s="14">
        <v>-63</v>
      </c>
      <c r="Z42" s="14">
        <v>-71.400000000000006</v>
      </c>
      <c r="AA42" s="14">
        <v>-72.3</v>
      </c>
      <c r="AD42" s="3" t="s">
        <v>134</v>
      </c>
      <c r="AE42" s="14">
        <v>42.128300000000003</v>
      </c>
      <c r="AF42" s="14">
        <v>4.6471020000000003</v>
      </c>
      <c r="AG42" s="14">
        <v>26.571269999999998</v>
      </c>
      <c r="AH42" s="14">
        <v>90.652860000000004</v>
      </c>
      <c r="AI42" s="14">
        <v>40.492004999999999</v>
      </c>
      <c r="AJ42" s="14">
        <v>28.947672000000001</v>
      </c>
      <c r="AN42" s="3" t="s">
        <v>134</v>
      </c>
      <c r="AO42" s="14">
        <v>60.274396000000003</v>
      </c>
      <c r="AP42" s="14">
        <v>48.440027999999998</v>
      </c>
      <c r="AQ42" s="14">
        <v>40.492088000000003</v>
      </c>
      <c r="AR42" s="14">
        <v>55.900207999999999</v>
      </c>
      <c r="AS42" s="14">
        <v>65.165464</v>
      </c>
      <c r="AT42" s="14">
        <v>46.860638999999999</v>
      </c>
      <c r="AU42" s="14"/>
      <c r="AV42" s="14"/>
      <c r="AW42" s="14"/>
      <c r="AX42" s="3" t="s">
        <v>134</v>
      </c>
      <c r="AY42" s="14">
        <v>218.80034499999999</v>
      </c>
      <c r="AZ42" s="14">
        <v>229.18004999999999</v>
      </c>
      <c r="BA42" s="14">
        <v>199.79443000000001</v>
      </c>
      <c r="BB42" s="14">
        <v>219.19016500000001</v>
      </c>
      <c r="BC42" s="14">
        <v>248.57850500000001</v>
      </c>
      <c r="BD42" s="14">
        <v>278.60542199999998</v>
      </c>
      <c r="BE42" s="14"/>
      <c r="BF42" s="14"/>
      <c r="BG42" s="14"/>
      <c r="BH42" s="3" t="s">
        <v>135</v>
      </c>
      <c r="BI42" s="11">
        <v>2.3723000000000001E-2</v>
      </c>
      <c r="BJ42" s="11">
        <v>2.0466999999999999E-2</v>
      </c>
      <c r="BK42" s="11">
        <v>1.9148999999999999E-2</v>
      </c>
      <c r="BL42" s="11">
        <v>1.9755999999999999E-2</v>
      </c>
      <c r="BM42" s="11">
        <v>2.1770000000000001E-2</v>
      </c>
      <c r="BN42" s="11">
        <v>2.2107999999999999E-2</v>
      </c>
      <c r="BO42" s="14"/>
      <c r="BP42" s="14"/>
      <c r="BQ42" s="14"/>
      <c r="BR42" s="3" t="s">
        <v>134</v>
      </c>
      <c r="BS42" s="14" t="s">
        <v>78</v>
      </c>
      <c r="BT42" s="14" t="s">
        <v>78</v>
      </c>
      <c r="BU42" s="14" t="s">
        <v>78</v>
      </c>
      <c r="BV42" s="14" t="s">
        <v>78</v>
      </c>
      <c r="BW42" s="14" t="s">
        <v>78</v>
      </c>
      <c r="BX42" s="14" t="s">
        <v>78</v>
      </c>
      <c r="BY42" s="14"/>
      <c r="BZ42" s="14"/>
      <c r="CA42" s="14"/>
      <c r="CB42" s="3" t="s">
        <v>134</v>
      </c>
      <c r="CC42" s="14" t="s">
        <v>78</v>
      </c>
      <c r="CD42" s="14" t="s">
        <v>78</v>
      </c>
      <c r="CE42" s="14" t="s">
        <v>78</v>
      </c>
      <c r="CF42" s="14" t="s">
        <v>78</v>
      </c>
      <c r="CG42" s="14" t="s">
        <v>78</v>
      </c>
      <c r="CH42" s="14" t="s">
        <v>78</v>
      </c>
      <c r="CI42" s="14"/>
      <c r="CJ42" s="14"/>
      <c r="CK42" s="14"/>
      <c r="CL42" s="14"/>
      <c r="CM42" s="3" t="s">
        <v>134</v>
      </c>
      <c r="CN42" s="14">
        <v>7.1157719999999998</v>
      </c>
      <c r="CO42" s="14">
        <v>-3.5</v>
      </c>
      <c r="CP42" s="14">
        <v>-3.5</v>
      </c>
      <c r="CQ42" s="14">
        <v>-7.6</v>
      </c>
      <c r="CR42" s="14">
        <v>-12.6</v>
      </c>
      <c r="CS42" s="14">
        <v>-31.3</v>
      </c>
      <c r="CT42" s="14"/>
      <c r="CU42" s="14"/>
      <c r="CV42" s="14"/>
      <c r="CW42" s="14"/>
      <c r="CX42" s="3" t="s">
        <v>134</v>
      </c>
      <c r="CY42" s="17" t="s">
        <v>78</v>
      </c>
      <c r="CZ42" s="14">
        <v>102.01646</v>
      </c>
      <c r="DA42" s="14">
        <v>81.604417999999995</v>
      </c>
      <c r="DB42" s="14">
        <v>81.083184000000003</v>
      </c>
      <c r="DC42" s="14">
        <v>140.60337200000001</v>
      </c>
      <c r="DD42" s="14">
        <v>113.32848799999999</v>
      </c>
      <c r="DE42" s="14">
        <v>77.960791999999998</v>
      </c>
      <c r="DI42" s="3"/>
      <c r="DJ42" s="3"/>
      <c r="DK42" s="3"/>
      <c r="DL42" s="3"/>
      <c r="DM42" s="3"/>
      <c r="DN42" s="3"/>
      <c r="DO42" s="3"/>
      <c r="DQ42" s="3" t="s">
        <v>134</v>
      </c>
      <c r="DR42" s="14">
        <v>13.668519999999999</v>
      </c>
      <c r="DS42" s="14">
        <v>4.3451519999999997</v>
      </c>
      <c r="DT42" s="14">
        <v>-12.1</v>
      </c>
      <c r="DU42" s="14">
        <v>-0.7</v>
      </c>
      <c r="DV42" s="14">
        <v>6.0922150000000004</v>
      </c>
      <c r="DW42" s="14">
        <v>10.932054000000001</v>
      </c>
      <c r="DZ42" s="3" t="s">
        <v>134</v>
      </c>
      <c r="EA42" s="14" t="s">
        <v>78</v>
      </c>
      <c r="EB42" s="14" t="s">
        <v>78</v>
      </c>
      <c r="EC42" s="14" t="s">
        <v>78</v>
      </c>
      <c r="ED42" s="14" t="s">
        <v>78</v>
      </c>
      <c r="EE42" s="14">
        <v>-53.8</v>
      </c>
      <c r="EF42" s="14" t="s">
        <v>78</v>
      </c>
      <c r="EL42" s="3" t="s">
        <v>134</v>
      </c>
      <c r="EM42" s="17" t="s">
        <v>78</v>
      </c>
      <c r="EN42" s="14" t="s">
        <v>78</v>
      </c>
      <c r="EO42" s="14" t="s">
        <v>78</v>
      </c>
      <c r="EP42" s="14" t="s">
        <v>78</v>
      </c>
      <c r="EQ42" s="14" t="s">
        <v>78</v>
      </c>
      <c r="ER42" s="14" t="s">
        <v>78</v>
      </c>
      <c r="ES42" s="14" t="s">
        <v>78</v>
      </c>
      <c r="EU42" s="3" t="s">
        <v>134</v>
      </c>
      <c r="EV42" s="14">
        <v>1.930485</v>
      </c>
      <c r="EW42" s="14">
        <v>1.3095479999999999</v>
      </c>
      <c r="EX42" s="14">
        <v>4.6281999999999996</v>
      </c>
      <c r="EY42" s="14">
        <v>6.4535650000000002</v>
      </c>
      <c r="EZ42" s="14">
        <v>4.9085200000000002</v>
      </c>
      <c r="FA42" s="14">
        <v>6.2165100000000004</v>
      </c>
    </row>
    <row r="43" spans="1:157" x14ac:dyDescent="0.2">
      <c r="A43" s="3"/>
      <c r="B43" s="3"/>
      <c r="C43" s="3"/>
      <c r="D43" s="3"/>
      <c r="E43" s="3"/>
      <c r="F43" s="3"/>
      <c r="G43" s="3"/>
      <c r="K43" s="3"/>
      <c r="L43" s="3"/>
      <c r="M43" s="3"/>
      <c r="N43" s="3"/>
      <c r="O43" s="3"/>
      <c r="P43" s="3"/>
      <c r="Q43" s="3"/>
      <c r="U43" s="3"/>
      <c r="V43" s="3"/>
      <c r="W43" s="3"/>
      <c r="X43" s="3"/>
      <c r="Y43" s="3"/>
      <c r="Z43" s="3"/>
      <c r="AA43" s="3"/>
      <c r="AN43" s="3"/>
      <c r="AO43" s="3"/>
      <c r="AP43" s="3"/>
      <c r="AQ43" s="3"/>
      <c r="AR43" s="3"/>
      <c r="AS43" s="3"/>
      <c r="AT43" s="3"/>
      <c r="AU43" s="3"/>
      <c r="AV43" s="14"/>
      <c r="AW43" s="14"/>
      <c r="AX43" s="3"/>
      <c r="AY43" s="3"/>
      <c r="AZ43" s="3"/>
      <c r="BA43" s="3"/>
      <c r="BB43" s="3"/>
      <c r="BC43" s="3"/>
      <c r="BD43" s="3"/>
      <c r="BE43" s="14"/>
      <c r="BF43" s="14"/>
      <c r="BG43" s="14"/>
      <c r="BH43" s="3"/>
      <c r="BI43" s="3"/>
      <c r="BJ43" s="3"/>
      <c r="BK43" s="3"/>
      <c r="BL43" s="3"/>
      <c r="BM43" s="3"/>
      <c r="BN43" s="3"/>
      <c r="BO43" s="14"/>
      <c r="BP43" s="14"/>
      <c r="BQ43" s="14"/>
      <c r="BR43" s="3"/>
      <c r="BS43" s="3"/>
      <c r="BT43" s="3"/>
      <c r="BU43" s="3"/>
      <c r="BV43" s="3"/>
      <c r="BW43" s="3"/>
      <c r="BX43" s="3"/>
      <c r="BY43" s="14"/>
      <c r="BZ43" s="14"/>
      <c r="CA43" s="14"/>
      <c r="CB43" s="3"/>
      <c r="CC43" s="3"/>
      <c r="CD43" s="3"/>
      <c r="CE43" s="3"/>
      <c r="CF43" s="3"/>
      <c r="CG43" s="3"/>
      <c r="CH43" s="3"/>
      <c r="CI43" s="14"/>
      <c r="CJ43" s="14"/>
      <c r="CK43" s="14"/>
      <c r="CL43" s="14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I43" s="10" t="s">
        <v>136</v>
      </c>
      <c r="DJ43" s="3"/>
      <c r="DK43" s="3"/>
      <c r="DL43" s="3"/>
      <c r="DM43" s="3"/>
      <c r="DN43" s="3"/>
      <c r="DO43" s="3"/>
      <c r="DQ43" s="3"/>
      <c r="DR43" s="3"/>
      <c r="DS43" s="3"/>
      <c r="DT43" s="3"/>
      <c r="DU43" s="3"/>
      <c r="DV43" s="3"/>
      <c r="DW43" s="3"/>
      <c r="DZ43" s="3"/>
      <c r="EA43" s="3"/>
      <c r="EB43" s="3"/>
      <c r="EC43" s="3"/>
      <c r="ED43" s="3"/>
      <c r="EE43" s="3"/>
      <c r="EF43" s="3"/>
      <c r="EL43" s="3"/>
      <c r="EM43" s="3"/>
      <c r="EN43" s="3"/>
      <c r="EO43" s="3"/>
      <c r="EP43" s="3"/>
      <c r="EQ43" s="3"/>
      <c r="ER43" s="3"/>
      <c r="ES43" s="3"/>
      <c r="EU43" s="3"/>
      <c r="EV43" s="3"/>
      <c r="EW43" s="3"/>
      <c r="EX43" s="3"/>
      <c r="EY43" s="3"/>
      <c r="EZ43" s="3"/>
      <c r="FA43" s="3"/>
    </row>
    <row r="44" spans="1:157" x14ac:dyDescent="0.2">
      <c r="A44" s="10" t="s">
        <v>137</v>
      </c>
      <c r="B44" s="3"/>
      <c r="C44" s="3"/>
      <c r="D44" s="3"/>
      <c r="E44" s="3"/>
      <c r="F44" s="3"/>
      <c r="G44" s="3"/>
      <c r="K44" s="10" t="s">
        <v>137</v>
      </c>
      <c r="L44" s="3"/>
      <c r="M44" s="3"/>
      <c r="N44" s="3"/>
      <c r="O44" s="3"/>
      <c r="P44" s="3"/>
      <c r="Q44" s="3"/>
      <c r="U44" s="10" t="s">
        <v>137</v>
      </c>
      <c r="V44" s="3"/>
      <c r="W44" s="3"/>
      <c r="X44" s="3"/>
      <c r="Y44" s="3"/>
      <c r="Z44" s="3"/>
      <c r="AA44" s="3"/>
      <c r="AD44" s="10" t="s">
        <v>137</v>
      </c>
      <c r="AE44" s="3"/>
      <c r="AF44" s="3"/>
      <c r="AG44" s="3"/>
      <c r="AH44" s="3"/>
      <c r="AI44" s="3"/>
      <c r="AJ44" s="3"/>
      <c r="AN44" s="10" t="s">
        <v>137</v>
      </c>
      <c r="AO44" s="3"/>
      <c r="AP44" s="3"/>
      <c r="AQ44" s="3"/>
      <c r="AR44" s="3"/>
      <c r="AS44" s="3"/>
      <c r="AT44" s="3"/>
      <c r="AU44" s="3"/>
      <c r="AV44" s="3"/>
      <c r="AW44" s="3"/>
      <c r="AX44" s="10" t="s">
        <v>137</v>
      </c>
      <c r="AY44" s="3"/>
      <c r="AZ44" s="3"/>
      <c r="BA44" s="3"/>
      <c r="BB44" s="3"/>
      <c r="BC44" s="3"/>
      <c r="BD44" s="3"/>
      <c r="BE44" s="3"/>
      <c r="BF44" s="3"/>
      <c r="BG44" s="3"/>
      <c r="BH44" s="10" t="s">
        <v>118</v>
      </c>
      <c r="BI44" s="3"/>
      <c r="BJ44" s="3"/>
      <c r="BK44" s="3"/>
      <c r="BL44" s="3"/>
      <c r="BM44" s="3"/>
      <c r="BN44" s="3"/>
      <c r="BO44" s="3"/>
      <c r="BP44" s="3"/>
      <c r="BQ44" s="3"/>
      <c r="BR44" s="10" t="s">
        <v>137</v>
      </c>
      <c r="BS44" s="3"/>
      <c r="BT44" s="3"/>
      <c r="BU44" s="3"/>
      <c r="BV44" s="3"/>
      <c r="BW44" s="3"/>
      <c r="BX44" s="3"/>
      <c r="BY44" s="3"/>
      <c r="BZ44" s="3"/>
      <c r="CA44" s="3"/>
      <c r="CB44" s="10" t="s">
        <v>137</v>
      </c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10" t="s">
        <v>137</v>
      </c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10" t="s">
        <v>137</v>
      </c>
      <c r="CY44" s="3"/>
      <c r="CZ44" s="3"/>
      <c r="DA44" s="3"/>
      <c r="DB44" s="3"/>
      <c r="DC44" s="3"/>
      <c r="DD44" s="3"/>
      <c r="DE44" s="3"/>
      <c r="DI44" s="3" t="s">
        <v>138</v>
      </c>
      <c r="DJ44" s="13" t="s">
        <v>78</v>
      </c>
      <c r="DK44" s="13" t="s">
        <v>78</v>
      </c>
      <c r="DL44" s="13" t="s">
        <v>78</v>
      </c>
      <c r="DM44" s="13" t="s">
        <v>78</v>
      </c>
      <c r="DN44" s="13" t="s">
        <v>78</v>
      </c>
      <c r="DO44" s="13" t="s">
        <v>78</v>
      </c>
      <c r="DQ44" s="10" t="s">
        <v>137</v>
      </c>
      <c r="DR44" s="3"/>
      <c r="DS44" s="3"/>
      <c r="DT44" s="3"/>
      <c r="DU44" s="3"/>
      <c r="DV44" s="3"/>
      <c r="DW44" s="3"/>
      <c r="DZ44" s="10" t="s">
        <v>137</v>
      </c>
      <c r="EA44" s="3"/>
      <c r="EB44" s="3"/>
      <c r="EC44" s="3"/>
      <c r="ED44" s="3"/>
      <c r="EE44" s="3"/>
      <c r="EF44" s="3"/>
      <c r="EL44" s="10" t="s">
        <v>137</v>
      </c>
      <c r="EM44" s="3"/>
      <c r="EN44" s="3"/>
      <c r="EO44" s="3"/>
      <c r="EP44" s="3"/>
      <c r="EQ44" s="3"/>
      <c r="ER44" s="3"/>
      <c r="ES44" s="3"/>
      <c r="EU44" s="10" t="s">
        <v>137</v>
      </c>
      <c r="EV44" s="3"/>
      <c r="EW44" s="3"/>
      <c r="EX44" s="3"/>
      <c r="EY44" s="3"/>
      <c r="EZ44" s="3"/>
      <c r="FA44" s="3"/>
    </row>
    <row r="45" spans="1:157" x14ac:dyDescent="0.2">
      <c r="A45" s="3" t="s">
        <v>139</v>
      </c>
      <c r="B45" s="11">
        <v>7.9834000000000002E-2</v>
      </c>
      <c r="C45" s="11">
        <v>0.12524199999999999</v>
      </c>
      <c r="D45" s="11">
        <v>0.113291</v>
      </c>
      <c r="E45" s="11">
        <v>0.117031</v>
      </c>
      <c r="F45" s="11">
        <v>0.105395</v>
      </c>
      <c r="G45" s="11">
        <v>9.3241000000000004E-2</v>
      </c>
      <c r="K45" s="3" t="s">
        <v>139</v>
      </c>
      <c r="L45" s="11">
        <v>1.249323</v>
      </c>
      <c r="M45" s="11">
        <v>1.1213649999999999</v>
      </c>
      <c r="N45" s="11">
        <v>1.010937</v>
      </c>
      <c r="O45" s="11">
        <v>1.163616</v>
      </c>
      <c r="P45" s="11">
        <v>0.80036600000000002</v>
      </c>
      <c r="Q45" s="11">
        <v>0.61174700000000004</v>
      </c>
      <c r="U45" s="3" t="s">
        <v>139</v>
      </c>
      <c r="V45" s="11">
        <v>1.1940470000000001</v>
      </c>
      <c r="W45" s="11">
        <v>1.8714390000000001</v>
      </c>
      <c r="X45" s="11">
        <v>2.1639240000000002</v>
      </c>
      <c r="Y45" s="11">
        <v>2.6144609999999999</v>
      </c>
      <c r="Z45" s="11">
        <v>1.994175</v>
      </c>
      <c r="AA45" s="11">
        <v>2.0905879999999999</v>
      </c>
      <c r="AD45" s="3" t="s">
        <v>139</v>
      </c>
      <c r="AE45" s="11">
        <v>0.25492100000000001</v>
      </c>
      <c r="AF45" s="11">
        <v>0.27111499999999999</v>
      </c>
      <c r="AG45" s="11">
        <v>0.23158999999999999</v>
      </c>
      <c r="AH45" s="11">
        <v>0.26507700000000001</v>
      </c>
      <c r="AI45" s="11">
        <v>0.234017</v>
      </c>
      <c r="AJ45" s="11">
        <v>0.19706499999999999</v>
      </c>
      <c r="AN45" s="3" t="s">
        <v>139</v>
      </c>
      <c r="AO45" s="11">
        <v>1.313496</v>
      </c>
      <c r="AP45" s="11">
        <v>1.7442359999999999</v>
      </c>
      <c r="AQ45" s="11">
        <v>1.611629</v>
      </c>
      <c r="AR45" s="11">
        <v>1.7604470000000001</v>
      </c>
      <c r="AS45" s="11">
        <v>1.6528259999999999</v>
      </c>
      <c r="AT45" s="11">
        <v>1.018292</v>
      </c>
      <c r="AU45" s="11"/>
      <c r="AV45" s="3"/>
      <c r="AW45" s="3"/>
      <c r="AX45" s="3" t="s">
        <v>139</v>
      </c>
      <c r="AY45" s="11">
        <v>5.6924149999999996</v>
      </c>
      <c r="AZ45" s="11">
        <v>2.8987500000000002</v>
      </c>
      <c r="BA45" s="11">
        <v>1.8489199999999999</v>
      </c>
      <c r="BB45" s="11">
        <v>1.5194700000000001</v>
      </c>
      <c r="BC45" s="11">
        <v>2.4363060000000001</v>
      </c>
      <c r="BD45" s="11">
        <v>2.1808079999999999</v>
      </c>
      <c r="BE45" s="3"/>
      <c r="BF45" s="3"/>
      <c r="BG45" s="3"/>
      <c r="BH45" s="3" t="s">
        <v>140</v>
      </c>
      <c r="BI45" s="11">
        <v>8.7530999999999998E-2</v>
      </c>
      <c r="BJ45" s="11">
        <v>7.9646999999999996E-2</v>
      </c>
      <c r="BK45" s="11">
        <v>7.1346000000000007E-2</v>
      </c>
      <c r="BL45" s="11">
        <v>7.0750999999999994E-2</v>
      </c>
      <c r="BM45" s="11">
        <v>7.4975E-2</v>
      </c>
      <c r="BN45" s="11">
        <v>7.9354999999999995E-2</v>
      </c>
      <c r="BO45" s="3"/>
      <c r="BP45" s="3"/>
      <c r="BQ45" s="3"/>
      <c r="BR45" s="3" t="s">
        <v>139</v>
      </c>
      <c r="BS45" s="11">
        <v>1.550492</v>
      </c>
      <c r="BT45" s="11">
        <v>2.075034</v>
      </c>
      <c r="BU45" s="11">
        <v>1.979627</v>
      </c>
      <c r="BV45" s="11">
        <v>2.3197420000000002</v>
      </c>
      <c r="BW45" s="11">
        <v>2.3518650000000001</v>
      </c>
      <c r="BX45" s="11">
        <v>2.4483860000000002</v>
      </c>
      <c r="BY45" s="3"/>
      <c r="BZ45" s="3"/>
      <c r="CA45" s="3"/>
      <c r="CB45" s="3" t="s">
        <v>139</v>
      </c>
      <c r="CC45" s="11">
        <v>0.102163</v>
      </c>
      <c r="CD45" s="11">
        <v>8.3045999999999995E-2</v>
      </c>
      <c r="CE45" s="11">
        <v>0.111091</v>
      </c>
      <c r="CF45" s="11">
        <v>0.21152099999999999</v>
      </c>
      <c r="CG45" s="11">
        <v>0.24759700000000001</v>
      </c>
      <c r="CH45" s="11">
        <v>0.29810500000000001</v>
      </c>
      <c r="CI45" s="3"/>
      <c r="CJ45" s="3"/>
      <c r="CK45" s="3"/>
      <c r="CL45" s="3"/>
      <c r="CM45" s="3" t="s">
        <v>139</v>
      </c>
      <c r="CN45" s="11">
        <v>0.69405899999999998</v>
      </c>
      <c r="CO45" s="11">
        <v>0.57947099999999996</v>
      </c>
      <c r="CP45" s="11">
        <v>0.470752</v>
      </c>
      <c r="CQ45" s="11">
        <v>0.385218</v>
      </c>
      <c r="CR45" s="11">
        <v>0.36447000000000002</v>
      </c>
      <c r="CS45" s="11">
        <v>0.33656599999999998</v>
      </c>
      <c r="CT45" s="11"/>
      <c r="CU45" s="11"/>
      <c r="CV45" s="11"/>
      <c r="CW45" s="11"/>
      <c r="CX45" s="3" t="s">
        <v>139</v>
      </c>
      <c r="CY45" s="17" t="s">
        <v>78</v>
      </c>
      <c r="CZ45" s="11">
        <v>0.21656800000000001</v>
      </c>
      <c r="DA45" s="11">
        <v>0.449712</v>
      </c>
      <c r="DB45" s="11">
        <v>0.444573</v>
      </c>
      <c r="DC45" s="11">
        <v>0.54436399999999996</v>
      </c>
      <c r="DD45" s="11">
        <v>0.257247</v>
      </c>
      <c r="DE45" s="11">
        <v>0.15516099999999999</v>
      </c>
      <c r="DI45" s="3" t="s">
        <v>141</v>
      </c>
      <c r="DJ45" s="13" t="s">
        <v>78</v>
      </c>
      <c r="DK45" s="13" t="s">
        <v>78</v>
      </c>
      <c r="DL45" s="13" t="s">
        <v>78</v>
      </c>
      <c r="DM45" s="13" t="s">
        <v>78</v>
      </c>
      <c r="DN45" s="13" t="s">
        <v>78</v>
      </c>
      <c r="DO45" s="13" t="s">
        <v>78</v>
      </c>
      <c r="DQ45" s="3" t="s">
        <v>139</v>
      </c>
      <c r="DR45" s="11">
        <v>1.7972870000000001</v>
      </c>
      <c r="DS45" s="11">
        <v>0.56324099999999999</v>
      </c>
      <c r="DT45" s="11">
        <v>0.28094200000000003</v>
      </c>
      <c r="DU45" s="11">
        <v>0.12523400000000001</v>
      </c>
      <c r="DV45" s="11">
        <v>0.15049699999999999</v>
      </c>
      <c r="DW45" s="11">
        <v>0.18078</v>
      </c>
      <c r="DZ45" s="3" t="s">
        <v>139</v>
      </c>
      <c r="EA45" s="11">
        <v>0.65438600000000002</v>
      </c>
      <c r="EB45" s="11">
        <v>0.61621199999999998</v>
      </c>
      <c r="EC45" s="11">
        <v>0.60151100000000002</v>
      </c>
      <c r="ED45" s="11">
        <v>0.66734199999999999</v>
      </c>
      <c r="EE45" s="11">
        <v>0.68171899999999996</v>
      </c>
      <c r="EF45" s="11">
        <v>0.74961699999999998</v>
      </c>
      <c r="EL45" s="3" t="s">
        <v>139</v>
      </c>
      <c r="EM45" s="20">
        <v>0.48232599999999998</v>
      </c>
      <c r="EN45" s="11">
        <v>0.48232599999999998</v>
      </c>
      <c r="EO45" s="11">
        <v>0.68047500000000005</v>
      </c>
      <c r="EP45" s="11">
        <v>0.57333199999999995</v>
      </c>
      <c r="EQ45" s="11">
        <v>0.65461899999999995</v>
      </c>
      <c r="ER45" s="11">
        <v>0.54978899999999997</v>
      </c>
      <c r="ES45" s="11">
        <v>0.55711900000000003</v>
      </c>
      <c r="EU45" s="3" t="s">
        <v>139</v>
      </c>
      <c r="EV45" s="11">
        <v>0.89671599999999996</v>
      </c>
      <c r="EW45" s="11">
        <v>0.72705600000000004</v>
      </c>
      <c r="EX45" s="11">
        <v>0.63573100000000005</v>
      </c>
      <c r="EY45" s="11">
        <v>0.72668500000000003</v>
      </c>
      <c r="EZ45" s="11">
        <v>0.69864499999999996</v>
      </c>
      <c r="FA45" s="11">
        <v>0.67303199999999996</v>
      </c>
    </row>
    <row r="46" spans="1:157" x14ac:dyDescent="0.2">
      <c r="A46" s="3" t="s">
        <v>142</v>
      </c>
      <c r="B46" s="11">
        <v>7.3931999999999998E-2</v>
      </c>
      <c r="C46" s="11">
        <v>0.111302</v>
      </c>
      <c r="D46" s="11">
        <v>0.10176200000000001</v>
      </c>
      <c r="E46" s="11">
        <v>0.10477</v>
      </c>
      <c r="F46" s="11">
        <v>9.5346E-2</v>
      </c>
      <c r="G46" s="11">
        <v>8.5289000000000004E-2</v>
      </c>
      <c r="K46" s="3" t="s">
        <v>142</v>
      </c>
      <c r="L46" s="11">
        <v>0.55542100000000005</v>
      </c>
      <c r="M46" s="11">
        <v>0.52860499999999999</v>
      </c>
      <c r="N46" s="11">
        <v>0.50271900000000003</v>
      </c>
      <c r="O46" s="11">
        <v>0.53781000000000001</v>
      </c>
      <c r="P46" s="11">
        <v>0.44455699999999998</v>
      </c>
      <c r="Q46" s="11">
        <v>0.37955499999999998</v>
      </c>
      <c r="U46" s="3" t="s">
        <v>142</v>
      </c>
      <c r="V46" s="11">
        <v>0.54422099999999995</v>
      </c>
      <c r="W46" s="11">
        <v>0.65174200000000004</v>
      </c>
      <c r="X46" s="11">
        <v>0.68393599999999999</v>
      </c>
      <c r="Y46" s="11">
        <v>0.723333</v>
      </c>
      <c r="Z46" s="11">
        <v>0.666018</v>
      </c>
      <c r="AA46" s="11">
        <v>0.67643699999999995</v>
      </c>
      <c r="AD46" s="3" t="s">
        <v>142</v>
      </c>
      <c r="AE46" s="11">
        <v>0.20313700000000001</v>
      </c>
      <c r="AF46" s="11">
        <v>0.21328900000000001</v>
      </c>
      <c r="AG46" s="11">
        <v>0.18804100000000001</v>
      </c>
      <c r="AH46" s="11">
        <v>0.209534</v>
      </c>
      <c r="AI46" s="11">
        <v>0.189638</v>
      </c>
      <c r="AJ46" s="11">
        <v>0.16462299999999999</v>
      </c>
      <c r="AN46" s="3" t="s">
        <v>142</v>
      </c>
      <c r="AO46" s="11">
        <v>0.56775299999999995</v>
      </c>
      <c r="AP46" s="11">
        <v>0.63559900000000003</v>
      </c>
      <c r="AQ46" s="11">
        <v>0.61709700000000001</v>
      </c>
      <c r="AR46" s="11">
        <v>0.63773899999999994</v>
      </c>
      <c r="AS46" s="11">
        <v>0.62304300000000001</v>
      </c>
      <c r="AT46" s="11">
        <v>0.50453099999999995</v>
      </c>
      <c r="AU46" s="11"/>
      <c r="AV46" s="11"/>
      <c r="AW46" s="11"/>
      <c r="AX46" s="3" t="s">
        <v>142</v>
      </c>
      <c r="AY46" s="11">
        <v>0.85057700000000003</v>
      </c>
      <c r="AZ46" s="11">
        <v>0.74350700000000003</v>
      </c>
      <c r="BA46" s="11">
        <v>0.64898900000000004</v>
      </c>
      <c r="BB46" s="11">
        <v>0.60309100000000004</v>
      </c>
      <c r="BC46" s="11">
        <v>0.70898899999999998</v>
      </c>
      <c r="BD46" s="11">
        <v>0.68561399999999995</v>
      </c>
      <c r="BE46" s="11"/>
      <c r="BF46" s="11"/>
      <c r="BG46" s="11"/>
      <c r="BH46" s="3" t="s">
        <v>143</v>
      </c>
      <c r="BI46" s="11">
        <v>9.7524E-2</v>
      </c>
      <c r="BJ46" s="11">
        <v>8.9042999999999997E-2</v>
      </c>
      <c r="BK46" s="11">
        <v>8.0450999999999995E-2</v>
      </c>
      <c r="BL46" s="11">
        <v>7.9150999999999999E-2</v>
      </c>
      <c r="BM46" s="11">
        <v>8.2242999999999997E-2</v>
      </c>
      <c r="BN46" s="11">
        <v>8.5378999999999997E-2</v>
      </c>
      <c r="BO46" s="11"/>
      <c r="BP46" s="11"/>
      <c r="BQ46" s="11"/>
      <c r="BR46" s="3" t="s">
        <v>142</v>
      </c>
      <c r="BS46" s="11">
        <v>0.60791799999999996</v>
      </c>
      <c r="BT46" s="11">
        <v>0.67479999999999996</v>
      </c>
      <c r="BU46" s="11">
        <v>0.66438699999999995</v>
      </c>
      <c r="BV46" s="11">
        <v>0.69877100000000003</v>
      </c>
      <c r="BW46" s="11">
        <v>0.701658</v>
      </c>
      <c r="BX46" s="11">
        <v>0.710009</v>
      </c>
      <c r="BY46" s="11"/>
      <c r="BZ46" s="11"/>
      <c r="CA46" s="11"/>
      <c r="CB46" s="3" t="s">
        <v>142</v>
      </c>
      <c r="CC46" s="11">
        <v>9.2692999999999998E-2</v>
      </c>
      <c r="CD46" s="11">
        <v>7.6677999999999996E-2</v>
      </c>
      <c r="CE46" s="11">
        <v>9.9984000000000003E-2</v>
      </c>
      <c r="CF46" s="11">
        <v>0.174591</v>
      </c>
      <c r="CG46" s="11">
        <v>0.198459</v>
      </c>
      <c r="CH46" s="11">
        <v>0.22964599999999999</v>
      </c>
      <c r="CI46" s="11"/>
      <c r="CJ46" s="11"/>
      <c r="CK46" s="11"/>
      <c r="CL46" s="11"/>
      <c r="CM46" s="3" t="s">
        <v>142</v>
      </c>
      <c r="CN46" s="11">
        <v>0.40970099999999998</v>
      </c>
      <c r="CO46" s="11">
        <v>0.36687599999999998</v>
      </c>
      <c r="CP46" s="11">
        <v>0.320075</v>
      </c>
      <c r="CQ46" s="11">
        <v>0.27809200000000001</v>
      </c>
      <c r="CR46" s="11">
        <v>0.26711499999999999</v>
      </c>
      <c r="CS46" s="11">
        <v>0.25181399999999998</v>
      </c>
      <c r="CT46" s="11"/>
      <c r="CU46" s="11"/>
      <c r="CV46" s="11"/>
      <c r="CW46" s="11"/>
      <c r="CX46" s="3" t="s">
        <v>142</v>
      </c>
      <c r="CY46" s="17" t="s">
        <v>78</v>
      </c>
      <c r="CZ46" s="11">
        <v>0.17801500000000001</v>
      </c>
      <c r="DA46" s="11">
        <v>0.31020799999999998</v>
      </c>
      <c r="DB46" s="11">
        <v>0.30775400000000003</v>
      </c>
      <c r="DC46" s="11">
        <v>0.35248400000000002</v>
      </c>
      <c r="DD46" s="11">
        <v>0.20461099999999999</v>
      </c>
      <c r="DE46" s="11">
        <v>0.13431999999999999</v>
      </c>
      <c r="DI46" s="3"/>
      <c r="DJ46" s="3"/>
      <c r="DK46" s="3"/>
      <c r="DL46" s="3"/>
      <c r="DM46" s="3"/>
      <c r="DN46" s="3"/>
      <c r="DO46" s="3"/>
      <c r="DQ46" s="3" t="s">
        <v>142</v>
      </c>
      <c r="DR46" s="11">
        <v>0.64251000000000003</v>
      </c>
      <c r="DS46" s="11">
        <v>0.36030299999999998</v>
      </c>
      <c r="DT46" s="11">
        <v>0.21932399999999999</v>
      </c>
      <c r="DU46" s="11">
        <v>0.11129600000000001</v>
      </c>
      <c r="DV46" s="11">
        <v>0.13081000000000001</v>
      </c>
      <c r="DW46" s="11">
        <v>0.15310199999999999</v>
      </c>
      <c r="DZ46" s="3" t="s">
        <v>142</v>
      </c>
      <c r="EA46" s="11">
        <v>0.39554600000000001</v>
      </c>
      <c r="EB46" s="11">
        <v>0.38126900000000002</v>
      </c>
      <c r="EC46" s="11">
        <v>0.37558900000000001</v>
      </c>
      <c r="ED46" s="11">
        <v>0.40024300000000002</v>
      </c>
      <c r="EE46" s="11">
        <v>0.40537000000000001</v>
      </c>
      <c r="EF46" s="11">
        <v>0.42844599999999999</v>
      </c>
      <c r="EL46" s="3" t="s">
        <v>142</v>
      </c>
      <c r="EM46" s="20">
        <v>0.32538400000000001</v>
      </c>
      <c r="EN46" s="11">
        <v>0.32538400000000001</v>
      </c>
      <c r="EO46" s="11">
        <v>0.40493000000000001</v>
      </c>
      <c r="EP46" s="11">
        <v>0.36440600000000001</v>
      </c>
      <c r="EQ46" s="11">
        <v>0.39563100000000001</v>
      </c>
      <c r="ER46" s="11">
        <v>0.35475099999999998</v>
      </c>
      <c r="ES46" s="11">
        <v>0.35778799999999999</v>
      </c>
      <c r="EU46" s="3" t="s">
        <v>142</v>
      </c>
      <c r="EV46" s="11">
        <v>0.47277200000000003</v>
      </c>
      <c r="EW46" s="11">
        <v>0.42098000000000002</v>
      </c>
      <c r="EX46" s="11">
        <v>0.388652</v>
      </c>
      <c r="EY46" s="11">
        <v>0.42085499999999998</v>
      </c>
      <c r="EZ46" s="11">
        <v>0.41129500000000002</v>
      </c>
      <c r="FA46" s="11">
        <v>0.40228199999999997</v>
      </c>
    </row>
    <row r="47" spans="1:157" x14ac:dyDescent="0.2">
      <c r="A47" s="3" t="s">
        <v>144</v>
      </c>
      <c r="B47" s="11">
        <v>7.3311000000000001E-2</v>
      </c>
      <c r="C47" s="11">
        <v>0.112687</v>
      </c>
      <c r="D47" s="11">
        <v>0.104142</v>
      </c>
      <c r="E47" s="11">
        <v>0.106198</v>
      </c>
      <c r="F47" s="11">
        <v>9.0736999999999998E-2</v>
      </c>
      <c r="G47" s="11">
        <v>7.6247999999999996E-2</v>
      </c>
      <c r="K47" s="3" t="s">
        <v>144</v>
      </c>
      <c r="L47" s="11">
        <v>1.0184489999999999</v>
      </c>
      <c r="M47" s="11">
        <v>0.93988400000000005</v>
      </c>
      <c r="N47" s="11">
        <v>0.886795</v>
      </c>
      <c r="O47" s="11">
        <v>1.005306</v>
      </c>
      <c r="P47" s="11">
        <v>0.70445000000000002</v>
      </c>
      <c r="Q47" s="11">
        <v>0.54868300000000003</v>
      </c>
      <c r="U47" s="3" t="s">
        <v>144</v>
      </c>
      <c r="V47" s="11">
        <v>1.0145759999999999</v>
      </c>
      <c r="W47" s="11">
        <v>1.6383620000000001</v>
      </c>
      <c r="X47" s="11">
        <v>1.8922330000000001</v>
      </c>
      <c r="Y47" s="11">
        <v>2.165041</v>
      </c>
      <c r="Z47" s="11">
        <v>1.7144779999999999</v>
      </c>
      <c r="AA47" s="11">
        <v>1.695311</v>
      </c>
      <c r="AD47" s="3" t="s">
        <v>144</v>
      </c>
      <c r="AE47" s="11">
        <v>0.240781</v>
      </c>
      <c r="AF47" s="11">
        <v>0.26072299999999998</v>
      </c>
      <c r="AG47" s="11">
        <v>0.22461999999999999</v>
      </c>
      <c r="AH47" s="11">
        <v>0.25737100000000002</v>
      </c>
      <c r="AI47" s="11">
        <v>0.19789699999999999</v>
      </c>
      <c r="AJ47" s="11">
        <v>0.19386100000000001</v>
      </c>
      <c r="AN47" s="3" t="s">
        <v>144</v>
      </c>
      <c r="AO47" s="11">
        <v>1.2018819999999999</v>
      </c>
      <c r="AP47" s="11">
        <v>1.7054510000000001</v>
      </c>
      <c r="AQ47" s="11">
        <v>1.5967020000000001</v>
      </c>
      <c r="AR47" s="11">
        <v>1.7378130000000001</v>
      </c>
      <c r="AS47" s="11">
        <v>1.583291</v>
      </c>
      <c r="AT47" s="11">
        <v>0.99645300000000003</v>
      </c>
      <c r="AU47" s="11"/>
      <c r="AV47" s="11"/>
      <c r="AW47" s="11"/>
      <c r="AX47" s="3" t="s">
        <v>144</v>
      </c>
      <c r="AY47" s="11">
        <v>5.1290050000000003</v>
      </c>
      <c r="AZ47" s="11">
        <v>2.8813599999999999</v>
      </c>
      <c r="BA47" s="11">
        <v>1.6807570000000001</v>
      </c>
      <c r="BB47" s="11">
        <v>1.3801620000000001</v>
      </c>
      <c r="BC47" s="11">
        <v>1.7797799999999999</v>
      </c>
      <c r="BD47" s="11">
        <v>2.0332240000000001</v>
      </c>
      <c r="BE47" s="11"/>
      <c r="BF47" s="11"/>
      <c r="BG47" s="11"/>
      <c r="BH47" s="3" t="s">
        <v>145</v>
      </c>
      <c r="BI47" s="11">
        <v>0.26790000000000003</v>
      </c>
      <c r="BJ47" s="11">
        <v>0.292263</v>
      </c>
      <c r="BK47" s="11">
        <v>0.27510499999999999</v>
      </c>
      <c r="BL47" s="11">
        <v>0.26423999999999997</v>
      </c>
      <c r="BM47" s="11">
        <v>0.25618400000000002</v>
      </c>
      <c r="BN47" s="11">
        <v>0.27310200000000001</v>
      </c>
      <c r="BO47" s="11"/>
      <c r="BP47" s="11"/>
      <c r="BQ47" s="11"/>
      <c r="BR47" s="3" t="s">
        <v>144</v>
      </c>
      <c r="BS47" s="11">
        <v>1.532799</v>
      </c>
      <c r="BT47" s="11">
        <v>1.9562679999999999</v>
      </c>
      <c r="BU47" s="11">
        <v>1.855639</v>
      </c>
      <c r="BV47" s="11">
        <v>2.2548219999999999</v>
      </c>
      <c r="BW47" s="11">
        <v>2.1404879999999999</v>
      </c>
      <c r="BX47" s="11">
        <v>2.3483589999999999</v>
      </c>
      <c r="BY47" s="11"/>
      <c r="BZ47" s="11"/>
      <c r="CA47" s="11"/>
      <c r="CB47" s="3" t="s">
        <v>144</v>
      </c>
      <c r="CC47" s="11">
        <v>9.4245999999999996E-2</v>
      </c>
      <c r="CD47" s="11">
        <v>7.5072E-2</v>
      </c>
      <c r="CE47" s="11">
        <v>0.102066</v>
      </c>
      <c r="CF47" s="11">
        <v>0.20064699999999999</v>
      </c>
      <c r="CG47" s="11">
        <v>0.23641300000000001</v>
      </c>
      <c r="CH47" s="11">
        <v>0.28585199999999999</v>
      </c>
      <c r="CI47" s="11"/>
      <c r="CJ47" s="11"/>
      <c r="CK47" s="11"/>
      <c r="CL47" s="11"/>
      <c r="CM47" s="3" t="s">
        <v>144</v>
      </c>
      <c r="CN47" s="11">
        <v>0.64414499999999997</v>
      </c>
      <c r="CO47" s="11">
        <v>0.50323200000000001</v>
      </c>
      <c r="CP47" s="11">
        <v>0.43450299999999997</v>
      </c>
      <c r="CQ47" s="11">
        <v>0.34228900000000001</v>
      </c>
      <c r="CR47" s="11">
        <v>0.30908000000000002</v>
      </c>
      <c r="CS47" s="11">
        <v>0.30611300000000002</v>
      </c>
      <c r="CT47" s="11"/>
      <c r="CU47" s="11"/>
      <c r="CV47" s="11"/>
      <c r="CW47" s="11"/>
      <c r="CX47" s="3" t="s">
        <v>144</v>
      </c>
      <c r="CY47" s="17" t="s">
        <v>78</v>
      </c>
      <c r="CZ47" s="11">
        <v>0.20911099999999999</v>
      </c>
      <c r="DA47" s="11">
        <v>0.39057500000000001</v>
      </c>
      <c r="DB47" s="11">
        <v>0.439162</v>
      </c>
      <c r="DC47" s="11">
        <v>0.47984199999999999</v>
      </c>
      <c r="DD47" s="11">
        <v>0.222858</v>
      </c>
      <c r="DE47" s="11">
        <v>0.15101800000000001</v>
      </c>
      <c r="DI47" s="10" t="s">
        <v>114</v>
      </c>
      <c r="DJ47" s="3"/>
      <c r="DK47" s="3"/>
      <c r="DL47" s="3"/>
      <c r="DM47" s="3"/>
      <c r="DN47" s="3"/>
      <c r="DO47" s="3"/>
      <c r="DQ47" s="3" t="s">
        <v>144</v>
      </c>
      <c r="DR47" s="11">
        <v>1.549075</v>
      </c>
      <c r="DS47" s="11">
        <v>0.46112500000000001</v>
      </c>
      <c r="DT47" s="11">
        <v>0.21897800000000001</v>
      </c>
      <c r="DU47" s="11">
        <v>8.1942000000000001E-2</v>
      </c>
      <c r="DV47" s="11">
        <v>0.102626</v>
      </c>
      <c r="DW47" s="11">
        <v>0.13710900000000001</v>
      </c>
      <c r="DZ47" s="3" t="s">
        <v>144</v>
      </c>
      <c r="EA47" s="11">
        <v>0.59213000000000005</v>
      </c>
      <c r="EB47" s="11">
        <v>0.54789500000000002</v>
      </c>
      <c r="EC47" s="11">
        <v>0.55417799999999995</v>
      </c>
      <c r="ED47" s="11">
        <v>0.631324</v>
      </c>
      <c r="EE47" s="11">
        <v>0.62801799999999997</v>
      </c>
      <c r="EF47" s="11">
        <v>0.70531500000000003</v>
      </c>
      <c r="EL47" s="3" t="s">
        <v>144</v>
      </c>
      <c r="EM47" s="20">
        <v>0.48232599999999998</v>
      </c>
      <c r="EN47" s="11">
        <v>0.48232599999999998</v>
      </c>
      <c r="EO47" s="11">
        <v>0.59497299999999997</v>
      </c>
      <c r="EP47" s="11">
        <v>0.54401500000000003</v>
      </c>
      <c r="EQ47" s="11">
        <v>0.58862800000000004</v>
      </c>
      <c r="ER47" s="11">
        <v>0.54705199999999998</v>
      </c>
      <c r="ES47" s="11">
        <v>0.55328699999999997</v>
      </c>
      <c r="EU47" s="3" t="s">
        <v>144</v>
      </c>
      <c r="EV47" s="11">
        <v>0.79566400000000004</v>
      </c>
      <c r="EW47" s="11">
        <v>0.66655200000000003</v>
      </c>
      <c r="EX47" s="11">
        <v>0.57906599999999997</v>
      </c>
      <c r="EY47" s="11">
        <v>0.64806900000000001</v>
      </c>
      <c r="EZ47" s="11">
        <v>0.62646900000000005</v>
      </c>
      <c r="FA47" s="11">
        <v>0.57647800000000005</v>
      </c>
    </row>
    <row r="48" spans="1:157" x14ac:dyDescent="0.2">
      <c r="A48" s="3" t="s">
        <v>146</v>
      </c>
      <c r="B48" s="11">
        <v>6.7891000000000007E-2</v>
      </c>
      <c r="C48" s="11">
        <v>0.100145</v>
      </c>
      <c r="D48" s="11">
        <v>9.3545000000000003E-2</v>
      </c>
      <c r="E48" s="11">
        <v>9.5071000000000003E-2</v>
      </c>
      <c r="F48" s="11">
        <v>8.2085000000000005E-2</v>
      </c>
      <c r="G48" s="11">
        <v>6.9745000000000001E-2</v>
      </c>
      <c r="K48" s="3" t="s">
        <v>146</v>
      </c>
      <c r="L48" s="11">
        <v>0.45278000000000002</v>
      </c>
      <c r="M48" s="11">
        <v>0.44305600000000001</v>
      </c>
      <c r="N48" s="11">
        <v>0.44098599999999999</v>
      </c>
      <c r="O48" s="11">
        <v>0.46464100000000003</v>
      </c>
      <c r="P48" s="11">
        <v>0.39128099999999999</v>
      </c>
      <c r="Q48" s="11">
        <v>0.34042699999999998</v>
      </c>
      <c r="U48" s="3" t="s">
        <v>146</v>
      </c>
      <c r="V48" s="11">
        <v>0.462422</v>
      </c>
      <c r="W48" s="11">
        <v>0.57057100000000005</v>
      </c>
      <c r="X48" s="11">
        <v>0.59806499999999996</v>
      </c>
      <c r="Y48" s="11">
        <v>0.59899400000000003</v>
      </c>
      <c r="Z48" s="11">
        <v>0.572604</v>
      </c>
      <c r="AA48" s="11">
        <v>0.54854000000000003</v>
      </c>
      <c r="AD48" s="3" t="s">
        <v>146</v>
      </c>
      <c r="AE48" s="11">
        <v>0.19186900000000001</v>
      </c>
      <c r="AF48" s="11">
        <v>0.20511399999999999</v>
      </c>
      <c r="AG48" s="11">
        <v>0.18238199999999999</v>
      </c>
      <c r="AH48" s="11">
        <v>0.20344300000000001</v>
      </c>
      <c r="AI48" s="11">
        <v>0.16036800000000001</v>
      </c>
      <c r="AJ48" s="11">
        <v>0.16194700000000001</v>
      </c>
      <c r="AN48" s="3" t="s">
        <v>146</v>
      </c>
      <c r="AO48" s="11">
        <v>0.519509</v>
      </c>
      <c r="AP48" s="11">
        <v>0.62146599999999996</v>
      </c>
      <c r="AQ48" s="11">
        <v>0.61138099999999995</v>
      </c>
      <c r="AR48" s="11">
        <v>0.62953999999999999</v>
      </c>
      <c r="AS48" s="11">
        <v>0.596831</v>
      </c>
      <c r="AT48" s="11">
        <v>0.49371100000000001</v>
      </c>
      <c r="AU48" s="11"/>
      <c r="AV48" s="11"/>
      <c r="AW48" s="11"/>
      <c r="AX48" s="3" t="s">
        <v>146</v>
      </c>
      <c r="AY48" s="11">
        <v>0.76639000000000002</v>
      </c>
      <c r="AZ48" s="11">
        <v>0.73904700000000001</v>
      </c>
      <c r="BA48" s="11">
        <v>0.58996199999999999</v>
      </c>
      <c r="BB48" s="11">
        <v>0.54779800000000001</v>
      </c>
      <c r="BC48" s="11">
        <v>0.51793400000000001</v>
      </c>
      <c r="BD48" s="11">
        <v>0.63921600000000001</v>
      </c>
      <c r="BE48" s="11"/>
      <c r="BF48" s="11"/>
      <c r="BG48" s="11"/>
      <c r="BH48" s="3" t="s">
        <v>127</v>
      </c>
      <c r="BI48" s="11">
        <v>0.65568300000000002</v>
      </c>
      <c r="BJ48" s="11">
        <v>0.49096400000000001</v>
      </c>
      <c r="BK48" s="11">
        <v>0.45839400000000002</v>
      </c>
      <c r="BL48" s="11">
        <v>0.50464500000000001</v>
      </c>
      <c r="BM48" s="11">
        <v>0.569573</v>
      </c>
      <c r="BN48" s="11">
        <v>0.56172100000000003</v>
      </c>
      <c r="BO48" s="11"/>
      <c r="BP48" s="11"/>
      <c r="BQ48" s="11"/>
      <c r="BR48" s="3" t="s">
        <v>146</v>
      </c>
      <c r="BS48" s="11">
        <v>0.60098099999999999</v>
      </c>
      <c r="BT48" s="11">
        <v>0.63617699999999999</v>
      </c>
      <c r="BU48" s="11">
        <v>0.62277499999999997</v>
      </c>
      <c r="BV48" s="11">
        <v>0.67921500000000001</v>
      </c>
      <c r="BW48" s="11">
        <v>0.63859600000000005</v>
      </c>
      <c r="BX48" s="11">
        <v>0.681002</v>
      </c>
      <c r="BY48" s="11"/>
      <c r="BZ48" s="11"/>
      <c r="CA48" s="11"/>
      <c r="CB48" s="3" t="s">
        <v>146</v>
      </c>
      <c r="CC48" s="11">
        <v>8.5510000000000003E-2</v>
      </c>
      <c r="CD48" s="11">
        <v>6.9315000000000002E-2</v>
      </c>
      <c r="CE48" s="11">
        <v>9.1860999999999998E-2</v>
      </c>
      <c r="CF48" s="11">
        <v>0.16561600000000001</v>
      </c>
      <c r="CG48" s="11">
        <v>0.189495</v>
      </c>
      <c r="CH48" s="11">
        <v>0.22020700000000001</v>
      </c>
      <c r="CI48" s="11"/>
      <c r="CJ48" s="11"/>
      <c r="CK48" s="11"/>
      <c r="CL48" s="11"/>
      <c r="CM48" s="3" t="s">
        <v>146</v>
      </c>
      <c r="CN48" s="11">
        <v>0.38023699999999999</v>
      </c>
      <c r="CO48" s="11">
        <v>0.318608</v>
      </c>
      <c r="CP48" s="11">
        <v>0.295429</v>
      </c>
      <c r="CQ48" s="11">
        <v>0.24710099999999999</v>
      </c>
      <c r="CR48" s="11">
        <v>0.22652</v>
      </c>
      <c r="CS48" s="11">
        <v>0.22902900000000001</v>
      </c>
      <c r="CT48" s="11"/>
      <c r="CU48" s="11"/>
      <c r="CV48" s="11"/>
      <c r="CW48" s="11"/>
      <c r="CX48" s="3" t="s">
        <v>146</v>
      </c>
      <c r="CY48" s="17" t="s">
        <v>78</v>
      </c>
      <c r="CZ48" s="11">
        <v>0.17188600000000001</v>
      </c>
      <c r="DA48" s="11">
        <v>0.26941599999999999</v>
      </c>
      <c r="DB48" s="11">
        <v>0.304008</v>
      </c>
      <c r="DC48" s="11">
        <v>0.31070500000000001</v>
      </c>
      <c r="DD48" s="11">
        <v>0.177258</v>
      </c>
      <c r="DE48" s="11">
        <v>0.13073399999999999</v>
      </c>
      <c r="DI48" s="3" t="s">
        <v>117</v>
      </c>
      <c r="DJ48" s="19">
        <v>0.66586599999999996</v>
      </c>
      <c r="DK48" s="19">
        <v>0.70587299999999997</v>
      </c>
      <c r="DL48" s="19">
        <v>0.67937499999999995</v>
      </c>
      <c r="DM48" s="19">
        <v>0.662964</v>
      </c>
      <c r="DN48" s="19">
        <v>0.69353500000000001</v>
      </c>
      <c r="DO48" s="19">
        <v>0.71790100000000001</v>
      </c>
      <c r="DQ48" s="3" t="s">
        <v>146</v>
      </c>
      <c r="DR48" s="11">
        <v>0.55377699999999996</v>
      </c>
      <c r="DS48" s="11">
        <v>0.29498000000000002</v>
      </c>
      <c r="DT48" s="11">
        <v>0.17095099999999999</v>
      </c>
      <c r="DU48" s="11">
        <v>7.2821999999999998E-2</v>
      </c>
      <c r="DV48" s="11">
        <v>8.9202000000000004E-2</v>
      </c>
      <c r="DW48" s="11">
        <v>0.116117</v>
      </c>
      <c r="DZ48" s="3" t="s">
        <v>146</v>
      </c>
      <c r="EA48" s="11">
        <v>0.35791499999999998</v>
      </c>
      <c r="EB48" s="11">
        <v>0.33899899999999999</v>
      </c>
      <c r="EC48" s="11">
        <v>0.34603400000000001</v>
      </c>
      <c r="ED48" s="11">
        <v>0.37864100000000001</v>
      </c>
      <c r="EE48" s="11">
        <v>0.37343799999999999</v>
      </c>
      <c r="EF48" s="11">
        <v>0.40312500000000001</v>
      </c>
      <c r="EL48" s="3" t="s">
        <v>146</v>
      </c>
      <c r="EM48" s="20">
        <v>0.32538400000000001</v>
      </c>
      <c r="EN48" s="11">
        <v>0.32538400000000001</v>
      </c>
      <c r="EO48" s="11">
        <v>0.35404999999999998</v>
      </c>
      <c r="EP48" s="11">
        <v>0.34577200000000002</v>
      </c>
      <c r="EQ48" s="11">
        <v>0.35574800000000001</v>
      </c>
      <c r="ER48" s="11">
        <v>0.35298499999999999</v>
      </c>
      <c r="ES48" s="11">
        <v>0.355327</v>
      </c>
      <c r="EU48" s="3" t="s">
        <v>146</v>
      </c>
      <c r="EV48" s="11">
        <v>0.41949500000000001</v>
      </c>
      <c r="EW48" s="11">
        <v>0.38594699999999998</v>
      </c>
      <c r="EX48" s="11">
        <v>0.35400999999999999</v>
      </c>
      <c r="EY48" s="11">
        <v>0.37532500000000002</v>
      </c>
      <c r="EZ48" s="11">
        <v>0.36880499999999999</v>
      </c>
      <c r="FA48" s="11">
        <v>0.34456999999999999</v>
      </c>
    </row>
    <row r="49" spans="1:157" x14ac:dyDescent="0.2">
      <c r="A49" s="3" t="s">
        <v>147</v>
      </c>
      <c r="B49" s="11">
        <v>0.26989600000000002</v>
      </c>
      <c r="C49" s="11">
        <v>0.30371399999999998</v>
      </c>
      <c r="D49" s="11">
        <v>0.29958899999999999</v>
      </c>
      <c r="E49" s="11">
        <v>0.29874200000000001</v>
      </c>
      <c r="F49" s="11">
        <v>0.295763</v>
      </c>
      <c r="G49" s="11">
        <v>0.26994200000000002</v>
      </c>
      <c r="K49" s="3" t="s">
        <v>147</v>
      </c>
      <c r="L49" s="11">
        <v>0.72448100000000004</v>
      </c>
      <c r="M49" s="11">
        <v>0.709198</v>
      </c>
      <c r="N49" s="11">
        <v>0.67127400000000004</v>
      </c>
      <c r="O49" s="11">
        <v>0.68435000000000001</v>
      </c>
      <c r="P49" s="11">
        <v>0.61755499999999997</v>
      </c>
      <c r="Q49" s="11">
        <v>0.55672299999999997</v>
      </c>
      <c r="U49" s="3" t="s">
        <v>147</v>
      </c>
      <c r="V49" s="11">
        <v>0.73269200000000001</v>
      </c>
      <c r="W49" s="11">
        <v>0.79826600000000003</v>
      </c>
      <c r="X49" s="11">
        <v>0.82025700000000001</v>
      </c>
      <c r="Y49" s="11">
        <v>0.85635300000000003</v>
      </c>
      <c r="Z49" s="11">
        <v>0.82374000000000003</v>
      </c>
      <c r="AA49" s="11">
        <v>0.84396400000000005</v>
      </c>
      <c r="AD49" s="3" t="s">
        <v>147</v>
      </c>
      <c r="AE49" s="11">
        <v>0.47591</v>
      </c>
      <c r="AF49" s="11">
        <v>0.48343700000000001</v>
      </c>
      <c r="AG49" s="11">
        <v>0.46293400000000001</v>
      </c>
      <c r="AH49" s="11">
        <v>0.49214599999999997</v>
      </c>
      <c r="AI49" s="11">
        <v>0.466559</v>
      </c>
      <c r="AJ49" s="11">
        <v>0.44928699999999999</v>
      </c>
      <c r="AN49" s="3" t="s">
        <v>147</v>
      </c>
      <c r="AO49" s="11">
        <v>0.63003500000000001</v>
      </c>
      <c r="AP49" s="11">
        <v>0.68523500000000004</v>
      </c>
      <c r="AQ49" s="11">
        <v>0.66932599999999998</v>
      </c>
      <c r="AR49" s="11">
        <v>0.689975</v>
      </c>
      <c r="AS49" s="11">
        <v>0.67076999999999998</v>
      </c>
      <c r="AT49" s="11">
        <v>0.59142700000000004</v>
      </c>
      <c r="AU49" s="11"/>
      <c r="AV49" s="11"/>
      <c r="AW49" s="11"/>
      <c r="AX49" s="3" t="s">
        <v>147</v>
      </c>
      <c r="AY49" s="11">
        <v>0.93129600000000001</v>
      </c>
      <c r="AZ49" s="11">
        <v>0.87508399999999997</v>
      </c>
      <c r="BA49" s="11">
        <v>0.81242400000000004</v>
      </c>
      <c r="BB49" s="11">
        <v>0.78227000000000002</v>
      </c>
      <c r="BC49" s="11">
        <v>0.83027099999999998</v>
      </c>
      <c r="BD49" s="11">
        <v>0.81059000000000003</v>
      </c>
      <c r="BE49" s="11"/>
      <c r="BF49" s="11"/>
      <c r="BG49" s="11"/>
      <c r="BH49" s="3" t="s">
        <v>130</v>
      </c>
      <c r="BI49" s="11">
        <v>0.64728399999999997</v>
      </c>
      <c r="BJ49" s="11">
        <v>0.47775299999999998</v>
      </c>
      <c r="BK49" s="11">
        <v>0.45173999999999997</v>
      </c>
      <c r="BL49" s="11">
        <v>0.49621599999999999</v>
      </c>
      <c r="BM49" s="11">
        <v>0.56023400000000001</v>
      </c>
      <c r="BN49" s="11">
        <v>0.55160200000000004</v>
      </c>
      <c r="BO49" s="11"/>
      <c r="BP49" s="11"/>
      <c r="BQ49" s="11"/>
      <c r="BR49" s="3" t="s">
        <v>147</v>
      </c>
      <c r="BS49" s="11">
        <v>0.79508100000000004</v>
      </c>
      <c r="BT49" s="11">
        <v>0.80594900000000003</v>
      </c>
      <c r="BU49" s="11">
        <v>0.80323299999999997</v>
      </c>
      <c r="BV49" s="11">
        <v>0.83532099999999998</v>
      </c>
      <c r="BW49" s="11">
        <v>0.83516299999999999</v>
      </c>
      <c r="BX49" s="11">
        <v>0.84126800000000002</v>
      </c>
      <c r="BY49" s="11"/>
      <c r="BZ49" s="11"/>
      <c r="CA49" s="11"/>
      <c r="CB49" s="3" t="s">
        <v>147</v>
      </c>
      <c r="CC49" s="11">
        <v>0.242337</v>
      </c>
      <c r="CD49" s="11">
        <v>0.194745</v>
      </c>
      <c r="CE49" s="11">
        <v>0.24765699999999999</v>
      </c>
      <c r="CF49" s="11">
        <v>0.32312999999999997</v>
      </c>
      <c r="CG49" s="11">
        <v>0.33295799999999998</v>
      </c>
      <c r="CH49" s="11">
        <v>0.35833100000000001</v>
      </c>
      <c r="CI49" s="11"/>
      <c r="CJ49" s="11"/>
      <c r="CK49" s="11"/>
      <c r="CL49" s="11"/>
      <c r="CM49" s="3" t="s">
        <v>147</v>
      </c>
      <c r="CN49" s="11">
        <v>0.60736900000000005</v>
      </c>
      <c r="CO49" s="11">
        <v>0.574604</v>
      </c>
      <c r="CP49" s="11">
        <v>0.54352</v>
      </c>
      <c r="CQ49" s="11">
        <v>0.49942900000000001</v>
      </c>
      <c r="CR49" s="11">
        <v>0.47579700000000003</v>
      </c>
      <c r="CS49" s="11">
        <v>0.449874</v>
      </c>
      <c r="CT49" s="11"/>
      <c r="CU49" s="11"/>
      <c r="CV49" s="11"/>
      <c r="CW49" s="11"/>
      <c r="CX49" s="3" t="s">
        <v>147</v>
      </c>
      <c r="CY49" s="17" t="s">
        <v>78</v>
      </c>
      <c r="CZ49" s="11">
        <v>0.29517700000000002</v>
      </c>
      <c r="DA49" s="11">
        <v>0.41325400000000001</v>
      </c>
      <c r="DB49" s="11">
        <v>0.39774100000000001</v>
      </c>
      <c r="DC49" s="11">
        <v>0.46333299999999999</v>
      </c>
      <c r="DD49" s="11">
        <v>0.34612300000000001</v>
      </c>
      <c r="DE49" s="11">
        <v>0.31364500000000001</v>
      </c>
      <c r="DI49" s="3" t="s">
        <v>119</v>
      </c>
      <c r="DJ49" s="19">
        <v>0.48561300000000002</v>
      </c>
      <c r="DK49" s="19">
        <v>0.530783</v>
      </c>
      <c r="DL49" s="19">
        <v>0.48764400000000002</v>
      </c>
      <c r="DM49" s="19">
        <v>0.47735100000000003</v>
      </c>
      <c r="DN49" s="19">
        <v>0.49554900000000002</v>
      </c>
      <c r="DO49" s="19">
        <v>0.50356900000000004</v>
      </c>
      <c r="DQ49" s="3" t="s">
        <v>147</v>
      </c>
      <c r="DR49" s="11">
        <v>0.76361800000000002</v>
      </c>
      <c r="DS49" s="11">
        <v>0.54592600000000002</v>
      </c>
      <c r="DT49" s="11">
        <v>0.49167</v>
      </c>
      <c r="DU49" s="11">
        <v>0.44256600000000001</v>
      </c>
      <c r="DV49" s="11">
        <v>0.403393</v>
      </c>
      <c r="DW49" s="11">
        <v>0.410022</v>
      </c>
      <c r="DZ49" s="3" t="s">
        <v>147</v>
      </c>
      <c r="EA49" s="11">
        <v>0.64251899999999995</v>
      </c>
      <c r="EB49" s="11">
        <v>0.64245799999999997</v>
      </c>
      <c r="EC49" s="11">
        <v>0.63959999999999995</v>
      </c>
      <c r="ED49" s="11">
        <v>0.64857399999999998</v>
      </c>
      <c r="EE49" s="11">
        <v>0.63861199999999996</v>
      </c>
      <c r="EF49" s="11">
        <v>0.65605500000000005</v>
      </c>
      <c r="EL49" s="3" t="s">
        <v>147</v>
      </c>
      <c r="EM49" s="20">
        <v>0.52208699999999997</v>
      </c>
      <c r="EN49" s="11">
        <v>0.52208699999999997</v>
      </c>
      <c r="EO49" s="11">
        <v>0.55251499999999998</v>
      </c>
      <c r="EP49" s="11">
        <v>0.54655200000000004</v>
      </c>
      <c r="EQ49" s="11">
        <v>0.58385200000000004</v>
      </c>
      <c r="ER49" s="11">
        <v>0.57200600000000001</v>
      </c>
      <c r="ES49" s="11">
        <v>0.58589999999999998</v>
      </c>
      <c r="EU49" s="3" t="s">
        <v>147</v>
      </c>
      <c r="EV49" s="11">
        <v>0.65516300000000005</v>
      </c>
      <c r="EW49" s="11">
        <v>0.65333699999999995</v>
      </c>
      <c r="EX49" s="11">
        <v>0.62472000000000005</v>
      </c>
      <c r="EY49" s="11">
        <v>0.65463800000000005</v>
      </c>
      <c r="EZ49" s="11">
        <v>0.64115900000000003</v>
      </c>
      <c r="FA49" s="11">
        <v>0.64136099999999996</v>
      </c>
    </row>
    <row r="50" spans="1:157" x14ac:dyDescent="0.2">
      <c r="A50" s="3"/>
      <c r="B50" s="3"/>
      <c r="C50" s="3"/>
      <c r="D50" s="3"/>
      <c r="E50" s="3"/>
      <c r="F50" s="3"/>
      <c r="G50" s="3"/>
      <c r="K50" s="3"/>
      <c r="L50" s="3"/>
      <c r="M50" s="3"/>
      <c r="N50" s="3"/>
      <c r="O50" s="3"/>
      <c r="P50" s="3"/>
      <c r="Q50" s="3"/>
      <c r="U50" s="3"/>
      <c r="V50" s="3"/>
      <c r="W50" s="3"/>
      <c r="X50" s="3"/>
      <c r="Y50" s="3"/>
      <c r="Z50" s="3"/>
      <c r="AA50" s="3"/>
      <c r="AD50" s="3"/>
      <c r="AE50" s="3"/>
      <c r="AF50" s="3"/>
      <c r="AG50" s="3"/>
      <c r="AH50" s="3"/>
      <c r="AI50" s="3"/>
      <c r="AJ50" s="3"/>
      <c r="AN50" s="3"/>
      <c r="AO50" s="3"/>
      <c r="AP50" s="3"/>
      <c r="AQ50" s="3"/>
      <c r="AR50" s="3"/>
      <c r="AS50" s="3"/>
      <c r="AT50" s="3"/>
      <c r="AU50" s="3"/>
      <c r="AV50" s="11"/>
      <c r="AW50" s="11"/>
      <c r="AX50" s="3"/>
      <c r="AY50" s="3"/>
      <c r="AZ50" s="3"/>
      <c r="BA50" s="3"/>
      <c r="BB50" s="3"/>
      <c r="BC50" s="3"/>
      <c r="BD50" s="3"/>
      <c r="BE50" s="11"/>
      <c r="BF50" s="11"/>
      <c r="BG50" s="11"/>
      <c r="BH50" s="3" t="s">
        <v>133</v>
      </c>
      <c r="BI50" s="11">
        <v>0.14099999999999999</v>
      </c>
      <c r="BJ50" s="11">
        <v>0.15</v>
      </c>
      <c r="BK50" s="11">
        <v>0.15</v>
      </c>
      <c r="BL50" s="11">
        <v>0.14899999999999999</v>
      </c>
      <c r="BM50" s="11">
        <v>0.16600000000000001</v>
      </c>
      <c r="BN50" s="11">
        <v>0.16800000000000001</v>
      </c>
      <c r="BO50" s="11"/>
      <c r="BP50" s="11"/>
      <c r="BQ50" s="11"/>
      <c r="BR50" s="3"/>
      <c r="BS50" s="3"/>
      <c r="BT50" s="3"/>
      <c r="BU50" s="3"/>
      <c r="BV50" s="3"/>
      <c r="BW50" s="3"/>
      <c r="BX50" s="3"/>
      <c r="BY50" s="11"/>
      <c r="BZ50" s="11"/>
      <c r="CA50" s="11"/>
      <c r="CB50" s="3"/>
      <c r="CC50" s="3"/>
      <c r="CD50" s="3"/>
      <c r="CE50" s="3"/>
      <c r="CF50" s="3"/>
      <c r="CG50" s="3"/>
      <c r="CH50" s="3"/>
      <c r="CI50" s="11"/>
      <c r="CJ50" s="11"/>
      <c r="CK50" s="11"/>
      <c r="CL50" s="11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I50" s="3" t="s">
        <v>122</v>
      </c>
      <c r="DJ50" s="19">
        <v>0.12909499999999999</v>
      </c>
      <c r="DK50" s="19">
        <v>0.105297</v>
      </c>
      <c r="DL50" s="19">
        <v>0.120617</v>
      </c>
      <c r="DM50" s="19">
        <v>0.121576</v>
      </c>
      <c r="DN50" s="19">
        <v>0.123992</v>
      </c>
      <c r="DO50" s="19">
        <v>0.114357</v>
      </c>
      <c r="DQ50" s="3"/>
      <c r="DR50" s="3"/>
      <c r="DS50" s="3"/>
      <c r="DT50" s="3"/>
      <c r="DU50" s="3"/>
      <c r="DV50" s="3"/>
      <c r="DW50" s="3"/>
      <c r="DZ50" s="3"/>
      <c r="EA50" s="3"/>
      <c r="EB50" s="3"/>
      <c r="EC50" s="3"/>
      <c r="ED50" s="3"/>
      <c r="EE50" s="3"/>
      <c r="EF50" s="3"/>
      <c r="EL50" s="3"/>
      <c r="EM50" s="3"/>
      <c r="EN50" s="3"/>
      <c r="EO50" s="3"/>
      <c r="EP50" s="3"/>
      <c r="EQ50" s="3"/>
      <c r="ER50" s="3"/>
      <c r="ES50" s="3"/>
      <c r="EU50" s="3"/>
      <c r="EV50" s="3"/>
      <c r="EW50" s="3"/>
      <c r="EX50" s="3"/>
      <c r="EY50" s="3"/>
      <c r="EZ50" s="3"/>
      <c r="FA50" s="3"/>
    </row>
    <row r="51" spans="1:157" x14ac:dyDescent="0.2">
      <c r="A51" s="3" t="s">
        <v>148</v>
      </c>
      <c r="B51" s="12" t="s">
        <v>116</v>
      </c>
      <c r="C51" s="12" t="s">
        <v>116</v>
      </c>
      <c r="D51" s="12">
        <v>227.49710899999999</v>
      </c>
      <c r="E51" s="12">
        <v>209.64145600000001</v>
      </c>
      <c r="F51" s="12">
        <v>286.44805100000002</v>
      </c>
      <c r="G51" s="12" t="s">
        <v>116</v>
      </c>
      <c r="K51" s="3" t="s">
        <v>148</v>
      </c>
      <c r="L51" s="12">
        <v>9.0881249999999998</v>
      </c>
      <c r="M51" s="12">
        <v>13.903460000000001</v>
      </c>
      <c r="N51" s="12">
        <v>13.752902000000001</v>
      </c>
      <c r="O51" s="12">
        <v>5.6392049999999996</v>
      </c>
      <c r="P51" s="12">
        <v>11.581395000000001</v>
      </c>
      <c r="Q51" s="12">
        <v>23.773636</v>
      </c>
      <c r="U51" s="3" t="s">
        <v>148</v>
      </c>
      <c r="V51" s="12">
        <v>17.877516</v>
      </c>
      <c r="W51" s="12">
        <v>23.072745999999999</v>
      </c>
      <c r="X51" s="12">
        <v>41.190548</v>
      </c>
      <c r="Y51" s="13" t="s">
        <v>78</v>
      </c>
      <c r="Z51" s="13" t="s">
        <v>78</v>
      </c>
      <c r="AA51" s="13" t="s">
        <v>78</v>
      </c>
      <c r="AD51" s="3" t="s">
        <v>148</v>
      </c>
      <c r="AE51" s="12">
        <v>26.654126999999999</v>
      </c>
      <c r="AF51" s="12">
        <v>17.092822999999999</v>
      </c>
      <c r="AG51" s="12">
        <v>27.599951999999998</v>
      </c>
      <c r="AH51" s="13" t="s">
        <v>116</v>
      </c>
      <c r="AI51" s="12">
        <v>24.624424999999999</v>
      </c>
      <c r="AJ51" s="12">
        <v>27.173549999999999</v>
      </c>
      <c r="AN51" s="3" t="s">
        <v>148</v>
      </c>
      <c r="AO51" s="12">
        <v>2.948753</v>
      </c>
      <c r="AP51" s="12">
        <v>2.4541360000000001</v>
      </c>
      <c r="AQ51" s="12">
        <v>4.6068959999999999</v>
      </c>
      <c r="AR51" s="12">
        <v>8.2245249999999999</v>
      </c>
      <c r="AS51" s="12">
        <v>10.144266</v>
      </c>
      <c r="AT51" s="12">
        <v>3.9220839999999999</v>
      </c>
      <c r="AU51" s="12"/>
      <c r="AV51" s="3"/>
      <c r="AW51" s="3"/>
      <c r="AX51" s="3" t="s">
        <v>148</v>
      </c>
      <c r="AY51" s="12">
        <v>14.976035</v>
      </c>
      <c r="AZ51" s="12">
        <v>20.05228</v>
      </c>
      <c r="BA51" s="12">
        <v>24.345790999999998</v>
      </c>
      <c r="BB51" s="12">
        <v>26.095597000000001</v>
      </c>
      <c r="BC51" s="12">
        <v>22.200658000000001</v>
      </c>
      <c r="BD51" s="12">
        <v>21.462325</v>
      </c>
      <c r="BE51" s="3"/>
      <c r="BF51" s="3"/>
      <c r="BG51" s="3"/>
      <c r="BH51" s="3" t="s">
        <v>149</v>
      </c>
      <c r="BI51" s="11">
        <v>0.16</v>
      </c>
      <c r="BJ51" s="11">
        <v>0.17299999999999999</v>
      </c>
      <c r="BK51" s="11">
        <v>0.16800000000000001</v>
      </c>
      <c r="BL51" s="11">
        <v>0.16800000000000001</v>
      </c>
      <c r="BM51" s="11">
        <v>0.17699999999999999</v>
      </c>
      <c r="BN51" s="11">
        <v>0.185</v>
      </c>
      <c r="BO51" s="3"/>
      <c r="BP51" s="3"/>
      <c r="BQ51" s="3"/>
      <c r="BR51" s="3" t="s">
        <v>148</v>
      </c>
      <c r="BS51" s="12">
        <v>43.15625</v>
      </c>
      <c r="BT51" s="12">
        <v>21.478947000000002</v>
      </c>
      <c r="BU51" s="12">
        <v>23.823664999999998</v>
      </c>
      <c r="BV51" s="12">
        <v>26.802547000000001</v>
      </c>
      <c r="BW51" s="12">
        <v>25.297391000000001</v>
      </c>
      <c r="BX51" s="12">
        <v>26.086884999999999</v>
      </c>
      <c r="BY51" s="3"/>
      <c r="BZ51" s="3"/>
      <c r="CA51" s="3"/>
      <c r="CB51" s="3" t="s">
        <v>148</v>
      </c>
      <c r="CC51" s="13" t="s">
        <v>78</v>
      </c>
      <c r="CD51" s="13" t="s">
        <v>78</v>
      </c>
      <c r="CE51" s="12" t="s">
        <v>116</v>
      </c>
      <c r="CF51" s="12">
        <v>181.378378</v>
      </c>
      <c r="CG51" s="12">
        <v>112.56278</v>
      </c>
      <c r="CH51" s="12">
        <v>108.331666</v>
      </c>
      <c r="CI51" s="3"/>
      <c r="CJ51" s="3"/>
      <c r="CK51" s="3"/>
      <c r="CL51" s="3"/>
      <c r="CM51" s="3" t="s">
        <v>148</v>
      </c>
      <c r="CN51" s="12">
        <v>20.439598</v>
      </c>
      <c r="CO51" s="12">
        <v>30.006865999999999</v>
      </c>
      <c r="CP51" s="12">
        <v>40.734245000000001</v>
      </c>
      <c r="CQ51" s="12">
        <v>44.448621000000003</v>
      </c>
      <c r="CR51" s="12">
        <v>36.685550999999997</v>
      </c>
      <c r="CS51" s="12">
        <v>37.212898000000003</v>
      </c>
      <c r="CT51" s="12"/>
      <c r="CU51" s="12"/>
      <c r="CV51" s="12"/>
      <c r="CW51" s="12"/>
      <c r="CX51" s="3" t="s">
        <v>148</v>
      </c>
      <c r="CY51" s="17" t="s">
        <v>78</v>
      </c>
      <c r="CZ51" s="12">
        <v>54.730769000000002</v>
      </c>
      <c r="DA51" s="12">
        <v>25.657608</v>
      </c>
      <c r="DB51" s="12">
        <v>42.546610000000001</v>
      </c>
      <c r="DC51" s="12">
        <v>21.286259000000001</v>
      </c>
      <c r="DD51" s="12">
        <v>128.29571899999999</v>
      </c>
      <c r="DE51" s="12">
        <v>285.27309200000002</v>
      </c>
      <c r="DI51" s="3" t="s">
        <v>125</v>
      </c>
      <c r="DJ51" s="15">
        <v>39.873027999999998</v>
      </c>
      <c r="DK51" s="15">
        <v>40.449747000000002</v>
      </c>
      <c r="DL51" s="15">
        <v>37.535834000000001</v>
      </c>
      <c r="DM51" s="15">
        <v>38.316136999999998</v>
      </c>
      <c r="DN51" s="15">
        <v>38.23639</v>
      </c>
      <c r="DO51" s="15">
        <v>37.289006000000001</v>
      </c>
      <c r="DQ51" s="3" t="s">
        <v>148</v>
      </c>
      <c r="DR51" s="12">
        <v>0.110344</v>
      </c>
      <c r="DS51" s="12">
        <v>2.6082879999999999</v>
      </c>
      <c r="DT51" s="12">
        <v>17.58221</v>
      </c>
      <c r="DU51" s="12">
        <v>71.497382000000002</v>
      </c>
      <c r="DV51" s="12">
        <v>56.993589</v>
      </c>
      <c r="DW51" s="12">
        <v>25.841269</v>
      </c>
      <c r="DZ51" s="3" t="s">
        <v>148</v>
      </c>
      <c r="EA51" s="12">
        <v>11.55223</v>
      </c>
      <c r="EB51" s="12">
        <v>13.472638999999999</v>
      </c>
      <c r="EC51" s="12">
        <v>14.439759</v>
      </c>
      <c r="ED51" s="12">
        <v>13.592256000000001</v>
      </c>
      <c r="EE51" s="12">
        <v>9.9685760000000005</v>
      </c>
      <c r="EF51" s="12">
        <v>8.2660009999999993</v>
      </c>
      <c r="EL51" s="3" t="s">
        <v>148</v>
      </c>
      <c r="EM51" s="21">
        <v>28.964352000000002</v>
      </c>
      <c r="EN51" s="12">
        <v>28.964352000000002</v>
      </c>
      <c r="EO51" s="12">
        <v>27.374030999999999</v>
      </c>
      <c r="EP51" s="12">
        <v>30.812864999999999</v>
      </c>
      <c r="EQ51" s="12">
        <v>36.581783999999999</v>
      </c>
      <c r="ER51" s="12">
        <v>34.048136</v>
      </c>
      <c r="ES51" s="12">
        <v>37.346333000000001</v>
      </c>
      <c r="EU51" s="3" t="s">
        <v>148</v>
      </c>
      <c r="EV51" s="12">
        <v>8.2600999999999996</v>
      </c>
      <c r="EW51" s="12">
        <v>9.7399559999999994</v>
      </c>
      <c r="EX51" s="12">
        <v>13.01003</v>
      </c>
      <c r="EY51" s="12">
        <v>11.526315</v>
      </c>
      <c r="EZ51" s="12">
        <v>10.067834</v>
      </c>
      <c r="FA51" s="12">
        <v>10.732815</v>
      </c>
    </row>
    <row r="52" spans="1:157" x14ac:dyDescent="0.2">
      <c r="A52" s="3" t="s">
        <v>150</v>
      </c>
      <c r="B52" s="12" t="s">
        <v>116</v>
      </c>
      <c r="C52" s="12" t="s">
        <v>116</v>
      </c>
      <c r="D52" s="12">
        <v>267.08670499999999</v>
      </c>
      <c r="E52" s="12">
        <v>257.85714200000001</v>
      </c>
      <c r="F52" s="12" t="s">
        <v>116</v>
      </c>
      <c r="G52" s="12" t="s">
        <v>116</v>
      </c>
      <c r="K52" s="3" t="s">
        <v>150</v>
      </c>
      <c r="L52" s="12">
        <v>25.603124999999999</v>
      </c>
      <c r="M52" s="12">
        <v>32.990892000000002</v>
      </c>
      <c r="N52" s="12">
        <v>37.626865000000002</v>
      </c>
      <c r="O52" s="12">
        <v>27.869876999999999</v>
      </c>
      <c r="P52" s="12">
        <v>30.870521</v>
      </c>
      <c r="Q52" s="12">
        <v>49.258139999999997</v>
      </c>
      <c r="U52" s="3" t="s">
        <v>150</v>
      </c>
      <c r="V52" s="12">
        <v>21.386185000000001</v>
      </c>
      <c r="W52" s="12">
        <v>30.680125</v>
      </c>
      <c r="X52" s="12">
        <v>50.976559000000002</v>
      </c>
      <c r="Y52" s="13" t="s">
        <v>78</v>
      </c>
      <c r="Z52" s="13" t="s">
        <v>78</v>
      </c>
      <c r="AA52" s="13" t="s">
        <v>78</v>
      </c>
      <c r="AD52" s="3" t="s">
        <v>150</v>
      </c>
      <c r="AE52" s="12">
        <v>29.671800000000001</v>
      </c>
      <c r="AF52" s="12">
        <v>20.122948000000001</v>
      </c>
      <c r="AG52" s="12">
        <v>30.547698</v>
      </c>
      <c r="AH52" s="13" t="s">
        <v>116</v>
      </c>
      <c r="AI52" s="12">
        <v>27.470717</v>
      </c>
      <c r="AJ52" s="12">
        <v>30.043883999999998</v>
      </c>
      <c r="AN52" s="3" t="s">
        <v>150</v>
      </c>
      <c r="AO52" s="12">
        <v>6.9709139999999996</v>
      </c>
      <c r="AP52" s="12">
        <v>6.3995490000000004</v>
      </c>
      <c r="AQ52" s="12">
        <v>7.8132619999999999</v>
      </c>
      <c r="AR52" s="12">
        <v>11.094991</v>
      </c>
      <c r="AS52" s="12">
        <v>12.511713</v>
      </c>
      <c r="AT52" s="12">
        <v>6.4636979999999999</v>
      </c>
      <c r="AU52" s="12"/>
      <c r="AV52" s="12"/>
      <c r="AW52" s="12"/>
      <c r="AX52" s="3" t="s">
        <v>150</v>
      </c>
      <c r="AY52" s="12">
        <v>18.05292</v>
      </c>
      <c r="AZ52" s="12">
        <v>23.73387</v>
      </c>
      <c r="BA52" s="12">
        <v>28.900234999999999</v>
      </c>
      <c r="BB52" s="12">
        <v>30.686972000000001</v>
      </c>
      <c r="BC52" s="12">
        <v>25.696232999999999</v>
      </c>
      <c r="BD52" s="12">
        <v>24.114248</v>
      </c>
      <c r="BE52" s="12"/>
      <c r="BF52" s="12"/>
      <c r="BG52" s="12"/>
      <c r="BH52" s="3" t="s">
        <v>151</v>
      </c>
      <c r="BI52" s="11">
        <v>0.124</v>
      </c>
      <c r="BJ52" s="11">
        <v>0.13100000000000001</v>
      </c>
      <c r="BK52" s="11">
        <v>0.13100000000000001</v>
      </c>
      <c r="BL52" s="11">
        <v>0.13200000000000001</v>
      </c>
      <c r="BM52" s="11">
        <v>0.15</v>
      </c>
      <c r="BN52" s="11">
        <v>0.157</v>
      </c>
      <c r="BO52" s="12"/>
      <c r="BP52" s="12"/>
      <c r="BQ52" s="12"/>
      <c r="BR52" s="3" t="s">
        <v>150</v>
      </c>
      <c r="BS52" s="12">
        <v>45.995534999999997</v>
      </c>
      <c r="BT52" s="12">
        <v>23.005262999999999</v>
      </c>
      <c r="BU52" s="12">
        <v>25.508120000000002</v>
      </c>
      <c r="BV52" s="12">
        <v>28.394904</v>
      </c>
      <c r="BW52" s="12">
        <v>26.686955999999999</v>
      </c>
      <c r="BX52" s="12">
        <v>27.514754</v>
      </c>
      <c r="BY52" s="12"/>
      <c r="BZ52" s="12"/>
      <c r="CA52" s="12"/>
      <c r="CB52" s="3" t="s">
        <v>150</v>
      </c>
      <c r="CC52" s="13" t="s">
        <v>78</v>
      </c>
      <c r="CD52" s="13" t="s">
        <v>78</v>
      </c>
      <c r="CE52" s="12" t="s">
        <v>116</v>
      </c>
      <c r="CF52" s="12">
        <v>240.32972899999999</v>
      </c>
      <c r="CG52" s="12">
        <v>143.614349</v>
      </c>
      <c r="CH52" s="12">
        <v>137.125</v>
      </c>
      <c r="CI52" s="12"/>
      <c r="CJ52" s="12"/>
      <c r="CK52" s="12"/>
      <c r="CL52" s="12"/>
      <c r="CM52" s="3" t="s">
        <v>150</v>
      </c>
      <c r="CN52" s="12">
        <v>25.975299</v>
      </c>
      <c r="CO52" s="12">
        <v>35.597853999999998</v>
      </c>
      <c r="CP52" s="12">
        <v>49.068880999999998</v>
      </c>
      <c r="CQ52" s="12">
        <v>52.656641</v>
      </c>
      <c r="CR52" s="12">
        <v>44.581963999999999</v>
      </c>
      <c r="CS52" s="12">
        <v>46.230009000000003</v>
      </c>
      <c r="CT52" s="12"/>
      <c r="CU52" s="12"/>
      <c r="CV52" s="12"/>
      <c r="CW52" s="12"/>
      <c r="CX52" s="3" t="s">
        <v>150</v>
      </c>
      <c r="CY52" s="17" t="s">
        <v>78</v>
      </c>
      <c r="CZ52" s="12">
        <v>64.25</v>
      </c>
      <c r="DA52" s="12">
        <v>32.413043000000002</v>
      </c>
      <c r="DB52" s="12">
        <v>48.233049999999999</v>
      </c>
      <c r="DC52" s="12">
        <v>27.916029999999999</v>
      </c>
      <c r="DD52" s="12">
        <v>135.210116</v>
      </c>
      <c r="DE52" s="12">
        <v>293.46586300000001</v>
      </c>
      <c r="DI52" s="3" t="s">
        <v>128</v>
      </c>
      <c r="DJ52" s="15">
        <v>47.770375999999999</v>
      </c>
      <c r="DK52" s="15">
        <v>49.430245999999997</v>
      </c>
      <c r="DL52" s="15">
        <v>47.207839</v>
      </c>
      <c r="DM52" s="15">
        <v>47.346055999999997</v>
      </c>
      <c r="DN52" s="15">
        <v>48.715674999999997</v>
      </c>
      <c r="DO52" s="15">
        <v>49.041466</v>
      </c>
      <c r="DQ52" s="3" t="s">
        <v>150</v>
      </c>
      <c r="DR52" s="12">
        <v>3.5834480000000002</v>
      </c>
      <c r="DS52" s="12">
        <v>6.3155080000000003</v>
      </c>
      <c r="DT52" s="12">
        <v>27.118597999999999</v>
      </c>
      <c r="DU52" s="12">
        <v>95.293193000000002</v>
      </c>
      <c r="DV52" s="12">
        <v>94.301282</v>
      </c>
      <c r="DW52" s="12">
        <v>46.55</v>
      </c>
      <c r="DZ52" s="3" t="s">
        <v>150</v>
      </c>
      <c r="EA52" s="12">
        <v>12.725352000000001</v>
      </c>
      <c r="EB52" s="12">
        <v>14.730005999999999</v>
      </c>
      <c r="EC52" s="12">
        <v>15.766867</v>
      </c>
      <c r="ED52" s="12">
        <v>14.739483</v>
      </c>
      <c r="EE52" s="12">
        <v>11.25385</v>
      </c>
      <c r="EF52" s="12">
        <v>9.3154120000000002</v>
      </c>
      <c r="EL52" s="3" t="s">
        <v>150</v>
      </c>
      <c r="EM52" s="21">
        <v>29.525327999999998</v>
      </c>
      <c r="EN52" s="12">
        <v>30.195121</v>
      </c>
      <c r="EO52" s="12">
        <v>29.081395000000001</v>
      </c>
      <c r="EP52" s="12">
        <v>32.596491</v>
      </c>
      <c r="EQ52" s="12">
        <v>38.399628</v>
      </c>
      <c r="ER52" s="12">
        <v>35.712732000000003</v>
      </c>
      <c r="ES52" s="12">
        <v>39.238689000000001</v>
      </c>
      <c r="EU52" s="3" t="s">
        <v>150</v>
      </c>
      <c r="EV52" s="12">
        <v>13.780684000000001</v>
      </c>
      <c r="EW52" s="12">
        <v>16.027213</v>
      </c>
      <c r="EX52" s="12">
        <v>19.908224000000001</v>
      </c>
      <c r="EY52" s="12">
        <v>18.175751000000002</v>
      </c>
      <c r="EZ52" s="12">
        <v>15.737607000000001</v>
      </c>
      <c r="FA52" s="12">
        <v>16.716000999999999</v>
      </c>
    </row>
    <row r="53" spans="1:157" x14ac:dyDescent="0.2">
      <c r="A53" s="3" t="s">
        <v>152</v>
      </c>
      <c r="B53" s="12">
        <v>263.92</v>
      </c>
      <c r="C53" s="12">
        <v>263.022222</v>
      </c>
      <c r="D53" s="12">
        <v>195.87283199999999</v>
      </c>
      <c r="E53" s="12">
        <v>169.66386499999999</v>
      </c>
      <c r="F53" s="12">
        <v>235.27597399999999</v>
      </c>
      <c r="G53" s="12">
        <v>277.59154899999999</v>
      </c>
      <c r="K53" s="3" t="s">
        <v>152</v>
      </c>
      <c r="L53" s="12">
        <v>15.065</v>
      </c>
      <c r="M53" s="12">
        <v>8.6193069999999992</v>
      </c>
      <c r="N53" s="12">
        <v>3.8772799999999998</v>
      </c>
      <c r="O53" s="12">
        <v>0.98141100000000003</v>
      </c>
      <c r="P53" s="12">
        <v>14.299497000000001</v>
      </c>
      <c r="Q53" s="12">
        <v>21.893291000000001</v>
      </c>
      <c r="U53" s="3" t="s">
        <v>152</v>
      </c>
      <c r="V53" s="12">
        <v>18.451342</v>
      </c>
      <c r="W53" s="12">
        <v>28.136094</v>
      </c>
      <c r="X53" s="12">
        <v>46.785632999999997</v>
      </c>
      <c r="Y53" s="13" t="s">
        <v>78</v>
      </c>
      <c r="Z53" s="13" t="s">
        <v>78</v>
      </c>
      <c r="AA53" s="13" t="s">
        <v>78</v>
      </c>
      <c r="AD53" s="3" t="s">
        <v>152</v>
      </c>
      <c r="AE53" s="12">
        <v>25.637716999999999</v>
      </c>
      <c r="AF53" s="12">
        <v>16.936076</v>
      </c>
      <c r="AG53" s="12">
        <v>27.365532000000002</v>
      </c>
      <c r="AH53" s="13" t="s">
        <v>116</v>
      </c>
      <c r="AI53" s="12">
        <v>23.591245000000001</v>
      </c>
      <c r="AJ53" s="12">
        <v>26.204129999999999</v>
      </c>
      <c r="AN53" s="3" t="s">
        <v>152</v>
      </c>
      <c r="AO53" s="12">
        <v>6.6717449999999996</v>
      </c>
      <c r="AP53" s="12">
        <v>6.138998</v>
      </c>
      <c r="AQ53" s="12">
        <v>7.5782489999999996</v>
      </c>
      <c r="AR53" s="12">
        <v>10.850892</v>
      </c>
      <c r="AS53" s="12">
        <v>12.233045000000001</v>
      </c>
      <c r="AT53" s="12">
        <v>6.3250690000000001</v>
      </c>
      <c r="AU53" s="12"/>
      <c r="AV53" s="12"/>
      <c r="AW53" s="12"/>
      <c r="AX53" s="3" t="s">
        <v>152</v>
      </c>
      <c r="AY53" s="12">
        <v>15.472041000000001</v>
      </c>
      <c r="AZ53" s="12">
        <v>19.874303999999999</v>
      </c>
      <c r="BA53" s="12">
        <v>25.045615000000002</v>
      </c>
      <c r="BB53" s="12">
        <v>25.094992999999999</v>
      </c>
      <c r="BC53" s="12">
        <v>18.600946</v>
      </c>
      <c r="BD53" s="12">
        <v>17.440282</v>
      </c>
      <c r="BE53" s="12"/>
      <c r="BF53" s="12"/>
      <c r="BG53" s="12"/>
      <c r="BH53" s="3" t="s">
        <v>153</v>
      </c>
      <c r="BI53" s="11">
        <v>1.8574E-2</v>
      </c>
      <c r="BJ53" s="11">
        <v>2.2477E-2</v>
      </c>
      <c r="BK53" s="11">
        <v>1.7534000000000001E-2</v>
      </c>
      <c r="BL53" s="11">
        <v>1.9435000000000001E-2</v>
      </c>
      <c r="BM53" s="11">
        <v>1.085E-2</v>
      </c>
      <c r="BN53" s="11">
        <v>1.7467E-2</v>
      </c>
      <c r="BO53" s="12"/>
      <c r="BP53" s="12"/>
      <c r="BQ53" s="12"/>
      <c r="BR53" s="3" t="s">
        <v>152</v>
      </c>
      <c r="BS53" s="12">
        <v>44.111606999999999</v>
      </c>
      <c r="BT53" s="12">
        <v>22.113157000000001</v>
      </c>
      <c r="BU53" s="12">
        <v>24.563804999999999</v>
      </c>
      <c r="BV53" s="12">
        <v>27.456475000000001</v>
      </c>
      <c r="BW53" s="12">
        <v>26.041739</v>
      </c>
      <c r="BX53" s="12">
        <v>26.767213000000002</v>
      </c>
      <c r="BY53" s="12"/>
      <c r="BZ53" s="12"/>
      <c r="CA53" s="12"/>
      <c r="CB53" s="3" t="s">
        <v>152</v>
      </c>
      <c r="CC53" s="13" t="s">
        <v>78</v>
      </c>
      <c r="CD53" s="13" t="s">
        <v>78</v>
      </c>
      <c r="CE53" s="12" t="s">
        <v>116</v>
      </c>
      <c r="CF53" s="12">
        <v>70.432432000000006</v>
      </c>
      <c r="CG53" s="12">
        <v>82.479820000000004</v>
      </c>
      <c r="CH53" s="12">
        <v>86.051665999999997</v>
      </c>
      <c r="CI53" s="12"/>
      <c r="CJ53" s="12"/>
      <c r="CK53" s="12"/>
      <c r="CL53" s="12"/>
      <c r="CM53" s="3" t="s">
        <v>152</v>
      </c>
      <c r="CN53" s="12">
        <v>20.015823999999999</v>
      </c>
      <c r="CO53" s="12">
        <v>26.747209999999999</v>
      </c>
      <c r="CP53" s="12">
        <v>37.400097000000002</v>
      </c>
      <c r="CQ53" s="12">
        <v>38.567919000000003</v>
      </c>
      <c r="CR53" s="12">
        <v>29.671806</v>
      </c>
      <c r="CS53" s="12">
        <v>29.947351000000001</v>
      </c>
      <c r="CT53" s="12"/>
      <c r="CU53" s="12"/>
      <c r="CV53" s="12"/>
      <c r="CW53" s="12"/>
      <c r="CX53" s="3" t="s">
        <v>152</v>
      </c>
      <c r="CY53" s="17" t="s">
        <v>78</v>
      </c>
      <c r="CZ53" s="12">
        <v>54.846153000000001</v>
      </c>
      <c r="DA53" s="12">
        <v>26.282608</v>
      </c>
      <c r="DB53" s="12">
        <v>44.097456999999999</v>
      </c>
      <c r="DC53" s="12">
        <v>20.919847000000001</v>
      </c>
      <c r="DD53" s="12">
        <v>131.05058299999999</v>
      </c>
      <c r="DE53" s="12">
        <v>283.77510000000001</v>
      </c>
      <c r="DI53" s="3" t="s">
        <v>131</v>
      </c>
      <c r="DJ53" s="15">
        <v>474.56303500000001</v>
      </c>
      <c r="DK53" s="15">
        <v>561.27898400000004</v>
      </c>
      <c r="DL53" s="15">
        <v>570.21639900000002</v>
      </c>
      <c r="DM53" s="15">
        <v>515.82336599999996</v>
      </c>
      <c r="DN53" s="15">
        <v>492.812906</v>
      </c>
      <c r="DO53" s="15">
        <v>474.80708399999997</v>
      </c>
      <c r="DQ53" s="3" t="s">
        <v>152</v>
      </c>
      <c r="DR53" s="12">
        <v>1.6082749999999999</v>
      </c>
      <c r="DS53" s="12">
        <v>1.9946520000000001</v>
      </c>
      <c r="DT53" s="12">
        <v>9.5606460000000002</v>
      </c>
      <c r="DU53" s="12">
        <v>57.790574999999997</v>
      </c>
      <c r="DV53" s="12">
        <v>37.256410000000002</v>
      </c>
      <c r="DW53" s="12">
        <v>12.045237999999999</v>
      </c>
      <c r="DZ53" s="3" t="s">
        <v>152</v>
      </c>
      <c r="EA53" s="12">
        <v>11.509976</v>
      </c>
      <c r="EB53" s="12">
        <v>13.496691999999999</v>
      </c>
      <c r="EC53" s="12">
        <v>14.288554</v>
      </c>
      <c r="ED53" s="12">
        <v>13.400095</v>
      </c>
      <c r="EE53" s="12">
        <v>10.21072</v>
      </c>
      <c r="EF53" s="12">
        <v>8.4196100000000005</v>
      </c>
      <c r="EL53" s="3" t="s">
        <v>152</v>
      </c>
      <c r="EM53" s="21">
        <v>28.106940999999999</v>
      </c>
      <c r="EN53" s="12">
        <v>28.776734999999999</v>
      </c>
      <c r="EO53" s="12">
        <v>27.655038000000001</v>
      </c>
      <c r="EP53" s="12">
        <v>31.222221999999999</v>
      </c>
      <c r="EQ53" s="12">
        <v>36.596654000000001</v>
      </c>
      <c r="ER53" s="12">
        <v>34.068322000000002</v>
      </c>
      <c r="ES53" s="12">
        <v>37.277690999999997</v>
      </c>
      <c r="EU53" s="3" t="s">
        <v>152</v>
      </c>
      <c r="EV53" s="12">
        <v>9.6617920000000002</v>
      </c>
      <c r="EW53" s="12">
        <v>11.59352</v>
      </c>
      <c r="EX53" s="12">
        <v>13.335506000000001</v>
      </c>
      <c r="EY53" s="12">
        <v>10.254229</v>
      </c>
      <c r="EZ53" s="12">
        <v>8.0573979999999992</v>
      </c>
      <c r="FA53" s="12">
        <v>8.3538429999999995</v>
      </c>
    </row>
    <row r="54" spans="1:157" x14ac:dyDescent="0.2">
      <c r="A54" s="3" t="s">
        <v>154</v>
      </c>
      <c r="B54" s="12">
        <v>0.32202599999999998</v>
      </c>
      <c r="C54" s="12">
        <v>0.48230600000000001</v>
      </c>
      <c r="D54" s="12">
        <v>0.30848799999999998</v>
      </c>
      <c r="E54" s="12">
        <v>0.32564199999999999</v>
      </c>
      <c r="F54" s="12">
        <v>0.285219</v>
      </c>
      <c r="G54" s="12">
        <v>0.22861600000000001</v>
      </c>
      <c r="K54" s="3" t="s">
        <v>154</v>
      </c>
      <c r="L54" s="12">
        <v>1.8926639999999999</v>
      </c>
      <c r="M54" s="12">
        <v>1.927635</v>
      </c>
      <c r="N54" s="12">
        <v>2.053226</v>
      </c>
      <c r="O54" s="12">
        <v>2.5760670000000001</v>
      </c>
      <c r="P54" s="12">
        <v>1.6448529999999999</v>
      </c>
      <c r="Q54" s="12">
        <v>1.2626329999999999</v>
      </c>
      <c r="U54" s="3" t="s">
        <v>154</v>
      </c>
      <c r="V54" s="12">
        <v>1.412803</v>
      </c>
      <c r="W54" s="12">
        <v>1.3872519999999999</v>
      </c>
      <c r="X54" s="12">
        <v>1.012526</v>
      </c>
      <c r="Y54" s="12">
        <v>0.89913799999999999</v>
      </c>
      <c r="Z54" s="12">
        <v>0.87446999999999997</v>
      </c>
      <c r="AA54" s="12">
        <v>0.79129400000000005</v>
      </c>
      <c r="AD54" s="3" t="s">
        <v>154</v>
      </c>
      <c r="AE54" s="12">
        <v>0.92954899999999996</v>
      </c>
      <c r="AF54" s="12">
        <v>1.489301</v>
      </c>
      <c r="AG54" s="12">
        <v>0.93572100000000002</v>
      </c>
      <c r="AH54" s="13" t="s">
        <v>116</v>
      </c>
      <c r="AI54" s="12">
        <v>0.97187000000000001</v>
      </c>
      <c r="AJ54" s="12">
        <v>0.822909</v>
      </c>
      <c r="AN54" s="3" t="s">
        <v>154</v>
      </c>
      <c r="AO54" s="12">
        <v>3.2582949999999999</v>
      </c>
      <c r="AP54" s="12">
        <v>3.6659329999999999</v>
      </c>
      <c r="AQ54" s="12">
        <v>2.734451</v>
      </c>
      <c r="AR54" s="12">
        <v>2.074408</v>
      </c>
      <c r="AS54" s="12">
        <v>1.9536800000000001</v>
      </c>
      <c r="AT54" s="12">
        <v>2.697193</v>
      </c>
      <c r="AU54" s="12"/>
      <c r="AV54" s="12"/>
      <c r="AW54" s="12"/>
      <c r="AX54" s="3" t="s">
        <v>154</v>
      </c>
      <c r="AY54" s="12">
        <v>2.1245020000000001</v>
      </c>
      <c r="AZ54" s="12">
        <v>1.9784870000000001</v>
      </c>
      <c r="BA54" s="12">
        <v>1.7236229999999999</v>
      </c>
      <c r="BB54" s="12">
        <v>1.609003</v>
      </c>
      <c r="BC54" s="12">
        <v>2.1197919999999999</v>
      </c>
      <c r="BD54" s="12">
        <v>1.8658889999999999</v>
      </c>
      <c r="BE54" s="12"/>
      <c r="BF54" s="12"/>
      <c r="BG54" s="12"/>
      <c r="BH54" s="3" t="s">
        <v>155</v>
      </c>
      <c r="BI54" s="11">
        <v>0.124071</v>
      </c>
      <c r="BJ54" s="11">
        <v>0.12917500000000001</v>
      </c>
      <c r="BK54" s="11">
        <v>0.128495</v>
      </c>
      <c r="BL54" s="11">
        <v>0.12975300000000001</v>
      </c>
      <c r="BM54" s="11">
        <v>0.148345</v>
      </c>
      <c r="BN54" s="11">
        <v>0.15473799999999999</v>
      </c>
      <c r="BO54" s="12"/>
      <c r="BP54" s="12"/>
      <c r="BQ54" s="12"/>
      <c r="BR54" s="3" t="s">
        <v>154</v>
      </c>
      <c r="BS54" s="12">
        <v>0.90158199999999999</v>
      </c>
      <c r="BT54" s="12">
        <v>1.5468999999999999</v>
      </c>
      <c r="BU54" s="12">
        <v>1.3346370000000001</v>
      </c>
      <c r="BV54" s="12">
        <v>1.106101</v>
      </c>
      <c r="BW54" s="12">
        <v>1.0724009999999999</v>
      </c>
      <c r="BX54" s="12">
        <v>1.0937790000000001</v>
      </c>
      <c r="BY54" s="12"/>
      <c r="BZ54" s="12"/>
      <c r="CA54" s="12"/>
      <c r="CB54" s="3" t="s">
        <v>154</v>
      </c>
      <c r="CC54" s="12">
        <v>0.28656999999999999</v>
      </c>
      <c r="CD54" s="12">
        <v>0.25863599999999998</v>
      </c>
      <c r="CE54" s="12">
        <v>0.24540000000000001</v>
      </c>
      <c r="CF54" s="12">
        <v>0.59807399999999999</v>
      </c>
      <c r="CG54" s="12">
        <v>0.59208099999999997</v>
      </c>
      <c r="CH54" s="12">
        <v>0.59613400000000005</v>
      </c>
      <c r="CI54" s="12"/>
      <c r="CJ54" s="12"/>
      <c r="CK54" s="12"/>
      <c r="CL54" s="12"/>
      <c r="CM54" s="3" t="s">
        <v>154</v>
      </c>
      <c r="CN54" s="12">
        <v>1.2200230000000001</v>
      </c>
      <c r="CO54" s="12">
        <v>0.99198200000000003</v>
      </c>
      <c r="CP54" s="12">
        <v>0.78053399999999995</v>
      </c>
      <c r="CQ54" s="12">
        <v>0.75622</v>
      </c>
      <c r="CR54" s="12">
        <v>0.73579499999999998</v>
      </c>
      <c r="CS54" s="12">
        <v>0.689272</v>
      </c>
      <c r="CT54" s="12"/>
      <c r="CU54" s="12"/>
      <c r="CV54" s="12"/>
      <c r="CW54" s="12"/>
      <c r="CX54" s="3" t="s">
        <v>154</v>
      </c>
      <c r="CY54" s="17" t="s">
        <v>78</v>
      </c>
      <c r="CZ54" s="12">
        <v>0.79108000000000001</v>
      </c>
      <c r="DA54" s="12">
        <v>1.273809</v>
      </c>
      <c r="DB54" s="12">
        <v>1.0393559999999999</v>
      </c>
      <c r="DC54" s="12">
        <v>1.644927</v>
      </c>
      <c r="DD54" s="12">
        <v>0.31816699999999998</v>
      </c>
      <c r="DE54" s="12">
        <v>0.139928</v>
      </c>
      <c r="DI54" s="3" t="s">
        <v>134</v>
      </c>
      <c r="DJ54" s="15">
        <v>-386.92</v>
      </c>
      <c r="DK54" s="15">
        <v>-471.4</v>
      </c>
      <c r="DL54" s="15">
        <v>-485.47</v>
      </c>
      <c r="DM54" s="15">
        <v>-430.16</v>
      </c>
      <c r="DN54" s="15">
        <v>-405.86</v>
      </c>
      <c r="DO54" s="15">
        <v>-388.48</v>
      </c>
      <c r="DQ54" s="3" t="s">
        <v>154</v>
      </c>
      <c r="DR54" s="12">
        <v>5.6104690000000002</v>
      </c>
      <c r="DS54" s="12">
        <v>2.8232430000000002</v>
      </c>
      <c r="DT54" s="12">
        <v>0.88192000000000004</v>
      </c>
      <c r="DU54" s="12">
        <v>0.31580599999999998</v>
      </c>
      <c r="DV54" s="12">
        <v>0.65073700000000001</v>
      </c>
      <c r="DW54" s="12">
        <v>0.87177099999999996</v>
      </c>
      <c r="DZ54" s="3" t="s">
        <v>154</v>
      </c>
      <c r="EA54" s="12">
        <v>1.875945</v>
      </c>
      <c r="EB54" s="12">
        <v>1.7744519999999999</v>
      </c>
      <c r="EC54" s="12">
        <v>1.7576510000000001</v>
      </c>
      <c r="ED54" s="12">
        <v>1.8687530000000001</v>
      </c>
      <c r="EE54" s="12">
        <v>1.8460160000000001</v>
      </c>
      <c r="EF54" s="12">
        <v>2.1135600000000001</v>
      </c>
      <c r="EL54" s="3" t="s">
        <v>154</v>
      </c>
      <c r="EM54" s="21">
        <v>1.0630360000000001</v>
      </c>
      <c r="EN54" s="12">
        <v>1.039455</v>
      </c>
      <c r="EO54" s="12">
        <v>1.6420090000000001</v>
      </c>
      <c r="EP54" s="12">
        <v>1.288781</v>
      </c>
      <c r="EQ54" s="12">
        <v>1.1274500000000001</v>
      </c>
      <c r="ER54" s="12">
        <v>0.92590899999999998</v>
      </c>
      <c r="ES54" s="12">
        <v>0.86688900000000002</v>
      </c>
      <c r="EU54" s="3" t="s">
        <v>154</v>
      </c>
      <c r="EV54" s="12">
        <v>2.0417960000000002</v>
      </c>
      <c r="EW54" s="12">
        <v>1.715225</v>
      </c>
      <c r="EX54" s="12">
        <v>1.471597</v>
      </c>
      <c r="EY54" s="12">
        <v>1.578028</v>
      </c>
      <c r="EZ54" s="12">
        <v>1.498602</v>
      </c>
      <c r="FA54" s="12">
        <v>1.405551</v>
      </c>
    </row>
    <row r="55" spans="1:157" x14ac:dyDescent="0.2">
      <c r="A55" s="3" t="s">
        <v>156</v>
      </c>
      <c r="B55" s="13" t="s">
        <v>116</v>
      </c>
      <c r="C55" s="13" t="s">
        <v>116</v>
      </c>
      <c r="D55" s="13" t="s">
        <v>116</v>
      </c>
      <c r="E55" s="13" t="s">
        <v>116</v>
      </c>
      <c r="F55" s="13" t="s">
        <v>116</v>
      </c>
      <c r="G55" s="13" t="s">
        <v>116</v>
      </c>
      <c r="K55" s="3" t="s">
        <v>156</v>
      </c>
      <c r="L55" s="12">
        <v>0.54954199999999997</v>
      </c>
      <c r="M55" s="12">
        <v>0.37441099999999999</v>
      </c>
      <c r="N55" s="12">
        <v>0.64213200000000004</v>
      </c>
      <c r="O55" s="12">
        <v>1.5145519999999999</v>
      </c>
      <c r="P55" s="12">
        <v>0.76141700000000001</v>
      </c>
      <c r="Q55" s="12">
        <v>0.561361</v>
      </c>
      <c r="U55" s="3" t="s">
        <v>156</v>
      </c>
      <c r="V55" s="13" t="s">
        <v>116</v>
      </c>
      <c r="W55" s="13" t="s">
        <v>116</v>
      </c>
      <c r="X55" s="13" t="s">
        <v>116</v>
      </c>
      <c r="Y55" s="13" t="s">
        <v>116</v>
      </c>
      <c r="Z55" s="13" t="s">
        <v>116</v>
      </c>
      <c r="AA55" s="13" t="s">
        <v>116</v>
      </c>
      <c r="AD55" s="3" t="s">
        <v>156</v>
      </c>
      <c r="AE55" s="13" t="s">
        <v>116</v>
      </c>
      <c r="AF55" s="13" t="s">
        <v>116</v>
      </c>
      <c r="AG55" s="13" t="s">
        <v>116</v>
      </c>
      <c r="AH55" s="13" t="s">
        <v>116</v>
      </c>
      <c r="AI55" s="13" t="s">
        <v>116</v>
      </c>
      <c r="AJ55" s="13" t="s">
        <v>116</v>
      </c>
      <c r="AN55" s="3" t="s">
        <v>156</v>
      </c>
      <c r="AO55" s="12">
        <v>2.7561089999999999</v>
      </c>
      <c r="AP55" s="12">
        <v>2.9960420000000001</v>
      </c>
      <c r="AQ55" s="12">
        <v>1.908609</v>
      </c>
      <c r="AR55" s="12">
        <v>1.4301569999999999</v>
      </c>
      <c r="AS55" s="12">
        <v>1.254508</v>
      </c>
      <c r="AT55" s="12">
        <v>2.331337</v>
      </c>
      <c r="AU55" s="12"/>
      <c r="AV55" s="12"/>
      <c r="AW55" s="12"/>
      <c r="AX55" s="3" t="s">
        <v>156</v>
      </c>
      <c r="AY55" s="12">
        <v>1.78732</v>
      </c>
      <c r="AZ55" s="12">
        <v>1.3521620000000001</v>
      </c>
      <c r="BA55" s="12">
        <v>1.1948099999999999</v>
      </c>
      <c r="BB55" s="12">
        <v>1.301814</v>
      </c>
      <c r="BC55" s="12">
        <v>1.819226</v>
      </c>
      <c r="BD55" s="12">
        <v>1.6226659999999999</v>
      </c>
      <c r="BE55" s="12"/>
      <c r="BF55" s="12"/>
      <c r="BG55" s="12"/>
      <c r="BH55" s="3" t="s">
        <v>157</v>
      </c>
      <c r="BI55" s="11">
        <v>1.537371</v>
      </c>
      <c r="BJ55" s="11">
        <v>1.309723</v>
      </c>
      <c r="BK55" s="11">
        <v>0.95483899999999999</v>
      </c>
      <c r="BL55" s="11">
        <v>1.3183180000000001</v>
      </c>
      <c r="BM55" s="11">
        <v>3.9857770000000001</v>
      </c>
      <c r="BN55" s="13" t="s">
        <v>78</v>
      </c>
      <c r="BO55" s="12"/>
      <c r="BP55" s="12"/>
      <c r="BQ55" s="12"/>
      <c r="BR55" s="3" t="s">
        <v>156</v>
      </c>
      <c r="BS55" s="12">
        <v>0.110065</v>
      </c>
      <c r="BT55" s="12">
        <v>0.28037000000000001</v>
      </c>
      <c r="BU55" s="12">
        <v>0.55957699999999999</v>
      </c>
      <c r="BV55" s="12">
        <v>0.52235600000000004</v>
      </c>
      <c r="BW55" s="12">
        <v>0.44118600000000002</v>
      </c>
      <c r="BX55" s="12">
        <v>0.40341900000000003</v>
      </c>
      <c r="BY55" s="12"/>
      <c r="BZ55" s="12"/>
      <c r="CA55" s="12"/>
      <c r="CB55" s="3" t="s">
        <v>156</v>
      </c>
      <c r="CC55" s="13" t="s">
        <v>116</v>
      </c>
      <c r="CD55" s="13" t="s">
        <v>116</v>
      </c>
      <c r="CE55" s="13" t="s">
        <v>116</v>
      </c>
      <c r="CF55" s="13" t="s">
        <v>116</v>
      </c>
      <c r="CG55" s="13" t="s">
        <v>116</v>
      </c>
      <c r="CH55" s="13" t="s">
        <v>116</v>
      </c>
      <c r="CI55" s="12"/>
      <c r="CJ55" s="12"/>
      <c r="CK55" s="12"/>
      <c r="CL55" s="12"/>
      <c r="CM55" s="3" t="s">
        <v>156</v>
      </c>
      <c r="CN55" s="13" t="s">
        <v>116</v>
      </c>
      <c r="CO55" s="13" t="s">
        <v>116</v>
      </c>
      <c r="CP55" s="13" t="s">
        <v>116</v>
      </c>
      <c r="CQ55" s="13" t="s">
        <v>116</v>
      </c>
      <c r="CR55" s="12">
        <v>0.16784199999999999</v>
      </c>
      <c r="CS55" s="12">
        <v>0.13103100000000001</v>
      </c>
      <c r="CT55" s="12"/>
      <c r="CU55" s="12"/>
      <c r="CV55" s="12"/>
      <c r="CW55" s="12"/>
      <c r="CX55" s="3" t="s">
        <v>156</v>
      </c>
      <c r="CY55" s="17" t="s">
        <v>78</v>
      </c>
      <c r="CZ55" s="13" t="s">
        <v>116</v>
      </c>
      <c r="DA55" s="13" t="s">
        <v>116</v>
      </c>
      <c r="DB55" s="13" t="s">
        <v>116</v>
      </c>
      <c r="DC55" s="13" t="s">
        <v>116</v>
      </c>
      <c r="DD55" s="13" t="s">
        <v>116</v>
      </c>
      <c r="DE55" s="13" t="s">
        <v>116</v>
      </c>
      <c r="DI55" s="3" t="s">
        <v>158</v>
      </c>
      <c r="DJ55" s="18">
        <v>0.41515600000000003</v>
      </c>
      <c r="DK55" s="18">
        <v>0.59458800000000001</v>
      </c>
      <c r="DL55" s="18">
        <v>0.29818499999999998</v>
      </c>
      <c r="DM55" s="18">
        <v>0.379608</v>
      </c>
      <c r="DN55" s="18">
        <v>0.35286899999999999</v>
      </c>
      <c r="DO55" s="18">
        <v>0.35201900000000003</v>
      </c>
      <c r="DQ55" s="3" t="s">
        <v>156</v>
      </c>
      <c r="DR55" s="12">
        <v>3.1978439999999999</v>
      </c>
      <c r="DS55" s="13" t="s">
        <v>116</v>
      </c>
      <c r="DT55" s="13" t="s">
        <v>116</v>
      </c>
      <c r="DU55" s="13" t="s">
        <v>116</v>
      </c>
      <c r="DV55" s="13" t="s">
        <v>116</v>
      </c>
      <c r="DW55" s="13" t="s">
        <v>116</v>
      </c>
      <c r="DZ55" s="3" t="s">
        <v>156</v>
      </c>
      <c r="EA55" s="12">
        <v>1.3693500000000001</v>
      </c>
      <c r="EB55" s="12">
        <v>1.0836870000000001</v>
      </c>
      <c r="EC55" s="12">
        <v>0.94096900000000006</v>
      </c>
      <c r="ED55" s="12">
        <v>1.1110100000000001</v>
      </c>
      <c r="EE55" s="12">
        <v>1.149958</v>
      </c>
      <c r="EF55" s="12">
        <v>1.417907</v>
      </c>
      <c r="EL55" s="3" t="s">
        <v>156</v>
      </c>
      <c r="EM55" s="21">
        <v>0.29579899999999998</v>
      </c>
      <c r="EN55" s="12">
        <v>0.289238</v>
      </c>
      <c r="EO55" s="12">
        <v>0.306477</v>
      </c>
      <c r="EP55" s="12">
        <v>0.18173600000000001</v>
      </c>
      <c r="EQ55" s="12">
        <v>0.23089199999999999</v>
      </c>
      <c r="ER55" s="12">
        <v>5.0741000000000001E-2</v>
      </c>
      <c r="ES55" s="12">
        <v>0.26355699999999999</v>
      </c>
      <c r="EU55" s="3" t="s">
        <v>156</v>
      </c>
      <c r="EV55" s="12">
        <v>1.7775289999999999</v>
      </c>
      <c r="EW55" s="12">
        <v>1.237069</v>
      </c>
      <c r="EX55" s="12">
        <v>1.09978</v>
      </c>
      <c r="EY55" s="12">
        <v>1.3550329999999999</v>
      </c>
      <c r="EZ55" s="12">
        <v>1.26492</v>
      </c>
      <c r="FA55" s="12">
        <v>1.183392</v>
      </c>
    </row>
    <row r="56" spans="1:157" x14ac:dyDescent="0.2">
      <c r="A56" s="3" t="s">
        <v>159</v>
      </c>
      <c r="B56" s="12">
        <v>0.60935099999999998</v>
      </c>
      <c r="C56" s="12">
        <v>0.78494900000000001</v>
      </c>
      <c r="D56" s="12">
        <v>0.42064499999999999</v>
      </c>
      <c r="E56" s="12">
        <v>0.49491400000000002</v>
      </c>
      <c r="F56" s="12">
        <v>0.412157</v>
      </c>
      <c r="G56" s="12">
        <v>0.37151800000000001</v>
      </c>
      <c r="K56" s="3" t="s">
        <v>159</v>
      </c>
      <c r="L56" s="12">
        <v>3.2166030000000001</v>
      </c>
      <c r="M56" s="12">
        <v>7.3781340000000002</v>
      </c>
      <c r="N56" s="12">
        <v>19.925433999999999</v>
      </c>
      <c r="O56" s="12">
        <v>73.154540999999995</v>
      </c>
      <c r="P56" s="12">
        <v>3.5509979999999999</v>
      </c>
      <c r="Q56" s="12">
        <v>2.8408229999999999</v>
      </c>
      <c r="U56" s="3" t="s">
        <v>159</v>
      </c>
      <c r="V56" s="12">
        <v>1.6375219999999999</v>
      </c>
      <c r="W56" s="12">
        <v>1.512686</v>
      </c>
      <c r="X56" s="12">
        <v>1.1032249999999999</v>
      </c>
      <c r="Y56" s="12">
        <v>0.96960400000000002</v>
      </c>
      <c r="Z56" s="12">
        <v>0.94775900000000002</v>
      </c>
      <c r="AA56" s="12">
        <v>0.844306</v>
      </c>
      <c r="AD56" s="3" t="s">
        <v>159</v>
      </c>
      <c r="AE56" s="12">
        <v>1.075814</v>
      </c>
      <c r="AF56" s="12">
        <v>1.769544</v>
      </c>
      <c r="AG56" s="12">
        <v>1.04453</v>
      </c>
      <c r="AH56" s="13" t="s">
        <v>116</v>
      </c>
      <c r="AI56" s="12">
        <v>1.1316900000000001</v>
      </c>
      <c r="AJ56" s="12">
        <v>0.943492</v>
      </c>
      <c r="AN56" s="3" t="s">
        <v>159</v>
      </c>
      <c r="AO56" s="12">
        <v>3.404401</v>
      </c>
      <c r="AP56" s="12">
        <v>3.821523</v>
      </c>
      <c r="AQ56" s="12">
        <v>2.8192499999999998</v>
      </c>
      <c r="AR56" s="12">
        <v>2.121073</v>
      </c>
      <c r="AS56" s="12">
        <v>1.9981850000000001</v>
      </c>
      <c r="AT56" s="12">
        <v>2.7563089999999999</v>
      </c>
      <c r="AU56" s="12"/>
      <c r="AV56" s="12"/>
      <c r="AW56" s="12"/>
      <c r="AX56" s="3" t="s">
        <v>159</v>
      </c>
      <c r="AY56" s="12">
        <v>2.478888</v>
      </c>
      <c r="AZ56" s="12">
        <v>2.3627069999999999</v>
      </c>
      <c r="BA56" s="12">
        <v>1.988896</v>
      </c>
      <c r="BB56" s="12">
        <v>1.967541</v>
      </c>
      <c r="BC56" s="12">
        <v>2.9283809999999999</v>
      </c>
      <c r="BD56" s="12">
        <v>2.5799189999999999</v>
      </c>
      <c r="BE56" s="12"/>
      <c r="BF56" s="12"/>
      <c r="BG56" s="12"/>
      <c r="BH56" s="3" t="s">
        <v>160</v>
      </c>
      <c r="BI56" s="11">
        <v>7.9000000000000001E-2</v>
      </c>
      <c r="BJ56" s="11">
        <v>7.0000000000000007E-2</v>
      </c>
      <c r="BK56" s="11">
        <v>6.5000000000000002E-2</v>
      </c>
      <c r="BL56" s="11">
        <v>6.6000000000000003E-2</v>
      </c>
      <c r="BM56" s="11">
        <v>7.1999999999999995E-2</v>
      </c>
      <c r="BN56" s="11">
        <v>7.1999999999999995E-2</v>
      </c>
      <c r="BO56" s="12"/>
      <c r="BP56" s="12"/>
      <c r="BQ56" s="12"/>
      <c r="BR56" s="3" t="s">
        <v>159</v>
      </c>
      <c r="BS56" s="12">
        <v>0.94008700000000001</v>
      </c>
      <c r="BT56" s="12">
        <v>1.6093059999999999</v>
      </c>
      <c r="BU56" s="12">
        <v>1.385945</v>
      </c>
      <c r="BV56" s="12">
        <v>1.1439060000000001</v>
      </c>
      <c r="BW56" s="12">
        <v>1.0989709999999999</v>
      </c>
      <c r="BX56" s="12">
        <v>1.1243259999999999</v>
      </c>
      <c r="BY56" s="12"/>
      <c r="BZ56" s="12"/>
      <c r="CA56" s="12"/>
      <c r="CB56" s="3" t="s">
        <v>159</v>
      </c>
      <c r="CC56" s="12">
        <v>0.49340400000000001</v>
      </c>
      <c r="CD56" s="12">
        <v>0.40929599999999999</v>
      </c>
      <c r="CE56" s="12">
        <v>0.36660300000000001</v>
      </c>
      <c r="CF56" s="12">
        <v>2.0407519999999999</v>
      </c>
      <c r="CG56" s="12">
        <v>1.0309349999999999</v>
      </c>
      <c r="CH56" s="12">
        <v>0.94995200000000002</v>
      </c>
      <c r="CI56" s="12"/>
      <c r="CJ56" s="12"/>
      <c r="CK56" s="12"/>
      <c r="CL56" s="12"/>
      <c r="CM56" s="3" t="s">
        <v>159</v>
      </c>
      <c r="CN56" s="12">
        <v>1.58327</v>
      </c>
      <c r="CO56" s="12">
        <v>1.3202290000000001</v>
      </c>
      <c r="CP56" s="12">
        <v>1.02406</v>
      </c>
      <c r="CQ56" s="12">
        <v>1.032465</v>
      </c>
      <c r="CR56" s="12">
        <v>1.105534</v>
      </c>
      <c r="CS56" s="12">
        <v>1.064036</v>
      </c>
      <c r="CT56" s="12"/>
      <c r="CU56" s="12"/>
      <c r="CV56" s="12"/>
      <c r="CW56" s="12"/>
      <c r="CX56" s="3" t="s">
        <v>159</v>
      </c>
      <c r="CY56" s="17" t="s">
        <v>78</v>
      </c>
      <c r="CZ56" s="12">
        <v>0.92671800000000004</v>
      </c>
      <c r="DA56" s="12">
        <v>1.570926</v>
      </c>
      <c r="DB56" s="12">
        <v>1.13683</v>
      </c>
      <c r="DC56" s="12">
        <v>2.1950370000000001</v>
      </c>
      <c r="DD56" s="12">
        <v>0.328266</v>
      </c>
      <c r="DE56" s="12">
        <v>0.144707</v>
      </c>
      <c r="DI56" s="3"/>
      <c r="DJ56" s="3"/>
      <c r="DK56" s="3"/>
      <c r="DL56" s="3"/>
      <c r="DM56" s="3"/>
      <c r="DN56" s="3"/>
      <c r="DO56" s="3"/>
      <c r="DQ56" s="3" t="s">
        <v>159</v>
      </c>
      <c r="DR56" s="12">
        <v>12.500857</v>
      </c>
      <c r="DS56" s="12">
        <v>8.9390079999999994</v>
      </c>
      <c r="DT56" s="12">
        <v>2.5015499999999999</v>
      </c>
      <c r="DU56" s="12">
        <v>0.52074600000000004</v>
      </c>
      <c r="DV56" s="12">
        <v>1.6471089999999999</v>
      </c>
      <c r="DW56" s="12">
        <v>3.3690449999999998</v>
      </c>
      <c r="DZ56" s="3"/>
      <c r="EA56" s="3"/>
      <c r="EB56" s="3"/>
      <c r="EC56" s="3"/>
      <c r="ED56" s="3"/>
      <c r="EE56" s="3"/>
      <c r="EF56" s="3"/>
      <c r="EL56" s="3" t="s">
        <v>159</v>
      </c>
      <c r="EM56" s="21">
        <v>1.116681</v>
      </c>
      <c r="EN56" s="12">
        <v>1.090689</v>
      </c>
      <c r="EO56" s="12">
        <v>1.726699</v>
      </c>
      <c r="EP56" s="12">
        <v>1.345507</v>
      </c>
      <c r="EQ56" s="12">
        <v>1.182995</v>
      </c>
      <c r="ER56" s="12">
        <v>0.97060100000000005</v>
      </c>
      <c r="ES56" s="12">
        <v>0.91249199999999997</v>
      </c>
      <c r="EU56" s="3" t="s">
        <v>159</v>
      </c>
      <c r="EV56" s="12">
        <v>2.912229</v>
      </c>
      <c r="EW56" s="12">
        <v>2.3711760000000002</v>
      </c>
      <c r="EX56" s="12">
        <v>2.1969080000000001</v>
      </c>
      <c r="EY56" s="12">
        <v>2.7970760000000001</v>
      </c>
      <c r="EZ56" s="12">
        <v>2.9270510000000001</v>
      </c>
      <c r="FA56" s="12">
        <v>2.8125010000000001</v>
      </c>
    </row>
    <row r="57" spans="1:157" x14ac:dyDescent="0.2">
      <c r="A57" s="3" t="s">
        <v>161</v>
      </c>
      <c r="B57" s="13" t="s">
        <v>116</v>
      </c>
      <c r="C57" s="13" t="s">
        <v>116</v>
      </c>
      <c r="D57" s="13" t="s">
        <v>116</v>
      </c>
      <c r="E57" s="13" t="s">
        <v>116</v>
      </c>
      <c r="F57" s="13" t="s">
        <v>116</v>
      </c>
      <c r="G57" s="13" t="s">
        <v>116</v>
      </c>
      <c r="K57" s="3" t="s">
        <v>161</v>
      </c>
      <c r="L57" s="12">
        <v>0.933952</v>
      </c>
      <c r="M57" s="12">
        <v>1.433079</v>
      </c>
      <c r="N57" s="12">
        <v>6.2315360000000002</v>
      </c>
      <c r="O57" s="12">
        <v>43.009900000000002</v>
      </c>
      <c r="P57" s="12">
        <v>1.643788</v>
      </c>
      <c r="Q57" s="12">
        <v>1.263018</v>
      </c>
      <c r="U57" s="3" t="s">
        <v>161</v>
      </c>
      <c r="V57" s="13" t="s">
        <v>116</v>
      </c>
      <c r="W57" s="13" t="s">
        <v>116</v>
      </c>
      <c r="X57" s="13" t="s">
        <v>116</v>
      </c>
      <c r="Y57" s="13" t="s">
        <v>116</v>
      </c>
      <c r="Z57" s="13" t="s">
        <v>116</v>
      </c>
      <c r="AA57" s="13" t="s">
        <v>116</v>
      </c>
      <c r="AD57" s="3" t="s">
        <v>161</v>
      </c>
      <c r="AE57" s="13" t="s">
        <v>116</v>
      </c>
      <c r="AF57" s="13" t="s">
        <v>116</v>
      </c>
      <c r="AG57" s="13" t="s">
        <v>116</v>
      </c>
      <c r="AH57" s="13" t="s">
        <v>116</v>
      </c>
      <c r="AI57" s="13" t="s">
        <v>116</v>
      </c>
      <c r="AJ57" s="13" t="s">
        <v>116</v>
      </c>
      <c r="AN57" s="3" t="s">
        <v>161</v>
      </c>
      <c r="AO57" s="12">
        <v>2.879696</v>
      </c>
      <c r="AP57" s="12">
        <v>3.1232009999999999</v>
      </c>
      <c r="AQ57" s="12">
        <v>1.9677979999999999</v>
      </c>
      <c r="AR57" s="12">
        <v>1.4623299999999999</v>
      </c>
      <c r="AS57" s="12">
        <v>1.2830859999999999</v>
      </c>
      <c r="AT57" s="12">
        <v>2.3824339999999999</v>
      </c>
      <c r="AU57" s="12"/>
      <c r="AV57" s="12"/>
      <c r="AW57" s="12"/>
      <c r="AX57" s="3" t="s">
        <v>161</v>
      </c>
      <c r="AY57" s="12">
        <v>2.085461</v>
      </c>
      <c r="AZ57" s="12">
        <v>1.6147499999999999</v>
      </c>
      <c r="BA57" s="12">
        <v>1.3786959999999999</v>
      </c>
      <c r="BB57" s="12">
        <v>1.5919000000000001</v>
      </c>
      <c r="BC57" s="12">
        <v>2.513166</v>
      </c>
      <c r="BD57" s="12">
        <v>2.2436199999999999</v>
      </c>
      <c r="BE57" s="12"/>
      <c r="BF57" s="12"/>
      <c r="BG57" s="12"/>
      <c r="BH57" s="3" t="s">
        <v>162</v>
      </c>
      <c r="BI57" s="11">
        <v>2.427025</v>
      </c>
      <c r="BJ57" s="11">
        <v>3.6072790000000001</v>
      </c>
      <c r="BK57" s="11">
        <v>4.9279299999999999</v>
      </c>
      <c r="BL57" s="11">
        <v>4.0951409999999999</v>
      </c>
      <c r="BM57" s="11">
        <v>3.9394870000000002</v>
      </c>
      <c r="BN57" s="11">
        <v>2.4961540000000002</v>
      </c>
      <c r="BO57" s="12"/>
      <c r="BP57" s="12"/>
      <c r="BQ57" s="12"/>
      <c r="BR57" s="3" t="s">
        <v>161</v>
      </c>
      <c r="BS57" s="12">
        <v>0.11476500000000001</v>
      </c>
      <c r="BT57" s="12">
        <v>0.29168100000000002</v>
      </c>
      <c r="BU57" s="12">
        <v>0.58109</v>
      </c>
      <c r="BV57" s="12">
        <v>0.54020999999999997</v>
      </c>
      <c r="BW57" s="12">
        <v>0.45211699999999999</v>
      </c>
      <c r="BX57" s="12">
        <v>0.414686</v>
      </c>
      <c r="BY57" s="12"/>
      <c r="BZ57" s="12"/>
      <c r="CA57" s="12"/>
      <c r="CB57" s="3" t="s">
        <v>161</v>
      </c>
      <c r="CC57" s="13" t="s">
        <v>116</v>
      </c>
      <c r="CD57" s="13" t="s">
        <v>116</v>
      </c>
      <c r="CE57" s="13" t="s">
        <v>116</v>
      </c>
      <c r="CF57" s="13" t="s">
        <v>116</v>
      </c>
      <c r="CG57" s="13" t="s">
        <v>116</v>
      </c>
      <c r="CH57" s="13" t="s">
        <v>116</v>
      </c>
      <c r="CI57" s="12"/>
      <c r="CJ57" s="12"/>
      <c r="CK57" s="12"/>
      <c r="CL57" s="12"/>
      <c r="CM57" s="3" t="s">
        <v>161</v>
      </c>
      <c r="CN57" s="13" t="s">
        <v>116</v>
      </c>
      <c r="CO57" s="13" t="s">
        <v>116</v>
      </c>
      <c r="CP57" s="13" t="s">
        <v>116</v>
      </c>
      <c r="CQ57" s="13" t="s">
        <v>116</v>
      </c>
      <c r="CR57" s="12">
        <v>0.25218299999999999</v>
      </c>
      <c r="CS57" s="12">
        <v>0.20227400000000001</v>
      </c>
      <c r="CT57" s="12"/>
      <c r="CU57" s="12"/>
      <c r="CV57" s="12"/>
      <c r="CW57" s="12"/>
      <c r="CX57" s="3" t="s">
        <v>161</v>
      </c>
      <c r="CY57" s="17" t="s">
        <v>78</v>
      </c>
      <c r="CZ57" s="13" t="s">
        <v>116</v>
      </c>
      <c r="DA57" s="13" t="s">
        <v>116</v>
      </c>
      <c r="DB57" s="13" t="s">
        <v>116</v>
      </c>
      <c r="DC57" s="13" t="s">
        <v>116</v>
      </c>
      <c r="DD57" s="13" t="s">
        <v>116</v>
      </c>
      <c r="DE57" s="13" t="s">
        <v>116</v>
      </c>
      <c r="DI57" s="10" t="s">
        <v>137</v>
      </c>
      <c r="DJ57" s="3"/>
      <c r="DK57" s="3"/>
      <c r="DL57" s="3"/>
      <c r="DM57" s="3"/>
      <c r="DN57" s="3"/>
      <c r="DO57" s="3"/>
      <c r="DQ57" s="3" t="s">
        <v>161</v>
      </c>
      <c r="DR57" s="12">
        <v>7.1252139999999997</v>
      </c>
      <c r="DS57" s="13" t="s">
        <v>116</v>
      </c>
      <c r="DT57" s="13" t="s">
        <v>116</v>
      </c>
      <c r="DU57" s="13" t="s">
        <v>116</v>
      </c>
      <c r="DV57" s="13" t="s">
        <v>116</v>
      </c>
      <c r="DW57" s="13" t="s">
        <v>116</v>
      </c>
      <c r="DZ57" s="3" t="s">
        <v>159</v>
      </c>
      <c r="EA57" s="12">
        <v>2.0740319999999999</v>
      </c>
      <c r="EB57" s="12">
        <v>1.9366000000000001</v>
      </c>
      <c r="EC57" s="12">
        <v>1.9394990000000001</v>
      </c>
      <c r="ED57" s="12">
        <v>2.0555409999999998</v>
      </c>
      <c r="EE57" s="12">
        <v>2.0346060000000001</v>
      </c>
      <c r="EF57" s="12">
        <v>2.3384309999999999</v>
      </c>
      <c r="EL57" s="3" t="s">
        <v>161</v>
      </c>
      <c r="EM57" s="21">
        <v>0.310726</v>
      </c>
      <c r="EN57" s="12">
        <v>0.30349399999999999</v>
      </c>
      <c r="EO57" s="12">
        <v>0.32228400000000001</v>
      </c>
      <c r="EP57" s="12">
        <v>0.18973499999999999</v>
      </c>
      <c r="EQ57" s="12">
        <v>0.24226700000000001</v>
      </c>
      <c r="ER57" s="12">
        <v>5.3190000000000001E-2</v>
      </c>
      <c r="ES57" s="12">
        <v>0.277422</v>
      </c>
      <c r="EU57" s="3" t="s">
        <v>161</v>
      </c>
      <c r="EV57" s="12">
        <v>2.5353029999999999</v>
      </c>
      <c r="EW57" s="12">
        <v>1.7101599999999999</v>
      </c>
      <c r="EX57" s="12">
        <v>1.6418330000000001</v>
      </c>
      <c r="EY57" s="12">
        <v>2.4018139999999999</v>
      </c>
      <c r="EZ57" s="12">
        <v>2.4706260000000002</v>
      </c>
      <c r="FA57" s="12">
        <v>2.367963</v>
      </c>
    </row>
    <row r="58" spans="1:157" x14ac:dyDescent="0.2">
      <c r="A58" s="3"/>
      <c r="B58" s="3"/>
      <c r="C58" s="3"/>
      <c r="D58" s="3"/>
      <c r="E58" s="3"/>
      <c r="F58" s="3"/>
      <c r="G58" s="3"/>
      <c r="K58" s="3"/>
      <c r="L58" s="3"/>
      <c r="M58" s="3"/>
      <c r="N58" s="3"/>
      <c r="O58" s="3"/>
      <c r="P58" s="3"/>
      <c r="Q58" s="3"/>
      <c r="U58" s="3"/>
      <c r="V58" s="3"/>
      <c r="W58" s="3"/>
      <c r="X58" s="3"/>
      <c r="Y58" s="3"/>
      <c r="Z58" s="3"/>
      <c r="AA58" s="3"/>
      <c r="AD58" s="3"/>
      <c r="AE58" s="3"/>
      <c r="AF58" s="3"/>
      <c r="AG58" s="3"/>
      <c r="AH58" s="3"/>
      <c r="AI58" s="3"/>
      <c r="AJ58" s="3"/>
      <c r="AN58" s="3"/>
      <c r="AO58" s="3"/>
      <c r="AP58" s="3"/>
      <c r="AQ58" s="3"/>
      <c r="AR58" s="3"/>
      <c r="AS58" s="3"/>
      <c r="AT58" s="3"/>
      <c r="AU58" s="3"/>
      <c r="AV58" s="12"/>
      <c r="AW58" s="12"/>
      <c r="AX58" s="3"/>
      <c r="AY58" s="3"/>
      <c r="AZ58" s="3"/>
      <c r="BA58" s="3"/>
      <c r="BB58" s="3"/>
      <c r="BC58" s="3"/>
      <c r="BD58" s="3"/>
      <c r="BE58" s="12"/>
      <c r="BF58" s="12"/>
      <c r="BG58" s="12"/>
      <c r="BH58" s="3"/>
      <c r="BI58" s="3"/>
      <c r="BJ58" s="3"/>
      <c r="BK58" s="3"/>
      <c r="BL58" s="3"/>
      <c r="BM58" s="3"/>
      <c r="BN58" s="3"/>
      <c r="BO58" s="12"/>
      <c r="BP58" s="12"/>
      <c r="BQ58" s="12"/>
      <c r="BR58" s="3"/>
      <c r="BS58" s="3"/>
      <c r="BT58" s="3"/>
      <c r="BU58" s="3"/>
      <c r="BV58" s="3"/>
      <c r="BW58" s="3"/>
      <c r="BX58" s="3"/>
      <c r="BY58" s="12"/>
      <c r="BZ58" s="12"/>
      <c r="CA58" s="12"/>
      <c r="CB58" s="3"/>
      <c r="CC58" s="3"/>
      <c r="CD58" s="3"/>
      <c r="CE58" s="3"/>
      <c r="CF58" s="3"/>
      <c r="CG58" s="3"/>
      <c r="CH58" s="3"/>
      <c r="CI58" s="12"/>
      <c r="CJ58" s="12"/>
      <c r="CK58" s="12"/>
      <c r="CL58" s="12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I58" s="3" t="s">
        <v>139</v>
      </c>
      <c r="DJ58" s="18">
        <v>1.147635</v>
      </c>
      <c r="DK58" s="18">
        <v>1.187411</v>
      </c>
      <c r="DL58" s="18">
        <v>1.0934120000000001</v>
      </c>
      <c r="DM58" s="18">
        <v>1.142711</v>
      </c>
      <c r="DN58" s="18">
        <v>1.148291</v>
      </c>
      <c r="DO58" s="18">
        <v>1.0963510000000001</v>
      </c>
      <c r="DQ58" s="3"/>
      <c r="DR58" s="3"/>
      <c r="DS58" s="3"/>
      <c r="DT58" s="3"/>
      <c r="DU58" s="3"/>
      <c r="DV58" s="3"/>
      <c r="DW58" s="3"/>
      <c r="DZ58" s="3" t="s">
        <v>161</v>
      </c>
      <c r="EA58" s="12">
        <v>1.513944</v>
      </c>
      <c r="EB58" s="12">
        <v>1.1827129999999999</v>
      </c>
      <c r="EC58" s="12">
        <v>1.0383230000000001</v>
      </c>
      <c r="ED58" s="12">
        <v>1.222059</v>
      </c>
      <c r="EE58" s="12">
        <v>1.267439</v>
      </c>
      <c r="EF58" s="12">
        <v>1.568765</v>
      </c>
      <c r="EL58" s="3"/>
      <c r="EM58" s="3"/>
      <c r="EN58" s="3"/>
      <c r="EO58" s="3"/>
      <c r="EP58" s="3"/>
      <c r="EQ58" s="3"/>
      <c r="ER58" s="3"/>
      <c r="ES58" s="3"/>
      <c r="EU58" s="3"/>
      <c r="EV58" s="3"/>
      <c r="EW58" s="3"/>
      <c r="EX58" s="3"/>
      <c r="EY58" s="3"/>
      <c r="EZ58" s="3"/>
      <c r="FA58" s="3"/>
    </row>
    <row r="59" spans="1:157" x14ac:dyDescent="0.2">
      <c r="A59" s="3" t="s">
        <v>163</v>
      </c>
      <c r="B59" s="15">
        <v>8.9028290000000005</v>
      </c>
      <c r="C59" s="15">
        <v>8.3952460000000002</v>
      </c>
      <c r="D59" s="15">
        <v>11.911638</v>
      </c>
      <c r="E59" s="15">
        <v>10.813241</v>
      </c>
      <c r="F59" s="15">
        <v>10.102228</v>
      </c>
      <c r="G59" s="15">
        <v>12.497915000000001</v>
      </c>
      <c r="K59" s="3" t="s">
        <v>163</v>
      </c>
      <c r="L59" s="15">
        <v>4.9416289999999998</v>
      </c>
      <c r="M59" s="15">
        <v>5.218674</v>
      </c>
      <c r="N59" s="15">
        <v>5.2427479999999997</v>
      </c>
      <c r="O59" s="15">
        <v>3.8675890000000002</v>
      </c>
      <c r="P59" s="15">
        <v>3.935219</v>
      </c>
      <c r="Q59" s="15">
        <v>5.0254310000000002</v>
      </c>
      <c r="U59" s="3" t="s">
        <v>163</v>
      </c>
      <c r="V59" s="15">
        <v>3.9517030000000002</v>
      </c>
      <c r="W59" s="15">
        <v>4.9958159999999996</v>
      </c>
      <c r="X59" s="15">
        <v>6.7013550000000004</v>
      </c>
      <c r="Y59" s="15">
        <v>7.2899079999999996</v>
      </c>
      <c r="Z59" s="15">
        <v>7.4305000000000003</v>
      </c>
      <c r="AA59" s="15">
        <v>7.8606920000000002</v>
      </c>
      <c r="AD59" s="3" t="s">
        <v>163</v>
      </c>
      <c r="AE59" s="15">
        <v>2.419082</v>
      </c>
      <c r="AF59" s="15">
        <v>2.1622629999999998</v>
      </c>
      <c r="AG59" s="15">
        <v>2.5103870000000001</v>
      </c>
      <c r="AH59" s="15">
        <v>2.0356450000000001</v>
      </c>
      <c r="AI59" s="15">
        <v>2.591431</v>
      </c>
      <c r="AJ59" s="15">
        <v>2.7989229999999998</v>
      </c>
      <c r="AN59" s="3" t="s">
        <v>163</v>
      </c>
      <c r="AO59" s="15" t="s">
        <v>78</v>
      </c>
      <c r="AP59" s="15" t="s">
        <v>78</v>
      </c>
      <c r="AQ59" s="15">
        <v>3.1589260000000001</v>
      </c>
      <c r="AR59" s="15">
        <v>3.9938319999999998</v>
      </c>
      <c r="AS59" s="15">
        <v>5.0838530000000004</v>
      </c>
      <c r="AT59" s="15" t="s">
        <v>78</v>
      </c>
      <c r="AU59" s="15"/>
      <c r="AV59" s="3"/>
      <c r="AW59" s="3"/>
      <c r="AX59" s="3" t="s">
        <v>163</v>
      </c>
      <c r="AY59" s="15">
        <v>3.1304110000000001</v>
      </c>
      <c r="AZ59" s="15">
        <v>3.3972540000000002</v>
      </c>
      <c r="BA59" s="15">
        <v>4.5650649999999997</v>
      </c>
      <c r="BB59" s="15">
        <v>5.86226</v>
      </c>
      <c r="BC59" s="15">
        <v>6.1015899999999998</v>
      </c>
      <c r="BD59" s="15">
        <v>8.1543030000000005</v>
      </c>
      <c r="BE59" s="3"/>
      <c r="BF59" s="3"/>
      <c r="BG59" s="3"/>
      <c r="BH59" s="10" t="s">
        <v>136</v>
      </c>
      <c r="BI59" s="3"/>
      <c r="BJ59" s="3"/>
      <c r="BK59" s="3"/>
      <c r="BL59" s="3"/>
      <c r="BM59" s="3"/>
      <c r="BN59" s="3"/>
      <c r="BO59" s="3"/>
      <c r="BP59" s="3"/>
      <c r="BQ59" s="3"/>
      <c r="BR59" s="3" t="s">
        <v>163</v>
      </c>
      <c r="BS59" s="15">
        <v>10.239431</v>
      </c>
      <c r="BT59" s="15">
        <v>10.009708</v>
      </c>
      <c r="BU59" s="15">
        <v>10.234991000000001</v>
      </c>
      <c r="BV59" s="15">
        <v>9.8069210000000009</v>
      </c>
      <c r="BW59" s="15">
        <v>10.038662</v>
      </c>
      <c r="BX59" s="15">
        <v>10.158706</v>
      </c>
      <c r="BY59" s="3"/>
      <c r="BZ59" s="3"/>
      <c r="CA59" s="3"/>
      <c r="CB59" s="3" t="s">
        <v>163</v>
      </c>
      <c r="CC59" s="15">
        <v>11.917678</v>
      </c>
      <c r="CD59" s="15">
        <v>15.278389000000001</v>
      </c>
      <c r="CE59" s="15">
        <v>15.794510000000001</v>
      </c>
      <c r="CF59" s="15">
        <v>6.8203490000000002</v>
      </c>
      <c r="CG59" s="15">
        <v>7.3708720000000003</v>
      </c>
      <c r="CH59" s="15">
        <v>9.5548839999999995</v>
      </c>
      <c r="CI59" s="3"/>
      <c r="CJ59" s="3"/>
      <c r="CK59" s="3"/>
      <c r="CL59" s="3"/>
      <c r="CM59" s="3" t="s">
        <v>163</v>
      </c>
      <c r="CN59" s="15">
        <v>5.5840930000000002</v>
      </c>
      <c r="CO59" s="15">
        <v>7.1575249999999997</v>
      </c>
      <c r="CP59" s="15">
        <v>8.6100429999999992</v>
      </c>
      <c r="CQ59" s="15">
        <v>7.6840060000000001</v>
      </c>
      <c r="CR59" s="15">
        <v>8.6572300000000002</v>
      </c>
      <c r="CS59" s="15">
        <v>9.4170239999999996</v>
      </c>
      <c r="CT59" s="15"/>
      <c r="CU59" s="15"/>
      <c r="CV59" s="15"/>
      <c r="CW59" s="15"/>
      <c r="CX59" s="3" t="s">
        <v>163</v>
      </c>
      <c r="CY59" s="17" t="s">
        <v>78</v>
      </c>
      <c r="CZ59" s="15">
        <v>16.156609</v>
      </c>
      <c r="DA59" s="15">
        <v>15.448513999999999</v>
      </c>
      <c r="DB59" s="15">
        <v>19.961501999999999</v>
      </c>
      <c r="DC59" s="15">
        <v>15.969427</v>
      </c>
      <c r="DD59" s="15">
        <v>29.449147</v>
      </c>
      <c r="DE59" s="15">
        <v>49.992047999999997</v>
      </c>
      <c r="DI59" s="3" t="s">
        <v>142</v>
      </c>
      <c r="DJ59" s="18">
        <v>0.53437199999999996</v>
      </c>
      <c r="DK59" s="18">
        <v>0.54283899999999996</v>
      </c>
      <c r="DL59" s="18">
        <v>0.52231099999999997</v>
      </c>
      <c r="DM59" s="18">
        <v>0.53330200000000005</v>
      </c>
      <c r="DN59" s="18">
        <v>0.53451400000000004</v>
      </c>
      <c r="DO59" s="18">
        <v>0.52298100000000003</v>
      </c>
      <c r="DQ59" s="3" t="s">
        <v>163</v>
      </c>
      <c r="DR59" s="15">
        <v>1.6333690000000001</v>
      </c>
      <c r="DS59" s="15">
        <v>6.5782389999999999</v>
      </c>
      <c r="DT59" s="15">
        <v>16.354368000000001</v>
      </c>
      <c r="DU59" s="15">
        <v>15.429994000000001</v>
      </c>
      <c r="DV59" s="15">
        <v>11.405381</v>
      </c>
      <c r="DW59" s="15">
        <v>9.8086789999999997</v>
      </c>
      <c r="DZ59" s="3"/>
      <c r="EA59" s="3"/>
      <c r="EB59" s="3"/>
      <c r="EC59" s="3"/>
      <c r="ED59" s="3"/>
      <c r="EE59" s="3"/>
      <c r="EF59" s="3"/>
      <c r="EL59" s="3" t="s">
        <v>163</v>
      </c>
      <c r="EM59" s="23">
        <v>6.82369</v>
      </c>
      <c r="EN59" s="15">
        <v>6.7887719999999998</v>
      </c>
      <c r="EO59" s="15">
        <v>6.6494359999999997</v>
      </c>
      <c r="EP59" s="15">
        <v>7.5126330000000001</v>
      </c>
      <c r="EQ59" s="15">
        <v>6.7575479999999999</v>
      </c>
      <c r="ER59" s="15">
        <v>6.8699450000000004</v>
      </c>
      <c r="ES59" s="15">
        <v>7.4918990000000001</v>
      </c>
      <c r="EU59" s="3" t="s">
        <v>163</v>
      </c>
      <c r="EV59" s="15">
        <v>4.1495490000000004</v>
      </c>
      <c r="EW59" s="15">
        <v>4.3485459999999998</v>
      </c>
      <c r="EX59" s="15">
        <v>4.7071909999999999</v>
      </c>
      <c r="EY59" s="15">
        <v>4.6686899999999998</v>
      </c>
      <c r="EZ59" s="15">
        <v>4.8888420000000004</v>
      </c>
      <c r="FA59" s="15">
        <v>5.1898869999999997</v>
      </c>
    </row>
    <row r="60" spans="1:157" x14ac:dyDescent="0.2">
      <c r="A60" s="3"/>
      <c r="B60" s="3"/>
      <c r="C60" s="3"/>
      <c r="D60" s="3"/>
      <c r="E60" s="3"/>
      <c r="F60" s="3"/>
      <c r="G60" s="3"/>
      <c r="K60" s="3"/>
      <c r="L60" s="3"/>
      <c r="M60" s="3"/>
      <c r="N60" s="3"/>
      <c r="O60" s="3"/>
      <c r="P60" s="3"/>
      <c r="Q60" s="3"/>
      <c r="U60" s="3"/>
      <c r="V60" s="3"/>
      <c r="W60" s="3"/>
      <c r="X60" s="3"/>
      <c r="Y60" s="3"/>
      <c r="Z60" s="3"/>
      <c r="AA60" s="3"/>
      <c r="AN60" s="3"/>
      <c r="AO60" s="3"/>
      <c r="AP60" s="3"/>
      <c r="AQ60" s="3"/>
      <c r="AR60" s="3"/>
      <c r="AS60" s="3"/>
      <c r="AT60" s="3"/>
      <c r="AU60" s="3"/>
      <c r="AV60" s="15"/>
      <c r="AW60" s="15"/>
      <c r="AX60" s="3"/>
      <c r="AY60" s="3"/>
      <c r="AZ60" s="3"/>
      <c r="BA60" s="3"/>
      <c r="BB60" s="3"/>
      <c r="BC60" s="3"/>
      <c r="BD60" s="3"/>
      <c r="BE60" s="15"/>
      <c r="BF60" s="15"/>
      <c r="BG60" s="15"/>
      <c r="BH60" s="3" t="s">
        <v>164</v>
      </c>
      <c r="BI60" s="13" t="s">
        <v>78</v>
      </c>
      <c r="BJ60" s="13" t="s">
        <v>78</v>
      </c>
      <c r="BK60" s="13" t="s">
        <v>78</v>
      </c>
      <c r="BL60" s="13" t="s">
        <v>78</v>
      </c>
      <c r="BM60" s="13" t="s">
        <v>78</v>
      </c>
      <c r="BN60" s="13" t="s">
        <v>78</v>
      </c>
      <c r="BO60" s="15"/>
      <c r="BP60" s="15"/>
      <c r="BQ60" s="15"/>
      <c r="BR60" s="3"/>
      <c r="BS60" s="3"/>
      <c r="BT60" s="3"/>
      <c r="BU60" s="3"/>
      <c r="BV60" s="3"/>
      <c r="BW60" s="3"/>
      <c r="BX60" s="3"/>
      <c r="BY60" s="15"/>
      <c r="BZ60" s="15"/>
      <c r="CA60" s="15"/>
      <c r="CB60" s="3"/>
      <c r="CC60" s="3"/>
      <c r="CD60" s="3"/>
      <c r="CE60" s="3"/>
      <c r="CF60" s="3"/>
      <c r="CG60" s="3"/>
      <c r="CH60" s="3"/>
      <c r="CI60" s="15"/>
      <c r="CJ60" s="15"/>
      <c r="CK60" s="15"/>
      <c r="CL60" s="15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I60" s="3" t="s">
        <v>144</v>
      </c>
      <c r="DJ60" s="18">
        <v>0.758135</v>
      </c>
      <c r="DK60" s="18">
        <v>0.81337400000000004</v>
      </c>
      <c r="DL60" s="18">
        <v>0.75382800000000005</v>
      </c>
      <c r="DM60" s="18">
        <v>0.77698999999999996</v>
      </c>
      <c r="DN60" s="18">
        <v>0.75289700000000004</v>
      </c>
      <c r="DO60" s="18">
        <v>0.74939</v>
      </c>
      <c r="DQ60" s="3"/>
      <c r="DR60" s="3"/>
      <c r="DS60" s="3"/>
      <c r="DT60" s="3"/>
      <c r="DU60" s="3"/>
      <c r="DV60" s="3"/>
      <c r="DW60" s="3"/>
      <c r="DZ60" s="10" t="s">
        <v>165</v>
      </c>
      <c r="EA60" s="3"/>
      <c r="EB60" s="3"/>
      <c r="EC60" s="3"/>
      <c r="ED60" s="3"/>
      <c r="EE60" s="3"/>
      <c r="EF60" s="3"/>
      <c r="EL60" s="3"/>
      <c r="EM60" s="3"/>
      <c r="EN60" s="3"/>
      <c r="EO60" s="3"/>
      <c r="EP60" s="3"/>
      <c r="EQ60" s="3"/>
      <c r="ER60" s="3"/>
      <c r="ES60" s="3"/>
      <c r="EU60" s="3"/>
      <c r="EV60" s="3"/>
      <c r="EW60" s="3"/>
      <c r="EX60" s="3"/>
      <c r="EY60" s="3"/>
      <c r="EZ60" s="3"/>
      <c r="FA60" s="3"/>
    </row>
    <row r="61" spans="1:157" x14ac:dyDescent="0.2">
      <c r="A61" s="10" t="s">
        <v>165</v>
      </c>
      <c r="B61" s="3"/>
      <c r="C61" s="3"/>
      <c r="D61" s="3"/>
      <c r="E61" s="3"/>
      <c r="F61" s="3"/>
      <c r="G61" s="3"/>
      <c r="K61" s="10" t="s">
        <v>165</v>
      </c>
      <c r="L61" s="3"/>
      <c r="M61" s="3"/>
      <c r="N61" s="3"/>
      <c r="O61" s="3"/>
      <c r="P61" s="3"/>
      <c r="Q61" s="3"/>
      <c r="U61" s="10" t="s">
        <v>165</v>
      </c>
      <c r="V61" s="3"/>
      <c r="W61" s="3"/>
      <c r="X61" s="3"/>
      <c r="Y61" s="3"/>
      <c r="Z61" s="3"/>
      <c r="AA61" s="3"/>
      <c r="AD61" s="10" t="s">
        <v>165</v>
      </c>
      <c r="AE61" s="3"/>
      <c r="AF61" s="3"/>
      <c r="AG61" s="3"/>
      <c r="AH61" s="3"/>
      <c r="AI61" s="3"/>
      <c r="AJ61" s="3"/>
      <c r="AN61" s="10" t="s">
        <v>165</v>
      </c>
      <c r="AO61" s="3"/>
      <c r="AP61" s="3"/>
      <c r="AQ61" s="3"/>
      <c r="AR61" s="3"/>
      <c r="AS61" s="3"/>
      <c r="AT61" s="3"/>
      <c r="AU61" s="3"/>
      <c r="AV61" s="3"/>
      <c r="AW61" s="3"/>
      <c r="AX61" s="10" t="s">
        <v>165</v>
      </c>
      <c r="AY61" s="3"/>
      <c r="AZ61" s="3"/>
      <c r="BA61" s="3"/>
      <c r="BB61" s="3"/>
      <c r="BC61" s="3"/>
      <c r="BD61" s="3"/>
      <c r="BE61" s="3"/>
      <c r="BF61" s="3"/>
      <c r="BG61" s="3"/>
      <c r="BH61" s="3" t="s">
        <v>166</v>
      </c>
      <c r="BI61" s="12">
        <v>2.6744159999999999</v>
      </c>
      <c r="BJ61" s="12">
        <v>4.5958829999999997</v>
      </c>
      <c r="BK61" s="12">
        <v>11.726094</v>
      </c>
      <c r="BL61" s="12">
        <v>2.769015</v>
      </c>
      <c r="BM61" s="12">
        <v>1.757639</v>
      </c>
      <c r="BN61" s="12">
        <v>1.7408090000000001</v>
      </c>
      <c r="BO61" s="3"/>
      <c r="BP61" s="3"/>
      <c r="BQ61" s="3"/>
      <c r="BR61" s="10" t="s">
        <v>165</v>
      </c>
      <c r="BS61" s="3"/>
      <c r="BT61" s="3"/>
      <c r="BU61" s="3"/>
      <c r="BV61" s="3"/>
      <c r="BW61" s="3"/>
      <c r="BX61" s="3"/>
      <c r="BY61" s="3"/>
      <c r="BZ61" s="3"/>
      <c r="CA61" s="3"/>
      <c r="CB61" s="10" t="s">
        <v>165</v>
      </c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10" t="s">
        <v>165</v>
      </c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10" t="s">
        <v>165</v>
      </c>
      <c r="CY61" s="3"/>
      <c r="CZ61" s="3"/>
      <c r="DA61" s="3"/>
      <c r="DB61" s="3"/>
      <c r="DC61" s="3"/>
      <c r="DD61" s="3"/>
      <c r="DE61" s="3"/>
      <c r="DI61" s="3" t="s">
        <v>146</v>
      </c>
      <c r="DJ61" s="18">
        <v>0.35300900000000002</v>
      </c>
      <c r="DK61" s="18">
        <v>0.37184299999999998</v>
      </c>
      <c r="DL61" s="18">
        <v>0.360095</v>
      </c>
      <c r="DM61" s="18">
        <v>0.36262</v>
      </c>
      <c r="DN61" s="18">
        <v>0.350464</v>
      </c>
      <c r="DO61" s="18">
        <v>0.35747299999999999</v>
      </c>
      <c r="DQ61" s="10" t="s">
        <v>165</v>
      </c>
      <c r="DR61" s="3"/>
      <c r="DS61" s="3"/>
      <c r="DT61" s="3"/>
      <c r="DU61" s="3"/>
      <c r="DV61" s="3"/>
      <c r="DW61" s="3"/>
      <c r="DZ61" s="3" t="s">
        <v>167</v>
      </c>
      <c r="EA61" s="11">
        <v>7.0311999999999999E-2</v>
      </c>
      <c r="EB61" s="11">
        <v>6.1885000000000003E-2</v>
      </c>
      <c r="EC61" s="11">
        <v>0.11844</v>
      </c>
      <c r="ED61" s="11">
        <v>0.127139</v>
      </c>
      <c r="EE61" s="11">
        <v>0.14640800000000001</v>
      </c>
      <c r="EF61" s="11">
        <v>7.7109999999999998E-2</v>
      </c>
      <c r="EL61" s="10" t="s">
        <v>165</v>
      </c>
      <c r="EM61" s="3"/>
      <c r="EN61" s="3"/>
      <c r="EO61" s="3"/>
      <c r="EP61" s="3"/>
      <c r="EQ61" s="3"/>
      <c r="ER61" s="3"/>
      <c r="ES61" s="3"/>
      <c r="EU61" s="10" t="s">
        <v>165</v>
      </c>
      <c r="EV61" s="3"/>
      <c r="EW61" s="3"/>
      <c r="EX61" s="3"/>
      <c r="EY61" s="3"/>
      <c r="EZ61" s="3"/>
      <c r="FA61" s="3"/>
    </row>
    <row r="62" spans="1:157" x14ac:dyDescent="0.2">
      <c r="A62" s="3" t="s">
        <v>167</v>
      </c>
      <c r="B62" s="11">
        <v>0.183</v>
      </c>
      <c r="C62" s="11">
        <v>0.12770500000000001</v>
      </c>
      <c r="D62" s="11">
        <v>0.41149999999999998</v>
      </c>
      <c r="E62" s="11">
        <v>9.7808000000000006E-2</v>
      </c>
      <c r="F62" s="11">
        <v>8.6827000000000001E-2</v>
      </c>
      <c r="G62" s="11">
        <v>0.14379800000000001</v>
      </c>
      <c r="K62" s="3" t="s">
        <v>167</v>
      </c>
      <c r="L62" s="11">
        <v>0.204541</v>
      </c>
      <c r="M62" s="11">
        <v>0.37623400000000001</v>
      </c>
      <c r="N62" s="11">
        <v>0.21695300000000001</v>
      </c>
      <c r="O62" s="11">
        <v>9.3994999999999995E-2</v>
      </c>
      <c r="P62" s="11">
        <v>0.118295</v>
      </c>
      <c r="Q62" s="11">
        <v>0.119308</v>
      </c>
      <c r="U62" s="3" t="s">
        <v>167</v>
      </c>
      <c r="V62" s="11">
        <v>-2.0410999999999999E-2</v>
      </c>
      <c r="W62" s="11">
        <v>5.5120000000000002E-2</v>
      </c>
      <c r="X62" s="11">
        <v>0.33259300000000003</v>
      </c>
      <c r="Y62" s="11">
        <v>7.7937000000000006E-2</v>
      </c>
      <c r="Z62" s="11">
        <v>-2.8004999999999999E-2</v>
      </c>
      <c r="AA62" s="11">
        <v>2.0219000000000001E-2</v>
      </c>
      <c r="AD62" s="3" t="s">
        <v>167</v>
      </c>
      <c r="AE62" s="11">
        <v>2.7352000000000001E-2</v>
      </c>
      <c r="AF62" s="11">
        <v>-3.5492999999999997E-2</v>
      </c>
      <c r="AG62" s="11">
        <v>0.124627</v>
      </c>
      <c r="AH62" s="11">
        <v>9.3542E-2</v>
      </c>
      <c r="AI62" s="11">
        <v>0.206814</v>
      </c>
      <c r="AJ62" s="11">
        <v>5.9325000000000003E-2</v>
      </c>
      <c r="AN62" s="3" t="s">
        <v>167</v>
      </c>
      <c r="AO62" s="11">
        <v>8.3891999999999994E-2</v>
      </c>
      <c r="AP62" s="11">
        <v>5.7131000000000001E-2</v>
      </c>
      <c r="AQ62" s="11">
        <v>0.14911199999999999</v>
      </c>
      <c r="AR62" s="11">
        <v>0.20958099999999999</v>
      </c>
      <c r="AS62" s="11">
        <v>7.8787999999999997E-2</v>
      </c>
      <c r="AT62" s="11">
        <v>0.43985000000000002</v>
      </c>
      <c r="AU62" s="11"/>
      <c r="AV62" s="3"/>
      <c r="AW62" s="3"/>
      <c r="AX62" s="3" t="s">
        <v>167</v>
      </c>
      <c r="AY62" s="11">
        <v>3.8439000000000001E-2</v>
      </c>
      <c r="AZ62" s="11">
        <v>9.9477999999999997E-2</v>
      </c>
      <c r="BA62" s="11">
        <v>0.153978</v>
      </c>
      <c r="BB62" s="11">
        <v>7.8740000000000008E-3</v>
      </c>
      <c r="BC62" s="11">
        <v>0.1956</v>
      </c>
      <c r="BD62" s="11">
        <v>0.27409099999999997</v>
      </c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 t="s">
        <v>167</v>
      </c>
      <c r="BS62" s="11">
        <v>0.129297</v>
      </c>
      <c r="BT62" s="11">
        <v>-9.3703999999999996E-2</v>
      </c>
      <c r="BU62" s="11">
        <v>0.23416699999999999</v>
      </c>
      <c r="BV62" s="11">
        <v>0.17755699999999999</v>
      </c>
      <c r="BW62" s="11">
        <v>0.128659</v>
      </c>
      <c r="BX62" s="11">
        <v>0.11733</v>
      </c>
      <c r="BY62" s="3"/>
      <c r="BZ62" s="3"/>
      <c r="CA62" s="3"/>
      <c r="CB62" s="3" t="s">
        <v>167</v>
      </c>
      <c r="CC62" s="11">
        <v>0.26610899999999998</v>
      </c>
      <c r="CD62" s="11">
        <v>0.21596299999999999</v>
      </c>
      <c r="CE62" s="11">
        <v>0.37182500000000002</v>
      </c>
      <c r="CF62" s="11">
        <v>-1.1194000000000001E-2</v>
      </c>
      <c r="CG62" s="11">
        <v>0.15687400000000001</v>
      </c>
      <c r="CH62" s="11">
        <v>0.23055999999999999</v>
      </c>
      <c r="CI62" s="3"/>
      <c r="CJ62" s="3"/>
      <c r="CK62" s="3"/>
      <c r="CL62" s="3"/>
      <c r="CM62" s="3" t="s">
        <v>167</v>
      </c>
      <c r="CN62" s="11">
        <v>0.13645499999999999</v>
      </c>
      <c r="CO62" s="11">
        <v>0.175317</v>
      </c>
      <c r="CP62" s="11">
        <v>0.17956</v>
      </c>
      <c r="CQ62" s="11">
        <v>6.8820000000000006E-2</v>
      </c>
      <c r="CR62" s="11">
        <v>0.156699</v>
      </c>
      <c r="CS62" s="11">
        <v>0.164353</v>
      </c>
      <c r="CT62" s="11"/>
      <c r="CU62" s="11"/>
      <c r="CV62" s="11"/>
      <c r="CW62" s="11"/>
      <c r="CX62" s="3" t="s">
        <v>167</v>
      </c>
      <c r="CY62" s="17" t="s">
        <v>78</v>
      </c>
      <c r="CZ62" s="11">
        <v>-6.8112000000000006E-2</v>
      </c>
      <c r="DA62" s="11">
        <v>0.52729400000000004</v>
      </c>
      <c r="DB62" s="11">
        <v>0.61403200000000002</v>
      </c>
      <c r="DC62" s="11">
        <v>2.2290000000000001E-3</v>
      </c>
      <c r="DD62" s="11">
        <v>1.258545</v>
      </c>
      <c r="DE62" s="11">
        <v>1.524381</v>
      </c>
      <c r="DI62" s="3" t="s">
        <v>147</v>
      </c>
      <c r="DJ62" s="18">
        <v>0.77680400000000005</v>
      </c>
      <c r="DK62" s="18">
        <v>0.79159500000000005</v>
      </c>
      <c r="DL62" s="18">
        <v>0.78937800000000002</v>
      </c>
      <c r="DM62" s="18">
        <v>0.78812099999999996</v>
      </c>
      <c r="DN62" s="18">
        <v>0.77724400000000005</v>
      </c>
      <c r="DO62" s="18">
        <v>0.73544500000000002</v>
      </c>
      <c r="DQ62" s="3" t="s">
        <v>167</v>
      </c>
      <c r="DR62" s="11">
        <v>0.14524000000000001</v>
      </c>
      <c r="DS62" s="11">
        <v>0.28309800000000002</v>
      </c>
      <c r="DT62" s="11">
        <v>0.70671600000000001</v>
      </c>
      <c r="DU62" s="11">
        <v>0.51351599999999997</v>
      </c>
      <c r="DV62" s="11">
        <v>0.18795200000000001</v>
      </c>
      <c r="DW62" s="11">
        <v>1.278E-2</v>
      </c>
      <c r="DZ62" s="3" t="s">
        <v>168</v>
      </c>
      <c r="EA62" s="11">
        <v>6.9680000000000006E-2</v>
      </c>
      <c r="EB62" s="11">
        <v>0.16323399999999999</v>
      </c>
      <c r="EC62" s="11">
        <v>3.9581999999999999E-2</v>
      </c>
      <c r="ED62" s="11">
        <v>0.143068</v>
      </c>
      <c r="EE62" s="11">
        <v>0.14244399999999999</v>
      </c>
      <c r="EF62" s="11">
        <v>-1.7139999999999999E-2</v>
      </c>
      <c r="EL62" s="3" t="s">
        <v>167</v>
      </c>
      <c r="EM62" s="20">
        <v>0.114901</v>
      </c>
      <c r="EN62" s="11">
        <v>0.114901</v>
      </c>
      <c r="EO62" s="11">
        <v>-4.9223999999999997E-2</v>
      </c>
      <c r="EP62" s="11">
        <v>0.103405</v>
      </c>
      <c r="EQ62" s="11">
        <v>0.21593000000000001</v>
      </c>
      <c r="ER62" s="11">
        <v>0.114056</v>
      </c>
      <c r="ES62" s="11">
        <v>0.100235</v>
      </c>
      <c r="EU62" s="3" t="s">
        <v>167</v>
      </c>
      <c r="EV62" s="11">
        <v>1.8582000000000001E-2</v>
      </c>
      <c r="EW62" s="11">
        <v>6.7155000000000006E-2</v>
      </c>
      <c r="EX62" s="11">
        <v>2.4327000000000001E-2</v>
      </c>
      <c r="EY62" s="11">
        <v>6.7280000000000006E-2</v>
      </c>
      <c r="EZ62" s="11">
        <v>6.0259E-2</v>
      </c>
      <c r="FA62" s="11">
        <v>5.4843999999999997E-2</v>
      </c>
    </row>
    <row r="63" spans="1:157" x14ac:dyDescent="0.2">
      <c r="A63" s="3" t="s">
        <v>168</v>
      </c>
      <c r="B63" s="11">
        <v>0.164242</v>
      </c>
      <c r="C63" s="11">
        <v>8.7082000000000007E-2</v>
      </c>
      <c r="D63" s="11">
        <v>0.50005599999999994</v>
      </c>
      <c r="E63" s="11">
        <v>6.7724000000000006E-2</v>
      </c>
      <c r="F63" s="11">
        <v>0.11740100000000001</v>
      </c>
      <c r="G63" s="11">
        <v>0.189829</v>
      </c>
      <c r="K63" s="3" t="s">
        <v>168</v>
      </c>
      <c r="L63" s="11">
        <v>0.22676499999999999</v>
      </c>
      <c r="M63" s="11">
        <v>0.32848300000000002</v>
      </c>
      <c r="N63" s="11">
        <v>0.29275899999999999</v>
      </c>
      <c r="O63" s="11">
        <v>0.14013700000000001</v>
      </c>
      <c r="P63" s="11">
        <v>0.19939399999999999</v>
      </c>
      <c r="Q63" s="11">
        <v>0.171653</v>
      </c>
      <c r="U63" s="3" t="s">
        <v>168</v>
      </c>
      <c r="V63" s="11">
        <v>-3.3848000000000003E-2</v>
      </c>
      <c r="W63" s="11">
        <v>6.6711999999999994E-2</v>
      </c>
      <c r="X63" s="11">
        <v>0.45619100000000001</v>
      </c>
      <c r="Y63" s="11">
        <v>0.117419</v>
      </c>
      <c r="Z63" s="11">
        <v>-9.5680000000000001E-3</v>
      </c>
      <c r="AA63" s="11">
        <v>6.8194000000000005E-2</v>
      </c>
      <c r="AD63" s="3" t="s">
        <v>168</v>
      </c>
      <c r="AE63" s="11">
        <v>9.1487069999999999</v>
      </c>
      <c r="AF63" s="11">
        <v>-0.33896599999999999</v>
      </c>
      <c r="AG63" s="11">
        <v>0.64990599999999998</v>
      </c>
      <c r="AH63" s="11" t="s">
        <v>116</v>
      </c>
      <c r="AI63" s="11" t="s">
        <v>116</v>
      </c>
      <c r="AJ63" s="11">
        <v>0.39871400000000001</v>
      </c>
      <c r="AN63" s="3" t="s">
        <v>168</v>
      </c>
      <c r="AO63" s="11">
        <v>0.14804300000000001</v>
      </c>
      <c r="AP63" s="11">
        <v>9.4242000000000006E-2</v>
      </c>
      <c r="AQ63" s="11">
        <v>0.16799</v>
      </c>
      <c r="AR63" s="11">
        <v>0.22964300000000001</v>
      </c>
      <c r="AS63" s="11">
        <v>6.4134999999999998E-2</v>
      </c>
      <c r="AT63" s="11">
        <v>0.46103100000000002</v>
      </c>
      <c r="AU63" s="11"/>
      <c r="AV63" s="11"/>
      <c r="AW63" s="11"/>
      <c r="AX63" s="3" t="s">
        <v>168</v>
      </c>
      <c r="AY63" s="11">
        <v>4.6795000000000003E-2</v>
      </c>
      <c r="AZ63" s="11">
        <v>8.2860000000000003E-2</v>
      </c>
      <c r="BA63" s="11">
        <v>0.120106</v>
      </c>
      <c r="BB63" s="11">
        <v>2.6530000000000001E-2</v>
      </c>
      <c r="BC63" s="11">
        <v>0.23413600000000001</v>
      </c>
      <c r="BD63" s="11">
        <v>0.31036599999999998</v>
      </c>
      <c r="BE63" s="11"/>
      <c r="BF63" s="11"/>
      <c r="BG63" s="11"/>
      <c r="BH63" s="10" t="s">
        <v>165</v>
      </c>
      <c r="BI63" s="3"/>
      <c r="BJ63" s="3"/>
      <c r="BK63" s="3"/>
      <c r="BL63" s="3"/>
      <c r="BM63" s="3"/>
      <c r="BN63" s="3"/>
      <c r="BO63" s="11"/>
      <c r="BP63" s="11"/>
      <c r="BQ63" s="11"/>
      <c r="BR63" s="3" t="s">
        <v>168</v>
      </c>
      <c r="BS63" s="11">
        <v>0.129297</v>
      </c>
      <c r="BT63" s="11">
        <v>-9.3703999999999996E-2</v>
      </c>
      <c r="BU63" s="11">
        <v>0.23416699999999999</v>
      </c>
      <c r="BV63" s="11">
        <v>0.17755699999999999</v>
      </c>
      <c r="BW63" s="11">
        <v>0.128659</v>
      </c>
      <c r="BX63" s="11">
        <v>0.11733</v>
      </c>
      <c r="BY63" s="11"/>
      <c r="BZ63" s="11"/>
      <c r="CA63" s="11"/>
      <c r="CB63" s="3" t="s">
        <v>168</v>
      </c>
      <c r="CC63" s="11">
        <v>0.246197</v>
      </c>
      <c r="CD63" s="11">
        <v>0.19586700000000001</v>
      </c>
      <c r="CE63" s="11">
        <v>0.37542700000000001</v>
      </c>
      <c r="CF63" s="11">
        <v>-2.5451999999999999E-2</v>
      </c>
      <c r="CG63" s="11">
        <v>0.17275299999999999</v>
      </c>
      <c r="CH63" s="11">
        <v>0.25185000000000002</v>
      </c>
      <c r="CI63" s="11"/>
      <c r="CJ63" s="11"/>
      <c r="CK63" s="11"/>
      <c r="CL63" s="11"/>
      <c r="CM63" s="3" t="s">
        <v>168</v>
      </c>
      <c r="CN63" s="11">
        <v>0.16885900000000001</v>
      </c>
      <c r="CO63" s="11">
        <v>0.19516700000000001</v>
      </c>
      <c r="CP63" s="11">
        <v>0.17059099999999999</v>
      </c>
      <c r="CQ63" s="11">
        <v>7.8040999999999999E-2</v>
      </c>
      <c r="CR63" s="11">
        <v>0.169653</v>
      </c>
      <c r="CS63" s="11">
        <v>0.16164800000000001</v>
      </c>
      <c r="CT63" s="11"/>
      <c r="CU63" s="11"/>
      <c r="CV63" s="11"/>
      <c r="CW63" s="11"/>
      <c r="CX63" s="3" t="s">
        <v>168</v>
      </c>
      <c r="CY63" s="17" t="s">
        <v>78</v>
      </c>
      <c r="CZ63" s="11">
        <v>-5.6198999999999999E-2</v>
      </c>
      <c r="DA63" s="11">
        <v>0.55984</v>
      </c>
      <c r="DB63" s="11">
        <v>0.65529899999999996</v>
      </c>
      <c r="DC63" s="11">
        <v>-0.12125900000000001</v>
      </c>
      <c r="DD63" s="11">
        <v>1.88493</v>
      </c>
      <c r="DE63" s="11">
        <v>1.741473</v>
      </c>
      <c r="DI63" s="3"/>
      <c r="DJ63" s="3"/>
      <c r="DK63" s="3"/>
      <c r="DL63" s="3"/>
      <c r="DM63" s="3"/>
      <c r="DN63" s="3"/>
      <c r="DO63" s="3"/>
      <c r="DQ63" s="3" t="s">
        <v>168</v>
      </c>
      <c r="DR63" s="11">
        <v>6.679E-3</v>
      </c>
      <c r="DS63" s="11">
        <v>0.62939199999999995</v>
      </c>
      <c r="DT63" s="11">
        <v>1.052187</v>
      </c>
      <c r="DU63" s="11">
        <v>0.53263199999999999</v>
      </c>
      <c r="DV63" s="11">
        <v>-0.15312000000000001</v>
      </c>
      <c r="DW63" s="11">
        <v>-6.7899000000000001E-2</v>
      </c>
      <c r="DZ63" s="3" t="s">
        <v>169</v>
      </c>
      <c r="EA63" s="11">
        <v>0.13137799999999999</v>
      </c>
      <c r="EB63" s="11">
        <v>0.12967999999999999</v>
      </c>
      <c r="EC63" s="11">
        <v>6.8459999999999993E-2</v>
      </c>
      <c r="ED63" s="11">
        <v>0.178122</v>
      </c>
      <c r="EE63" s="11">
        <v>0.139289</v>
      </c>
      <c r="EF63" s="11">
        <v>3.5751999999999999E-2</v>
      </c>
      <c r="EL63" s="3" t="s">
        <v>168</v>
      </c>
      <c r="EM63" s="20">
        <v>0.1171</v>
      </c>
      <c r="EN63" s="11">
        <v>0.1171</v>
      </c>
      <c r="EO63" s="11">
        <v>-5.1088000000000001E-2</v>
      </c>
      <c r="EP63" s="11">
        <v>0.106823</v>
      </c>
      <c r="EQ63" s="11">
        <v>0.22211700000000001</v>
      </c>
      <c r="ER63" s="11">
        <v>0.117268</v>
      </c>
      <c r="ES63" s="11">
        <v>0.101231</v>
      </c>
      <c r="EU63" s="3" t="s">
        <v>168</v>
      </c>
      <c r="EV63" s="11">
        <v>1.9750000000000002E-3</v>
      </c>
      <c r="EW63" s="11">
        <v>7.3261000000000007E-2</v>
      </c>
      <c r="EX63" s="11">
        <v>3.5423000000000003E-2</v>
      </c>
      <c r="EY63" s="11">
        <v>2.6530999999999999E-2</v>
      </c>
      <c r="EZ63" s="11">
        <v>7.0577000000000001E-2</v>
      </c>
      <c r="FA63" s="11">
        <v>7.3319999999999996E-2</v>
      </c>
    </row>
    <row r="64" spans="1:157" x14ac:dyDescent="0.2">
      <c r="A64" s="3" t="s">
        <v>169</v>
      </c>
      <c r="B64" s="11">
        <v>0.143066</v>
      </c>
      <c r="C64" s="11">
        <v>0.15393299999999999</v>
      </c>
      <c r="D64" s="11">
        <v>0.62080299999999999</v>
      </c>
      <c r="E64" s="11">
        <v>-7.5300000000000002E-3</v>
      </c>
      <c r="F64" s="11">
        <v>0.13423199999999999</v>
      </c>
      <c r="G64" s="11">
        <v>0.38521699999999998</v>
      </c>
      <c r="K64" s="3" t="s">
        <v>169</v>
      </c>
      <c r="L64" s="11">
        <v>0.30862299999999998</v>
      </c>
      <c r="M64" s="11">
        <v>0.32339600000000002</v>
      </c>
      <c r="N64" s="11">
        <v>0.23363600000000001</v>
      </c>
      <c r="O64" s="11">
        <v>-6.8165000000000003E-2</v>
      </c>
      <c r="P64" s="11">
        <v>0.54725000000000001</v>
      </c>
      <c r="Q64" s="11">
        <v>0.49458800000000003</v>
      </c>
      <c r="U64" s="3" t="s">
        <v>169</v>
      </c>
      <c r="V64" s="11">
        <v>-6.5085000000000004E-2</v>
      </c>
      <c r="W64" s="11">
        <v>1.1336000000000001E-2</v>
      </c>
      <c r="X64" s="11">
        <v>0.55452199999999996</v>
      </c>
      <c r="Y64" s="11">
        <v>8.5733000000000004E-2</v>
      </c>
      <c r="Z64" s="11">
        <v>-3.6165000000000003E-2</v>
      </c>
      <c r="AA64" s="11">
        <v>7.0266999999999996E-2</v>
      </c>
      <c r="AD64" s="3" t="s">
        <v>169</v>
      </c>
      <c r="AE64" s="11">
        <v>4.7299069999999999</v>
      </c>
      <c r="AF64" s="11">
        <v>-0.30486600000000003</v>
      </c>
      <c r="AG64" s="11">
        <v>0.56575699999999995</v>
      </c>
      <c r="AH64" s="11" t="s">
        <v>116</v>
      </c>
      <c r="AI64" s="11" t="s">
        <v>116</v>
      </c>
      <c r="AJ64" s="11">
        <v>0.36011100000000001</v>
      </c>
      <c r="AN64" s="3" t="s">
        <v>169</v>
      </c>
      <c r="AO64" s="11">
        <v>5.2047999999999997E-2</v>
      </c>
      <c r="AP64" s="11">
        <v>0.119213</v>
      </c>
      <c r="AQ64" s="11">
        <v>0.29824200000000001</v>
      </c>
      <c r="AR64" s="11">
        <v>0.31095299999999998</v>
      </c>
      <c r="AS64" s="11">
        <v>5.3665999999999998E-2</v>
      </c>
      <c r="AT64" s="11">
        <v>0.25545699999999999</v>
      </c>
      <c r="AU64" s="11"/>
      <c r="AV64" s="11"/>
      <c r="AW64" s="11"/>
      <c r="AX64" s="3" t="s">
        <v>169</v>
      </c>
      <c r="AY64" s="11">
        <v>-5.2759E-2</v>
      </c>
      <c r="AZ64" s="11">
        <v>0.18012900000000001</v>
      </c>
      <c r="BA64" s="11">
        <v>0.15063199999999999</v>
      </c>
      <c r="BB64" s="11">
        <v>3.6200000000000003E-2</v>
      </c>
      <c r="BC64" s="11">
        <v>0.21018400000000001</v>
      </c>
      <c r="BD64" s="11">
        <v>0.46394999999999997</v>
      </c>
      <c r="BE64" s="11"/>
      <c r="BF64" s="11"/>
      <c r="BG64" s="11"/>
      <c r="BH64" s="3" t="s">
        <v>170</v>
      </c>
      <c r="BI64" s="11">
        <v>3.9702000000000001E-2</v>
      </c>
      <c r="BJ64" s="11">
        <v>-4.6851999999999998E-2</v>
      </c>
      <c r="BK64" s="11">
        <v>-4.1273999999999998E-2</v>
      </c>
      <c r="BL64" s="11">
        <v>0.27525699999999997</v>
      </c>
      <c r="BM64" s="11">
        <v>0.33813500000000002</v>
      </c>
      <c r="BN64" s="11">
        <v>3.7145999999999998E-2</v>
      </c>
      <c r="BO64" s="11"/>
      <c r="BP64" s="11"/>
      <c r="BQ64" s="11"/>
      <c r="BR64" s="3" t="s">
        <v>169</v>
      </c>
      <c r="BS64" s="11">
        <v>0.14779700000000001</v>
      </c>
      <c r="BT64" s="11">
        <v>-0.142016</v>
      </c>
      <c r="BU64" s="11">
        <v>0.257606</v>
      </c>
      <c r="BV64" s="11">
        <v>0.21648100000000001</v>
      </c>
      <c r="BW64" s="11">
        <v>0.14737500000000001</v>
      </c>
      <c r="BX64" s="11">
        <v>0.13551099999999999</v>
      </c>
      <c r="BY64" s="11"/>
      <c r="BZ64" s="11"/>
      <c r="CA64" s="11"/>
      <c r="CB64" s="3" t="s">
        <v>169</v>
      </c>
      <c r="CC64" s="11">
        <v>0.188141</v>
      </c>
      <c r="CD64" s="11">
        <v>0.13839299999999999</v>
      </c>
      <c r="CE64" s="11">
        <v>0.38416</v>
      </c>
      <c r="CF64" s="11">
        <v>-0.228052</v>
      </c>
      <c r="CG64" s="11">
        <v>0.45311400000000002</v>
      </c>
      <c r="CH64" s="11">
        <v>0.49713600000000002</v>
      </c>
      <c r="CI64" s="11"/>
      <c r="CJ64" s="11"/>
      <c r="CK64" s="11"/>
      <c r="CL64" s="11"/>
      <c r="CM64" s="3" t="s">
        <v>169</v>
      </c>
      <c r="CN64" s="11">
        <v>0.19611700000000001</v>
      </c>
      <c r="CO64" s="11">
        <v>0.23838799999999999</v>
      </c>
      <c r="CP64" s="11">
        <v>0.21242</v>
      </c>
      <c r="CQ64" s="11">
        <v>4.2782000000000001E-2</v>
      </c>
      <c r="CR64" s="11">
        <v>0.26677699999999999</v>
      </c>
      <c r="CS64" s="11">
        <v>0.25642399999999999</v>
      </c>
      <c r="CT64" s="11"/>
      <c r="CU64" s="11"/>
      <c r="CV64" s="11"/>
      <c r="CW64" s="11"/>
      <c r="CX64" s="3" t="s">
        <v>169</v>
      </c>
      <c r="CY64" s="17" t="s">
        <v>78</v>
      </c>
      <c r="CZ64" s="11">
        <v>-0.206346</v>
      </c>
      <c r="DA64" s="11">
        <v>0.80322199999999999</v>
      </c>
      <c r="DB64" s="11">
        <v>0.92730699999999999</v>
      </c>
      <c r="DC64" s="11">
        <v>-0.36504700000000001</v>
      </c>
      <c r="DD64" s="11">
        <v>3.8420160000000001</v>
      </c>
      <c r="DE64" s="11">
        <v>2.2823869999999999</v>
      </c>
      <c r="DI64" s="3" t="s">
        <v>148</v>
      </c>
      <c r="DJ64" s="19">
        <v>8.0121029999999998</v>
      </c>
      <c r="DK64" s="19">
        <v>6.6405430000000001</v>
      </c>
      <c r="DL64" s="19">
        <v>10.233074999999999</v>
      </c>
      <c r="DM64" s="19">
        <v>10.48724</v>
      </c>
      <c r="DN64" s="19">
        <v>8.9958849999999995</v>
      </c>
      <c r="DO64" s="19">
        <v>9.1778659999999999</v>
      </c>
      <c r="DQ64" s="3" t="s">
        <v>169</v>
      </c>
      <c r="DR64" s="11">
        <v>0.32844000000000001</v>
      </c>
      <c r="DS64" s="11">
        <v>0.96731100000000003</v>
      </c>
      <c r="DT64" s="11">
        <v>1.207816</v>
      </c>
      <c r="DU64" s="11">
        <v>0.84470999999999996</v>
      </c>
      <c r="DV64" s="11">
        <v>-0.220939</v>
      </c>
      <c r="DW64" s="11">
        <v>-0.12384299999999999</v>
      </c>
      <c r="DZ64" s="3" t="s">
        <v>171</v>
      </c>
      <c r="EA64" s="11">
        <v>0.13392100000000001</v>
      </c>
      <c r="EB64" s="11">
        <v>0.13633000000000001</v>
      </c>
      <c r="EC64" s="11">
        <v>7.0834999999999995E-2</v>
      </c>
      <c r="ED64" s="11">
        <v>0.181366</v>
      </c>
      <c r="EE64" s="11">
        <v>0.14202100000000001</v>
      </c>
      <c r="EF64" s="11">
        <v>-1.7699999999999999E-4</v>
      </c>
      <c r="EL64" s="3" t="s">
        <v>169</v>
      </c>
      <c r="EM64" s="20">
        <v>0.13175100000000001</v>
      </c>
      <c r="EN64" s="11">
        <v>0.132025</v>
      </c>
      <c r="EO64" s="11">
        <v>-7.4687000000000003E-2</v>
      </c>
      <c r="EP64" s="11">
        <v>0.11543100000000001</v>
      </c>
      <c r="EQ64" s="11">
        <v>0.23665</v>
      </c>
      <c r="ER64" s="11">
        <v>0.113328</v>
      </c>
      <c r="ES64" s="11">
        <v>9.1953999999999994E-2</v>
      </c>
      <c r="EU64" s="3" t="s">
        <v>169</v>
      </c>
      <c r="EV64" s="11">
        <v>-5.5160000000000001E-3</v>
      </c>
      <c r="EW64" s="11">
        <v>3.8359999999999998E-2</v>
      </c>
      <c r="EX64" s="11">
        <v>8.6053000000000004E-2</v>
      </c>
      <c r="EY64" s="11">
        <v>-3.0793000000000001E-2</v>
      </c>
      <c r="EZ64" s="11">
        <v>9.5621999999999999E-2</v>
      </c>
      <c r="FA64" s="11">
        <v>0.108665</v>
      </c>
    </row>
    <row r="65" spans="1:157" x14ac:dyDescent="0.2">
      <c r="A65" s="3" t="s">
        <v>171</v>
      </c>
      <c r="B65" s="11">
        <v>9.7518999999999995E-2</v>
      </c>
      <c r="C65" s="11">
        <v>0.14364199999999999</v>
      </c>
      <c r="D65" s="11">
        <v>0.87423200000000001</v>
      </c>
      <c r="E65" s="11">
        <v>-4.9190999999999999E-2</v>
      </c>
      <c r="F65" s="11">
        <v>0.17882999999999999</v>
      </c>
      <c r="G65" s="11">
        <v>0.384631</v>
      </c>
      <c r="K65" s="3" t="s">
        <v>171</v>
      </c>
      <c r="L65" s="11">
        <v>0.17136999999999999</v>
      </c>
      <c r="M65" s="11">
        <v>0.54958200000000001</v>
      </c>
      <c r="N65" s="11">
        <v>8.4713999999999998E-2</v>
      </c>
      <c r="O65" s="11">
        <v>-0.45051400000000003</v>
      </c>
      <c r="P65" s="11">
        <v>1.691943</v>
      </c>
      <c r="Q65" s="11">
        <v>1.2104630000000001</v>
      </c>
      <c r="U65" s="3" t="s">
        <v>171</v>
      </c>
      <c r="V65" s="11">
        <v>-9.8282999999999995E-2</v>
      </c>
      <c r="W65" s="11">
        <v>3.6884E-2</v>
      </c>
      <c r="X65" s="11">
        <v>0.64356999999999998</v>
      </c>
      <c r="Y65" s="11">
        <v>9.6265000000000003E-2</v>
      </c>
      <c r="Z65" s="11">
        <v>-4.3001999999999999E-2</v>
      </c>
      <c r="AA65" s="11">
        <v>7.7994999999999995E-2</v>
      </c>
      <c r="AD65" s="3" t="s">
        <v>171</v>
      </c>
      <c r="AE65" s="11">
        <v>8.0618850000000002</v>
      </c>
      <c r="AF65" s="11">
        <v>-0.33516400000000002</v>
      </c>
      <c r="AG65" s="11">
        <v>0.637876</v>
      </c>
      <c r="AH65" s="11" t="s">
        <v>116</v>
      </c>
      <c r="AI65" s="11" t="s">
        <v>116</v>
      </c>
      <c r="AJ65" s="11">
        <v>0.39419799999999999</v>
      </c>
      <c r="AN65" s="3" t="s">
        <v>171</v>
      </c>
      <c r="AO65" s="11">
        <v>4.9043999999999997E-2</v>
      </c>
      <c r="AP65" s="11">
        <v>0.12625</v>
      </c>
      <c r="AQ65" s="11">
        <v>0.31703399999999998</v>
      </c>
      <c r="AR65" s="11">
        <v>0.32356000000000001</v>
      </c>
      <c r="AS65" s="11">
        <v>5.6637E-2</v>
      </c>
      <c r="AT65" s="11">
        <v>0.25734699999999999</v>
      </c>
      <c r="AU65" s="11"/>
      <c r="AV65" s="11"/>
      <c r="AW65" s="11"/>
      <c r="AX65" s="3" t="s">
        <v>171</v>
      </c>
      <c r="AY65" s="11">
        <v>-2.5347999999999999E-2</v>
      </c>
      <c r="AZ65" s="11">
        <v>0.22710900000000001</v>
      </c>
      <c r="BA65" s="11">
        <v>0.16527</v>
      </c>
      <c r="BB65" s="11">
        <v>3.7240000000000002E-2</v>
      </c>
      <c r="BC65" s="11">
        <v>0.22310099999999999</v>
      </c>
      <c r="BD65" s="11">
        <v>0.48367199999999999</v>
      </c>
      <c r="BE65" s="11"/>
      <c r="BF65" s="11"/>
      <c r="BG65" s="11"/>
      <c r="BH65" s="3" t="s">
        <v>172</v>
      </c>
      <c r="BI65" s="11">
        <v>9.1828999999999994E-2</v>
      </c>
      <c r="BJ65" s="11">
        <v>0.11824</v>
      </c>
      <c r="BK65" s="11">
        <v>6.0301E-2</v>
      </c>
      <c r="BL65" s="11">
        <v>-0.106071</v>
      </c>
      <c r="BM65" s="11">
        <v>6.0441000000000002E-2</v>
      </c>
      <c r="BN65" s="11">
        <v>0.29289500000000002</v>
      </c>
      <c r="BO65" s="11"/>
      <c r="BP65" s="11"/>
      <c r="BQ65" s="11"/>
      <c r="BR65" s="3" t="s">
        <v>171</v>
      </c>
      <c r="BS65" s="11">
        <v>0.14813100000000001</v>
      </c>
      <c r="BT65" s="11">
        <v>-0.149418</v>
      </c>
      <c r="BU65" s="11">
        <v>0.26308300000000001</v>
      </c>
      <c r="BV65" s="11">
        <v>0.219416</v>
      </c>
      <c r="BW65" s="11">
        <v>0.15071300000000001</v>
      </c>
      <c r="BX65" s="11">
        <v>0.135465</v>
      </c>
      <c r="BY65" s="11"/>
      <c r="BZ65" s="11"/>
      <c r="CA65" s="11"/>
      <c r="CB65" s="3" t="s">
        <v>171</v>
      </c>
      <c r="CC65" s="11">
        <v>0.15634100000000001</v>
      </c>
      <c r="CD65" s="11">
        <v>0.1217</v>
      </c>
      <c r="CE65" s="11">
        <v>0.42288100000000001</v>
      </c>
      <c r="CF65" s="11">
        <v>-0.28456399999999998</v>
      </c>
      <c r="CG65" s="11">
        <v>0.49270799999999998</v>
      </c>
      <c r="CH65" s="11">
        <v>0.53058300000000003</v>
      </c>
      <c r="CI65" s="11"/>
      <c r="CJ65" s="11"/>
      <c r="CK65" s="11"/>
      <c r="CL65" s="11"/>
      <c r="CM65" s="3" t="s">
        <v>171</v>
      </c>
      <c r="CN65" s="11">
        <v>0.21623300000000001</v>
      </c>
      <c r="CO65" s="11">
        <v>0.31080099999999999</v>
      </c>
      <c r="CP65" s="11">
        <v>0.19389999999999999</v>
      </c>
      <c r="CQ65" s="11">
        <v>6.7835000000000006E-2</v>
      </c>
      <c r="CR65" s="11">
        <v>0.25289800000000001</v>
      </c>
      <c r="CS65" s="11">
        <v>0.22887399999999999</v>
      </c>
      <c r="CT65" s="11"/>
      <c r="CU65" s="11"/>
      <c r="CV65" s="11"/>
      <c r="CW65" s="11"/>
      <c r="CX65" s="3" t="s">
        <v>171</v>
      </c>
      <c r="CY65" s="17" t="s">
        <v>78</v>
      </c>
      <c r="CZ65" s="11">
        <v>-0.25097900000000001</v>
      </c>
      <c r="DA65" s="11">
        <v>0.85753999999999997</v>
      </c>
      <c r="DB65" s="11">
        <v>0.98837399999999997</v>
      </c>
      <c r="DC65" s="11">
        <v>-0.40814800000000001</v>
      </c>
      <c r="DD65" s="11">
        <v>4.3514970000000002</v>
      </c>
      <c r="DE65" s="11">
        <v>2.3675350000000002</v>
      </c>
      <c r="DI65" s="3" t="s">
        <v>150</v>
      </c>
      <c r="DJ65" s="19">
        <v>11.404052999999999</v>
      </c>
      <c r="DK65" s="19">
        <v>10.082072</v>
      </c>
      <c r="DL65" s="19">
        <v>13.711283999999999</v>
      </c>
      <c r="DM65" s="19">
        <v>14.109207</v>
      </c>
      <c r="DN65" s="19">
        <v>12.034535</v>
      </c>
      <c r="DO65" s="19">
        <v>12.257281000000001</v>
      </c>
      <c r="DQ65" s="3" t="s">
        <v>171</v>
      </c>
      <c r="DR65" s="11" t="s">
        <v>116</v>
      </c>
      <c r="DS65" s="11">
        <v>14.73387</v>
      </c>
      <c r="DT65" s="11">
        <v>2.343413</v>
      </c>
      <c r="DU65" s="11">
        <v>1.093515</v>
      </c>
      <c r="DV65" s="11">
        <v>-0.34893099999999999</v>
      </c>
      <c r="DW65" s="11">
        <v>-0.23868400000000001</v>
      </c>
      <c r="DZ65" s="3" t="s">
        <v>173</v>
      </c>
      <c r="EA65" s="11">
        <v>0.13497400000000001</v>
      </c>
      <c r="EB65" s="11">
        <v>0.13817599999999999</v>
      </c>
      <c r="EC65" s="11">
        <v>6.9849999999999995E-2</v>
      </c>
      <c r="ED65" s="11">
        <v>0.186274</v>
      </c>
      <c r="EE65" s="11">
        <v>0.137963</v>
      </c>
      <c r="EF65" s="11">
        <v>-2.1949999999999999E-3</v>
      </c>
      <c r="EL65" s="3" t="s">
        <v>171</v>
      </c>
      <c r="EM65" s="20">
        <v>0.13463600000000001</v>
      </c>
      <c r="EN65" s="11">
        <v>0.13463600000000001</v>
      </c>
      <c r="EO65" s="11">
        <v>-8.3431000000000005E-2</v>
      </c>
      <c r="EP65" s="11">
        <v>0.11862</v>
      </c>
      <c r="EQ65" s="11">
        <v>0.24424100000000001</v>
      </c>
      <c r="ER65" s="11">
        <v>0.11289200000000001</v>
      </c>
      <c r="ES65" s="11">
        <v>9.1578000000000007E-2</v>
      </c>
      <c r="EU65" s="3" t="s">
        <v>171</v>
      </c>
      <c r="EV65" s="11">
        <v>-2.2270999999999999E-2</v>
      </c>
      <c r="EW65" s="11">
        <v>5.0306999999999998E-2</v>
      </c>
      <c r="EX65" s="11">
        <v>0.15052299999999999</v>
      </c>
      <c r="EY65" s="11">
        <v>-5.4507E-2</v>
      </c>
      <c r="EZ65" s="11">
        <v>0.101272</v>
      </c>
      <c r="FA65" s="11">
        <v>0.11194900000000001</v>
      </c>
    </row>
    <row r="66" spans="1:157" x14ac:dyDescent="0.2">
      <c r="A66" s="3" t="s">
        <v>173</v>
      </c>
      <c r="B66" s="11">
        <v>0.102254</v>
      </c>
      <c r="C66" s="11">
        <v>0.14740500000000001</v>
      </c>
      <c r="D66" s="11">
        <v>0.90942100000000003</v>
      </c>
      <c r="E66" s="11">
        <v>-4.9190999999999999E-2</v>
      </c>
      <c r="F66" s="11">
        <v>0.17882999999999999</v>
      </c>
      <c r="G66" s="11">
        <v>0.384631</v>
      </c>
      <c r="K66" s="3" t="s">
        <v>173</v>
      </c>
      <c r="L66" s="11">
        <v>0.170678</v>
      </c>
      <c r="M66" s="11">
        <v>0.57478799999999997</v>
      </c>
      <c r="N66" s="11">
        <v>8.6466000000000001E-2</v>
      </c>
      <c r="O66" s="11">
        <v>-0.46348400000000001</v>
      </c>
      <c r="P66" s="11">
        <v>1.7608630000000001</v>
      </c>
      <c r="Q66" s="11">
        <v>1.233652</v>
      </c>
      <c r="U66" s="3" t="s">
        <v>173</v>
      </c>
      <c r="V66" s="11">
        <v>-9.8282999999999995E-2</v>
      </c>
      <c r="W66" s="11">
        <v>3.6884E-2</v>
      </c>
      <c r="X66" s="11">
        <v>0.64356999999999998</v>
      </c>
      <c r="Y66" s="11">
        <v>9.6265000000000003E-2</v>
      </c>
      <c r="Z66" s="11">
        <v>-4.3001999999999999E-2</v>
      </c>
      <c r="AA66" s="11">
        <v>7.7994999999999995E-2</v>
      </c>
      <c r="AD66" s="3" t="s">
        <v>173</v>
      </c>
      <c r="AE66" s="11">
        <v>9.1487069999999999</v>
      </c>
      <c r="AF66" s="11">
        <v>-0.33896599999999999</v>
      </c>
      <c r="AG66" s="11">
        <v>0.64990599999999998</v>
      </c>
      <c r="AH66" s="11" t="s">
        <v>116</v>
      </c>
      <c r="AI66" s="11" t="s">
        <v>116</v>
      </c>
      <c r="AJ66" s="11">
        <v>0.39871400000000001</v>
      </c>
      <c r="AN66" s="3" t="s">
        <v>173</v>
      </c>
      <c r="AO66" s="11">
        <v>-0.22398399999999999</v>
      </c>
      <c r="AP66" s="11">
        <v>2.4188999999999999E-2</v>
      </c>
      <c r="AQ66" s="11">
        <v>0.991286</v>
      </c>
      <c r="AR66" s="11">
        <v>0.64509399999999995</v>
      </c>
      <c r="AS66" s="11">
        <v>0.151756</v>
      </c>
      <c r="AT66" s="11">
        <v>-5.7736999999999997E-2</v>
      </c>
      <c r="AU66" s="11"/>
      <c r="AV66" s="11"/>
      <c r="AW66" s="11"/>
      <c r="AX66" s="3" t="s">
        <v>173</v>
      </c>
      <c r="AY66" s="11">
        <v>-4.3819999999999996E-3</v>
      </c>
      <c r="AZ66" s="11">
        <v>0.20191999999999999</v>
      </c>
      <c r="BA66" s="11">
        <v>0.14726500000000001</v>
      </c>
      <c r="BB66" s="11">
        <v>4.6005999999999998E-2</v>
      </c>
      <c r="BC66" s="11">
        <v>0.246611</v>
      </c>
      <c r="BD66" s="11">
        <v>0.51983800000000002</v>
      </c>
      <c r="BE66" s="11"/>
      <c r="BF66" s="11"/>
      <c r="BG66" s="11"/>
      <c r="BH66" s="3" t="s">
        <v>174</v>
      </c>
      <c r="BI66" s="11">
        <v>0.14658099999999999</v>
      </c>
      <c r="BJ66" s="11">
        <v>2.1298110000000001</v>
      </c>
      <c r="BK66" s="11" t="s">
        <v>116</v>
      </c>
      <c r="BL66" s="11" t="s">
        <v>116</v>
      </c>
      <c r="BM66" s="11">
        <v>0.45875700000000003</v>
      </c>
      <c r="BN66" s="11">
        <v>0.145708</v>
      </c>
      <c r="BO66" s="11"/>
      <c r="BP66" s="11"/>
      <c r="BQ66" s="11"/>
      <c r="BR66" s="3" t="s">
        <v>173</v>
      </c>
      <c r="BS66" s="11">
        <v>0.148372</v>
      </c>
      <c r="BT66" s="11">
        <v>-0.15568499999999999</v>
      </c>
      <c r="BU66" s="11">
        <v>0.25802399999999998</v>
      </c>
      <c r="BV66" s="11">
        <v>0.22944999999999999</v>
      </c>
      <c r="BW66" s="11">
        <v>0.152249</v>
      </c>
      <c r="BX66" s="11">
        <v>0.13639899999999999</v>
      </c>
      <c r="BY66" s="11"/>
      <c r="BZ66" s="11"/>
      <c r="CA66" s="11"/>
      <c r="CB66" s="3" t="s">
        <v>173</v>
      </c>
      <c r="CC66" s="11">
        <v>0.16348799999999999</v>
      </c>
      <c r="CD66" s="11">
        <v>0.12712999999999999</v>
      </c>
      <c r="CE66" s="11">
        <v>0.43102400000000002</v>
      </c>
      <c r="CF66" s="11">
        <v>-0.28229300000000002</v>
      </c>
      <c r="CG66" s="11">
        <v>0.49614000000000003</v>
      </c>
      <c r="CH66" s="11">
        <v>0.52848899999999999</v>
      </c>
      <c r="CI66" s="11"/>
      <c r="CJ66" s="11"/>
      <c r="CK66" s="11"/>
      <c r="CL66" s="11"/>
      <c r="CM66" s="3" t="s">
        <v>173</v>
      </c>
      <c r="CN66" s="11">
        <v>0.23277999999999999</v>
      </c>
      <c r="CO66" s="11">
        <v>0.320191</v>
      </c>
      <c r="CP66" s="11">
        <v>0.19261600000000001</v>
      </c>
      <c r="CQ66" s="11">
        <v>6.3465999999999995E-2</v>
      </c>
      <c r="CR66" s="11">
        <v>0.23408999999999999</v>
      </c>
      <c r="CS66" s="11">
        <v>0.20241899999999999</v>
      </c>
      <c r="CT66" s="11"/>
      <c r="CU66" s="11"/>
      <c r="CV66" s="11"/>
      <c r="CW66" s="11"/>
      <c r="CX66" s="3" t="s">
        <v>173</v>
      </c>
      <c r="CY66" s="17" t="s">
        <v>78</v>
      </c>
      <c r="CZ66" s="11">
        <v>-0.25184099999999998</v>
      </c>
      <c r="DA66" s="11">
        <v>0.65881900000000004</v>
      </c>
      <c r="DB66" s="11">
        <v>1.126879</v>
      </c>
      <c r="DC66" s="11">
        <v>-0.44457799999999997</v>
      </c>
      <c r="DD66" s="11">
        <v>4.9121389999999998</v>
      </c>
      <c r="DE66" s="11">
        <v>2.445862</v>
      </c>
      <c r="DI66" s="3" t="s">
        <v>152</v>
      </c>
      <c r="DJ66" s="19">
        <v>7.8661450000000004</v>
      </c>
      <c r="DK66" s="19">
        <v>6.9142669999999997</v>
      </c>
      <c r="DL66" s="19">
        <v>10.177721999999999</v>
      </c>
      <c r="DM66" s="19">
        <v>10.002242000000001</v>
      </c>
      <c r="DN66" s="19">
        <v>8.3645150000000008</v>
      </c>
      <c r="DO66" s="19">
        <v>8.6479479999999995</v>
      </c>
      <c r="DQ66" s="3" t="s">
        <v>173</v>
      </c>
      <c r="DR66" s="11" t="s">
        <v>116</v>
      </c>
      <c r="DS66" s="11">
        <v>23.387499999999999</v>
      </c>
      <c r="DT66" s="11">
        <v>2.343413</v>
      </c>
      <c r="DU66" s="11">
        <v>1.093515</v>
      </c>
      <c r="DV66" s="11">
        <v>-0.34893099999999999</v>
      </c>
      <c r="DW66" s="11">
        <v>-0.23868400000000001</v>
      </c>
      <c r="DZ66" s="3" t="s">
        <v>175</v>
      </c>
      <c r="EA66" s="11">
        <v>0.149975</v>
      </c>
      <c r="EB66" s="11">
        <v>0.107451</v>
      </c>
      <c r="EC66" s="11">
        <v>0.124484</v>
      </c>
      <c r="ED66" s="11">
        <v>0.16394</v>
      </c>
      <c r="EE66" s="11">
        <v>0.12137199999999999</v>
      </c>
      <c r="EF66" s="11">
        <v>-0.34142800000000001</v>
      </c>
      <c r="EL66" s="3" t="s">
        <v>173</v>
      </c>
      <c r="EM66" s="20">
        <v>0.13481299999999999</v>
      </c>
      <c r="EN66" s="11">
        <v>0.13481299999999999</v>
      </c>
      <c r="EO66" s="11">
        <v>-8.5050000000000001E-2</v>
      </c>
      <c r="EP66" s="11">
        <v>0.119079</v>
      </c>
      <c r="EQ66" s="11">
        <v>0.24508099999999999</v>
      </c>
      <c r="ER66" s="11">
        <v>0.11412</v>
      </c>
      <c r="ES66" s="11">
        <v>9.1758999999999993E-2</v>
      </c>
      <c r="EU66" s="3" t="s">
        <v>173</v>
      </c>
      <c r="EV66" s="11">
        <v>-2.2270999999999999E-2</v>
      </c>
      <c r="EW66" s="11">
        <v>5.0306999999999998E-2</v>
      </c>
      <c r="EX66" s="11">
        <v>0.15052299999999999</v>
      </c>
      <c r="EY66" s="11">
        <v>-5.4507E-2</v>
      </c>
      <c r="EZ66" s="11">
        <v>0.101272</v>
      </c>
      <c r="FA66" s="11">
        <v>0.11194900000000001</v>
      </c>
    </row>
    <row r="67" spans="1:157" x14ac:dyDescent="0.2">
      <c r="A67" s="3" t="s">
        <v>175</v>
      </c>
      <c r="B67" s="11">
        <v>0.117354</v>
      </c>
      <c r="C67" s="11">
        <v>0.17255300000000001</v>
      </c>
      <c r="D67" s="11">
        <v>0.888127</v>
      </c>
      <c r="E67" s="11">
        <v>-0.21123800000000001</v>
      </c>
      <c r="F67" s="11">
        <v>0.23049</v>
      </c>
      <c r="G67" s="11">
        <v>0.41265000000000002</v>
      </c>
      <c r="K67" s="3" t="s">
        <v>175</v>
      </c>
      <c r="L67" s="11">
        <v>0.15040200000000001</v>
      </c>
      <c r="M67" s="11">
        <v>0.84078299999999995</v>
      </c>
      <c r="N67" s="11">
        <v>0.56410800000000005</v>
      </c>
      <c r="O67" s="11" t="s">
        <v>116</v>
      </c>
      <c r="P67" s="11" t="s">
        <v>116</v>
      </c>
      <c r="Q67" s="11">
        <v>1.483589</v>
      </c>
      <c r="U67" s="3" t="s">
        <v>175</v>
      </c>
      <c r="V67" s="11">
        <v>-7.1812000000000001E-2</v>
      </c>
      <c r="W67" s="11">
        <v>3.9E-2</v>
      </c>
      <c r="X67" s="11">
        <v>0.64916099999999999</v>
      </c>
      <c r="Y67" s="11">
        <v>5.4108000000000003E-2</v>
      </c>
      <c r="Z67" s="11">
        <v>-2.8136000000000001E-2</v>
      </c>
      <c r="AA67" s="11">
        <v>-3.3599999999999998E-2</v>
      </c>
      <c r="AD67" s="3" t="s">
        <v>175</v>
      </c>
      <c r="AE67" s="11">
        <v>17.924571</v>
      </c>
      <c r="AF67" s="11">
        <v>-0.47118399999999999</v>
      </c>
      <c r="AG67" s="11">
        <v>1.1027210000000001</v>
      </c>
      <c r="AH67" s="11" t="s">
        <v>116</v>
      </c>
      <c r="AI67" s="11" t="s">
        <v>116</v>
      </c>
      <c r="AJ67" s="11">
        <v>0.38572099999999998</v>
      </c>
      <c r="AN67" s="3" t="s">
        <v>175</v>
      </c>
      <c r="AO67" s="11">
        <v>-0.78335600000000005</v>
      </c>
      <c r="AP67" s="11">
        <v>8.2236000000000004E-2</v>
      </c>
      <c r="AQ67" s="11">
        <v>1.274907</v>
      </c>
      <c r="AR67" s="11">
        <v>0.70650199999999996</v>
      </c>
      <c r="AS67" s="11">
        <v>0.225054</v>
      </c>
      <c r="AT67" s="11">
        <v>-0.56199500000000002</v>
      </c>
      <c r="AU67" s="11"/>
      <c r="AV67" s="11"/>
      <c r="AW67" s="11"/>
      <c r="AX67" s="3" t="s">
        <v>175</v>
      </c>
      <c r="AY67" s="11">
        <v>0.47206799999999999</v>
      </c>
      <c r="AZ67" s="11">
        <v>0.335453</v>
      </c>
      <c r="BA67" s="11">
        <v>-9.8810999999999996E-2</v>
      </c>
      <c r="BB67" s="11">
        <v>0.118798</v>
      </c>
      <c r="BC67" s="11">
        <v>-0.16083800000000001</v>
      </c>
      <c r="BD67" s="11">
        <v>0.67787200000000003</v>
      </c>
      <c r="BE67" s="11"/>
      <c r="BF67" s="11"/>
      <c r="BG67" s="11"/>
      <c r="BH67" s="3" t="s">
        <v>167</v>
      </c>
      <c r="BI67" s="11">
        <v>6.1593000000000002E-2</v>
      </c>
      <c r="BJ67" s="11">
        <v>-6.9579000000000002E-2</v>
      </c>
      <c r="BK67" s="11">
        <v>0.27741500000000002</v>
      </c>
      <c r="BL67" s="11">
        <v>-6.5700999999999996E-2</v>
      </c>
      <c r="BM67" s="11">
        <v>0.191106</v>
      </c>
      <c r="BN67" s="11">
        <v>0.145589</v>
      </c>
      <c r="BO67" s="11"/>
      <c r="BP67" s="11"/>
      <c r="BQ67" s="11"/>
      <c r="BR67" s="3" t="s">
        <v>175</v>
      </c>
      <c r="BS67" s="11">
        <v>0.38556000000000001</v>
      </c>
      <c r="BT67" s="11">
        <v>-0.21027399999999999</v>
      </c>
      <c r="BU67" s="11">
        <v>0.355014</v>
      </c>
      <c r="BV67" s="11">
        <v>0.14308699999999999</v>
      </c>
      <c r="BW67" s="11">
        <v>0.127391</v>
      </c>
      <c r="BX67" s="11">
        <v>0.12755</v>
      </c>
      <c r="BY67" s="11"/>
      <c r="BZ67" s="11"/>
      <c r="CA67" s="11"/>
      <c r="CB67" s="3" t="s">
        <v>175</v>
      </c>
      <c r="CC67" s="11">
        <v>-0.16402900000000001</v>
      </c>
      <c r="CD67" s="11">
        <v>0.57673700000000006</v>
      </c>
      <c r="CE67" s="11">
        <v>0.35078500000000001</v>
      </c>
      <c r="CF67" s="11">
        <v>-0.410719</v>
      </c>
      <c r="CG67" s="11">
        <v>0.68525800000000003</v>
      </c>
      <c r="CH67" s="11">
        <v>0.86786099999999999</v>
      </c>
      <c r="CI67" s="11"/>
      <c r="CJ67" s="11"/>
      <c r="CK67" s="11"/>
      <c r="CL67" s="11"/>
      <c r="CM67" s="3" t="s">
        <v>175</v>
      </c>
      <c r="CN67" s="11">
        <v>0.128465</v>
      </c>
      <c r="CO67" s="11">
        <v>0.38368600000000003</v>
      </c>
      <c r="CP67" s="11">
        <v>0.18715200000000001</v>
      </c>
      <c r="CQ67" s="11">
        <v>-5.1830000000000001E-3</v>
      </c>
      <c r="CR67" s="11">
        <v>0.218004</v>
      </c>
      <c r="CS67" s="11">
        <v>0.174016</v>
      </c>
      <c r="CT67" s="11"/>
      <c r="CU67" s="11"/>
      <c r="CV67" s="11"/>
      <c r="CW67" s="11"/>
      <c r="CX67" s="3" t="s">
        <v>175</v>
      </c>
      <c r="CY67" s="17" t="s">
        <v>78</v>
      </c>
      <c r="CZ67" s="11">
        <v>-0.32480100000000001</v>
      </c>
      <c r="DA67" s="11">
        <v>0.54935599999999996</v>
      </c>
      <c r="DB67" s="11">
        <v>1.2511540000000001</v>
      </c>
      <c r="DC67" s="11">
        <v>-0.55209200000000003</v>
      </c>
      <c r="DD67" s="11">
        <v>5.813186</v>
      </c>
      <c r="DE67" s="11">
        <v>2.3391920000000002</v>
      </c>
      <c r="DI67" s="3" t="s">
        <v>154</v>
      </c>
      <c r="DJ67" s="19">
        <v>4.0848279999999999</v>
      </c>
      <c r="DK67" s="19">
        <v>4.8570289999999998</v>
      </c>
      <c r="DL67" s="19">
        <v>3.636037</v>
      </c>
      <c r="DM67" s="19">
        <v>3.6201850000000002</v>
      </c>
      <c r="DN67" s="19">
        <v>3.8049240000000002</v>
      </c>
      <c r="DO67" s="19">
        <v>3.5854189999999999</v>
      </c>
      <c r="DQ67" s="3" t="s">
        <v>175</v>
      </c>
      <c r="DR67" s="11" t="s">
        <v>116</v>
      </c>
      <c r="DS67" s="11" t="s">
        <v>116</v>
      </c>
      <c r="DT67" s="11">
        <v>5.5475630000000002</v>
      </c>
      <c r="DU67" s="11">
        <v>1.2301550000000001</v>
      </c>
      <c r="DV67" s="11">
        <v>0.18964</v>
      </c>
      <c r="DW67" s="11">
        <v>0.18867500000000001</v>
      </c>
      <c r="DZ67" s="3" t="s">
        <v>176</v>
      </c>
      <c r="EA67" s="11">
        <v>0.15459700000000001</v>
      </c>
      <c r="EB67" s="11">
        <v>0.113013</v>
      </c>
      <c r="EC67" s="11">
        <v>0.122183</v>
      </c>
      <c r="ED67" s="11">
        <v>0.16401499999999999</v>
      </c>
      <c r="EE67" s="11">
        <v>0.112375</v>
      </c>
      <c r="EF67" s="11">
        <v>-0.35637400000000002</v>
      </c>
      <c r="EL67" s="3" t="s">
        <v>175</v>
      </c>
      <c r="EM67" s="20">
        <v>0.17270099999999999</v>
      </c>
      <c r="EN67" s="11">
        <v>0.17270099999999999</v>
      </c>
      <c r="EO67" s="11">
        <v>-0.100497</v>
      </c>
      <c r="EP67" s="11">
        <v>0.13298299999999999</v>
      </c>
      <c r="EQ67" s="11">
        <v>0.21492900000000001</v>
      </c>
      <c r="ER67" s="11">
        <v>0.15484300000000001</v>
      </c>
      <c r="ES67" s="11">
        <v>0.14299700000000001</v>
      </c>
      <c r="EU67" s="3" t="s">
        <v>175</v>
      </c>
      <c r="EV67" s="11">
        <v>1.1174249999999999</v>
      </c>
      <c r="EW67" s="11">
        <v>-9.8349000000000006E-2</v>
      </c>
      <c r="EX67" s="11">
        <v>1.7072E-2</v>
      </c>
      <c r="EY67" s="11">
        <v>-0.18995699999999999</v>
      </c>
      <c r="EZ67" s="11">
        <v>0.44084299999999998</v>
      </c>
      <c r="FA67" s="11">
        <v>0.24443599999999999</v>
      </c>
    </row>
    <row r="68" spans="1:157" x14ac:dyDescent="0.2">
      <c r="A68" s="3" t="s">
        <v>176</v>
      </c>
      <c r="B68" s="11">
        <v>0.117354</v>
      </c>
      <c r="C68" s="11">
        <v>0.17255300000000001</v>
      </c>
      <c r="D68" s="11">
        <v>0.888127</v>
      </c>
      <c r="E68" s="11">
        <v>-0.21123800000000001</v>
      </c>
      <c r="F68" s="11">
        <v>0.23049</v>
      </c>
      <c r="G68" s="11">
        <v>0.41265000000000002</v>
      </c>
      <c r="K68" s="3" t="s">
        <v>176</v>
      </c>
      <c r="L68" s="11">
        <v>0.15040200000000001</v>
      </c>
      <c r="M68" s="11">
        <v>0.84078299999999995</v>
      </c>
      <c r="N68" s="11">
        <v>0.56410800000000005</v>
      </c>
      <c r="O68" s="11" t="s">
        <v>116</v>
      </c>
      <c r="P68" s="11" t="s">
        <v>116</v>
      </c>
      <c r="Q68" s="11">
        <v>1.483589</v>
      </c>
      <c r="U68" s="3" t="s">
        <v>176</v>
      </c>
      <c r="V68" s="11">
        <v>-7.1812000000000001E-2</v>
      </c>
      <c r="W68" s="11">
        <v>3.9E-2</v>
      </c>
      <c r="X68" s="11">
        <v>0.64916099999999999</v>
      </c>
      <c r="Y68" s="11">
        <v>5.4108000000000003E-2</v>
      </c>
      <c r="Z68" s="11">
        <v>-2.8136000000000001E-2</v>
      </c>
      <c r="AA68" s="11">
        <v>-3.3599999999999998E-2</v>
      </c>
      <c r="AD68" s="3" t="s">
        <v>176</v>
      </c>
      <c r="AE68" s="11">
        <v>19.247948000000001</v>
      </c>
      <c r="AF68" s="11">
        <v>-0.47773900000000002</v>
      </c>
      <c r="AG68" s="11">
        <v>1.115119</v>
      </c>
      <c r="AH68" s="11" t="s">
        <v>116</v>
      </c>
      <c r="AI68" s="11" t="s">
        <v>116</v>
      </c>
      <c r="AJ68" s="11">
        <v>0.39288899999999999</v>
      </c>
      <c r="AN68" s="3" t="s">
        <v>176</v>
      </c>
      <c r="AO68" s="11">
        <v>-0.77779600000000004</v>
      </c>
      <c r="AP68" s="11">
        <v>8.6637000000000006E-2</v>
      </c>
      <c r="AQ68" s="11">
        <v>1.2756749999999999</v>
      </c>
      <c r="AR68" s="11">
        <v>0.70650199999999996</v>
      </c>
      <c r="AS68" s="11">
        <v>0.225054</v>
      </c>
      <c r="AT68" s="11">
        <v>-0.58138100000000004</v>
      </c>
      <c r="AU68" s="11"/>
      <c r="AV68" s="11"/>
      <c r="AW68" s="11"/>
      <c r="AX68" s="3" t="s">
        <v>176</v>
      </c>
      <c r="AY68" s="11">
        <v>1.5737620000000001</v>
      </c>
      <c r="AZ68" s="11">
        <v>-0.25542199999999998</v>
      </c>
      <c r="BA68" s="11">
        <v>-9.8810999999999996E-2</v>
      </c>
      <c r="BB68" s="11">
        <v>0.118798</v>
      </c>
      <c r="BC68" s="11">
        <v>-0.16083800000000001</v>
      </c>
      <c r="BD68" s="11">
        <v>0.67787200000000003</v>
      </c>
      <c r="BE68" s="11"/>
      <c r="BF68" s="11"/>
      <c r="BG68" s="11"/>
      <c r="BH68" s="3" t="s">
        <v>175</v>
      </c>
      <c r="BI68" s="11">
        <v>0.121851</v>
      </c>
      <c r="BJ68" s="11">
        <v>-0.200379</v>
      </c>
      <c r="BK68" s="11">
        <v>0.65919399999999995</v>
      </c>
      <c r="BL68" s="11">
        <v>-0.22050800000000001</v>
      </c>
      <c r="BM68" s="11">
        <v>0.31521300000000002</v>
      </c>
      <c r="BN68" s="11">
        <v>0.17999200000000001</v>
      </c>
      <c r="BO68" s="11"/>
      <c r="BP68" s="11"/>
      <c r="BQ68" s="11"/>
      <c r="BR68" s="3" t="s">
        <v>176</v>
      </c>
      <c r="BS68" s="11">
        <v>0.38556000000000001</v>
      </c>
      <c r="BT68" s="11">
        <v>-0.21027399999999999</v>
      </c>
      <c r="BU68" s="11">
        <v>0.355014</v>
      </c>
      <c r="BV68" s="11">
        <v>0.14308699999999999</v>
      </c>
      <c r="BW68" s="11">
        <v>0.127391</v>
      </c>
      <c r="BX68" s="11">
        <v>0.12755</v>
      </c>
      <c r="BY68" s="11"/>
      <c r="BZ68" s="11"/>
      <c r="CA68" s="11"/>
      <c r="CB68" s="3" t="s">
        <v>176</v>
      </c>
      <c r="CC68" s="11">
        <v>-0.16402900000000001</v>
      </c>
      <c r="CD68" s="11">
        <v>0.57673700000000006</v>
      </c>
      <c r="CE68" s="11">
        <v>0.35078500000000001</v>
      </c>
      <c r="CF68" s="11">
        <v>-0.410719</v>
      </c>
      <c r="CG68" s="11">
        <v>0.68525800000000003</v>
      </c>
      <c r="CH68" s="11">
        <v>0.86786099999999999</v>
      </c>
      <c r="CI68" s="11"/>
      <c r="CJ68" s="11"/>
      <c r="CK68" s="11"/>
      <c r="CL68" s="11"/>
      <c r="CM68" s="3" t="s">
        <v>176</v>
      </c>
      <c r="CN68" s="11">
        <v>0.128465</v>
      </c>
      <c r="CO68" s="11">
        <v>0.38368600000000003</v>
      </c>
      <c r="CP68" s="11">
        <v>0.18715200000000001</v>
      </c>
      <c r="CQ68" s="11">
        <v>-5.1830000000000001E-3</v>
      </c>
      <c r="CR68" s="11">
        <v>0.218004</v>
      </c>
      <c r="CS68" s="11">
        <v>0.174016</v>
      </c>
      <c r="CT68" s="11"/>
      <c r="CU68" s="11"/>
      <c r="CV68" s="11"/>
      <c r="CW68" s="11"/>
      <c r="CX68" s="3" t="s">
        <v>176</v>
      </c>
      <c r="CY68" s="17" t="s">
        <v>78</v>
      </c>
      <c r="CZ68" s="11">
        <v>-0.32480100000000001</v>
      </c>
      <c r="DA68" s="11">
        <v>0.54935599999999996</v>
      </c>
      <c r="DB68" s="11">
        <v>1.2511540000000001</v>
      </c>
      <c r="DC68" s="11">
        <v>-0.55209200000000003</v>
      </c>
      <c r="DD68" s="11">
        <v>5.813186</v>
      </c>
      <c r="DE68" s="11">
        <v>2.3391920000000002</v>
      </c>
      <c r="DI68" s="3" t="s">
        <v>156</v>
      </c>
      <c r="DJ68" s="19">
        <v>1.573421</v>
      </c>
      <c r="DK68" s="19">
        <v>1.0622780000000001</v>
      </c>
      <c r="DL68" s="19">
        <v>0.77497300000000002</v>
      </c>
      <c r="DM68" s="19">
        <v>1.084489</v>
      </c>
      <c r="DN68" s="19">
        <v>1.229822</v>
      </c>
      <c r="DO68" s="19">
        <v>1.101977</v>
      </c>
      <c r="DQ68" s="3" t="s">
        <v>176</v>
      </c>
      <c r="DR68" s="11" t="s">
        <v>116</v>
      </c>
      <c r="DS68" s="11" t="s">
        <v>116</v>
      </c>
      <c r="DT68" s="11">
        <v>6.6546459999999996</v>
      </c>
      <c r="DU68" s="11">
        <v>1.2750490000000001</v>
      </c>
      <c r="DV68" s="11">
        <v>0.194409</v>
      </c>
      <c r="DW68" s="11">
        <v>0.180922</v>
      </c>
      <c r="DZ68" s="3" t="s">
        <v>177</v>
      </c>
      <c r="EA68" s="11">
        <v>0.132628</v>
      </c>
      <c r="EB68" s="11">
        <v>0.162355</v>
      </c>
      <c r="EC68" s="11">
        <v>7.1360999999999994E-2</v>
      </c>
      <c r="ED68" s="11">
        <v>0.181423</v>
      </c>
      <c r="EE68" s="11">
        <v>9.3231999999999995E-2</v>
      </c>
      <c r="EF68" s="11">
        <v>-3.0454999999999999E-2</v>
      </c>
      <c r="EL68" s="3" t="s">
        <v>176</v>
      </c>
      <c r="EM68" s="20">
        <v>0.17270099999999999</v>
      </c>
      <c r="EN68" s="11">
        <v>0.17270099999999999</v>
      </c>
      <c r="EO68" s="11">
        <v>-0.100497</v>
      </c>
      <c r="EP68" s="11">
        <v>0.13298299999999999</v>
      </c>
      <c r="EQ68" s="11">
        <v>0.21492900000000001</v>
      </c>
      <c r="ER68" s="11">
        <v>0.15484300000000001</v>
      </c>
      <c r="ES68" s="11">
        <v>0.14299700000000001</v>
      </c>
      <c r="EU68" s="3" t="s">
        <v>176</v>
      </c>
      <c r="EV68" s="11">
        <v>1.231034</v>
      </c>
      <c r="EW68" s="11">
        <v>-9.2131000000000005E-2</v>
      </c>
      <c r="EX68" s="11">
        <v>1.2064999999999999E-2</v>
      </c>
      <c r="EY68" s="11">
        <v>-0.145762</v>
      </c>
      <c r="EZ68" s="11">
        <v>0.32799600000000001</v>
      </c>
      <c r="FA68" s="11">
        <v>0.207709</v>
      </c>
    </row>
    <row r="69" spans="1:157" x14ac:dyDescent="0.2">
      <c r="A69" s="3" t="s">
        <v>177</v>
      </c>
      <c r="B69" s="11">
        <v>0.13989299999999999</v>
      </c>
      <c r="C69" s="11">
        <v>9.5215999999999995E-2</v>
      </c>
      <c r="D69" s="11">
        <v>0.87870199999999998</v>
      </c>
      <c r="E69" s="11">
        <v>-2.0608999999999999E-2</v>
      </c>
      <c r="F69" s="11">
        <v>0.177313</v>
      </c>
      <c r="G69" s="11">
        <v>0.38446599999999997</v>
      </c>
      <c r="K69" s="3" t="s">
        <v>177</v>
      </c>
      <c r="L69" s="11">
        <v>0.20880599999999999</v>
      </c>
      <c r="M69" s="11">
        <v>0.60105699999999995</v>
      </c>
      <c r="N69" s="11">
        <v>7.5595999999999997E-2</v>
      </c>
      <c r="O69" s="11">
        <v>-0.52716700000000005</v>
      </c>
      <c r="P69" s="11">
        <v>2.2916919999999998</v>
      </c>
      <c r="Q69" s="11">
        <v>1.411095</v>
      </c>
      <c r="U69" s="3" t="s">
        <v>177</v>
      </c>
      <c r="V69" s="11">
        <v>-9.8294999999999993E-2</v>
      </c>
      <c r="W69" s="11">
        <v>2.0597000000000001E-2</v>
      </c>
      <c r="X69" s="11">
        <v>0.62774399999999997</v>
      </c>
      <c r="Y69" s="11">
        <v>9.0616000000000002E-2</v>
      </c>
      <c r="Z69" s="11">
        <v>-4.5061999999999998E-2</v>
      </c>
      <c r="AA69" s="11">
        <v>8.5716000000000001E-2</v>
      </c>
      <c r="AD69" s="3" t="s">
        <v>177</v>
      </c>
      <c r="AE69" s="11">
        <v>25.193674000000001</v>
      </c>
      <c r="AF69" s="11">
        <v>-0.36205599999999999</v>
      </c>
      <c r="AG69" s="11">
        <v>0.69101100000000004</v>
      </c>
      <c r="AH69" s="11" t="s">
        <v>116</v>
      </c>
      <c r="AI69" s="11" t="s">
        <v>116</v>
      </c>
      <c r="AJ69" s="11">
        <v>0.407642</v>
      </c>
      <c r="AN69" s="3" t="s">
        <v>177</v>
      </c>
      <c r="AO69" s="11">
        <v>-0.347964</v>
      </c>
      <c r="AP69" s="11">
        <v>-8.8113999999999998E-2</v>
      </c>
      <c r="AQ69" s="11">
        <v>1.5884799999999999</v>
      </c>
      <c r="AR69" s="11">
        <v>0.854047</v>
      </c>
      <c r="AS69" s="11">
        <v>0.21073800000000001</v>
      </c>
      <c r="AT69" s="11">
        <v>-0.21938199999999999</v>
      </c>
      <c r="AU69" s="11"/>
      <c r="AV69" s="11"/>
      <c r="AW69" s="11"/>
      <c r="AX69" s="3" t="s">
        <v>177</v>
      </c>
      <c r="AY69" s="11">
        <v>-5.1982E-2</v>
      </c>
      <c r="AZ69" s="11">
        <v>0.189609</v>
      </c>
      <c r="BA69" s="11">
        <v>0.19749700000000001</v>
      </c>
      <c r="BB69" s="11">
        <v>4.5006999999999998E-2</v>
      </c>
      <c r="BC69" s="11">
        <v>0.247556</v>
      </c>
      <c r="BD69" s="11">
        <v>0.51407899999999995</v>
      </c>
      <c r="BE69" s="11"/>
      <c r="BF69" s="11"/>
      <c r="BG69" s="11"/>
      <c r="BH69" s="3" t="s">
        <v>176</v>
      </c>
      <c r="BI69" s="11">
        <v>0.121851</v>
      </c>
      <c r="BJ69" s="11">
        <v>-0.200379</v>
      </c>
      <c r="BK69" s="11">
        <v>0.65919399999999995</v>
      </c>
      <c r="BL69" s="11">
        <v>-0.22050800000000001</v>
      </c>
      <c r="BM69" s="11">
        <v>0.31521300000000002</v>
      </c>
      <c r="BN69" s="11">
        <v>0.17999200000000001</v>
      </c>
      <c r="BO69" s="11"/>
      <c r="BP69" s="11"/>
      <c r="BQ69" s="11"/>
      <c r="BR69" s="3" t="s">
        <v>177</v>
      </c>
      <c r="BS69" s="11">
        <v>0.14786299999999999</v>
      </c>
      <c r="BT69" s="11">
        <v>-0.18412800000000001</v>
      </c>
      <c r="BU69" s="11">
        <v>0.260797</v>
      </c>
      <c r="BV69" s="11">
        <v>0.24344299999999999</v>
      </c>
      <c r="BW69" s="11">
        <v>0.16398199999999999</v>
      </c>
      <c r="BX69" s="11">
        <v>0.140509</v>
      </c>
      <c r="BY69" s="11"/>
      <c r="BZ69" s="11"/>
      <c r="CA69" s="11"/>
      <c r="CB69" s="3" t="s">
        <v>177</v>
      </c>
      <c r="CC69" s="11">
        <v>0.17550499999999999</v>
      </c>
      <c r="CD69" s="11">
        <v>0.112974</v>
      </c>
      <c r="CE69" s="11">
        <v>0.42507499999999998</v>
      </c>
      <c r="CF69" s="11">
        <v>-0.28354299999999999</v>
      </c>
      <c r="CG69" s="11">
        <v>0.50488500000000003</v>
      </c>
      <c r="CH69" s="11">
        <v>0.55012000000000005</v>
      </c>
      <c r="CI69" s="11"/>
      <c r="CJ69" s="11"/>
      <c r="CK69" s="11"/>
      <c r="CL69" s="11"/>
      <c r="CM69" s="3" t="s">
        <v>177</v>
      </c>
      <c r="CN69" s="11">
        <v>0.23150499999999999</v>
      </c>
      <c r="CO69" s="11">
        <v>0.31820199999999998</v>
      </c>
      <c r="CP69" s="11">
        <v>0.191383</v>
      </c>
      <c r="CQ69" s="11">
        <v>7.6656000000000002E-2</v>
      </c>
      <c r="CR69" s="11">
        <v>0.20596200000000001</v>
      </c>
      <c r="CS69" s="11">
        <v>0.157582</v>
      </c>
      <c r="CT69" s="11"/>
      <c r="CU69" s="11"/>
      <c r="CV69" s="11"/>
      <c r="CW69" s="11"/>
      <c r="CX69" s="3" t="s">
        <v>177</v>
      </c>
      <c r="CY69" s="17" t="s">
        <v>78</v>
      </c>
      <c r="CZ69" s="11">
        <v>-0.237423</v>
      </c>
      <c r="DA69" s="11">
        <v>0.54762699999999997</v>
      </c>
      <c r="DB69" s="11">
        <v>1.1402779999999999</v>
      </c>
      <c r="DC69" s="11">
        <v>-0.433087</v>
      </c>
      <c r="DD69" s="11">
        <v>5.018999</v>
      </c>
      <c r="DE69" s="11">
        <v>2.4397160000000002</v>
      </c>
      <c r="DI69" s="3" t="s">
        <v>159</v>
      </c>
      <c r="DJ69" s="19">
        <v>5.9220370000000004</v>
      </c>
      <c r="DK69" s="19">
        <v>7.0823</v>
      </c>
      <c r="DL69" s="19">
        <v>4.8984180000000004</v>
      </c>
      <c r="DM69" s="19">
        <v>5.106649</v>
      </c>
      <c r="DN69" s="19">
        <v>5.4743740000000001</v>
      </c>
      <c r="DO69" s="19">
        <v>5.0818399999999997</v>
      </c>
      <c r="DQ69" s="3" t="s">
        <v>177</v>
      </c>
      <c r="DR69" s="11" t="s">
        <v>116</v>
      </c>
      <c r="DS69" s="11" t="s">
        <v>116</v>
      </c>
      <c r="DT69" s="11">
        <v>5.9381069999999996</v>
      </c>
      <c r="DU69" s="11">
        <v>1.2251989999999999</v>
      </c>
      <c r="DV69" s="11">
        <v>-0.26772299999999999</v>
      </c>
      <c r="DW69" s="11">
        <v>-0.24315800000000001</v>
      </c>
      <c r="DZ69" s="3" t="s">
        <v>178</v>
      </c>
      <c r="EA69" s="11">
        <v>0.17555299999999999</v>
      </c>
      <c r="EB69" s="11">
        <v>0.118632</v>
      </c>
      <c r="EC69" s="11">
        <v>0.127885</v>
      </c>
      <c r="ED69" s="11">
        <v>0.17146</v>
      </c>
      <c r="EE69" s="11">
        <v>0.12653400000000001</v>
      </c>
      <c r="EF69" s="11">
        <v>-0.35013</v>
      </c>
      <c r="EL69" s="3" t="s">
        <v>177</v>
      </c>
      <c r="EM69" s="20">
        <v>0.15093000000000001</v>
      </c>
      <c r="EN69" s="11">
        <v>0.15492500000000001</v>
      </c>
      <c r="EO69" s="11">
        <v>-9.6845000000000001E-2</v>
      </c>
      <c r="EP69" s="11">
        <v>0.119728</v>
      </c>
      <c r="EQ69" s="11">
        <v>0.25987300000000002</v>
      </c>
      <c r="ER69" s="11">
        <v>0.14227899999999999</v>
      </c>
      <c r="ES69" s="11">
        <v>0.102422</v>
      </c>
      <c r="EU69" s="3" t="s">
        <v>177</v>
      </c>
      <c r="EV69" s="11">
        <v>-1.9914999999999999E-2</v>
      </c>
      <c r="EW69" s="11">
        <v>7.6713000000000003E-2</v>
      </c>
      <c r="EX69" s="11">
        <v>0.173927</v>
      </c>
      <c r="EY69" s="11">
        <v>-2.2589000000000001E-2</v>
      </c>
      <c r="EZ69" s="11">
        <v>3.5048000000000003E-2</v>
      </c>
      <c r="FA69" s="11">
        <v>9.5552999999999999E-2</v>
      </c>
    </row>
    <row r="70" spans="1:157" x14ac:dyDescent="0.2">
      <c r="A70" s="3" t="s">
        <v>178</v>
      </c>
      <c r="B70" s="11">
        <v>0.124918</v>
      </c>
      <c r="C70" s="11">
        <v>0.192189</v>
      </c>
      <c r="D70" s="11">
        <v>0.91431799999999996</v>
      </c>
      <c r="E70" s="11">
        <v>-0.18762100000000001</v>
      </c>
      <c r="F70" s="11">
        <v>0.272758</v>
      </c>
      <c r="G70" s="11">
        <v>0.446156</v>
      </c>
      <c r="K70" s="3" t="s">
        <v>178</v>
      </c>
      <c r="L70" s="11">
        <v>0.14250199999999999</v>
      </c>
      <c r="M70" s="11">
        <v>0.81660100000000002</v>
      </c>
      <c r="N70" s="11">
        <v>0.55023900000000003</v>
      </c>
      <c r="O70" s="11" t="s">
        <v>116</v>
      </c>
      <c r="P70" s="11" t="s">
        <v>116</v>
      </c>
      <c r="Q70" s="11">
        <v>1.4363159999999999</v>
      </c>
      <c r="U70" s="3" t="s">
        <v>178</v>
      </c>
      <c r="V70" s="11">
        <v>-3.356E-3</v>
      </c>
      <c r="W70" s="11">
        <v>0.104377</v>
      </c>
      <c r="X70" s="11">
        <v>0.71036500000000002</v>
      </c>
      <c r="Y70" s="11">
        <v>8.9125999999999997E-2</v>
      </c>
      <c r="Z70" s="11">
        <v>3.2729999999999999E-3</v>
      </c>
      <c r="AA70" s="11">
        <v>-8.1569999999999993E-3</v>
      </c>
      <c r="AD70" s="3" t="s">
        <v>178</v>
      </c>
      <c r="AE70" s="11">
        <v>19.369997000000001</v>
      </c>
      <c r="AF70" s="11">
        <v>-0.464808</v>
      </c>
      <c r="AG70" s="11">
        <v>1.2331719999999999</v>
      </c>
      <c r="AH70" s="11" t="s">
        <v>116</v>
      </c>
      <c r="AI70" s="11" t="s">
        <v>116</v>
      </c>
      <c r="AJ70" s="11">
        <v>0.407551</v>
      </c>
      <c r="AN70" s="3" t="s">
        <v>178</v>
      </c>
      <c r="AO70" s="11">
        <v>-0.77317499999999995</v>
      </c>
      <c r="AP70" s="11">
        <v>-1.9757E-2</v>
      </c>
      <c r="AQ70" s="11">
        <v>1.368781</v>
      </c>
      <c r="AR70" s="11">
        <v>0.76666599999999996</v>
      </c>
      <c r="AS70" s="11">
        <v>0.245283</v>
      </c>
      <c r="AT70" s="11">
        <v>-0.60909100000000005</v>
      </c>
      <c r="AU70" s="11"/>
      <c r="AV70" s="11"/>
      <c r="AW70" s="11"/>
      <c r="AX70" s="3" t="s">
        <v>178</v>
      </c>
      <c r="AY70" s="11">
        <v>0.62622900000000004</v>
      </c>
      <c r="AZ70" s="11">
        <v>0.36895099999999997</v>
      </c>
      <c r="BA70" s="11">
        <v>-9.8674999999999999E-2</v>
      </c>
      <c r="BB70" s="11">
        <v>0.12745000000000001</v>
      </c>
      <c r="BC70" s="11">
        <v>-0.15942100000000001</v>
      </c>
      <c r="BD70" s="11">
        <v>0.67515599999999998</v>
      </c>
      <c r="BE70" s="11"/>
      <c r="BF70" s="11"/>
      <c r="BG70" s="11"/>
      <c r="BH70" s="3" t="s">
        <v>177</v>
      </c>
      <c r="BI70" s="11">
        <v>0.10453999999999999</v>
      </c>
      <c r="BJ70" s="11">
        <v>-0.18124399999999999</v>
      </c>
      <c r="BK70" s="11">
        <v>0.61283500000000002</v>
      </c>
      <c r="BL70" s="11">
        <v>-0.224909</v>
      </c>
      <c r="BM70" s="11">
        <v>0.35289999999999999</v>
      </c>
      <c r="BN70" s="11">
        <v>0.22555900000000001</v>
      </c>
      <c r="BO70" s="11"/>
      <c r="BP70" s="11"/>
      <c r="BQ70" s="11"/>
      <c r="BR70" s="3" t="s">
        <v>178</v>
      </c>
      <c r="BS70" s="11">
        <v>0.41785699999999998</v>
      </c>
      <c r="BT70" s="11">
        <v>-0.19773299999999999</v>
      </c>
      <c r="BU70" s="11">
        <v>0.37519599999999997</v>
      </c>
      <c r="BV70" s="11">
        <v>0.16666600000000001</v>
      </c>
      <c r="BW70" s="11">
        <v>0.15753400000000001</v>
      </c>
      <c r="BX70" s="11">
        <v>0.15351100000000001</v>
      </c>
      <c r="BY70" s="11"/>
      <c r="BZ70" s="11"/>
      <c r="CA70" s="11"/>
      <c r="CB70" s="3" t="s">
        <v>178</v>
      </c>
      <c r="CC70" s="11">
        <v>-0.15059600000000001</v>
      </c>
      <c r="CD70" s="11">
        <v>0.56920599999999999</v>
      </c>
      <c r="CE70" s="11">
        <v>0.36471700000000001</v>
      </c>
      <c r="CF70" s="11">
        <v>-0.37618099999999999</v>
      </c>
      <c r="CG70" s="11">
        <v>0.73108200000000001</v>
      </c>
      <c r="CH70" s="11">
        <v>0.87256999999999996</v>
      </c>
      <c r="CI70" s="11"/>
      <c r="CJ70" s="11"/>
      <c r="CK70" s="11"/>
      <c r="CL70" s="11"/>
      <c r="CM70" s="3" t="s">
        <v>178</v>
      </c>
      <c r="CN70" s="11">
        <v>0.13833899999999999</v>
      </c>
      <c r="CO70" s="11">
        <v>0.39756900000000001</v>
      </c>
      <c r="CP70" s="11">
        <v>0.19875699999999999</v>
      </c>
      <c r="CQ70" s="11">
        <v>3.1080000000000001E-3</v>
      </c>
      <c r="CR70" s="11">
        <v>0.21900800000000001</v>
      </c>
      <c r="CS70" s="11">
        <v>0.17346600000000001</v>
      </c>
      <c r="CT70" s="11"/>
      <c r="CU70" s="11"/>
      <c r="CV70" s="11"/>
      <c r="CW70" s="11"/>
      <c r="CX70" s="3" t="s">
        <v>178</v>
      </c>
      <c r="CY70" s="17" t="s">
        <v>78</v>
      </c>
      <c r="CZ70" s="11">
        <v>-0.31845600000000002</v>
      </c>
      <c r="DA70" s="11">
        <v>0.53097300000000003</v>
      </c>
      <c r="DB70" s="11">
        <v>1.225433</v>
      </c>
      <c r="DC70" s="11">
        <v>-0.54805199999999998</v>
      </c>
      <c r="DD70" s="11">
        <v>5.8563210000000003</v>
      </c>
      <c r="DE70" s="11">
        <v>2.3403960000000001</v>
      </c>
      <c r="DI70" s="3" t="s">
        <v>161</v>
      </c>
      <c r="DJ70" s="19">
        <v>2.2810890000000001</v>
      </c>
      <c r="DK70" s="19">
        <v>1.5489660000000001</v>
      </c>
      <c r="DL70" s="19">
        <v>1.0440320000000001</v>
      </c>
      <c r="DM70" s="19">
        <v>1.529785</v>
      </c>
      <c r="DN70" s="19">
        <v>1.7694190000000001</v>
      </c>
      <c r="DO70" s="19">
        <v>1.561901</v>
      </c>
      <c r="DQ70" s="3" t="s">
        <v>178</v>
      </c>
      <c r="DR70" s="11" t="s">
        <v>116</v>
      </c>
      <c r="DS70" s="11" t="s">
        <v>116</v>
      </c>
      <c r="DT70" s="11">
        <v>6.7813379999999999</v>
      </c>
      <c r="DU70" s="11">
        <v>1.2161040000000001</v>
      </c>
      <c r="DV70" s="11">
        <v>0.18742</v>
      </c>
      <c r="DW70" s="11">
        <v>0.17669299999999999</v>
      </c>
      <c r="DZ70" s="3"/>
      <c r="EA70" s="3"/>
      <c r="EB70" s="3"/>
      <c r="EC70" s="3"/>
      <c r="ED70" s="3"/>
      <c r="EE70" s="3"/>
      <c r="EF70" s="3"/>
      <c r="EL70" s="3" t="s">
        <v>178</v>
      </c>
      <c r="EM70" s="20">
        <v>0.202122</v>
      </c>
      <c r="EN70" s="11">
        <v>0.202122</v>
      </c>
      <c r="EO70" s="11">
        <v>-8.0670000000000006E-2</v>
      </c>
      <c r="EP70" s="11">
        <v>0.15110699999999999</v>
      </c>
      <c r="EQ70" s="11">
        <v>0.244506</v>
      </c>
      <c r="ER70" s="11">
        <v>0.183091</v>
      </c>
      <c r="ES70" s="11">
        <v>0.174544</v>
      </c>
      <c r="EU70" s="3" t="s">
        <v>178</v>
      </c>
      <c r="EV70" s="11">
        <v>1.2965610000000001</v>
      </c>
      <c r="EW70" s="11">
        <v>-8.4797999999999998E-2</v>
      </c>
      <c r="EX70" s="11">
        <v>2.3179000000000002E-2</v>
      </c>
      <c r="EY70" s="11">
        <v>-0.123457</v>
      </c>
      <c r="EZ70" s="11">
        <v>0.34506999999999999</v>
      </c>
      <c r="FA70" s="11">
        <v>0.20469899999999999</v>
      </c>
    </row>
    <row r="71" spans="1:157" x14ac:dyDescent="0.2">
      <c r="A71" s="3"/>
      <c r="B71" s="3"/>
      <c r="C71" s="3"/>
      <c r="D71" s="3"/>
      <c r="E71" s="3"/>
      <c r="F71" s="3"/>
      <c r="G71" s="3"/>
      <c r="K71" s="3"/>
      <c r="L71" s="3"/>
      <c r="M71" s="3"/>
      <c r="N71" s="3"/>
      <c r="O71" s="3"/>
      <c r="P71" s="3"/>
      <c r="Q71" s="3"/>
      <c r="U71" s="3"/>
      <c r="V71" s="3"/>
      <c r="W71" s="3"/>
      <c r="X71" s="3"/>
      <c r="Y71" s="3"/>
      <c r="Z71" s="3"/>
      <c r="AA71" s="3"/>
      <c r="AD71" s="3"/>
      <c r="AE71" s="3"/>
      <c r="AF71" s="3"/>
      <c r="AG71" s="3"/>
      <c r="AH71" s="3"/>
      <c r="AI71" s="3"/>
      <c r="AJ71" s="3"/>
      <c r="AN71" s="3"/>
      <c r="AO71" s="3"/>
      <c r="AP71" s="3"/>
      <c r="AQ71" s="3"/>
      <c r="AR71" s="3"/>
      <c r="AS71" s="3"/>
      <c r="AT71" s="3"/>
      <c r="AU71" s="3"/>
      <c r="AV71" s="11"/>
      <c r="AW71" s="11"/>
      <c r="AX71" s="3"/>
      <c r="AY71" s="3"/>
      <c r="AZ71" s="3"/>
      <c r="BA71" s="3"/>
      <c r="BB71" s="3"/>
      <c r="BC71" s="3"/>
      <c r="BD71" s="3"/>
      <c r="BE71" s="11"/>
      <c r="BF71" s="11"/>
      <c r="BG71" s="11"/>
      <c r="BH71" s="3" t="s">
        <v>178</v>
      </c>
      <c r="BI71" s="11">
        <v>0.191111</v>
      </c>
      <c r="BJ71" s="11">
        <v>-0.17164199999999999</v>
      </c>
      <c r="BK71" s="11">
        <v>0.72972899999999996</v>
      </c>
      <c r="BL71" s="11">
        <v>-0.212891</v>
      </c>
      <c r="BM71" s="11">
        <v>0.34243099999999999</v>
      </c>
      <c r="BN71" s="11">
        <v>0.21688199999999999</v>
      </c>
      <c r="BO71" s="11"/>
      <c r="BP71" s="11"/>
      <c r="BQ71" s="11"/>
      <c r="BR71" s="3"/>
      <c r="BS71" s="3"/>
      <c r="BT71" s="3"/>
      <c r="BU71" s="3"/>
      <c r="BV71" s="3"/>
      <c r="BW71" s="3"/>
      <c r="BX71" s="3"/>
      <c r="BY71" s="11"/>
      <c r="BZ71" s="11"/>
      <c r="CA71" s="11"/>
      <c r="CB71" s="3"/>
      <c r="CC71" s="3"/>
      <c r="CD71" s="3"/>
      <c r="CE71" s="3"/>
      <c r="CF71" s="3"/>
      <c r="CG71" s="3"/>
      <c r="CH71" s="3"/>
      <c r="CI71" s="11"/>
      <c r="CJ71" s="11"/>
      <c r="CK71" s="11"/>
      <c r="CL71" s="11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I71" s="3"/>
      <c r="DJ71" s="3"/>
      <c r="DK71" s="3"/>
      <c r="DL71" s="3"/>
      <c r="DM71" s="3"/>
      <c r="DN71" s="3"/>
      <c r="DO71" s="3"/>
      <c r="DQ71" s="3"/>
      <c r="DR71" s="3"/>
      <c r="DS71" s="3"/>
      <c r="DT71" s="3"/>
      <c r="DU71" s="3"/>
      <c r="DV71" s="3"/>
      <c r="DW71" s="3"/>
      <c r="DZ71" s="3" t="s">
        <v>179</v>
      </c>
      <c r="EA71" s="11">
        <v>-4.3420000000000004E-3</v>
      </c>
      <c r="EB71" s="11">
        <v>-4.3782000000000001E-2</v>
      </c>
      <c r="EC71" s="11">
        <v>-1.6417999999999999E-2</v>
      </c>
      <c r="ED71" s="11">
        <v>9.8478999999999997E-2</v>
      </c>
      <c r="EE71" s="11">
        <v>9.0157000000000001E-2</v>
      </c>
      <c r="EF71" s="13" t="s">
        <v>78</v>
      </c>
      <c r="EL71" s="3"/>
      <c r="EM71" s="3"/>
      <c r="EN71" s="3"/>
      <c r="EO71" s="3"/>
      <c r="EP71" s="3"/>
      <c r="EQ71" s="3"/>
      <c r="ER71" s="3"/>
      <c r="ES71" s="3"/>
      <c r="EU71" s="3"/>
      <c r="EV71" s="3"/>
      <c r="EW71" s="3"/>
      <c r="EX71" s="3"/>
      <c r="EY71" s="3"/>
      <c r="EZ71" s="3"/>
      <c r="FA71" s="3"/>
    </row>
    <row r="72" spans="1:157" x14ac:dyDescent="0.2">
      <c r="A72" s="3" t="s">
        <v>180</v>
      </c>
      <c r="B72" s="11">
        <v>0.21537500000000001</v>
      </c>
      <c r="C72" s="11">
        <v>0.221274</v>
      </c>
      <c r="D72" s="11">
        <v>0.27073999999999998</v>
      </c>
      <c r="E72" s="11">
        <v>2.4271999999999998E-2</v>
      </c>
      <c r="F72" s="11">
        <v>0.191415</v>
      </c>
      <c r="G72" s="11">
        <v>0.197074</v>
      </c>
      <c r="K72" s="3" t="s">
        <v>180</v>
      </c>
      <c r="L72" s="11">
        <v>0.33333299999999999</v>
      </c>
      <c r="M72" s="11">
        <v>0.16666600000000001</v>
      </c>
      <c r="N72" s="11">
        <v>0.30102000000000001</v>
      </c>
      <c r="O72" s="11">
        <v>0.419686</v>
      </c>
      <c r="P72" s="11">
        <v>0.25285800000000003</v>
      </c>
      <c r="Q72" s="11">
        <v>0.263436</v>
      </c>
      <c r="U72" s="3" t="s">
        <v>180</v>
      </c>
      <c r="V72" s="11">
        <v>-1.1214E-2</v>
      </c>
      <c r="W72" s="11">
        <v>-0.29686899999999999</v>
      </c>
      <c r="X72" s="11">
        <v>0.63014800000000004</v>
      </c>
      <c r="Y72" s="11">
        <v>7.2531999999999999E-2</v>
      </c>
      <c r="Z72" s="11">
        <v>4.6976999999999998E-2</v>
      </c>
      <c r="AA72" s="11">
        <v>0.13223499999999999</v>
      </c>
      <c r="AD72" s="3" t="s">
        <v>180</v>
      </c>
      <c r="AE72" s="11">
        <v>1.0005E-2</v>
      </c>
      <c r="AF72" s="11">
        <v>-1.0366999999999999E-2</v>
      </c>
      <c r="AG72" s="11">
        <v>0.10356700000000001</v>
      </c>
      <c r="AH72" s="11">
        <v>0.17499700000000001</v>
      </c>
      <c r="AI72" s="11">
        <v>6.7049999999999998E-2</v>
      </c>
      <c r="AJ72" s="11">
        <v>9.7300000000000002E-4</v>
      </c>
      <c r="AN72" s="3" t="s">
        <v>180</v>
      </c>
      <c r="AO72" s="11">
        <v>-1.985E-2</v>
      </c>
      <c r="AP72" s="11">
        <v>-0.29518299999999997</v>
      </c>
      <c r="AQ72" s="11">
        <v>-9.8390000000000005E-2</v>
      </c>
      <c r="AR72" s="11">
        <v>0.42829499999999998</v>
      </c>
      <c r="AS72" s="11">
        <v>0.234956</v>
      </c>
      <c r="AT72" s="11">
        <v>0.73336900000000005</v>
      </c>
      <c r="AU72" s="11"/>
      <c r="AV72" s="3"/>
      <c r="AW72" s="3"/>
      <c r="AX72" s="3" t="s">
        <v>180</v>
      </c>
      <c r="AY72" s="11">
        <v>-1.0144E-2</v>
      </c>
      <c r="AZ72" s="11">
        <v>0.292041</v>
      </c>
      <c r="BA72" s="11">
        <v>0.135737</v>
      </c>
      <c r="BB72" s="11">
        <v>3.3449E-2</v>
      </c>
      <c r="BC72" s="11">
        <v>0.31822699999999998</v>
      </c>
      <c r="BD72" s="11">
        <v>0.26051999999999997</v>
      </c>
      <c r="BE72" s="3"/>
      <c r="BF72" s="3"/>
      <c r="BG72" s="3"/>
      <c r="BH72" s="3" t="s">
        <v>181</v>
      </c>
      <c r="BI72" s="11">
        <v>0.25</v>
      </c>
      <c r="BJ72" s="11">
        <v>5.8823E-2</v>
      </c>
      <c r="BK72" s="11">
        <v>5.5555E-2</v>
      </c>
      <c r="BL72" s="11">
        <v>5.2630999999999997E-2</v>
      </c>
      <c r="BM72" s="11">
        <v>2.5000000000000001E-2</v>
      </c>
      <c r="BN72" s="11">
        <v>0.17073099999999999</v>
      </c>
      <c r="BO72" s="3"/>
      <c r="BP72" s="3"/>
      <c r="BQ72" s="3"/>
      <c r="BR72" s="3" t="s">
        <v>180</v>
      </c>
      <c r="BS72" s="11">
        <v>0.165186</v>
      </c>
      <c r="BT72" s="11">
        <v>-0.51969600000000005</v>
      </c>
      <c r="BU72" s="11">
        <v>0.13605400000000001</v>
      </c>
      <c r="BV72" s="11">
        <v>0.13938700000000001</v>
      </c>
      <c r="BW72" s="11">
        <v>0.18540100000000001</v>
      </c>
      <c r="BX72" s="11">
        <v>2.2675000000000001E-2</v>
      </c>
      <c r="BY72" s="3"/>
      <c r="BZ72" s="3"/>
      <c r="CA72" s="3"/>
      <c r="CB72" s="3" t="s">
        <v>180</v>
      </c>
      <c r="CC72" s="11">
        <v>0.25451400000000002</v>
      </c>
      <c r="CD72" s="11">
        <v>0.19090099999999999</v>
      </c>
      <c r="CE72" s="11">
        <v>0.23855299999999999</v>
      </c>
      <c r="CF72" s="11">
        <v>-4.0814999999999997E-2</v>
      </c>
      <c r="CG72" s="11">
        <v>0.20072699999999999</v>
      </c>
      <c r="CH72" s="11">
        <v>0.135661</v>
      </c>
      <c r="CI72" s="3"/>
      <c r="CJ72" s="3"/>
      <c r="CK72" s="3"/>
      <c r="CL72" s="3"/>
      <c r="CM72" s="3" t="s">
        <v>180</v>
      </c>
      <c r="CN72" s="11">
        <v>8.4236000000000005E-2</v>
      </c>
      <c r="CO72" s="11">
        <v>0.18843499999999999</v>
      </c>
      <c r="CP72" s="11">
        <v>0.16344600000000001</v>
      </c>
      <c r="CQ72" s="11">
        <v>0.10002</v>
      </c>
      <c r="CR72" s="11">
        <v>0.169158</v>
      </c>
      <c r="CS72" s="11">
        <v>0.19470599999999999</v>
      </c>
      <c r="CT72" s="11"/>
      <c r="CU72" s="11"/>
      <c r="CV72" s="11"/>
      <c r="CW72" s="11"/>
      <c r="CX72" s="3" t="s">
        <v>180</v>
      </c>
      <c r="CY72" s="17" t="s">
        <v>78</v>
      </c>
      <c r="CZ72" s="11">
        <v>0.16362299999999999</v>
      </c>
      <c r="DA72" s="11">
        <v>0.46590199999999998</v>
      </c>
      <c r="DB72" s="11">
        <v>0.91436799999999996</v>
      </c>
      <c r="DC72" s="11">
        <v>-0.17699000000000001</v>
      </c>
      <c r="DD72" s="11">
        <v>1.612751</v>
      </c>
      <c r="DE72" s="11">
        <v>1.1293770000000001</v>
      </c>
      <c r="DI72" s="10" t="s">
        <v>182</v>
      </c>
      <c r="DJ72" s="3"/>
      <c r="DK72" s="3"/>
      <c r="DL72" s="3"/>
      <c r="DM72" s="3"/>
      <c r="DN72" s="3"/>
      <c r="DO72" s="3"/>
      <c r="DQ72" s="3" t="s">
        <v>180</v>
      </c>
      <c r="DR72" s="11">
        <v>0.395152</v>
      </c>
      <c r="DS72" s="11">
        <v>0.43731100000000001</v>
      </c>
      <c r="DT72" s="11">
        <v>4.3615000000000001E-2</v>
      </c>
      <c r="DU72" s="11">
        <v>0.56898199999999999</v>
      </c>
      <c r="DV72" s="11">
        <v>0.18645600000000001</v>
      </c>
      <c r="DW72" s="11">
        <v>0.17457300000000001</v>
      </c>
      <c r="DZ72" s="3" t="s">
        <v>183</v>
      </c>
      <c r="EA72" s="13" t="s">
        <v>78</v>
      </c>
      <c r="EB72" s="13" t="s">
        <v>78</v>
      </c>
      <c r="EC72" s="13" t="s">
        <v>78</v>
      </c>
      <c r="ED72" s="13" t="s">
        <v>78</v>
      </c>
      <c r="EE72" s="11">
        <v>-0.2</v>
      </c>
      <c r="EF72" s="13" t="s">
        <v>78</v>
      </c>
      <c r="EL72" s="3" t="s">
        <v>180</v>
      </c>
      <c r="EM72" s="20">
        <v>0.64516099999999998</v>
      </c>
      <c r="EN72" s="11">
        <v>0.64516099999999998</v>
      </c>
      <c r="EO72" s="11">
        <v>-0.372114</v>
      </c>
      <c r="EP72" s="11">
        <v>0.292852</v>
      </c>
      <c r="EQ72" s="11">
        <v>6.0654E-2</v>
      </c>
      <c r="ER72" s="11">
        <v>0.13208500000000001</v>
      </c>
      <c r="ES72" s="11">
        <v>0.56794800000000001</v>
      </c>
      <c r="EU72" s="3" t="s">
        <v>180</v>
      </c>
      <c r="EV72" s="11">
        <v>1.5899999999999999E-4</v>
      </c>
      <c r="EW72" s="11">
        <v>3.6919E-2</v>
      </c>
      <c r="EX72" s="11">
        <v>0.27071800000000001</v>
      </c>
      <c r="EY72" s="11">
        <v>-4.1909000000000002E-2</v>
      </c>
      <c r="EZ72" s="11">
        <v>0.10878599999999999</v>
      </c>
      <c r="FA72" s="11">
        <v>0.163942</v>
      </c>
    </row>
    <row r="73" spans="1:157" x14ac:dyDescent="0.2">
      <c r="A73" s="3" t="s">
        <v>183</v>
      </c>
      <c r="B73" s="11">
        <v>-9.7560999999999995E-2</v>
      </c>
      <c r="C73" s="11">
        <v>-0.27127200000000001</v>
      </c>
      <c r="D73" s="11">
        <v>0.60714199999999996</v>
      </c>
      <c r="E73" s="13" t="s">
        <v>78</v>
      </c>
      <c r="F73" s="13" t="s">
        <v>78</v>
      </c>
      <c r="G73" s="13" t="s">
        <v>78</v>
      </c>
      <c r="K73" s="3" t="s">
        <v>183</v>
      </c>
      <c r="L73" s="11">
        <v>0.19349</v>
      </c>
      <c r="M73" s="11">
        <v>0.16090099999999999</v>
      </c>
      <c r="N73" s="11">
        <v>0.37171599999999999</v>
      </c>
      <c r="O73" s="11">
        <v>5.4073999999999997E-2</v>
      </c>
      <c r="P73" s="11">
        <v>-3.1594999999999998E-2</v>
      </c>
      <c r="Q73" s="11">
        <v>1.9685000000000001E-2</v>
      </c>
      <c r="U73" s="3" t="s">
        <v>183</v>
      </c>
      <c r="V73" s="11">
        <v>3.7916999999999999E-2</v>
      </c>
      <c r="W73" s="11">
        <v>-1.0959999999999999E-2</v>
      </c>
      <c r="X73" s="11">
        <v>0.62029000000000001</v>
      </c>
      <c r="Y73" s="11">
        <v>-0.24832899999999999</v>
      </c>
      <c r="Z73" s="11">
        <v>0.280024</v>
      </c>
      <c r="AA73" s="11">
        <v>0.15084500000000001</v>
      </c>
      <c r="AD73" s="3" t="s">
        <v>183</v>
      </c>
      <c r="AE73" s="11">
        <v>4.1061E-2</v>
      </c>
      <c r="AF73" s="11">
        <v>-3.2440999999999998E-2</v>
      </c>
      <c r="AG73" s="11">
        <v>9.0898999999999994E-2</v>
      </c>
      <c r="AH73" s="11">
        <v>0.21055599999999999</v>
      </c>
      <c r="AI73" s="11">
        <v>-4.7584000000000001E-2</v>
      </c>
      <c r="AJ73" s="11">
        <v>0.11561299999999999</v>
      </c>
      <c r="AN73" s="3" t="s">
        <v>183</v>
      </c>
      <c r="AO73" s="11">
        <v>-0.22242000000000001</v>
      </c>
      <c r="AP73" s="11">
        <v>0.14759700000000001</v>
      </c>
      <c r="AQ73" s="11">
        <v>0.29311999999999999</v>
      </c>
      <c r="AR73" s="11">
        <v>0.48419400000000001</v>
      </c>
      <c r="AS73" s="11">
        <v>-1.4026E-2</v>
      </c>
      <c r="AT73" s="11">
        <v>-7.2708999999999996E-2</v>
      </c>
      <c r="AU73" s="11"/>
      <c r="AV73" s="11"/>
      <c r="AW73" s="11"/>
      <c r="AX73" s="3" t="s">
        <v>183</v>
      </c>
      <c r="AY73" s="11">
        <v>2.9888999999999999E-2</v>
      </c>
      <c r="AZ73" s="11">
        <v>0.24746899999999999</v>
      </c>
      <c r="BA73" s="11">
        <v>-2.3692000000000001E-2</v>
      </c>
      <c r="BB73" s="11">
        <v>0.109032</v>
      </c>
      <c r="BC73" s="11">
        <v>0.33948899999999999</v>
      </c>
      <c r="BD73" s="11">
        <v>0.52197300000000002</v>
      </c>
      <c r="BE73" s="11"/>
      <c r="BF73" s="11"/>
      <c r="BG73" s="11"/>
      <c r="BH73" s="3" t="s">
        <v>184</v>
      </c>
      <c r="BI73" s="11">
        <v>2.1249000000000001E-2</v>
      </c>
      <c r="BJ73" s="11">
        <v>2.7618E-2</v>
      </c>
      <c r="BK73" s="11">
        <v>7.2146000000000002E-2</v>
      </c>
      <c r="BL73" s="11">
        <v>4.6295000000000003E-2</v>
      </c>
      <c r="BM73" s="11">
        <v>0.15784300000000001</v>
      </c>
      <c r="BN73" s="11">
        <v>-1.1591000000000001E-2</v>
      </c>
      <c r="BO73" s="11"/>
      <c r="BP73" s="11"/>
      <c r="BQ73" s="11"/>
      <c r="BR73" s="3" t="s">
        <v>183</v>
      </c>
      <c r="BS73" s="13" t="s">
        <v>78</v>
      </c>
      <c r="BT73" s="13" t="s">
        <v>78</v>
      </c>
      <c r="BU73" s="13" t="s">
        <v>78</v>
      </c>
      <c r="BV73" s="13" t="s">
        <v>78</v>
      </c>
      <c r="BW73" s="13" t="s">
        <v>78</v>
      </c>
      <c r="BX73" s="13" t="s">
        <v>78</v>
      </c>
      <c r="BY73" s="11"/>
      <c r="BZ73" s="11"/>
      <c r="CA73" s="11"/>
      <c r="CB73" s="3" t="s">
        <v>183</v>
      </c>
      <c r="CC73" s="13" t="s">
        <v>78</v>
      </c>
      <c r="CD73" s="13" t="s">
        <v>78</v>
      </c>
      <c r="CE73" s="13" t="s">
        <v>78</v>
      </c>
      <c r="CF73" s="13" t="s">
        <v>78</v>
      </c>
      <c r="CG73" s="13" t="s">
        <v>78</v>
      </c>
      <c r="CH73" s="13" t="s">
        <v>78</v>
      </c>
      <c r="CI73" s="11"/>
      <c r="CJ73" s="11"/>
      <c r="CK73" s="11"/>
      <c r="CL73" s="11"/>
      <c r="CM73" s="3" t="s">
        <v>183</v>
      </c>
      <c r="CN73" s="11">
        <v>-8.1434999999999994E-2</v>
      </c>
      <c r="CO73" s="11">
        <v>0.39102900000000002</v>
      </c>
      <c r="CP73" s="11">
        <v>0.41957499999999998</v>
      </c>
      <c r="CQ73" s="11">
        <v>-0.33190900000000001</v>
      </c>
      <c r="CR73" s="11">
        <v>-0.50160000000000005</v>
      </c>
      <c r="CS73" s="11">
        <v>-0.45800000000000002</v>
      </c>
      <c r="CT73" s="11"/>
      <c r="CU73" s="11"/>
      <c r="CV73" s="11"/>
      <c r="CW73" s="11"/>
      <c r="CX73" s="3" t="s">
        <v>183</v>
      </c>
      <c r="CY73" s="17" t="s">
        <v>78</v>
      </c>
      <c r="CZ73" s="11">
        <v>-0.378413</v>
      </c>
      <c r="DA73" s="11">
        <v>0.86516800000000005</v>
      </c>
      <c r="DB73" s="11">
        <v>0.42661500000000002</v>
      </c>
      <c r="DC73" s="11">
        <v>0.98042200000000002</v>
      </c>
      <c r="DD73" s="11">
        <v>2.3841000000000001E-2</v>
      </c>
      <c r="DE73" s="11">
        <v>0.60158999999999996</v>
      </c>
      <c r="DI73" s="3" t="s">
        <v>185</v>
      </c>
      <c r="DJ73" s="15">
        <v>883023.79957000003</v>
      </c>
      <c r="DK73" s="15">
        <v>748039.91861199995</v>
      </c>
      <c r="DL73" s="15">
        <v>970748.27913899999</v>
      </c>
      <c r="DM73" s="15">
        <v>1394151.4252869999</v>
      </c>
      <c r="DN73" s="15">
        <v>1301407.192906</v>
      </c>
      <c r="DO73" s="15">
        <v>1483927.409585</v>
      </c>
      <c r="DQ73" s="3" t="s">
        <v>183</v>
      </c>
      <c r="DR73" s="11">
        <v>0.14102100000000001</v>
      </c>
      <c r="DS73" s="11">
        <v>0.15456</v>
      </c>
      <c r="DT73" s="11">
        <v>0.40380300000000002</v>
      </c>
      <c r="DU73" s="11">
        <v>1.230154</v>
      </c>
      <c r="DV73" s="11">
        <v>6.1296999999999997E-2</v>
      </c>
      <c r="DW73" s="11">
        <v>5.8959999999999999E-2</v>
      </c>
      <c r="DZ73" s="3" t="s">
        <v>180</v>
      </c>
      <c r="EA73" s="11">
        <v>3.8109999999999998E-2</v>
      </c>
      <c r="EB73" s="11">
        <v>8.8648000000000005E-2</v>
      </c>
      <c r="EC73" s="11">
        <v>0.104584</v>
      </c>
      <c r="ED73" s="11">
        <v>0.24373900000000001</v>
      </c>
      <c r="EE73" s="11">
        <v>0.20332500000000001</v>
      </c>
      <c r="EF73" s="11">
        <v>5.1184E-2</v>
      </c>
      <c r="EL73" s="3" t="s">
        <v>183</v>
      </c>
      <c r="EM73" s="17" t="s">
        <v>78</v>
      </c>
      <c r="EN73" s="13" t="s">
        <v>78</v>
      </c>
      <c r="EO73" s="13" t="s">
        <v>78</v>
      </c>
      <c r="EP73" s="13" t="s">
        <v>78</v>
      </c>
      <c r="EQ73" s="13" t="s">
        <v>78</v>
      </c>
      <c r="ER73" s="13" t="s">
        <v>78</v>
      </c>
      <c r="ES73" s="13" t="s">
        <v>78</v>
      </c>
      <c r="EU73" s="3" t="s">
        <v>183</v>
      </c>
      <c r="EV73" s="11">
        <v>3.7490000000000002E-3</v>
      </c>
      <c r="EW73" s="11">
        <v>1.1566999999999999E-2</v>
      </c>
      <c r="EX73" s="11">
        <v>0.25722400000000001</v>
      </c>
      <c r="EY73" s="11">
        <v>1.15E-3</v>
      </c>
      <c r="EZ73" s="11">
        <v>-2.9766000000000001E-2</v>
      </c>
      <c r="FA73" s="11">
        <v>-1.0149E-2</v>
      </c>
    </row>
    <row r="74" spans="1:157" x14ac:dyDescent="0.2">
      <c r="A74" s="3" t="s">
        <v>179</v>
      </c>
      <c r="B74" s="11">
        <v>0.41641600000000001</v>
      </c>
      <c r="C74" s="11">
        <v>0.14627499999999999</v>
      </c>
      <c r="D74" s="11">
        <v>0.14024300000000001</v>
      </c>
      <c r="E74" s="11">
        <v>0.14916099999999999</v>
      </c>
      <c r="F74" s="11">
        <v>0.16833600000000001</v>
      </c>
      <c r="G74" s="11">
        <v>0.24964900000000001</v>
      </c>
      <c r="K74" s="3" t="s">
        <v>179</v>
      </c>
      <c r="L74" s="11">
        <v>0.583345</v>
      </c>
      <c r="M74" s="11">
        <v>0.53983800000000004</v>
      </c>
      <c r="N74" s="11">
        <v>0.43603399999999998</v>
      </c>
      <c r="O74" s="11">
        <v>0.16858200000000001</v>
      </c>
      <c r="P74" s="11">
        <v>9.4337000000000004E-2</v>
      </c>
      <c r="Q74" s="11">
        <v>0.17669599999999999</v>
      </c>
      <c r="U74" s="3" t="s">
        <v>179</v>
      </c>
      <c r="V74" s="11">
        <v>-9.5051999999999998E-2</v>
      </c>
      <c r="W74" s="11">
        <v>0.21290500000000001</v>
      </c>
      <c r="X74" s="11">
        <v>9.2442999999999997E-2</v>
      </c>
      <c r="Y74" s="11">
        <v>6.0713999999999997E-2</v>
      </c>
      <c r="Z74" s="11">
        <v>-0.16787299999999999</v>
      </c>
      <c r="AA74" s="11">
        <v>4.4949999999999997E-2</v>
      </c>
      <c r="AD74" s="3" t="s">
        <v>179</v>
      </c>
      <c r="AE74" s="11">
        <v>8.1435999999999995E-2</v>
      </c>
      <c r="AF74" s="11">
        <v>6.8304000000000004E-2</v>
      </c>
      <c r="AG74" s="11">
        <v>1.9609999999999999E-2</v>
      </c>
      <c r="AH74" s="11">
        <v>2.8348999999999999E-2</v>
      </c>
      <c r="AI74" s="11">
        <v>9.8692000000000002E-2</v>
      </c>
      <c r="AJ74" s="11">
        <v>5.0941E-2</v>
      </c>
      <c r="AN74" s="3" t="s">
        <v>179</v>
      </c>
      <c r="AO74" s="11">
        <v>-2.6565999999999999E-2</v>
      </c>
      <c r="AP74" s="11">
        <v>0.20779700000000001</v>
      </c>
      <c r="AQ74" s="11">
        <v>-5.2291999999999998E-2</v>
      </c>
      <c r="AR74" s="11">
        <v>-6.6757999999999998E-2</v>
      </c>
      <c r="AS74" s="11">
        <v>-4.4891E-2</v>
      </c>
      <c r="AT74" s="11">
        <v>0.46962100000000001</v>
      </c>
      <c r="AU74" s="11"/>
      <c r="AV74" s="11"/>
      <c r="AW74" s="11"/>
      <c r="AX74" s="3" t="s">
        <v>179</v>
      </c>
      <c r="AY74" s="11">
        <v>-1.5408E-2</v>
      </c>
      <c r="AZ74" s="11">
        <v>0.102757</v>
      </c>
      <c r="BA74" s="11">
        <v>3.4923000000000003E-2</v>
      </c>
      <c r="BB74" s="11">
        <v>0.12898000000000001</v>
      </c>
      <c r="BC74" s="11">
        <v>0.27302799999999999</v>
      </c>
      <c r="BD74" s="11">
        <v>0.36319000000000001</v>
      </c>
      <c r="BE74" s="11"/>
      <c r="BF74" s="11"/>
      <c r="BG74" s="11"/>
      <c r="BH74" s="3" t="s">
        <v>186</v>
      </c>
      <c r="BI74" s="11">
        <v>-2.3949999999999999E-2</v>
      </c>
      <c r="BJ74" s="11">
        <v>1.158652</v>
      </c>
      <c r="BK74" s="11">
        <v>-0.42156199999999999</v>
      </c>
      <c r="BL74" s="11">
        <v>0.20383200000000001</v>
      </c>
      <c r="BM74" s="11">
        <v>0.136571</v>
      </c>
      <c r="BN74" s="11">
        <v>8.5860000000000006E-2</v>
      </c>
      <c r="BO74" s="11"/>
      <c r="BP74" s="11"/>
      <c r="BQ74" s="11"/>
      <c r="BR74" s="3" t="s">
        <v>179</v>
      </c>
      <c r="BS74" s="11">
        <v>0.98479899999999998</v>
      </c>
      <c r="BT74" s="11">
        <v>4.0481000000000003E-2</v>
      </c>
      <c r="BU74" s="11">
        <v>2.6280000000000001E-3</v>
      </c>
      <c r="BV74" s="11">
        <v>5.1914000000000002E-2</v>
      </c>
      <c r="BW74" s="11">
        <v>2.7417E-2</v>
      </c>
      <c r="BX74" s="11">
        <v>0.103448</v>
      </c>
      <c r="BY74" s="11"/>
      <c r="BZ74" s="11"/>
      <c r="CA74" s="11"/>
      <c r="CB74" s="3" t="s">
        <v>179</v>
      </c>
      <c r="CC74" s="11">
        <v>0.81432499999999997</v>
      </c>
      <c r="CD74" s="11">
        <v>0.22772000000000001</v>
      </c>
      <c r="CE74" s="11">
        <v>0.27251199999999998</v>
      </c>
      <c r="CF74" s="11">
        <v>0.317691</v>
      </c>
      <c r="CG74" s="11">
        <v>0.191884</v>
      </c>
      <c r="CH74" s="11">
        <v>0.21152599999999999</v>
      </c>
      <c r="CI74" s="11"/>
      <c r="CJ74" s="11"/>
      <c r="CK74" s="11"/>
      <c r="CL74" s="11"/>
      <c r="CM74" s="3" t="s">
        <v>179</v>
      </c>
      <c r="CN74" s="11">
        <v>0.20631099999999999</v>
      </c>
      <c r="CO74" s="11">
        <v>0.33832899999999999</v>
      </c>
      <c r="CP74" s="11">
        <v>0.23647299999999999</v>
      </c>
      <c r="CQ74" s="11">
        <v>0.25633299999999998</v>
      </c>
      <c r="CR74" s="11">
        <v>0.40518399999999999</v>
      </c>
      <c r="CS74" s="11">
        <v>0.47020000000000001</v>
      </c>
      <c r="CT74" s="11"/>
      <c r="CU74" s="11"/>
      <c r="CV74" s="11"/>
      <c r="CW74" s="11"/>
      <c r="CX74" s="3" t="s">
        <v>179</v>
      </c>
      <c r="CY74" s="17" t="s">
        <v>78</v>
      </c>
      <c r="CZ74" s="11">
        <v>0.63247799999999998</v>
      </c>
      <c r="DA74" s="11">
        <v>0.24607299999999999</v>
      </c>
      <c r="DB74" s="11">
        <v>0.26295499999999999</v>
      </c>
      <c r="DC74" s="11">
        <v>0.343221</v>
      </c>
      <c r="DD74" s="11">
        <v>8.5654999999999995E-2</v>
      </c>
      <c r="DE74" s="11">
        <v>0.375581</v>
      </c>
      <c r="DQ74" s="3" t="s">
        <v>179</v>
      </c>
      <c r="DR74" s="11">
        <v>2.5798000000000001E-2</v>
      </c>
      <c r="DS74" s="11">
        <v>0.15723500000000001</v>
      </c>
      <c r="DT74" s="11">
        <v>0.33373199999999997</v>
      </c>
      <c r="DU74" s="11">
        <v>0.17510200000000001</v>
      </c>
      <c r="DV74" s="11">
        <v>0.23169100000000001</v>
      </c>
      <c r="DW74" s="11">
        <v>0.20120099999999999</v>
      </c>
      <c r="DZ74" s="3" t="s">
        <v>187</v>
      </c>
      <c r="EA74" s="11">
        <v>0.142345</v>
      </c>
      <c r="EB74" s="11">
        <v>0.13456799999999999</v>
      </c>
      <c r="EC74" s="11">
        <v>7.5608999999999996E-2</v>
      </c>
      <c r="ED74" s="11">
        <v>0.15786</v>
      </c>
      <c r="EE74" s="11">
        <v>0.11401799999999999</v>
      </c>
      <c r="EF74" s="11">
        <v>8.9718999999999993E-2</v>
      </c>
      <c r="EL74" s="3" t="s">
        <v>179</v>
      </c>
      <c r="EM74" s="20">
        <v>6.7307000000000006E-2</v>
      </c>
      <c r="EN74" s="11">
        <v>6.7307000000000006E-2</v>
      </c>
      <c r="EO74" s="11">
        <v>0.30115799999999998</v>
      </c>
      <c r="EP74" s="11">
        <v>4.3520999999999997E-2</v>
      </c>
      <c r="EQ74" s="11">
        <v>9.4700000000000003E-4</v>
      </c>
      <c r="ER74" s="11">
        <v>1.8929999999999999E-3</v>
      </c>
      <c r="ES74" s="11">
        <v>0.19896</v>
      </c>
      <c r="EU74" s="3" t="s">
        <v>179</v>
      </c>
      <c r="EV74" s="11">
        <v>0.14052600000000001</v>
      </c>
      <c r="EW74" s="11">
        <v>-0.13538900000000001</v>
      </c>
      <c r="EX74" s="11">
        <v>2.5270999999999998E-2</v>
      </c>
      <c r="EY74" s="11">
        <v>5.8689999999999999E-2</v>
      </c>
      <c r="EZ74" s="11">
        <v>9.3127000000000001E-2</v>
      </c>
      <c r="FA74" s="11">
        <v>7.6498999999999998E-2</v>
      </c>
    </row>
    <row r="75" spans="1:157" x14ac:dyDescent="0.2">
      <c r="A75" s="3" t="s">
        <v>187</v>
      </c>
      <c r="B75" s="11">
        <v>0.18521599999999999</v>
      </c>
      <c r="C75" s="11">
        <v>0.15841</v>
      </c>
      <c r="D75" s="11">
        <v>0.124061</v>
      </c>
      <c r="E75" s="11">
        <v>1.6688999999999999E-2</v>
      </c>
      <c r="F75" s="11">
        <v>0.101647</v>
      </c>
      <c r="G75" s="11">
        <v>8.4582000000000004E-2</v>
      </c>
      <c r="K75" s="3" t="s">
        <v>187</v>
      </c>
      <c r="L75" s="11">
        <v>0.38488</v>
      </c>
      <c r="M75" s="11">
        <v>0.42596099999999998</v>
      </c>
      <c r="N75" s="11">
        <v>0.30932599999999999</v>
      </c>
      <c r="O75" s="11">
        <v>0.10016899999999999</v>
      </c>
      <c r="P75" s="11">
        <v>0.140874</v>
      </c>
      <c r="Q75" s="11">
        <v>0.20075200000000001</v>
      </c>
      <c r="U75" s="3" t="s">
        <v>187</v>
      </c>
      <c r="V75" s="11">
        <v>-7.4398000000000006E-2</v>
      </c>
      <c r="W75" s="11">
        <v>-4.3213000000000001E-2</v>
      </c>
      <c r="X75" s="11">
        <v>8.3713999999999997E-2</v>
      </c>
      <c r="Y75" s="11">
        <v>4.9940000000000002E-3</v>
      </c>
      <c r="Z75" s="11">
        <v>-4.8799999999999999E-4</v>
      </c>
      <c r="AA75" s="11">
        <v>3.5159999999999997E-2</v>
      </c>
      <c r="AD75" s="3" t="s">
        <v>187</v>
      </c>
      <c r="AE75" s="11">
        <v>0.15532000000000001</v>
      </c>
      <c r="AF75" s="11">
        <v>6.8482000000000001E-2</v>
      </c>
      <c r="AG75" s="11">
        <v>9.7347000000000003E-2</v>
      </c>
      <c r="AH75" s="11">
        <v>-1.0763E-2</v>
      </c>
      <c r="AI75" s="11">
        <v>0.12811500000000001</v>
      </c>
      <c r="AJ75" s="11">
        <v>0.124829</v>
      </c>
      <c r="AN75" s="3" t="s">
        <v>187</v>
      </c>
      <c r="AO75" s="11">
        <v>0.34651999999999999</v>
      </c>
      <c r="AP75" s="11">
        <v>0.12504999999999999</v>
      </c>
      <c r="AQ75" s="11">
        <v>-4.7809999999999997E-3</v>
      </c>
      <c r="AR75" s="11">
        <v>-3.0714000000000002E-2</v>
      </c>
      <c r="AS75" s="11">
        <v>-5.2979999999999998E-3</v>
      </c>
      <c r="AT75" s="11">
        <v>1.2734380000000001</v>
      </c>
      <c r="AU75" s="11"/>
      <c r="AV75" s="11"/>
      <c r="AW75" s="11"/>
      <c r="AX75" s="3" t="s">
        <v>187</v>
      </c>
      <c r="AY75" s="11">
        <v>-0.105272</v>
      </c>
      <c r="AZ75" s="11">
        <v>0.18701200000000001</v>
      </c>
      <c r="BA75" s="11">
        <v>4.6594999999999998E-2</v>
      </c>
      <c r="BB75" s="11">
        <v>1.401E-2</v>
      </c>
      <c r="BC75" s="11">
        <v>0.293323</v>
      </c>
      <c r="BD75" s="11">
        <v>0.30546899999999999</v>
      </c>
      <c r="BE75" s="11"/>
      <c r="BF75" s="11"/>
      <c r="BG75" s="11"/>
      <c r="BH75" s="3" t="s">
        <v>188</v>
      </c>
      <c r="BI75" s="11">
        <v>2.1863E-2</v>
      </c>
      <c r="BJ75" s="11">
        <v>1.2942E-2</v>
      </c>
      <c r="BK75" s="11">
        <v>8.5799E-2</v>
      </c>
      <c r="BL75" s="11">
        <v>4.3973999999999999E-2</v>
      </c>
      <c r="BM75" s="11">
        <v>0.15820400000000001</v>
      </c>
      <c r="BN75" s="11">
        <v>-1.3216E-2</v>
      </c>
      <c r="BO75" s="11"/>
      <c r="BP75" s="11"/>
      <c r="BQ75" s="11"/>
      <c r="BR75" s="3" t="s">
        <v>187</v>
      </c>
      <c r="BS75" s="11">
        <v>0.17602499999999999</v>
      </c>
      <c r="BT75" s="11">
        <v>0.14871999999999999</v>
      </c>
      <c r="BU75" s="11">
        <v>0.12163499999999999</v>
      </c>
      <c r="BV75" s="11">
        <v>2.8007000000000001E-2</v>
      </c>
      <c r="BW75" s="11">
        <v>9.6167000000000002E-2</v>
      </c>
      <c r="BX75" s="11">
        <v>0.19062799999999999</v>
      </c>
      <c r="BY75" s="11"/>
      <c r="BZ75" s="11"/>
      <c r="CA75" s="11"/>
      <c r="CB75" s="3" t="s">
        <v>187</v>
      </c>
      <c r="CC75" s="11">
        <v>0.37029099999999998</v>
      </c>
      <c r="CD75" s="11">
        <v>0.19448699999999999</v>
      </c>
      <c r="CE75" s="11">
        <v>4.1871999999999999E-2</v>
      </c>
      <c r="CF75" s="11">
        <v>0.118924</v>
      </c>
      <c r="CG75" s="11">
        <v>0.236346</v>
      </c>
      <c r="CH75" s="11">
        <v>0.18557000000000001</v>
      </c>
      <c r="CI75" s="11"/>
      <c r="CJ75" s="11"/>
      <c r="CK75" s="11"/>
      <c r="CL75" s="11"/>
      <c r="CM75" s="3" t="s">
        <v>187</v>
      </c>
      <c r="CN75" s="11">
        <v>5.1490000000000001E-2</v>
      </c>
      <c r="CO75" s="11">
        <v>0.107755</v>
      </c>
      <c r="CP75" s="11">
        <v>9.3058000000000002E-2</v>
      </c>
      <c r="CQ75" s="11">
        <v>0.12919600000000001</v>
      </c>
      <c r="CR75" s="11">
        <v>0.24318600000000001</v>
      </c>
      <c r="CS75" s="11">
        <v>0.17324000000000001</v>
      </c>
      <c r="CT75" s="11"/>
      <c r="CU75" s="11"/>
      <c r="CV75" s="11"/>
      <c r="CW75" s="11"/>
      <c r="CX75" s="3" t="s">
        <v>187</v>
      </c>
      <c r="CY75" s="17" t="s">
        <v>78</v>
      </c>
      <c r="CZ75" s="11">
        <v>0.30266300000000002</v>
      </c>
      <c r="DA75" s="11">
        <v>0.66277699999999995</v>
      </c>
      <c r="DB75" s="11">
        <v>0.53474999999999995</v>
      </c>
      <c r="DC75" s="11">
        <v>-6.8006999999999998E-2</v>
      </c>
      <c r="DD75" s="11">
        <v>0.59603700000000004</v>
      </c>
      <c r="DE75" s="11">
        <v>0.77315800000000001</v>
      </c>
      <c r="DQ75" s="3" t="s">
        <v>187</v>
      </c>
      <c r="DR75" s="11">
        <v>0.15363099999999999</v>
      </c>
      <c r="DS75" s="11">
        <v>0.51995100000000005</v>
      </c>
      <c r="DT75" s="11">
        <v>0.19143499999999999</v>
      </c>
      <c r="DU75" s="11">
        <v>0.32523200000000002</v>
      </c>
      <c r="DV75" s="11">
        <v>0.29488199999999998</v>
      </c>
      <c r="DW75" s="11">
        <v>0.27582200000000001</v>
      </c>
      <c r="DZ75" s="3"/>
      <c r="EA75" s="3"/>
      <c r="EB75" s="3"/>
      <c r="EC75" s="3"/>
      <c r="ED75" s="3"/>
      <c r="EE75" s="3"/>
      <c r="EF75" s="3"/>
      <c r="EL75" s="3" t="s">
        <v>187</v>
      </c>
      <c r="EM75" s="20">
        <v>4.8377999999999997E-2</v>
      </c>
      <c r="EN75" s="11">
        <v>4.8377999999999997E-2</v>
      </c>
      <c r="EO75" s="11">
        <v>0.114986</v>
      </c>
      <c r="EP75" s="11">
        <v>2.4431000000000001E-2</v>
      </c>
      <c r="EQ75" s="11">
        <v>3.1424000000000001E-2</v>
      </c>
      <c r="ER75" s="11">
        <v>5.8455E-2</v>
      </c>
      <c r="ES75" s="11">
        <v>4.4331000000000002E-2</v>
      </c>
      <c r="EU75" s="3" t="s">
        <v>187</v>
      </c>
      <c r="EV75" s="11">
        <v>7.8433000000000003E-2</v>
      </c>
      <c r="EW75" s="11">
        <v>6.7657999999999996E-2</v>
      </c>
      <c r="EX75" s="11">
        <v>-3.0242999999999999E-2</v>
      </c>
      <c r="EY75" s="11">
        <v>-6.7920000000000003E-3</v>
      </c>
      <c r="EZ75" s="11">
        <v>3.7837000000000003E-2</v>
      </c>
      <c r="FA75" s="11">
        <v>1.6301E-2</v>
      </c>
    </row>
    <row r="76" spans="1:157" x14ac:dyDescent="0.2">
      <c r="A76" s="3"/>
      <c r="B76" s="3"/>
      <c r="C76" s="3"/>
      <c r="D76" s="3"/>
      <c r="E76" s="3"/>
      <c r="F76" s="3"/>
      <c r="G76" s="3"/>
      <c r="K76" s="3"/>
      <c r="L76" s="3"/>
      <c r="M76" s="3"/>
      <c r="N76" s="3"/>
      <c r="O76" s="3"/>
      <c r="P76" s="3"/>
      <c r="Q76" s="3"/>
      <c r="U76" s="3"/>
      <c r="V76" s="3"/>
      <c r="W76" s="3"/>
      <c r="X76" s="3"/>
      <c r="Y76" s="3"/>
      <c r="Z76" s="3"/>
      <c r="AA76" s="3"/>
      <c r="AD76" s="3"/>
      <c r="AE76" s="3"/>
      <c r="AF76" s="3"/>
      <c r="AG76" s="3"/>
      <c r="AH76" s="3"/>
      <c r="AI76" s="3"/>
      <c r="AJ76" s="3"/>
      <c r="AN76" s="3"/>
      <c r="AO76" s="3"/>
      <c r="AP76" s="3"/>
      <c r="AQ76" s="3"/>
      <c r="AR76" s="3"/>
      <c r="AS76" s="3"/>
      <c r="AT76" s="3"/>
      <c r="AU76" s="3"/>
      <c r="AV76" s="11"/>
      <c r="AW76" s="11"/>
      <c r="AX76" s="3"/>
      <c r="AY76" s="3"/>
      <c r="AZ76" s="3"/>
      <c r="BA76" s="3"/>
      <c r="BB76" s="3"/>
      <c r="BC76" s="3"/>
      <c r="BD76" s="3"/>
      <c r="BE76" s="11"/>
      <c r="BF76" s="11"/>
      <c r="BG76" s="11"/>
      <c r="BH76" s="3" t="s">
        <v>189</v>
      </c>
      <c r="BI76" s="11">
        <v>-4.0157999999999999E-2</v>
      </c>
      <c r="BJ76" s="11">
        <v>1.280138</v>
      </c>
      <c r="BK76" s="11">
        <v>-0.26274500000000001</v>
      </c>
      <c r="BL76" s="11">
        <v>-0.137909</v>
      </c>
      <c r="BM76" s="11">
        <v>2.9315000000000001E-2</v>
      </c>
      <c r="BN76" s="11">
        <v>0.27627499999999999</v>
      </c>
      <c r="BO76" s="11"/>
      <c r="BP76" s="11"/>
      <c r="BQ76" s="11"/>
      <c r="BR76" s="3"/>
      <c r="BS76" s="3"/>
      <c r="BT76" s="3"/>
      <c r="BU76" s="3"/>
      <c r="BV76" s="3"/>
      <c r="BW76" s="3"/>
      <c r="BX76" s="3"/>
      <c r="BY76" s="11"/>
      <c r="BZ76" s="11"/>
      <c r="CA76" s="11"/>
      <c r="CB76" s="3"/>
      <c r="CC76" s="3"/>
      <c r="CD76" s="3"/>
      <c r="CE76" s="3"/>
      <c r="CF76" s="3"/>
      <c r="CG76" s="3"/>
      <c r="CH76" s="3"/>
      <c r="CI76" s="11"/>
      <c r="CJ76" s="11"/>
      <c r="CK76" s="11"/>
      <c r="CL76" s="11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Q76" s="3"/>
      <c r="DR76" s="3"/>
      <c r="DS76" s="3"/>
      <c r="DT76" s="3"/>
      <c r="DU76" s="3"/>
      <c r="DV76" s="3"/>
      <c r="DW76" s="3"/>
      <c r="DZ76" s="3" t="s">
        <v>190</v>
      </c>
      <c r="EA76" s="11">
        <v>0.11451500000000001</v>
      </c>
      <c r="EB76" s="11">
        <v>0.13668</v>
      </c>
      <c r="EC76" s="11">
        <v>9.5723000000000003E-2</v>
      </c>
      <c r="ED76" s="11">
        <v>8.3779000000000006E-2</v>
      </c>
      <c r="EE76" s="11">
        <v>0.141233</v>
      </c>
      <c r="EF76" s="11">
        <v>0.10717</v>
      </c>
      <c r="EL76" s="3"/>
      <c r="EM76" s="3"/>
      <c r="EN76" s="3"/>
      <c r="EO76" s="3"/>
      <c r="EP76" s="3"/>
      <c r="EQ76" s="3"/>
      <c r="ER76" s="3"/>
      <c r="ES76" s="3"/>
      <c r="EU76" s="3"/>
      <c r="EV76" s="3"/>
      <c r="EW76" s="3"/>
      <c r="EX76" s="3"/>
      <c r="EY76" s="3"/>
      <c r="EZ76" s="3"/>
      <c r="FA76" s="3"/>
    </row>
    <row r="77" spans="1:157" x14ac:dyDescent="0.2">
      <c r="A77" s="3" t="s">
        <v>191</v>
      </c>
      <c r="B77" s="11">
        <v>0.13534099999999999</v>
      </c>
      <c r="C77" s="11">
        <v>0.117899</v>
      </c>
      <c r="D77" s="11">
        <v>0.136741</v>
      </c>
      <c r="E77" s="11">
        <v>-3.4400000000000001E-4</v>
      </c>
      <c r="F77" s="11">
        <v>0.11883299999999999</v>
      </c>
      <c r="G77" s="11">
        <v>0.16497600000000001</v>
      </c>
      <c r="K77" s="3" t="s">
        <v>191</v>
      </c>
      <c r="L77" s="11">
        <v>0.73785699999999999</v>
      </c>
      <c r="M77" s="11">
        <v>0.69697299999999995</v>
      </c>
      <c r="N77" s="11">
        <v>0.60432300000000005</v>
      </c>
      <c r="O77" s="11">
        <v>1.6056999999999998E-2</v>
      </c>
      <c r="P77" s="11">
        <v>0.43240699999999999</v>
      </c>
      <c r="Q77" s="11">
        <v>0.47337400000000002</v>
      </c>
      <c r="U77" s="3" t="s">
        <v>191</v>
      </c>
      <c r="V77" s="11">
        <v>-0.15547800000000001</v>
      </c>
      <c r="W77" s="11">
        <v>-0.27792699999999998</v>
      </c>
      <c r="X77" s="11">
        <v>-3.4421E-2</v>
      </c>
      <c r="Y77" s="11">
        <v>-0.19683</v>
      </c>
      <c r="Z77" s="11">
        <v>0.226436</v>
      </c>
      <c r="AA77" s="11">
        <v>-8.3610000000000004E-2</v>
      </c>
      <c r="AD77" s="3" t="s">
        <v>191</v>
      </c>
      <c r="AE77" s="11">
        <v>0.32154199999999999</v>
      </c>
      <c r="AF77" s="11">
        <v>8.8294999999999998E-2</v>
      </c>
      <c r="AG77" s="11">
        <v>0.18875700000000001</v>
      </c>
      <c r="AH77" s="11">
        <v>-9.4020999999999993E-2</v>
      </c>
      <c r="AI77" s="11">
        <v>0.204703</v>
      </c>
      <c r="AJ77" s="11">
        <v>0.26273200000000002</v>
      </c>
      <c r="AN77" s="3" t="s">
        <v>191</v>
      </c>
      <c r="AO77" s="11" t="s">
        <v>116</v>
      </c>
      <c r="AP77" s="11" t="s">
        <v>116</v>
      </c>
      <c r="AQ77" s="11" t="s">
        <v>116</v>
      </c>
      <c r="AR77" s="11" t="s">
        <v>116</v>
      </c>
      <c r="AS77" s="11" t="s">
        <v>116</v>
      </c>
      <c r="AT77" s="11" t="s">
        <v>116</v>
      </c>
      <c r="AU77" s="11"/>
      <c r="AV77" s="3"/>
      <c r="AW77" s="3"/>
      <c r="AX77" s="3" t="s">
        <v>191</v>
      </c>
      <c r="AY77" s="11" t="s">
        <v>116</v>
      </c>
      <c r="AZ77" s="11" t="s">
        <v>116</v>
      </c>
      <c r="BA77" s="11" t="s">
        <v>116</v>
      </c>
      <c r="BB77" s="11" t="s">
        <v>116</v>
      </c>
      <c r="BC77" s="11" t="s">
        <v>116</v>
      </c>
      <c r="BD77" s="11">
        <v>4.4718520000000002</v>
      </c>
      <c r="BE77" s="3"/>
      <c r="BF77" s="3"/>
      <c r="BG77" s="3"/>
      <c r="BH77" s="3" t="s">
        <v>192</v>
      </c>
      <c r="BI77" s="11">
        <v>-2.6204999999999999E-2</v>
      </c>
      <c r="BJ77" s="11">
        <v>1.157894</v>
      </c>
      <c r="BK77" s="11">
        <v>-0.234734</v>
      </c>
      <c r="BL77" s="11">
        <v>-0.13167999999999999</v>
      </c>
      <c r="BM77" s="11">
        <v>4.8294999999999998E-2</v>
      </c>
      <c r="BN77" s="11">
        <v>0.22298200000000001</v>
      </c>
      <c r="BO77" s="3"/>
      <c r="BP77" s="3"/>
      <c r="BQ77" s="3"/>
      <c r="BR77" s="3" t="s">
        <v>191</v>
      </c>
      <c r="BS77" s="11">
        <v>-0.69666700000000004</v>
      </c>
      <c r="BT77" s="11" t="s">
        <v>116</v>
      </c>
      <c r="BU77" s="11" t="s">
        <v>116</v>
      </c>
      <c r="BV77" s="11" t="s">
        <v>116</v>
      </c>
      <c r="BW77" s="11" t="s">
        <v>116</v>
      </c>
      <c r="BX77" s="11" t="s">
        <v>116</v>
      </c>
      <c r="BY77" s="3"/>
      <c r="BZ77" s="3"/>
      <c r="CA77" s="3"/>
      <c r="CB77" s="3" t="s">
        <v>191</v>
      </c>
      <c r="CC77" s="11">
        <v>0.26208700000000001</v>
      </c>
      <c r="CD77" s="11">
        <v>0.333623</v>
      </c>
      <c r="CE77" s="11">
        <v>-3.2858999999999999E-2</v>
      </c>
      <c r="CF77" s="11">
        <v>-5.1219999999999998E-3</v>
      </c>
      <c r="CG77" s="11">
        <v>0.26041500000000001</v>
      </c>
      <c r="CH77" s="11">
        <v>0.17719399999999999</v>
      </c>
      <c r="CI77" s="3"/>
      <c r="CJ77" s="3"/>
      <c r="CK77" s="3"/>
      <c r="CL77" s="3"/>
      <c r="CM77" s="3" t="s">
        <v>191</v>
      </c>
      <c r="CN77" s="11">
        <v>0.29228900000000002</v>
      </c>
      <c r="CO77" s="11">
        <v>0.243863</v>
      </c>
      <c r="CP77" s="11">
        <v>3.8389E-2</v>
      </c>
      <c r="CQ77" s="11">
        <v>0.47025699999999998</v>
      </c>
      <c r="CR77" s="11">
        <v>-5.6688000000000002E-2</v>
      </c>
      <c r="CS77" s="11">
        <v>-1.6879000000000002E-2</v>
      </c>
      <c r="CT77" s="11"/>
      <c r="CU77" s="11"/>
      <c r="CV77" s="11"/>
      <c r="CW77" s="11"/>
      <c r="CX77" s="3" t="s">
        <v>191</v>
      </c>
      <c r="CY77" s="17" t="s">
        <v>78</v>
      </c>
      <c r="CZ77" s="11">
        <v>0.32929999999999998</v>
      </c>
      <c r="DA77" s="11">
        <v>-0.136431</v>
      </c>
      <c r="DB77" s="11">
        <v>0.99979899999999999</v>
      </c>
      <c r="DC77" s="11">
        <v>-0.19428899999999999</v>
      </c>
      <c r="DD77" s="11">
        <v>1.332025</v>
      </c>
      <c r="DE77" s="11">
        <v>1.1873910000000001</v>
      </c>
      <c r="DQ77" s="3" t="s">
        <v>191</v>
      </c>
      <c r="DR77" s="11">
        <v>0.32976100000000003</v>
      </c>
      <c r="DS77" s="11">
        <v>2.5693139999999999</v>
      </c>
      <c r="DT77" s="11">
        <v>0.36982199999999998</v>
      </c>
      <c r="DU77" s="11">
        <v>0.48980800000000002</v>
      </c>
      <c r="DV77" s="11">
        <v>0.40428900000000001</v>
      </c>
      <c r="DW77" s="11">
        <v>0.31107899999999999</v>
      </c>
      <c r="DZ77" s="3" t="s">
        <v>191</v>
      </c>
      <c r="EA77" s="11" t="s">
        <v>116</v>
      </c>
      <c r="EB77" s="11" t="s">
        <v>116</v>
      </c>
      <c r="EC77" s="11" t="s">
        <v>116</v>
      </c>
      <c r="ED77" s="11" t="s">
        <v>116</v>
      </c>
      <c r="EE77" s="11" t="s">
        <v>116</v>
      </c>
      <c r="EF77" s="11" t="s">
        <v>116</v>
      </c>
      <c r="EL77" s="3" t="s">
        <v>191</v>
      </c>
      <c r="EM77" s="20">
        <v>-5.7577000000000003E-2</v>
      </c>
      <c r="EN77" s="11" t="s">
        <v>116</v>
      </c>
      <c r="EO77" s="11" t="s">
        <v>116</v>
      </c>
      <c r="EP77" s="11" t="s">
        <v>116</v>
      </c>
      <c r="EQ77" s="11" t="s">
        <v>116</v>
      </c>
      <c r="ER77" s="11" t="s">
        <v>116</v>
      </c>
      <c r="ES77" s="11" t="s">
        <v>116</v>
      </c>
      <c r="EU77" s="3" t="s">
        <v>191</v>
      </c>
      <c r="EV77" s="11">
        <v>8.1119999999999998E-2</v>
      </c>
      <c r="EW77" s="11">
        <v>0.22517899999999999</v>
      </c>
      <c r="EX77" s="11">
        <v>5.0953999999999999E-2</v>
      </c>
      <c r="EY77" s="11">
        <v>-0.105585</v>
      </c>
      <c r="EZ77" s="11">
        <v>0.16800399999999999</v>
      </c>
      <c r="FA77" s="11">
        <v>0.16961100000000001</v>
      </c>
    </row>
    <row r="78" spans="1:157" x14ac:dyDescent="0.2">
      <c r="A78" s="3" t="s">
        <v>190</v>
      </c>
      <c r="B78" s="11">
        <v>0.13406599999999999</v>
      </c>
      <c r="C78" s="11">
        <v>0.104754</v>
      </c>
      <c r="D78" s="11">
        <v>0.13072</v>
      </c>
      <c r="E78" s="11">
        <v>1.7918E-2</v>
      </c>
      <c r="F78" s="11">
        <v>0.106326</v>
      </c>
      <c r="G78" s="11">
        <v>0.14976800000000001</v>
      </c>
      <c r="K78" s="3" t="s">
        <v>190</v>
      </c>
      <c r="L78" s="11">
        <v>0.42506100000000002</v>
      </c>
      <c r="M78" s="11">
        <v>0.50505900000000004</v>
      </c>
      <c r="N78" s="11">
        <v>0.48007499999999997</v>
      </c>
      <c r="O78" s="11">
        <v>5.6406999999999999E-2</v>
      </c>
      <c r="P78" s="11">
        <v>0.38229800000000003</v>
      </c>
      <c r="Q78" s="11">
        <v>0.41633399999999998</v>
      </c>
      <c r="U78" s="3" t="s">
        <v>190</v>
      </c>
      <c r="V78" s="11">
        <v>-0.15547800000000001</v>
      </c>
      <c r="W78" s="11">
        <v>-0.27792699999999998</v>
      </c>
      <c r="X78" s="11">
        <v>-3.4421E-2</v>
      </c>
      <c r="Y78" s="11">
        <v>-0.19683</v>
      </c>
      <c r="Z78" s="11">
        <v>0.226436</v>
      </c>
      <c r="AA78" s="11">
        <v>-8.3610000000000004E-2</v>
      </c>
      <c r="AD78" s="3" t="s">
        <v>190</v>
      </c>
      <c r="AE78" s="11">
        <v>0.21820200000000001</v>
      </c>
      <c r="AF78" s="11">
        <v>4.3250999999999998E-2</v>
      </c>
      <c r="AG78" s="11">
        <v>0.142238</v>
      </c>
      <c r="AH78" s="11">
        <v>-6.4748E-2</v>
      </c>
      <c r="AI78" s="11">
        <v>0.18556</v>
      </c>
      <c r="AJ78" s="11">
        <v>0.19747300000000001</v>
      </c>
      <c r="AN78" s="3" t="s">
        <v>190</v>
      </c>
      <c r="AO78" s="11">
        <v>-6.4374000000000001E-2</v>
      </c>
      <c r="AP78" s="11">
        <v>-4.2781E-2</v>
      </c>
      <c r="AQ78" s="11">
        <v>4.5572000000000001E-2</v>
      </c>
      <c r="AR78" s="11">
        <v>-9.0258000000000005E-2</v>
      </c>
      <c r="AS78" s="11">
        <v>5.6321000000000003E-2</v>
      </c>
      <c r="AT78" s="11">
        <v>1.8213269999999999</v>
      </c>
      <c r="AU78" s="11"/>
      <c r="AV78" s="11"/>
      <c r="AW78" s="11"/>
      <c r="AX78" s="3" t="s">
        <v>190</v>
      </c>
      <c r="AY78" s="11">
        <v>-0.73476699999999995</v>
      </c>
      <c r="AZ78" s="11">
        <v>1.164102</v>
      </c>
      <c r="BA78" s="11">
        <v>0.59160500000000005</v>
      </c>
      <c r="BB78" s="11">
        <v>0.186052</v>
      </c>
      <c r="BC78" s="11">
        <v>1.1464999999999999E-2</v>
      </c>
      <c r="BD78" s="11">
        <v>0.26911600000000002</v>
      </c>
      <c r="BE78" s="11"/>
      <c r="BF78" s="11"/>
      <c r="BG78" s="11"/>
      <c r="BH78" s="3" t="s">
        <v>187</v>
      </c>
      <c r="BI78" s="11">
        <v>2.4726000000000001E-2</v>
      </c>
      <c r="BJ78" s="11">
        <v>0.25950099999999998</v>
      </c>
      <c r="BK78" s="11">
        <v>0.106007</v>
      </c>
      <c r="BL78" s="11">
        <v>-2.0788999999999998E-2</v>
      </c>
      <c r="BM78" s="11">
        <v>5.7190999999999999E-2</v>
      </c>
      <c r="BN78" s="11">
        <v>3.2878999999999999E-2</v>
      </c>
      <c r="BO78" s="11"/>
      <c r="BP78" s="11"/>
      <c r="BQ78" s="11"/>
      <c r="BR78" s="3" t="s">
        <v>190</v>
      </c>
      <c r="BS78" s="11">
        <v>9.2307E-2</v>
      </c>
      <c r="BT78" s="11">
        <v>8.4506999999999999E-2</v>
      </c>
      <c r="BU78" s="11">
        <v>0.14410800000000001</v>
      </c>
      <c r="BV78" s="11">
        <v>-0.13867699999999999</v>
      </c>
      <c r="BW78" s="11">
        <v>0.10019</v>
      </c>
      <c r="BX78" s="11">
        <v>0.178893</v>
      </c>
      <c r="BY78" s="11"/>
      <c r="BZ78" s="11"/>
      <c r="CA78" s="11"/>
      <c r="CB78" s="3" t="s">
        <v>190</v>
      </c>
      <c r="CC78" s="11">
        <v>0.201207</v>
      </c>
      <c r="CD78" s="11">
        <v>0.26951900000000001</v>
      </c>
      <c r="CE78" s="11">
        <v>-2.6589000000000002E-2</v>
      </c>
      <c r="CF78" s="11">
        <v>6.6779999999999999E-3</v>
      </c>
      <c r="CG78" s="11">
        <v>0.218394</v>
      </c>
      <c r="CH78" s="11">
        <v>0.15157499999999999</v>
      </c>
      <c r="CI78" s="11"/>
      <c r="CJ78" s="11"/>
      <c r="CK78" s="11"/>
      <c r="CL78" s="11"/>
      <c r="CM78" s="3" t="s">
        <v>190</v>
      </c>
      <c r="CN78" s="11">
        <v>0.15610199999999999</v>
      </c>
      <c r="CO78" s="11">
        <v>0.20019600000000001</v>
      </c>
      <c r="CP78" s="11">
        <v>0.17293</v>
      </c>
      <c r="CQ78" s="11">
        <v>0.238264</v>
      </c>
      <c r="CR78" s="11">
        <v>0.30187700000000001</v>
      </c>
      <c r="CS78" s="11">
        <v>0.30360100000000001</v>
      </c>
      <c r="CT78" s="11"/>
      <c r="CU78" s="11"/>
      <c r="CV78" s="11"/>
      <c r="CW78" s="11"/>
      <c r="CX78" s="3" t="s">
        <v>190</v>
      </c>
      <c r="CY78" s="17" t="s">
        <v>78</v>
      </c>
      <c r="CZ78" s="11">
        <v>0.30635800000000002</v>
      </c>
      <c r="DA78" s="11">
        <v>0.384218</v>
      </c>
      <c r="DB78" s="11">
        <v>0.57532700000000003</v>
      </c>
      <c r="DC78" s="11">
        <v>-0.16950999999999999</v>
      </c>
      <c r="DD78" s="11">
        <v>0.94461700000000004</v>
      </c>
      <c r="DE78" s="11">
        <v>0.98103099999999999</v>
      </c>
      <c r="DQ78" s="3" t="s">
        <v>190</v>
      </c>
      <c r="DR78" s="11">
        <v>0.344302</v>
      </c>
      <c r="DS78" s="11">
        <v>2.3582649999999998</v>
      </c>
      <c r="DT78" s="11">
        <v>0.35833500000000001</v>
      </c>
      <c r="DU78" s="11">
        <v>0.48080400000000001</v>
      </c>
      <c r="DV78" s="11">
        <v>0.40108199999999999</v>
      </c>
      <c r="DW78" s="11">
        <v>0.307952</v>
      </c>
      <c r="DZ78" s="3" t="s">
        <v>193</v>
      </c>
      <c r="EA78" s="11">
        <v>0.175014</v>
      </c>
      <c r="EB78" s="11">
        <v>0.20099600000000001</v>
      </c>
      <c r="EC78" s="11">
        <v>7.6210000000000002E-3</v>
      </c>
      <c r="ED78" s="11">
        <v>0.17289499999999999</v>
      </c>
      <c r="EE78" s="11">
        <v>0.109211</v>
      </c>
      <c r="EF78" s="11">
        <v>-0.16733200000000001</v>
      </c>
      <c r="EL78" s="3" t="s">
        <v>190</v>
      </c>
      <c r="EM78" s="20">
        <v>2.4039000000000001E-2</v>
      </c>
      <c r="EN78" s="11">
        <v>2.4039000000000001E-2</v>
      </c>
      <c r="EO78" s="11">
        <v>6.5087000000000006E-2</v>
      </c>
      <c r="EP78" s="11">
        <v>0.10875799999999999</v>
      </c>
      <c r="EQ78" s="11">
        <v>-3.6281000000000001E-2</v>
      </c>
      <c r="ER78" s="11">
        <v>0.11360000000000001</v>
      </c>
      <c r="ES78" s="11">
        <v>2.8917999999999999E-2</v>
      </c>
      <c r="EU78" s="3" t="s">
        <v>190</v>
      </c>
      <c r="EV78" s="11">
        <v>2.9974000000000001E-2</v>
      </c>
      <c r="EW78" s="11">
        <v>8.3782999999999996E-2</v>
      </c>
      <c r="EX78" s="11">
        <v>2.8767000000000001E-2</v>
      </c>
      <c r="EY78" s="11">
        <v>-7.8796000000000005E-2</v>
      </c>
      <c r="EZ78" s="11">
        <v>9.3463000000000004E-2</v>
      </c>
      <c r="FA78" s="11">
        <v>0.10889</v>
      </c>
    </row>
    <row r="79" spans="1:157" x14ac:dyDescent="0.2">
      <c r="A79" s="3" t="s">
        <v>193</v>
      </c>
      <c r="B79" s="11">
        <v>0.136519</v>
      </c>
      <c r="C79" s="11">
        <v>0.194497</v>
      </c>
      <c r="D79" s="11">
        <v>0.40734500000000001</v>
      </c>
      <c r="E79" s="11">
        <v>-1.714E-3</v>
      </c>
      <c r="F79" s="11">
        <v>0.112038</v>
      </c>
      <c r="G79" s="11">
        <v>-1.2626999999999999E-2</v>
      </c>
      <c r="K79" s="3" t="s">
        <v>193</v>
      </c>
      <c r="L79" s="11">
        <v>0.25358799999999998</v>
      </c>
      <c r="M79" s="11">
        <v>0.71532399999999996</v>
      </c>
      <c r="N79" s="11">
        <v>-0.29875600000000002</v>
      </c>
      <c r="O79" s="11">
        <v>9.1730000000000006E-3</v>
      </c>
      <c r="P79" s="11">
        <v>0.81694900000000004</v>
      </c>
      <c r="Q79" s="11">
        <v>0.57291899999999996</v>
      </c>
      <c r="U79" s="3" t="s">
        <v>193</v>
      </c>
      <c r="V79" s="11">
        <v>-0.10387</v>
      </c>
      <c r="W79" s="11">
        <v>0.16259999999999999</v>
      </c>
      <c r="X79" s="11">
        <v>0.28960999999999998</v>
      </c>
      <c r="Y79" s="11">
        <v>0.174099</v>
      </c>
      <c r="Z79" s="11">
        <v>-9.5030000000000003E-2</v>
      </c>
      <c r="AA79" s="11">
        <v>6.9754999999999998E-2</v>
      </c>
      <c r="AD79" s="3" t="s">
        <v>193</v>
      </c>
      <c r="AE79" s="11">
        <v>3.4410999999999997E-2</v>
      </c>
      <c r="AF79" s="11">
        <v>2.8070999999999999E-2</v>
      </c>
      <c r="AG79" s="11">
        <v>-8.6999999999999994E-3</v>
      </c>
      <c r="AH79" s="11">
        <v>-5.2679999999999998E-2</v>
      </c>
      <c r="AI79" s="11">
        <v>0.31716100000000003</v>
      </c>
      <c r="AJ79" s="11">
        <v>-0.104995</v>
      </c>
      <c r="AN79" s="3" t="s">
        <v>193</v>
      </c>
      <c r="AO79" s="11">
        <v>9.2004000000000002E-2</v>
      </c>
      <c r="AP79" s="11">
        <v>0.243786</v>
      </c>
      <c r="AQ79" s="11">
        <v>0.14119799999999999</v>
      </c>
      <c r="AR79" s="11">
        <v>0.21592500000000001</v>
      </c>
      <c r="AS79" s="11">
        <v>8.0603999999999995E-2</v>
      </c>
      <c r="AT79" s="11">
        <v>0.103787</v>
      </c>
      <c r="AU79" s="11"/>
      <c r="AV79" s="11"/>
      <c r="AW79" s="11"/>
      <c r="AX79" s="3" t="s">
        <v>193</v>
      </c>
      <c r="AY79" s="11">
        <v>-0.124519</v>
      </c>
      <c r="AZ79" s="11">
        <v>0.34383599999999997</v>
      </c>
      <c r="BA79" s="11">
        <v>0.13328499999999999</v>
      </c>
      <c r="BB79" s="11">
        <v>2.9839999999999998E-2</v>
      </c>
      <c r="BC79" s="11">
        <v>-0.44104100000000002</v>
      </c>
      <c r="BD79" s="11">
        <v>-2.9366E-2</v>
      </c>
      <c r="BE79" s="11"/>
      <c r="BF79" s="11"/>
      <c r="BG79" s="11"/>
      <c r="BH79" s="3" t="s">
        <v>194</v>
      </c>
      <c r="BI79" s="11">
        <v>6.2396E-2</v>
      </c>
      <c r="BJ79" s="11">
        <v>0.37238500000000002</v>
      </c>
      <c r="BK79" s="11">
        <v>0.14832400000000001</v>
      </c>
      <c r="BL79" s="11">
        <v>-4.9598000000000003E-2</v>
      </c>
      <c r="BM79" s="11">
        <v>2.5856000000000001E-2</v>
      </c>
      <c r="BN79" s="11">
        <v>2.2260000000000001E-3</v>
      </c>
      <c r="BO79" s="11"/>
      <c r="BP79" s="11"/>
      <c r="BQ79" s="11"/>
      <c r="BR79" s="3" t="s">
        <v>193</v>
      </c>
      <c r="BS79" s="11">
        <v>0.31496000000000002</v>
      </c>
      <c r="BT79" s="11">
        <v>-0.11719499999999999</v>
      </c>
      <c r="BU79" s="11">
        <v>0.30993900000000002</v>
      </c>
      <c r="BV79" s="11">
        <v>0.183028</v>
      </c>
      <c r="BW79" s="11">
        <v>7.0120000000000002E-2</v>
      </c>
      <c r="BX79" s="11">
        <v>0.28547899999999998</v>
      </c>
      <c r="BY79" s="11"/>
      <c r="BZ79" s="11"/>
      <c r="CA79" s="11"/>
      <c r="CB79" s="3" t="s">
        <v>193</v>
      </c>
      <c r="CC79" s="11">
        <v>0.24048600000000001</v>
      </c>
      <c r="CD79" s="11">
        <v>6.6998000000000002E-2</v>
      </c>
      <c r="CE79" s="11">
        <v>0.48870799999999998</v>
      </c>
      <c r="CF79" s="11">
        <v>-0.124959</v>
      </c>
      <c r="CG79" s="11">
        <v>0.40887499999999999</v>
      </c>
      <c r="CH79" s="11">
        <v>0.249531</v>
      </c>
      <c r="CI79" s="11"/>
      <c r="CJ79" s="11"/>
      <c r="CK79" s="11"/>
      <c r="CL79" s="11"/>
      <c r="CM79" s="3" t="s">
        <v>193</v>
      </c>
      <c r="CN79" s="11">
        <v>0.16269</v>
      </c>
      <c r="CO79" s="11">
        <v>0.26477099999999998</v>
      </c>
      <c r="CP79" s="11">
        <v>0.160216</v>
      </c>
      <c r="CQ79" s="11">
        <v>-1.6320000000000001E-2</v>
      </c>
      <c r="CR79" s="11">
        <v>0.35356500000000002</v>
      </c>
      <c r="CS79" s="11">
        <v>0.28618300000000002</v>
      </c>
      <c r="CT79" s="11"/>
      <c r="CU79" s="11"/>
      <c r="CV79" s="11"/>
      <c r="CW79" s="11"/>
      <c r="CX79" s="3" t="s">
        <v>193</v>
      </c>
      <c r="CY79" s="17" t="s">
        <v>78</v>
      </c>
      <c r="CZ79" s="11">
        <v>0.27197399999999999</v>
      </c>
      <c r="DA79" s="11">
        <v>0.22285199999999999</v>
      </c>
      <c r="DB79" s="11">
        <v>0.56440999999999997</v>
      </c>
      <c r="DC79" s="11">
        <v>-0.38065500000000002</v>
      </c>
      <c r="DD79" s="11">
        <v>3.9796130000000001</v>
      </c>
      <c r="DE79" s="11">
        <v>2.1296240000000002</v>
      </c>
      <c r="DQ79" s="3" t="s">
        <v>193</v>
      </c>
      <c r="DR79" s="11">
        <v>0.14632899999999999</v>
      </c>
      <c r="DS79" s="11">
        <v>1.471101</v>
      </c>
      <c r="DT79" s="11">
        <v>0.93454400000000004</v>
      </c>
      <c r="DU79" s="11">
        <v>0.28068100000000001</v>
      </c>
      <c r="DV79" s="11">
        <v>-9.9701999999999999E-2</v>
      </c>
      <c r="DW79" s="11">
        <v>0.19031500000000001</v>
      </c>
      <c r="DZ79" s="3" t="s">
        <v>195</v>
      </c>
      <c r="EA79" s="11">
        <v>3.8769999999999998E-3</v>
      </c>
      <c r="EB79" s="11">
        <v>-9.6579999999999999E-3</v>
      </c>
      <c r="EC79" s="11">
        <v>0.196489</v>
      </c>
      <c r="ED79" s="11">
        <v>0.14180899999999999</v>
      </c>
      <c r="EE79" s="11">
        <v>0.208422</v>
      </c>
      <c r="EF79" s="11">
        <v>3.3371999999999999E-2</v>
      </c>
      <c r="EL79" s="3" t="s">
        <v>193</v>
      </c>
      <c r="EM79" s="20">
        <v>-1.2132E-2</v>
      </c>
      <c r="EN79" s="11">
        <v>-1.2132E-2</v>
      </c>
      <c r="EO79" s="11">
        <v>-0.18335499999999999</v>
      </c>
      <c r="EP79" s="11">
        <v>0.45852399999999999</v>
      </c>
      <c r="EQ79" s="11">
        <v>0.23786599999999999</v>
      </c>
      <c r="ER79" s="11">
        <v>0.101119</v>
      </c>
      <c r="ES79" s="11">
        <v>-3.8786000000000001E-2</v>
      </c>
      <c r="EU79" s="3" t="s">
        <v>193</v>
      </c>
      <c r="EV79" s="11">
        <v>-9.0009000000000006E-2</v>
      </c>
      <c r="EW79" s="11">
        <v>0.42838999999999999</v>
      </c>
      <c r="EX79" s="11">
        <v>-0.32968399999999998</v>
      </c>
      <c r="EY79" s="11">
        <v>0.192713</v>
      </c>
      <c r="EZ79" s="11">
        <v>0.23872199999999999</v>
      </c>
      <c r="FA79" s="11">
        <v>0.23239099999999999</v>
      </c>
    </row>
    <row r="80" spans="1:157" x14ac:dyDescent="0.2">
      <c r="A80" s="3" t="s">
        <v>195</v>
      </c>
      <c r="B80" s="11">
        <v>-6.3288999999999998E-2</v>
      </c>
      <c r="C80" s="11">
        <v>-5.3804999999999999E-2</v>
      </c>
      <c r="D80" s="11">
        <v>0.105874</v>
      </c>
      <c r="E80" s="11">
        <v>0.27779999999999999</v>
      </c>
      <c r="F80" s="11">
        <v>2.4329E-2</v>
      </c>
      <c r="G80" s="11">
        <v>0.70943900000000004</v>
      </c>
      <c r="K80" s="3" t="s">
        <v>195</v>
      </c>
      <c r="L80" s="11">
        <v>0.25575300000000001</v>
      </c>
      <c r="M80" s="11">
        <v>1.380641</v>
      </c>
      <c r="N80" s="11">
        <v>0.52100100000000005</v>
      </c>
      <c r="O80" s="11">
        <v>4.2453999999999999E-2</v>
      </c>
      <c r="P80" s="11">
        <v>-0.171514</v>
      </c>
      <c r="Q80" s="11">
        <v>0.27442299999999997</v>
      </c>
      <c r="U80" s="3" t="s">
        <v>195</v>
      </c>
      <c r="V80" s="11">
        <v>-0.211673</v>
      </c>
      <c r="W80" s="11">
        <v>-0.30357400000000001</v>
      </c>
      <c r="X80" s="11">
        <v>0.51662300000000005</v>
      </c>
      <c r="Y80" s="11">
        <v>-3.4009999999999999E-2</v>
      </c>
      <c r="Z80" s="11">
        <v>2.3439999999999999E-2</v>
      </c>
      <c r="AA80" s="11">
        <v>-0.13796900000000001</v>
      </c>
      <c r="AD80" s="3" t="s">
        <v>195</v>
      </c>
      <c r="AE80" s="11">
        <v>9.9195000000000005E-2</v>
      </c>
      <c r="AF80" s="11">
        <v>-0.18568200000000001</v>
      </c>
      <c r="AG80" s="11">
        <v>2.0288E-2</v>
      </c>
      <c r="AH80" s="11">
        <v>0.16480800000000001</v>
      </c>
      <c r="AI80" s="11">
        <v>0.255108</v>
      </c>
      <c r="AJ80" s="11">
        <v>5.9096999999999997E-2</v>
      </c>
      <c r="AN80" s="3" t="s">
        <v>195</v>
      </c>
      <c r="AO80" s="11">
        <v>-0.31968600000000003</v>
      </c>
      <c r="AP80" s="11">
        <v>7.1759000000000003E-2</v>
      </c>
      <c r="AQ80" s="11">
        <v>-4.3196999999999999E-2</v>
      </c>
      <c r="AR80" s="11">
        <v>-4.2889999999999998E-2</v>
      </c>
      <c r="AS80" s="11">
        <v>6.6036999999999998E-2</v>
      </c>
      <c r="AT80" s="11">
        <v>0.21238899999999999</v>
      </c>
      <c r="AU80" s="11"/>
      <c r="AV80" s="11"/>
      <c r="AW80" s="11"/>
      <c r="AX80" s="3" t="s">
        <v>195</v>
      </c>
      <c r="AY80" s="11">
        <v>-0.14596100000000001</v>
      </c>
      <c r="AZ80" s="11">
        <v>0.34239199999999997</v>
      </c>
      <c r="BA80" s="11">
        <v>-5.6272999999999997E-2</v>
      </c>
      <c r="BB80" s="11">
        <v>0.41571200000000003</v>
      </c>
      <c r="BC80" s="11">
        <v>0.85924599999999995</v>
      </c>
      <c r="BD80" s="11">
        <v>0.60975699999999999</v>
      </c>
      <c r="BE80" s="11"/>
      <c r="BF80" s="11"/>
      <c r="BG80" s="11"/>
      <c r="BH80" s="3" t="s">
        <v>191</v>
      </c>
      <c r="BI80" s="11">
        <v>1.9025E-2</v>
      </c>
      <c r="BJ80" s="11">
        <v>7.2398000000000004E-2</v>
      </c>
      <c r="BK80" s="11">
        <v>4.4957999999999998E-2</v>
      </c>
      <c r="BL80" s="11">
        <v>1.8981000000000001E-2</v>
      </c>
      <c r="BM80" s="11">
        <v>0.153615</v>
      </c>
      <c r="BN80" s="11">
        <v>0.100786</v>
      </c>
      <c r="BO80" s="11"/>
      <c r="BP80" s="11"/>
      <c r="BQ80" s="11"/>
      <c r="BR80" s="3" t="s">
        <v>195</v>
      </c>
      <c r="BS80" s="11">
        <v>0.27878700000000001</v>
      </c>
      <c r="BT80" s="11">
        <v>-0.196683</v>
      </c>
      <c r="BU80" s="11">
        <v>0.20058899999999999</v>
      </c>
      <c r="BV80" s="11">
        <v>8.5995000000000002E-2</v>
      </c>
      <c r="BW80" s="11">
        <v>-0.160634</v>
      </c>
      <c r="BX80" s="11">
        <v>7.5470999999999996E-2</v>
      </c>
      <c r="BY80" s="11"/>
      <c r="BZ80" s="11"/>
      <c r="CA80" s="11"/>
      <c r="CB80" s="3" t="s">
        <v>195</v>
      </c>
      <c r="CC80" s="11">
        <v>8.5303000000000004E-2</v>
      </c>
      <c r="CD80" s="11">
        <v>4.0390000000000001E-3</v>
      </c>
      <c r="CE80" s="11">
        <v>0.23260500000000001</v>
      </c>
      <c r="CF80" s="11">
        <v>0.681701</v>
      </c>
      <c r="CG80" s="11">
        <v>-0.13251299999999999</v>
      </c>
      <c r="CH80" s="11">
        <v>7.5379000000000002E-2</v>
      </c>
      <c r="CI80" s="11"/>
      <c r="CJ80" s="11"/>
      <c r="CK80" s="11"/>
      <c r="CL80" s="11"/>
      <c r="CM80" s="3" t="s">
        <v>195</v>
      </c>
      <c r="CN80" s="11">
        <v>0.10886800000000001</v>
      </c>
      <c r="CO80" s="11">
        <v>0.33553500000000003</v>
      </c>
      <c r="CP80" s="11">
        <v>0.158277</v>
      </c>
      <c r="CQ80" s="11">
        <v>0.17671400000000001</v>
      </c>
      <c r="CR80" s="11">
        <v>0.58241699999999996</v>
      </c>
      <c r="CS80" s="11">
        <v>0.55896100000000004</v>
      </c>
      <c r="CT80" s="11"/>
      <c r="CU80" s="11"/>
      <c r="CV80" s="11"/>
      <c r="CW80" s="11"/>
      <c r="CX80" s="3" t="s">
        <v>195</v>
      </c>
      <c r="CY80" s="17" t="s">
        <v>78</v>
      </c>
      <c r="CZ80" s="11">
        <v>-0.185</v>
      </c>
      <c r="DA80" s="11">
        <v>1.306748</v>
      </c>
      <c r="DB80" s="11">
        <v>-0.13475200000000001</v>
      </c>
      <c r="DC80" s="11">
        <v>0.87807299999999999</v>
      </c>
      <c r="DD80" s="11">
        <v>-0.41680400000000001</v>
      </c>
      <c r="DE80" s="11">
        <v>0.82250699999999999</v>
      </c>
      <c r="DQ80" s="3" t="s">
        <v>195</v>
      </c>
      <c r="DR80" s="11">
        <v>-0.38249300000000003</v>
      </c>
      <c r="DS80" s="11">
        <v>1.256983</v>
      </c>
      <c r="DT80" s="11">
        <v>1.0154700000000001</v>
      </c>
      <c r="DU80" s="11">
        <v>9.9630999999999997E-2</v>
      </c>
      <c r="DV80" s="11">
        <v>0.24235599999999999</v>
      </c>
      <c r="DW80" s="11">
        <v>0.28627200000000003</v>
      </c>
      <c r="DZ80" s="3" t="s">
        <v>196</v>
      </c>
      <c r="EA80" s="11">
        <v>0.31129200000000001</v>
      </c>
      <c r="EB80" s="11">
        <v>0.293429</v>
      </c>
      <c r="EC80" s="11">
        <v>-3.8605E-2</v>
      </c>
      <c r="ED80" s="11">
        <v>0.234205</v>
      </c>
      <c r="EE80" s="11">
        <v>-0.16592999999999999</v>
      </c>
      <c r="EF80" s="11">
        <v>-0.31240299999999999</v>
      </c>
      <c r="EL80" s="3" t="s">
        <v>195</v>
      </c>
      <c r="EM80" s="20">
        <v>5.2923999999999999E-2</v>
      </c>
      <c r="EN80" s="11">
        <v>5.2923999999999999E-2</v>
      </c>
      <c r="EO80" s="11">
        <v>-2.6456E-2</v>
      </c>
      <c r="EP80" s="11">
        <v>-4.2119999999999998E-2</v>
      </c>
      <c r="EQ80" s="11">
        <v>0.375886</v>
      </c>
      <c r="ER80" s="11">
        <v>9.1752E-2</v>
      </c>
      <c r="ES80" s="11">
        <v>0.186968</v>
      </c>
      <c r="EU80" s="3" t="s">
        <v>195</v>
      </c>
      <c r="EV80" s="11">
        <v>3.4898999999999999E-2</v>
      </c>
      <c r="EW80" s="11">
        <v>-4.1196000000000003E-2</v>
      </c>
      <c r="EX80" s="11">
        <v>0.27689000000000002</v>
      </c>
      <c r="EY80" s="11">
        <v>0.28620400000000001</v>
      </c>
      <c r="EZ80" s="11">
        <v>0.22239999999999999</v>
      </c>
      <c r="FA80" s="11">
        <v>0.16219800000000001</v>
      </c>
    </row>
    <row r="81" spans="1:157" x14ac:dyDescent="0.2">
      <c r="A81" s="3" t="s">
        <v>196</v>
      </c>
      <c r="B81" s="11">
        <v>0.223438</v>
      </c>
      <c r="C81" s="11">
        <v>0.429898</v>
      </c>
      <c r="D81" s="11">
        <v>0.31800400000000001</v>
      </c>
      <c r="E81" s="11">
        <v>5.7973999999999998E-2</v>
      </c>
      <c r="F81" s="11">
        <v>0.171348</v>
      </c>
      <c r="G81" s="11">
        <v>-0.36610100000000001</v>
      </c>
      <c r="K81" s="3" t="s">
        <v>196</v>
      </c>
      <c r="L81" s="11">
        <v>-0.24133199999999999</v>
      </c>
      <c r="M81" s="11">
        <v>0.93074100000000004</v>
      </c>
      <c r="N81" s="11" t="s">
        <v>116</v>
      </c>
      <c r="O81" s="11" t="s">
        <v>116</v>
      </c>
      <c r="P81" s="11">
        <v>64.420967000000005</v>
      </c>
      <c r="Q81" s="11">
        <v>0.47561399999999998</v>
      </c>
      <c r="U81" s="3" t="s">
        <v>196</v>
      </c>
      <c r="V81" s="11">
        <v>-9.6204999999999999E-2</v>
      </c>
      <c r="W81" s="11">
        <v>0.407163</v>
      </c>
      <c r="X81" s="11">
        <v>0.21374699999999999</v>
      </c>
      <c r="Y81" s="11">
        <v>0.25584400000000002</v>
      </c>
      <c r="Z81" s="11">
        <v>-8.0491999999999994E-2</v>
      </c>
      <c r="AA81" s="11">
        <v>0.30964599999999998</v>
      </c>
      <c r="AD81" s="3" t="s">
        <v>196</v>
      </c>
      <c r="AE81" s="11" t="s">
        <v>116</v>
      </c>
      <c r="AF81" s="11">
        <v>-0.22808899999999999</v>
      </c>
      <c r="AG81" s="11">
        <v>0.48175299999999999</v>
      </c>
      <c r="AH81" s="11" t="s">
        <v>116</v>
      </c>
      <c r="AI81" s="11" t="s">
        <v>116</v>
      </c>
      <c r="AJ81" s="11">
        <v>0.50635799999999997</v>
      </c>
      <c r="AN81" s="3" t="s">
        <v>196</v>
      </c>
      <c r="AO81" s="11">
        <v>0.49488300000000002</v>
      </c>
      <c r="AP81" s="11">
        <v>7.4470999999999996E-2</v>
      </c>
      <c r="AQ81" s="11">
        <v>-6.7470000000000004E-3</v>
      </c>
      <c r="AR81" s="11">
        <v>8.6925000000000002E-2</v>
      </c>
      <c r="AS81" s="11">
        <v>4.2777000000000003E-2</v>
      </c>
      <c r="AT81" s="11">
        <v>1.104762</v>
      </c>
      <c r="AU81" s="11"/>
      <c r="AV81" s="11"/>
      <c r="AW81" s="11"/>
      <c r="AX81" s="3" t="s">
        <v>196</v>
      </c>
      <c r="AY81" s="11">
        <v>8.2556960000000004</v>
      </c>
      <c r="AZ81" s="11">
        <v>-0.29857299999999998</v>
      </c>
      <c r="BA81" s="11">
        <v>0.55977200000000005</v>
      </c>
      <c r="BB81" s="11">
        <v>-3.3860000000000001E-2</v>
      </c>
      <c r="BC81" s="11">
        <v>-0.95510300000000004</v>
      </c>
      <c r="BD81" s="11" t="s">
        <v>116</v>
      </c>
      <c r="BE81" s="11"/>
      <c r="BF81" s="11"/>
      <c r="BG81" s="11"/>
      <c r="BH81" s="3" t="s">
        <v>197</v>
      </c>
      <c r="BI81" s="11">
        <v>5.9936999999999997E-2</v>
      </c>
      <c r="BJ81" s="11">
        <v>0.18523600000000001</v>
      </c>
      <c r="BK81" s="11">
        <v>0.15693399999999999</v>
      </c>
      <c r="BL81" s="11">
        <v>4.1398999999999998E-2</v>
      </c>
      <c r="BM81" s="11">
        <v>-6.979E-3</v>
      </c>
      <c r="BN81" s="11">
        <v>6.3702999999999996E-2</v>
      </c>
      <c r="BO81" s="11"/>
      <c r="BP81" s="11"/>
      <c r="BQ81" s="11"/>
      <c r="BR81" s="3" t="s">
        <v>196</v>
      </c>
      <c r="BS81" s="11">
        <v>-8.4378999999999996E-2</v>
      </c>
      <c r="BT81" s="11">
        <v>-4.4770999999999998E-2</v>
      </c>
      <c r="BU81" s="11">
        <v>0.37112400000000001</v>
      </c>
      <c r="BV81" s="11">
        <v>0.25768099999999999</v>
      </c>
      <c r="BW81" s="11">
        <v>4.4488E-2</v>
      </c>
      <c r="BX81" s="11">
        <v>0.344945</v>
      </c>
      <c r="BY81" s="11"/>
      <c r="BZ81" s="11"/>
      <c r="CA81" s="11"/>
      <c r="CB81" s="3" t="s">
        <v>196</v>
      </c>
      <c r="CC81" s="11">
        <v>0.86416599999999999</v>
      </c>
      <c r="CD81" s="11">
        <v>-0.17129</v>
      </c>
      <c r="CE81" s="11">
        <v>0.79507700000000003</v>
      </c>
      <c r="CF81" s="11">
        <v>-0.45691100000000001</v>
      </c>
      <c r="CG81" s="11">
        <v>1.080174</v>
      </c>
      <c r="CH81" s="11">
        <v>0.35939199999999999</v>
      </c>
      <c r="CI81" s="11"/>
      <c r="CJ81" s="11"/>
      <c r="CK81" s="11"/>
      <c r="CL81" s="11"/>
      <c r="CM81" s="3" t="s">
        <v>196</v>
      </c>
      <c r="CN81" s="11">
        <v>0.107503</v>
      </c>
      <c r="CO81" s="11">
        <v>0.206645</v>
      </c>
      <c r="CP81" s="11">
        <v>0.196959</v>
      </c>
      <c r="CQ81" s="11">
        <v>-4.2745999999999999E-2</v>
      </c>
      <c r="CR81" s="11">
        <v>0.19722200000000001</v>
      </c>
      <c r="CS81" s="11">
        <v>0.21314900000000001</v>
      </c>
      <c r="CT81" s="11"/>
      <c r="CU81" s="11"/>
      <c r="CV81" s="11"/>
      <c r="CW81" s="11"/>
      <c r="CX81" s="3" t="s">
        <v>196</v>
      </c>
      <c r="CY81" s="17" t="s">
        <v>78</v>
      </c>
      <c r="CZ81" s="11">
        <v>0.80816600000000005</v>
      </c>
      <c r="DA81" s="11">
        <v>0.171371</v>
      </c>
      <c r="DB81" s="11">
        <v>0.73193399999999997</v>
      </c>
      <c r="DC81" s="11">
        <v>-0.29919800000000002</v>
      </c>
      <c r="DD81" s="11">
        <v>3.3828420000000001</v>
      </c>
      <c r="DE81" s="11">
        <v>1.9581630000000001</v>
      </c>
      <c r="DQ81" s="3" t="s">
        <v>196</v>
      </c>
      <c r="DR81" s="11" t="s">
        <v>116</v>
      </c>
      <c r="DS81" s="11">
        <v>1.4783679999999999</v>
      </c>
      <c r="DT81" s="11">
        <v>0.91776800000000003</v>
      </c>
      <c r="DU81" s="11">
        <v>-0.327179</v>
      </c>
      <c r="DV81" s="11">
        <v>-0.46713500000000002</v>
      </c>
      <c r="DW81" s="11">
        <v>-0.57431600000000005</v>
      </c>
      <c r="DZ81" s="3" t="s">
        <v>198</v>
      </c>
      <c r="EA81" s="11">
        <v>0.30479600000000001</v>
      </c>
      <c r="EB81" s="11">
        <v>0.27299400000000001</v>
      </c>
      <c r="EC81" s="11">
        <v>-3.6789000000000002E-2</v>
      </c>
      <c r="ED81" s="11">
        <v>0.235536</v>
      </c>
      <c r="EE81" s="11">
        <v>-0.12850200000000001</v>
      </c>
      <c r="EF81" s="11">
        <v>-0.26450800000000002</v>
      </c>
      <c r="EL81" s="3" t="s">
        <v>196</v>
      </c>
      <c r="EM81" s="20">
        <v>-0.115355</v>
      </c>
      <c r="EN81" s="11">
        <v>-0.115355</v>
      </c>
      <c r="EO81" s="11">
        <v>-0.117728</v>
      </c>
      <c r="EP81" s="11">
        <v>0.44739099999999998</v>
      </c>
      <c r="EQ81" s="11">
        <v>0.15132899999999999</v>
      </c>
      <c r="ER81" s="11">
        <v>0.21689</v>
      </c>
      <c r="ES81" s="11">
        <v>-0.215808</v>
      </c>
      <c r="EU81" s="3" t="s">
        <v>196</v>
      </c>
      <c r="EV81" s="11">
        <v>0.13816500000000001</v>
      </c>
      <c r="EW81" s="11">
        <v>-0.14643600000000001</v>
      </c>
      <c r="EX81" s="11">
        <v>0.160084</v>
      </c>
      <c r="EY81" s="11">
        <v>-0.148229</v>
      </c>
      <c r="EZ81" s="11">
        <v>-0.284613</v>
      </c>
      <c r="FA81" s="11">
        <v>0.16425200000000001</v>
      </c>
    </row>
    <row r="82" spans="1:157" x14ac:dyDescent="0.2">
      <c r="A82" s="3" t="s">
        <v>198</v>
      </c>
      <c r="B82" s="11">
        <v>0.22223999999999999</v>
      </c>
      <c r="C82" s="11">
        <v>0.42970000000000003</v>
      </c>
      <c r="D82" s="11">
        <v>0.32092199999999999</v>
      </c>
      <c r="E82" s="11">
        <v>5.7854999999999997E-2</v>
      </c>
      <c r="F82" s="11">
        <v>0.16997899999999999</v>
      </c>
      <c r="G82" s="11">
        <v>-0.36537599999999998</v>
      </c>
      <c r="K82" s="3" t="s">
        <v>198</v>
      </c>
      <c r="L82" s="11">
        <v>-0.228602</v>
      </c>
      <c r="M82" s="11">
        <v>0.885405</v>
      </c>
      <c r="N82" s="11">
        <v>-0.99566900000000003</v>
      </c>
      <c r="O82" s="11">
        <v>12.391838999999999</v>
      </c>
      <c r="P82" s="11">
        <v>20.827776</v>
      </c>
      <c r="Q82" s="11">
        <v>0.44148599999999999</v>
      </c>
      <c r="U82" s="3" t="s">
        <v>198</v>
      </c>
      <c r="V82" s="11">
        <v>-8.8027999999999995E-2</v>
      </c>
      <c r="W82" s="11">
        <v>0.377276</v>
      </c>
      <c r="X82" s="11">
        <v>0.20528299999999999</v>
      </c>
      <c r="Y82" s="11">
        <v>0.22814400000000001</v>
      </c>
      <c r="Z82" s="11">
        <v>-8.0491999999999994E-2</v>
      </c>
      <c r="AA82" s="11">
        <v>0.30964599999999998</v>
      </c>
      <c r="AD82" s="3" t="s">
        <v>198</v>
      </c>
      <c r="AE82" s="11" t="s">
        <v>116</v>
      </c>
      <c r="AF82" s="11">
        <v>-0.21676000000000001</v>
      </c>
      <c r="AG82" s="11">
        <v>0.455264</v>
      </c>
      <c r="AH82" s="11" t="s">
        <v>116</v>
      </c>
      <c r="AI82" s="11" t="s">
        <v>116</v>
      </c>
      <c r="AJ82" s="11">
        <v>0.48494799999999999</v>
      </c>
      <c r="AN82" s="3" t="s">
        <v>198</v>
      </c>
      <c r="AO82" s="11">
        <v>0.53519799999999995</v>
      </c>
      <c r="AP82" s="11">
        <v>8.6190000000000003E-2</v>
      </c>
      <c r="AQ82" s="11">
        <v>-1.005E-3</v>
      </c>
      <c r="AR82" s="11">
        <v>7.1985999999999994E-2</v>
      </c>
      <c r="AS82" s="11">
        <v>3.4318000000000001E-2</v>
      </c>
      <c r="AT82" s="11">
        <v>1.1280520000000001</v>
      </c>
      <c r="AU82" s="11"/>
      <c r="AV82" s="11"/>
      <c r="AW82" s="11"/>
      <c r="AX82" s="3" t="s">
        <v>198</v>
      </c>
      <c r="AY82" s="11">
        <v>6.587485</v>
      </c>
      <c r="AZ82" s="11">
        <v>-0.28920000000000001</v>
      </c>
      <c r="BA82" s="11">
        <v>0.52268300000000001</v>
      </c>
      <c r="BB82" s="11">
        <v>-3.3495999999999998E-2</v>
      </c>
      <c r="BC82" s="11">
        <v>-0.90141400000000005</v>
      </c>
      <c r="BD82" s="11" t="s">
        <v>116</v>
      </c>
      <c r="BE82" s="11"/>
      <c r="BF82" s="11"/>
      <c r="BG82" s="11"/>
      <c r="BH82" s="3" t="s">
        <v>199</v>
      </c>
      <c r="BI82" s="11">
        <v>6.7815E-2</v>
      </c>
      <c r="BJ82" s="11">
        <v>0.16958000000000001</v>
      </c>
      <c r="BK82" s="11">
        <v>0.14827399999999999</v>
      </c>
      <c r="BL82" s="11">
        <v>3.3751000000000003E-2</v>
      </c>
      <c r="BM82" s="11">
        <v>1.0507000000000001E-2</v>
      </c>
      <c r="BN82" s="11">
        <v>9.3534999999999993E-2</v>
      </c>
      <c r="BO82" s="11"/>
      <c r="BP82" s="11"/>
      <c r="BQ82" s="11"/>
      <c r="BR82" s="3" t="s">
        <v>198</v>
      </c>
      <c r="BS82" s="11">
        <v>-7.9699000000000006E-2</v>
      </c>
      <c r="BT82" s="11">
        <v>-2.9044E-2</v>
      </c>
      <c r="BU82" s="11">
        <v>0.36234100000000002</v>
      </c>
      <c r="BV82" s="11">
        <v>0.25259199999999998</v>
      </c>
      <c r="BW82" s="11">
        <v>4.9236000000000002E-2</v>
      </c>
      <c r="BX82" s="11">
        <v>0.33685700000000002</v>
      </c>
      <c r="BY82" s="11"/>
      <c r="BZ82" s="11"/>
      <c r="CA82" s="11"/>
      <c r="CB82" s="3" t="s">
        <v>198</v>
      </c>
      <c r="CC82" s="11">
        <v>0.86416599999999999</v>
      </c>
      <c r="CD82" s="11">
        <v>-0.17129</v>
      </c>
      <c r="CE82" s="11">
        <v>0.79597499999999999</v>
      </c>
      <c r="CF82" s="11">
        <v>-0.45316200000000001</v>
      </c>
      <c r="CG82" s="11">
        <v>1.082605</v>
      </c>
      <c r="CH82" s="11">
        <v>0.360018</v>
      </c>
      <c r="CI82" s="11"/>
      <c r="CJ82" s="11"/>
      <c r="CK82" s="11"/>
      <c r="CL82" s="11"/>
      <c r="CM82" s="3" t="s">
        <v>198</v>
      </c>
      <c r="CN82" s="11">
        <v>0.100149</v>
      </c>
      <c r="CO82" s="11">
        <v>0.192771</v>
      </c>
      <c r="CP82" s="11">
        <v>0.18612300000000001</v>
      </c>
      <c r="CQ82" s="11">
        <v>-4.2308999999999999E-2</v>
      </c>
      <c r="CR82" s="11">
        <v>0.20486599999999999</v>
      </c>
      <c r="CS82" s="11">
        <v>0.22006100000000001</v>
      </c>
      <c r="CT82" s="11"/>
      <c r="CU82" s="11"/>
      <c r="CV82" s="11"/>
      <c r="CW82" s="11"/>
      <c r="CX82" s="3" t="s">
        <v>198</v>
      </c>
      <c r="CY82" s="17" t="s">
        <v>78</v>
      </c>
      <c r="CZ82" s="11">
        <v>0.789802</v>
      </c>
      <c r="DA82" s="11">
        <v>0.19525700000000001</v>
      </c>
      <c r="DB82" s="11">
        <v>0.71851100000000001</v>
      </c>
      <c r="DC82" s="11">
        <v>-0.29007100000000002</v>
      </c>
      <c r="DD82" s="11">
        <v>3.2642319999999998</v>
      </c>
      <c r="DE82" s="11">
        <v>1.935651</v>
      </c>
      <c r="DQ82" s="3" t="s">
        <v>198</v>
      </c>
      <c r="DR82" s="11" t="s">
        <v>116</v>
      </c>
      <c r="DS82" s="11">
        <v>1.1063419999999999</v>
      </c>
      <c r="DT82" s="11">
        <v>0.73867499999999997</v>
      </c>
      <c r="DU82" s="11">
        <v>-0.33285599999999999</v>
      </c>
      <c r="DV82" s="11">
        <v>-0.45926299999999998</v>
      </c>
      <c r="DW82" s="11">
        <v>-0.47678999999999999</v>
      </c>
      <c r="DZ82" s="3" t="s">
        <v>181</v>
      </c>
      <c r="EA82" s="11">
        <v>0.2</v>
      </c>
      <c r="EB82" s="11">
        <v>0.16666600000000001</v>
      </c>
      <c r="EC82" s="11">
        <v>0.15942000000000001</v>
      </c>
      <c r="ED82" s="11">
        <v>0.14285700000000001</v>
      </c>
      <c r="EE82" s="11">
        <v>0.13906199999999999</v>
      </c>
      <c r="EF82" s="11">
        <v>0.122085</v>
      </c>
      <c r="EL82" s="3" t="s">
        <v>198</v>
      </c>
      <c r="EM82" s="20">
        <v>-0.11583499999999999</v>
      </c>
      <c r="EN82" s="11">
        <v>-0.11583499999999999</v>
      </c>
      <c r="EO82" s="11">
        <v>-0.114773</v>
      </c>
      <c r="EP82" s="11">
        <v>0.43032799999999999</v>
      </c>
      <c r="EQ82" s="11">
        <v>0.148644</v>
      </c>
      <c r="ER82" s="11">
        <v>0.216415</v>
      </c>
      <c r="ES82" s="11">
        <v>-0.210843</v>
      </c>
      <c r="EU82" s="3" t="s">
        <v>198</v>
      </c>
      <c r="EV82" s="11">
        <v>0.13506699999999999</v>
      </c>
      <c r="EW82" s="11">
        <v>-0.14273</v>
      </c>
      <c r="EX82" s="11">
        <v>0.129131</v>
      </c>
      <c r="EY82" s="11">
        <v>-0.13120200000000001</v>
      </c>
      <c r="EZ82" s="11">
        <v>-0.23166</v>
      </c>
      <c r="FA82" s="11">
        <v>0.14768200000000001</v>
      </c>
    </row>
    <row r="83" spans="1:157" x14ac:dyDescent="0.2">
      <c r="A83" s="3" t="s">
        <v>181</v>
      </c>
      <c r="B83" s="13" t="s">
        <v>78</v>
      </c>
      <c r="C83" s="13" t="s">
        <v>78</v>
      </c>
      <c r="D83" s="13" t="s">
        <v>78</v>
      </c>
      <c r="E83" s="13" t="s">
        <v>78</v>
      </c>
      <c r="F83" s="13" t="s">
        <v>78</v>
      </c>
      <c r="G83" s="13" t="s">
        <v>78</v>
      </c>
      <c r="K83" s="3" t="s">
        <v>181</v>
      </c>
      <c r="L83" s="13" t="s">
        <v>78</v>
      </c>
      <c r="M83" s="13" t="s">
        <v>78</v>
      </c>
      <c r="N83" s="13" t="s">
        <v>78</v>
      </c>
      <c r="O83" s="13" t="s">
        <v>78</v>
      </c>
      <c r="P83" s="13" t="s">
        <v>78</v>
      </c>
      <c r="Q83" s="13" t="s">
        <v>78</v>
      </c>
      <c r="U83" s="3" t="s">
        <v>181</v>
      </c>
      <c r="V83" s="11">
        <v>0.102941</v>
      </c>
      <c r="W83" s="11">
        <v>0.06</v>
      </c>
      <c r="X83" s="11">
        <v>6.9181999999999994E-2</v>
      </c>
      <c r="Y83" s="11">
        <v>5.8823E-2</v>
      </c>
      <c r="Z83" s="11">
        <v>4.4443999999999997E-2</v>
      </c>
      <c r="AA83" s="11">
        <v>4.2553000000000001E-2</v>
      </c>
      <c r="AD83" s="3" t="s">
        <v>181</v>
      </c>
      <c r="AE83" s="13" t="s">
        <v>78</v>
      </c>
      <c r="AF83" s="13" t="s">
        <v>78</v>
      </c>
      <c r="AG83" s="13" t="s">
        <v>78</v>
      </c>
      <c r="AH83" s="13" t="s">
        <v>78</v>
      </c>
      <c r="AI83" s="13" t="s">
        <v>78</v>
      </c>
      <c r="AJ83" s="13" t="s">
        <v>78</v>
      </c>
      <c r="AN83" s="3" t="s">
        <v>181</v>
      </c>
      <c r="AO83" s="11">
        <v>0.41772100000000001</v>
      </c>
      <c r="AP83" s="11">
        <v>0.191964</v>
      </c>
      <c r="AQ83" s="11">
        <v>0.116104</v>
      </c>
      <c r="AR83" s="11">
        <v>0.13422799999999999</v>
      </c>
      <c r="AS83" s="11">
        <v>0.127218</v>
      </c>
      <c r="AT83" s="11">
        <v>0.13910700000000001</v>
      </c>
      <c r="AU83" s="11"/>
      <c r="AV83" s="11"/>
      <c r="AW83" s="11"/>
      <c r="AX83" s="3" t="s">
        <v>181</v>
      </c>
      <c r="AY83" s="11">
        <v>0.14666599999999999</v>
      </c>
      <c r="AZ83" s="11">
        <v>0.147286</v>
      </c>
      <c r="BA83" s="11">
        <v>0.148648</v>
      </c>
      <c r="BB83" s="11">
        <v>0.15294099999999999</v>
      </c>
      <c r="BC83" s="11">
        <v>0.153061</v>
      </c>
      <c r="BD83" s="11">
        <v>0.151029</v>
      </c>
      <c r="BE83" s="11"/>
      <c r="BF83" s="11"/>
      <c r="BG83" s="11"/>
      <c r="BH83" s="3" t="s">
        <v>190</v>
      </c>
      <c r="BI83" s="11">
        <v>1.6879999999999999E-2</v>
      </c>
      <c r="BJ83" s="11">
        <v>6.3813999999999996E-2</v>
      </c>
      <c r="BK83" s="11">
        <v>4.0105000000000002E-2</v>
      </c>
      <c r="BL83" s="11">
        <v>2.1746999999999999E-2</v>
      </c>
      <c r="BM83" s="11">
        <v>0.13417200000000001</v>
      </c>
      <c r="BN83" s="11">
        <v>8.0652000000000001E-2</v>
      </c>
      <c r="BO83" s="11"/>
      <c r="BP83" s="11"/>
      <c r="BQ83" s="11"/>
      <c r="BR83" s="3" t="s">
        <v>181</v>
      </c>
      <c r="BS83" s="11">
        <v>0.28703699999999999</v>
      </c>
      <c r="BT83" s="11">
        <v>0.17985599999999999</v>
      </c>
      <c r="BU83" s="11">
        <v>0.103658</v>
      </c>
      <c r="BV83" s="11">
        <v>0.12707099999999999</v>
      </c>
      <c r="BW83" s="11">
        <v>0.16176399999999999</v>
      </c>
      <c r="BX83" s="11">
        <v>0.15789400000000001</v>
      </c>
      <c r="BY83" s="11"/>
      <c r="BZ83" s="11"/>
      <c r="CA83" s="11"/>
      <c r="CB83" s="3" t="s">
        <v>181</v>
      </c>
      <c r="CC83" s="13" t="s">
        <v>78</v>
      </c>
      <c r="CD83" s="13" t="s">
        <v>78</v>
      </c>
      <c r="CE83" s="13" t="s">
        <v>78</v>
      </c>
      <c r="CF83" s="13" t="s">
        <v>78</v>
      </c>
      <c r="CG83" s="13" t="s">
        <v>78</v>
      </c>
      <c r="CH83" s="13" t="s">
        <v>78</v>
      </c>
      <c r="CI83" s="11"/>
      <c r="CJ83" s="11"/>
      <c r="CK83" s="11"/>
      <c r="CL83" s="11"/>
      <c r="CM83" s="3" t="s">
        <v>181</v>
      </c>
      <c r="CN83" s="11">
        <v>0.108695</v>
      </c>
      <c r="CO83" s="11">
        <v>9.8039000000000001E-2</v>
      </c>
      <c r="CP83" s="11">
        <v>0.107142</v>
      </c>
      <c r="CQ83" s="11">
        <v>9.6773999999999999E-2</v>
      </c>
      <c r="CR83" s="11">
        <v>0.102941</v>
      </c>
      <c r="CS83" s="11">
        <v>0.10394200000000001</v>
      </c>
      <c r="CT83" s="11"/>
      <c r="CU83" s="11"/>
      <c r="CV83" s="11"/>
      <c r="CW83" s="11"/>
      <c r="CX83" s="3" t="s">
        <v>181</v>
      </c>
      <c r="CY83" s="17" t="s">
        <v>78</v>
      </c>
      <c r="CZ83" s="11">
        <v>4.5751E-2</v>
      </c>
      <c r="DA83" s="11">
        <v>0</v>
      </c>
      <c r="DB83" s="11">
        <v>0</v>
      </c>
      <c r="DC83" s="11">
        <v>0</v>
      </c>
      <c r="DD83" s="11">
        <v>0</v>
      </c>
      <c r="DE83" s="11">
        <v>0.75</v>
      </c>
      <c r="DQ83" s="3" t="s">
        <v>181</v>
      </c>
      <c r="DR83" s="13" t="s">
        <v>78</v>
      </c>
      <c r="DS83" s="13" t="s">
        <v>78</v>
      </c>
      <c r="DT83" s="13" t="s">
        <v>78</v>
      </c>
      <c r="DU83" s="13" t="s">
        <v>78</v>
      </c>
      <c r="DV83" s="13" t="s">
        <v>78</v>
      </c>
      <c r="DW83" s="13" t="s">
        <v>78</v>
      </c>
      <c r="DZ83" s="3"/>
      <c r="EA83" s="3"/>
      <c r="EB83" s="3"/>
      <c r="EC83" s="3"/>
      <c r="ED83" s="3"/>
      <c r="EE83" s="3"/>
      <c r="EF83" s="3"/>
      <c r="EL83" s="3" t="s">
        <v>181</v>
      </c>
      <c r="EM83" s="20">
        <v>0.19318099999999999</v>
      </c>
      <c r="EN83" s="11">
        <v>0.19318099999999999</v>
      </c>
      <c r="EO83" s="11">
        <v>0.16190399999999999</v>
      </c>
      <c r="EP83" s="11">
        <v>9.4261999999999999E-2</v>
      </c>
      <c r="EQ83" s="11">
        <v>0.17977499999999999</v>
      </c>
      <c r="ER83" s="11">
        <v>0.187301</v>
      </c>
      <c r="ES83" s="11">
        <v>0.149732</v>
      </c>
      <c r="EU83" s="3" t="s">
        <v>181</v>
      </c>
      <c r="EV83" s="11">
        <v>1.9327E-2</v>
      </c>
      <c r="EW83" s="11">
        <v>1.8818999999999999E-2</v>
      </c>
      <c r="EX83" s="11">
        <v>1.8471999999999999E-2</v>
      </c>
      <c r="EY83" s="11">
        <v>1.8273000000000001E-2</v>
      </c>
      <c r="EZ83" s="11">
        <v>1.7811E-2</v>
      </c>
      <c r="FA83" s="11">
        <v>7.3741000000000001E-2</v>
      </c>
    </row>
    <row r="84" spans="1:157" x14ac:dyDescent="0.2">
      <c r="A84" s="3"/>
      <c r="B84" s="3"/>
      <c r="C84" s="3"/>
      <c r="D84" s="3"/>
      <c r="E84" s="3"/>
      <c r="F84" s="3"/>
      <c r="G84" s="3"/>
      <c r="K84" s="3"/>
      <c r="L84" s="3"/>
      <c r="M84" s="3"/>
      <c r="N84" s="3"/>
      <c r="O84" s="3"/>
      <c r="P84" s="3"/>
      <c r="Q84" s="3"/>
      <c r="U84" s="3"/>
      <c r="V84" s="3"/>
      <c r="W84" s="3"/>
      <c r="X84" s="3"/>
      <c r="Y84" s="3"/>
      <c r="Z84" s="3"/>
      <c r="AA84" s="3"/>
      <c r="AD84" s="3"/>
      <c r="AE84" s="3"/>
      <c r="AF84" s="3"/>
      <c r="AG84" s="3"/>
      <c r="AH84" s="3"/>
      <c r="AI84" s="3"/>
      <c r="AJ84" s="3"/>
      <c r="AN84" s="3"/>
      <c r="AO84" s="3"/>
      <c r="AP84" s="3"/>
      <c r="AQ84" s="3"/>
      <c r="AR84" s="3"/>
      <c r="AS84" s="3"/>
      <c r="AT84" s="3"/>
      <c r="AU84" s="3"/>
      <c r="AV84" s="11"/>
      <c r="AW84" s="11"/>
      <c r="AX84" s="3"/>
      <c r="AY84" s="3"/>
      <c r="AZ84" s="3"/>
      <c r="BA84" s="3"/>
      <c r="BB84" s="3"/>
      <c r="BC84" s="3"/>
      <c r="BD84" s="3"/>
      <c r="BE84" s="11"/>
      <c r="BF84" s="11"/>
      <c r="BG84" s="11"/>
      <c r="BH84" s="3" t="s">
        <v>200</v>
      </c>
      <c r="BI84" s="11">
        <v>1.8769999999999998E-2</v>
      </c>
      <c r="BJ84" s="11">
        <v>6.8970000000000004E-2</v>
      </c>
      <c r="BK84" s="11">
        <v>5.2881999999999998E-2</v>
      </c>
      <c r="BL84" s="11">
        <v>-6.1029999999999999E-3</v>
      </c>
      <c r="BM84" s="11">
        <v>0.12159399999999999</v>
      </c>
      <c r="BN84" s="11">
        <v>5.1482E-2</v>
      </c>
      <c r="BO84" s="11"/>
      <c r="BP84" s="11"/>
      <c r="BQ84" s="11"/>
      <c r="BR84" s="3"/>
      <c r="BS84" s="3"/>
      <c r="BT84" s="3"/>
      <c r="BU84" s="3"/>
      <c r="BV84" s="3"/>
      <c r="BW84" s="3"/>
      <c r="BX84" s="3"/>
      <c r="BY84" s="11"/>
      <c r="BZ84" s="11"/>
      <c r="CA84" s="11"/>
      <c r="CB84" s="3"/>
      <c r="CC84" s="3"/>
      <c r="CD84" s="3"/>
      <c r="CE84" s="3"/>
      <c r="CF84" s="3"/>
      <c r="CG84" s="3"/>
      <c r="CH84" s="3"/>
      <c r="CI84" s="11"/>
      <c r="CJ84" s="11"/>
      <c r="CK84" s="11"/>
      <c r="CL84" s="11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Q84" s="3"/>
      <c r="DR84" s="3"/>
      <c r="DS84" s="3"/>
      <c r="DT84" s="3"/>
      <c r="DU84" s="3"/>
      <c r="DV84" s="3"/>
      <c r="DW84" s="3"/>
      <c r="DZ84" s="10" t="s">
        <v>201</v>
      </c>
      <c r="EA84" s="3"/>
      <c r="EB84" s="3"/>
      <c r="EC84" s="3"/>
      <c r="ED84" s="3"/>
      <c r="EE84" s="3"/>
      <c r="EF84" s="3"/>
      <c r="EL84" s="3"/>
      <c r="EM84" s="3"/>
      <c r="EN84" s="3"/>
      <c r="EO84" s="3"/>
      <c r="EP84" s="3"/>
      <c r="EQ84" s="3"/>
      <c r="ER84" s="3"/>
      <c r="ES84" s="3"/>
      <c r="EU84" s="3"/>
      <c r="EV84" s="3"/>
      <c r="EW84" s="3"/>
      <c r="EX84" s="3"/>
      <c r="EY84" s="3"/>
      <c r="EZ84" s="3"/>
      <c r="FA84" s="3"/>
    </row>
    <row r="85" spans="1:157" x14ac:dyDescent="0.2">
      <c r="A85" s="10" t="s">
        <v>201</v>
      </c>
      <c r="B85" s="3"/>
      <c r="C85" s="3"/>
      <c r="D85" s="3"/>
      <c r="E85" s="3"/>
      <c r="F85" s="3"/>
      <c r="G85" s="3"/>
      <c r="K85" s="10" t="s">
        <v>201</v>
      </c>
      <c r="L85" s="3"/>
      <c r="M85" s="3"/>
      <c r="N85" s="3"/>
      <c r="O85" s="3"/>
      <c r="P85" s="3"/>
      <c r="Q85" s="3"/>
      <c r="U85" s="10" t="s">
        <v>201</v>
      </c>
      <c r="V85" s="3"/>
      <c r="W85" s="3"/>
      <c r="X85" s="3"/>
      <c r="Y85" s="3"/>
      <c r="Z85" s="3"/>
      <c r="AA85" s="3"/>
      <c r="AD85" s="10" t="s">
        <v>201</v>
      </c>
      <c r="AE85" s="3"/>
      <c r="AF85" s="3"/>
      <c r="AG85" s="3"/>
      <c r="AH85" s="3"/>
      <c r="AI85" s="3"/>
      <c r="AJ85" s="3"/>
      <c r="AN85" s="10" t="s">
        <v>201</v>
      </c>
      <c r="AO85" s="3"/>
      <c r="AP85" s="3"/>
      <c r="AQ85" s="3"/>
      <c r="AR85" s="3"/>
      <c r="AS85" s="3"/>
      <c r="AT85" s="3"/>
      <c r="AU85" s="3"/>
      <c r="AV85" s="3"/>
      <c r="AW85" s="3"/>
      <c r="AX85" s="10" t="s">
        <v>201</v>
      </c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10" t="s">
        <v>201</v>
      </c>
      <c r="BS85" s="3"/>
      <c r="BT85" s="3"/>
      <c r="BU85" s="3"/>
      <c r="BV85" s="3"/>
      <c r="BW85" s="3"/>
      <c r="BX85" s="3"/>
      <c r="BY85" s="3"/>
      <c r="BZ85" s="3"/>
      <c r="CA85" s="3"/>
      <c r="CB85" s="10" t="s">
        <v>201</v>
      </c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10" t="s">
        <v>201</v>
      </c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10" t="s">
        <v>201</v>
      </c>
      <c r="CY85" s="3"/>
      <c r="CZ85" s="3"/>
      <c r="DA85" s="3"/>
      <c r="DB85" s="3"/>
      <c r="DC85" s="3"/>
      <c r="DD85" s="3"/>
      <c r="DE85" s="3"/>
      <c r="DQ85" s="10" t="s">
        <v>201</v>
      </c>
      <c r="DR85" s="3"/>
      <c r="DS85" s="3"/>
      <c r="DT85" s="3"/>
      <c r="DU85" s="3"/>
      <c r="DV85" s="3"/>
      <c r="DW85" s="3"/>
      <c r="DZ85" s="3" t="s">
        <v>167</v>
      </c>
      <c r="EA85" s="11">
        <v>9.7176999999999999E-2</v>
      </c>
      <c r="EB85" s="11">
        <v>6.6090999999999997E-2</v>
      </c>
      <c r="EC85" s="11">
        <v>8.9796000000000001E-2</v>
      </c>
      <c r="ED85" s="11">
        <v>0.122782</v>
      </c>
      <c r="EE85" s="11">
        <v>0.13673299999999999</v>
      </c>
      <c r="EF85" s="11">
        <v>0.111219</v>
      </c>
      <c r="EL85" s="10" t="s">
        <v>201</v>
      </c>
      <c r="EM85" s="3"/>
      <c r="EN85" s="3"/>
      <c r="EO85" s="3"/>
      <c r="EP85" s="3"/>
      <c r="EQ85" s="3"/>
      <c r="ER85" s="3"/>
      <c r="ES85" s="3"/>
      <c r="EU85" s="10" t="s">
        <v>201</v>
      </c>
      <c r="EV85" s="3"/>
      <c r="EW85" s="3"/>
      <c r="EX85" s="3"/>
      <c r="EY85" s="3"/>
      <c r="EZ85" s="3"/>
      <c r="FA85" s="3"/>
    </row>
    <row r="86" spans="1:157" x14ac:dyDescent="0.2">
      <c r="A86" s="3" t="s">
        <v>167</v>
      </c>
      <c r="B86" s="11">
        <v>0.20833699999999999</v>
      </c>
      <c r="C86" s="11">
        <v>0.15502199999999999</v>
      </c>
      <c r="D86" s="11">
        <v>0.26164799999999999</v>
      </c>
      <c r="E86" s="11">
        <v>0.244812</v>
      </c>
      <c r="F86" s="11">
        <v>9.2303999999999997E-2</v>
      </c>
      <c r="G86" s="11">
        <v>9.7584000000000004E-2</v>
      </c>
      <c r="K86" s="3" t="s">
        <v>167</v>
      </c>
      <c r="L86" s="11">
        <v>0.25584800000000002</v>
      </c>
      <c r="M86" s="11">
        <v>0.28752899999999998</v>
      </c>
      <c r="N86" s="11">
        <v>0.29414600000000002</v>
      </c>
      <c r="O86" s="11">
        <v>0.153838</v>
      </c>
      <c r="P86" s="11">
        <v>0.10607900000000001</v>
      </c>
      <c r="Q86" s="11">
        <v>0.111235</v>
      </c>
      <c r="U86" s="3" t="s">
        <v>167</v>
      </c>
      <c r="V86" s="11">
        <v>6.5350000000000005E-2</v>
      </c>
      <c r="W86" s="11">
        <v>1.6653000000000001E-2</v>
      </c>
      <c r="X86" s="11">
        <v>0.18576899999999999</v>
      </c>
      <c r="Y86" s="11">
        <v>0.198521</v>
      </c>
      <c r="Z86" s="11">
        <v>2.3597E-2</v>
      </c>
      <c r="AA86" s="11">
        <v>-4.1840000000000002E-3</v>
      </c>
      <c r="AD86" s="3" t="s">
        <v>167</v>
      </c>
      <c r="AE86" s="11">
        <v>2.8605999999999999E-2</v>
      </c>
      <c r="AF86" s="11">
        <v>-4.5659999999999997E-3</v>
      </c>
      <c r="AG86" s="11">
        <v>4.1494999999999997E-2</v>
      </c>
      <c r="AH86" s="11">
        <v>0.108976</v>
      </c>
      <c r="AI86" s="11">
        <v>0.148783</v>
      </c>
      <c r="AJ86" s="11">
        <v>0.118146</v>
      </c>
      <c r="AN86" s="3" t="s">
        <v>167</v>
      </c>
      <c r="AO86" s="11">
        <v>0.13194500000000001</v>
      </c>
      <c r="AP86" s="11">
        <v>7.0428000000000004E-2</v>
      </c>
      <c r="AQ86" s="11">
        <v>0.102163</v>
      </c>
      <c r="AR86" s="11">
        <v>0.17895900000000001</v>
      </c>
      <c r="AS86" s="11">
        <v>0.142314</v>
      </c>
      <c r="AT86" s="11">
        <v>0.246312</v>
      </c>
      <c r="AU86" s="11"/>
      <c r="AV86" s="3"/>
      <c r="AW86" s="3"/>
      <c r="AX86" s="3" t="s">
        <v>167</v>
      </c>
      <c r="AY86" s="11">
        <v>5.7089000000000001E-2</v>
      </c>
      <c r="AZ86" s="11">
        <v>6.8523000000000001E-2</v>
      </c>
      <c r="BA86" s="11">
        <v>0.12639800000000001</v>
      </c>
      <c r="BB86" s="11">
        <v>7.8454999999999997E-2</v>
      </c>
      <c r="BC86" s="11">
        <v>9.7731999999999999E-2</v>
      </c>
      <c r="BD86" s="11">
        <v>0.182175</v>
      </c>
      <c r="BE86" s="3"/>
      <c r="BF86" s="3"/>
      <c r="BG86" s="3"/>
      <c r="BH86" s="10" t="s">
        <v>201</v>
      </c>
      <c r="BI86" s="3"/>
      <c r="BJ86" s="3"/>
      <c r="BK86" s="3"/>
      <c r="BL86" s="3"/>
      <c r="BM86" s="3"/>
      <c r="BN86" s="3"/>
      <c r="BO86" s="3"/>
      <c r="BP86" s="3"/>
      <c r="BQ86" s="3"/>
      <c r="BR86" s="3" t="s">
        <v>167</v>
      </c>
      <c r="BS86" s="11">
        <v>0.16231000000000001</v>
      </c>
      <c r="BT86" s="11">
        <v>1.1671000000000001E-2</v>
      </c>
      <c r="BU86" s="11">
        <v>5.7602E-2</v>
      </c>
      <c r="BV86" s="11">
        <v>0.20552999999999999</v>
      </c>
      <c r="BW86" s="11">
        <v>0.15284900000000001</v>
      </c>
      <c r="BX86" s="11">
        <v>0.121769</v>
      </c>
      <c r="BY86" s="3"/>
      <c r="BZ86" s="3"/>
      <c r="CA86" s="3"/>
      <c r="CB86" s="3" t="s">
        <v>167</v>
      </c>
      <c r="CC86" s="11">
        <v>0.31872499999999998</v>
      </c>
      <c r="CD86" s="11">
        <v>0.240783</v>
      </c>
      <c r="CE86" s="11">
        <v>0.29154600000000003</v>
      </c>
      <c r="CF86" s="11">
        <v>0.16467599999999999</v>
      </c>
      <c r="CG86" s="11">
        <v>6.9543999999999995E-2</v>
      </c>
      <c r="CH86" s="11">
        <v>0.15007300000000001</v>
      </c>
      <c r="CI86" s="3"/>
      <c r="CJ86" s="3"/>
      <c r="CK86" s="3"/>
      <c r="CL86" s="3"/>
      <c r="CM86" s="3" t="s">
        <v>167</v>
      </c>
      <c r="CN86" s="11">
        <v>0.138374</v>
      </c>
      <c r="CO86" s="11">
        <v>0.155723</v>
      </c>
      <c r="CP86" s="11">
        <v>0.17743700000000001</v>
      </c>
      <c r="CQ86" s="11">
        <v>0.122826</v>
      </c>
      <c r="CR86" s="11">
        <v>0.11189200000000001</v>
      </c>
      <c r="CS86" s="11">
        <v>0.118796</v>
      </c>
      <c r="CT86" s="11"/>
      <c r="CU86" s="11"/>
      <c r="CV86" s="11"/>
      <c r="CW86" s="11"/>
      <c r="CX86" s="3" t="s">
        <v>167</v>
      </c>
      <c r="CY86" s="17" t="s">
        <v>78</v>
      </c>
      <c r="CZ86" s="11">
        <v>6.0162E-2</v>
      </c>
      <c r="DA86" s="11">
        <v>0.19300800000000001</v>
      </c>
      <c r="DB86" s="11">
        <v>0.57006500000000004</v>
      </c>
      <c r="DC86" s="11">
        <v>0.27186100000000002</v>
      </c>
      <c r="DD86" s="11">
        <v>0.50451999999999997</v>
      </c>
      <c r="DE86" s="11">
        <v>0.99127299999999996</v>
      </c>
      <c r="DQ86" s="3" t="s">
        <v>167</v>
      </c>
      <c r="DR86" s="11">
        <v>0.44573299999999999</v>
      </c>
      <c r="DS86" s="11">
        <v>0.21221100000000001</v>
      </c>
      <c r="DT86" s="11">
        <v>0.47982599999999997</v>
      </c>
      <c r="DU86" s="11">
        <v>0.60721599999999998</v>
      </c>
      <c r="DV86" s="11">
        <v>0.34089000000000003</v>
      </c>
      <c r="DW86" s="11">
        <v>0.13916799999999999</v>
      </c>
      <c r="DZ86" s="3" t="s">
        <v>168</v>
      </c>
      <c r="EA86" s="11">
        <v>0.106888</v>
      </c>
      <c r="EB86" s="11">
        <v>0.115477</v>
      </c>
      <c r="EC86" s="11">
        <v>9.9671999999999997E-2</v>
      </c>
      <c r="ED86" s="11">
        <v>9.0097999999999998E-2</v>
      </c>
      <c r="EE86" s="11">
        <v>0.14275599999999999</v>
      </c>
      <c r="EF86" s="11">
        <v>5.9651999999999997E-2</v>
      </c>
      <c r="EL86" s="3" t="s">
        <v>167</v>
      </c>
      <c r="EM86" s="20">
        <v>0.118752</v>
      </c>
      <c r="EN86" s="11">
        <v>0.118752</v>
      </c>
      <c r="EO86" s="11">
        <v>2.9574E-2</v>
      </c>
      <c r="EP86" s="11">
        <v>2.4251999999999999E-2</v>
      </c>
      <c r="EQ86" s="11">
        <v>0.158302</v>
      </c>
      <c r="ER86" s="11">
        <v>0.163879</v>
      </c>
      <c r="ES86" s="11">
        <v>0.107125</v>
      </c>
      <c r="EU86" s="3" t="s">
        <v>167</v>
      </c>
      <c r="EV86" s="11">
        <v>2.3331999999999999E-2</v>
      </c>
      <c r="EW86" s="11">
        <v>4.2585999999999999E-2</v>
      </c>
      <c r="EX86" s="11">
        <v>4.5522E-2</v>
      </c>
      <c r="EY86" s="11">
        <v>4.5582999999999999E-2</v>
      </c>
      <c r="EZ86" s="11">
        <v>6.3764000000000001E-2</v>
      </c>
      <c r="FA86" s="11">
        <v>5.9632999999999999E-2</v>
      </c>
    </row>
    <row r="87" spans="1:157" x14ac:dyDescent="0.2">
      <c r="A87" s="3" t="s">
        <v>168</v>
      </c>
      <c r="B87" s="11">
        <v>0.173988</v>
      </c>
      <c r="C87" s="11">
        <v>0.125001</v>
      </c>
      <c r="D87" s="11">
        <v>0.27698200000000001</v>
      </c>
      <c r="E87" s="11">
        <v>0.26556200000000002</v>
      </c>
      <c r="F87" s="11">
        <v>9.2280000000000001E-2</v>
      </c>
      <c r="G87" s="11">
        <v>0.117245</v>
      </c>
      <c r="K87" s="3" t="s">
        <v>168</v>
      </c>
      <c r="L87" s="11">
        <v>0.32060899999999998</v>
      </c>
      <c r="M87" s="11">
        <v>0.27661200000000002</v>
      </c>
      <c r="N87" s="11">
        <v>0.3105</v>
      </c>
      <c r="O87" s="11">
        <v>0.21405199999999999</v>
      </c>
      <c r="P87" s="11">
        <v>0.16939000000000001</v>
      </c>
      <c r="Q87" s="11">
        <v>0.17841499999999999</v>
      </c>
      <c r="U87" s="3" t="s">
        <v>168</v>
      </c>
      <c r="V87" s="11">
        <v>5.6281999999999999E-2</v>
      </c>
      <c r="W87" s="11">
        <v>1.5188E-2</v>
      </c>
      <c r="X87" s="11">
        <v>0.24632899999999999</v>
      </c>
      <c r="Y87" s="11">
        <v>0.27560800000000002</v>
      </c>
      <c r="Z87" s="11">
        <v>5.2011000000000002E-2</v>
      </c>
      <c r="AA87" s="11">
        <v>2.8579E-2</v>
      </c>
      <c r="AD87" s="3" t="s">
        <v>168</v>
      </c>
      <c r="AE87" s="11">
        <v>1.0464359999999999</v>
      </c>
      <c r="AF87" s="11">
        <v>1.590104</v>
      </c>
      <c r="AG87" s="11">
        <v>4.4339000000000003E-2</v>
      </c>
      <c r="AH87" s="11" t="s">
        <v>116</v>
      </c>
      <c r="AI87" s="11">
        <v>3.4360000000000002E-2</v>
      </c>
      <c r="AJ87" s="11" t="s">
        <v>116</v>
      </c>
      <c r="AN87" s="3" t="s">
        <v>168</v>
      </c>
      <c r="AO87" s="11">
        <v>0.19894600000000001</v>
      </c>
      <c r="AP87" s="11">
        <v>0.12082</v>
      </c>
      <c r="AQ87" s="11">
        <v>0.13051499999999999</v>
      </c>
      <c r="AR87" s="11">
        <v>0.19842000000000001</v>
      </c>
      <c r="AS87" s="11">
        <v>0.1439</v>
      </c>
      <c r="AT87" s="11">
        <v>0.246891</v>
      </c>
      <c r="AU87" s="11"/>
      <c r="AV87" s="11"/>
      <c r="AW87" s="11"/>
      <c r="AX87" s="3" t="s">
        <v>168</v>
      </c>
      <c r="AY87" s="11">
        <v>6.4643000000000006E-2</v>
      </c>
      <c r="AZ87" s="11">
        <v>6.4674999999999996E-2</v>
      </c>
      <c r="BA87" s="11">
        <v>0.101326</v>
      </c>
      <c r="BB87" s="11">
        <v>7.2298000000000001E-2</v>
      </c>
      <c r="BC87" s="11">
        <v>0.125557</v>
      </c>
      <c r="BD87" s="11">
        <v>0.22553300000000001</v>
      </c>
      <c r="BE87" s="11"/>
      <c r="BF87" s="11"/>
      <c r="BG87" s="11"/>
      <c r="BH87" s="3" t="s">
        <v>170</v>
      </c>
      <c r="BI87" s="11">
        <v>6.8963999999999998E-2</v>
      </c>
      <c r="BJ87" s="11">
        <v>-4.5149999999999999E-3</v>
      </c>
      <c r="BK87" s="11">
        <v>-4.4066000000000001E-2</v>
      </c>
      <c r="BL87" s="11">
        <v>0.105723</v>
      </c>
      <c r="BM87" s="11">
        <v>0.30631799999999998</v>
      </c>
      <c r="BN87" s="11">
        <v>0.178067</v>
      </c>
      <c r="BO87" s="11"/>
      <c r="BP87" s="11"/>
      <c r="BQ87" s="11"/>
      <c r="BR87" s="3" t="s">
        <v>168</v>
      </c>
      <c r="BS87" s="11">
        <v>0.16231000000000001</v>
      </c>
      <c r="BT87" s="11">
        <v>1.1671000000000001E-2</v>
      </c>
      <c r="BU87" s="11">
        <v>5.7602E-2</v>
      </c>
      <c r="BV87" s="11">
        <v>0.20552999999999999</v>
      </c>
      <c r="BW87" s="11">
        <v>0.15284900000000001</v>
      </c>
      <c r="BX87" s="11">
        <v>0.121769</v>
      </c>
      <c r="BY87" s="11"/>
      <c r="BZ87" s="11"/>
      <c r="CA87" s="11"/>
      <c r="CB87" s="3" t="s">
        <v>168</v>
      </c>
      <c r="CC87" s="11">
        <v>0.28284799999999999</v>
      </c>
      <c r="CD87" s="11">
        <v>0.220773</v>
      </c>
      <c r="CE87" s="11">
        <v>0.28250799999999998</v>
      </c>
      <c r="CF87" s="11">
        <v>0.15776599999999999</v>
      </c>
      <c r="CG87" s="11">
        <v>6.9067000000000003E-2</v>
      </c>
      <c r="CH87" s="11">
        <v>0.15859699999999999</v>
      </c>
      <c r="CI87" s="11"/>
      <c r="CJ87" s="11"/>
      <c r="CK87" s="11"/>
      <c r="CL87" s="11"/>
      <c r="CM87" s="3" t="s">
        <v>168</v>
      </c>
      <c r="CN87" s="11">
        <v>0.16026499999999999</v>
      </c>
      <c r="CO87" s="11">
        <v>0.18193999999999999</v>
      </c>
      <c r="CP87" s="11">
        <v>0.18281500000000001</v>
      </c>
      <c r="CQ87" s="11">
        <v>0.123363</v>
      </c>
      <c r="CR87" s="11">
        <v>0.12291299999999999</v>
      </c>
      <c r="CS87" s="11">
        <v>0.12768699999999999</v>
      </c>
      <c r="CT87" s="11"/>
      <c r="CU87" s="11"/>
      <c r="CV87" s="11"/>
      <c r="CW87" s="11"/>
      <c r="CX87" s="3" t="s">
        <v>168</v>
      </c>
      <c r="CY87" s="17" t="s">
        <v>78</v>
      </c>
      <c r="CZ87" s="11">
        <v>7.8187000000000006E-2</v>
      </c>
      <c r="DA87" s="11">
        <v>0.213334</v>
      </c>
      <c r="DB87" s="11">
        <v>0.60686099999999998</v>
      </c>
      <c r="DC87" s="11">
        <v>0.20605899999999999</v>
      </c>
      <c r="DD87" s="11">
        <v>0.59220200000000001</v>
      </c>
      <c r="DE87" s="11">
        <v>1.280505</v>
      </c>
      <c r="DQ87" s="3" t="s">
        <v>168</v>
      </c>
      <c r="DR87" s="11">
        <v>0.35292600000000002</v>
      </c>
      <c r="DS87" s="11">
        <v>0.28073300000000001</v>
      </c>
      <c r="DT87" s="11">
        <v>0.82861099999999999</v>
      </c>
      <c r="DU87" s="11">
        <v>0.77348499999999998</v>
      </c>
      <c r="DV87" s="11">
        <v>0.13927899999999999</v>
      </c>
      <c r="DW87" s="11">
        <v>-5.7200000000000001E-2</v>
      </c>
      <c r="DZ87" s="3" t="s">
        <v>169</v>
      </c>
      <c r="EA87" s="11">
        <v>0.13259599999999999</v>
      </c>
      <c r="EB87" s="11">
        <v>0.13052900000000001</v>
      </c>
      <c r="EC87" s="11">
        <v>9.8643999999999996E-2</v>
      </c>
      <c r="ED87" s="11">
        <v>0.121952</v>
      </c>
      <c r="EE87" s="11">
        <v>0.15854299999999999</v>
      </c>
      <c r="EF87" s="11">
        <v>8.6288000000000004E-2</v>
      </c>
      <c r="EL87" s="3" t="s">
        <v>168</v>
      </c>
      <c r="EM87" s="20">
        <v>0.12013699999999999</v>
      </c>
      <c r="EN87" s="11">
        <v>0.12013699999999999</v>
      </c>
      <c r="EO87" s="11">
        <v>2.9578E-2</v>
      </c>
      <c r="EP87" s="11">
        <v>2.4830999999999999E-2</v>
      </c>
      <c r="EQ87" s="11">
        <v>0.16304299999999999</v>
      </c>
      <c r="ER87" s="11">
        <v>0.168517</v>
      </c>
      <c r="ES87" s="11">
        <v>0.10922</v>
      </c>
      <c r="EU87" s="3" t="s">
        <v>168</v>
      </c>
      <c r="EV87" s="11">
        <v>9.4549999999999999E-3</v>
      </c>
      <c r="EW87" s="11">
        <v>3.7005999999999997E-2</v>
      </c>
      <c r="EX87" s="11">
        <v>5.4171999999999998E-2</v>
      </c>
      <c r="EY87" s="11">
        <v>3.0967999999999999E-2</v>
      </c>
      <c r="EZ87" s="11">
        <v>4.8322999999999998E-2</v>
      </c>
      <c r="FA87" s="11">
        <v>6.6555000000000003E-2</v>
      </c>
    </row>
    <row r="88" spans="1:157" x14ac:dyDescent="0.2">
      <c r="A88" s="3" t="s">
        <v>169</v>
      </c>
      <c r="B88" s="11">
        <v>0.15262300000000001</v>
      </c>
      <c r="C88" s="11">
        <v>0.14848700000000001</v>
      </c>
      <c r="D88" s="11">
        <v>0.367589</v>
      </c>
      <c r="E88" s="11">
        <v>0.26830599999999999</v>
      </c>
      <c r="F88" s="11">
        <v>6.0985999999999999E-2</v>
      </c>
      <c r="G88" s="11">
        <v>0.14771599999999999</v>
      </c>
      <c r="K88" s="3" t="s">
        <v>169</v>
      </c>
      <c r="L88" s="11">
        <v>0.52683899999999995</v>
      </c>
      <c r="M88" s="11">
        <v>0.31598900000000002</v>
      </c>
      <c r="N88" s="11">
        <v>0.27772799999999997</v>
      </c>
      <c r="O88" s="11">
        <v>7.2167999999999996E-2</v>
      </c>
      <c r="P88" s="11">
        <v>0.200742</v>
      </c>
      <c r="Q88" s="11">
        <v>0.45792699999999997</v>
      </c>
      <c r="U88" s="3" t="s">
        <v>169</v>
      </c>
      <c r="V88" s="11">
        <v>3.4210999999999998E-2</v>
      </c>
      <c r="W88" s="11">
        <v>-2.7625E-2</v>
      </c>
      <c r="X88" s="11">
        <v>0.25385200000000002</v>
      </c>
      <c r="Y88" s="11">
        <v>0.29915199999999997</v>
      </c>
      <c r="Z88" s="11">
        <v>2.2970000000000001E-2</v>
      </c>
      <c r="AA88" s="11">
        <v>1.5657000000000001E-2</v>
      </c>
      <c r="AD88" s="3" t="s">
        <v>169</v>
      </c>
      <c r="AE88" s="11">
        <v>0.83353500000000003</v>
      </c>
      <c r="AF88" s="11">
        <v>0.99575899999999995</v>
      </c>
      <c r="AG88" s="11">
        <v>4.3269000000000002E-2</v>
      </c>
      <c r="AH88" s="11" t="s">
        <v>116</v>
      </c>
      <c r="AI88" s="11">
        <v>3.8266000000000001E-2</v>
      </c>
      <c r="AJ88" s="11">
        <v>2.805965</v>
      </c>
      <c r="AN88" s="3" t="s">
        <v>169</v>
      </c>
      <c r="AO88" s="11">
        <v>0.16426199999999999</v>
      </c>
      <c r="AP88" s="11">
        <v>8.5111000000000006E-2</v>
      </c>
      <c r="AQ88" s="11">
        <v>0.20540900000000001</v>
      </c>
      <c r="AR88" s="11">
        <v>0.30458200000000002</v>
      </c>
      <c r="AS88" s="11">
        <v>0.17529</v>
      </c>
      <c r="AT88" s="11">
        <v>0.150145</v>
      </c>
      <c r="AU88" s="11"/>
      <c r="AV88" s="11"/>
      <c r="AW88" s="11"/>
      <c r="AX88" s="3" t="s">
        <v>169</v>
      </c>
      <c r="AY88" s="11">
        <v>7.4509000000000006E-2</v>
      </c>
      <c r="AZ88" s="11">
        <v>5.7292999999999997E-2</v>
      </c>
      <c r="BA88" s="11">
        <v>0.16528799999999999</v>
      </c>
      <c r="BB88" s="11">
        <v>9.1918E-2</v>
      </c>
      <c r="BC88" s="11">
        <v>0.11981899999999999</v>
      </c>
      <c r="BD88" s="11">
        <v>0.257552</v>
      </c>
      <c r="BE88" s="11"/>
      <c r="BF88" s="11"/>
      <c r="BG88" s="11"/>
      <c r="BH88" s="3" t="s">
        <v>172</v>
      </c>
      <c r="BI88" s="11">
        <v>8.2096000000000002E-2</v>
      </c>
      <c r="BJ88" s="11">
        <v>0.10495599999999999</v>
      </c>
      <c r="BK88" s="11">
        <v>8.8886000000000007E-2</v>
      </c>
      <c r="BL88" s="11">
        <v>-2.6432000000000001E-2</v>
      </c>
      <c r="BM88" s="11">
        <v>-2.6367999999999999E-2</v>
      </c>
      <c r="BN88" s="11">
        <v>0.17091400000000001</v>
      </c>
      <c r="BO88" s="11"/>
      <c r="BP88" s="11"/>
      <c r="BQ88" s="11"/>
      <c r="BR88" s="3" t="s">
        <v>169</v>
      </c>
      <c r="BS88" s="11">
        <v>0.18581400000000001</v>
      </c>
      <c r="BT88" s="11">
        <v>-7.633E-3</v>
      </c>
      <c r="BU88" s="11">
        <v>3.8752000000000002E-2</v>
      </c>
      <c r="BV88" s="11">
        <v>0.236873</v>
      </c>
      <c r="BW88" s="11">
        <v>0.181423</v>
      </c>
      <c r="BX88" s="11">
        <v>0.132775</v>
      </c>
      <c r="BY88" s="11"/>
      <c r="BZ88" s="11"/>
      <c r="CA88" s="11"/>
      <c r="CB88" s="3" t="s">
        <v>169</v>
      </c>
      <c r="CC88" s="11">
        <v>0.222722</v>
      </c>
      <c r="CD88" s="11">
        <v>0.16300100000000001</v>
      </c>
      <c r="CE88" s="11">
        <v>0.255276</v>
      </c>
      <c r="CF88" s="11">
        <v>3.3681999999999997E-2</v>
      </c>
      <c r="CG88" s="11">
        <v>5.9117000000000003E-2</v>
      </c>
      <c r="CH88" s="11">
        <v>0.35011999999999999</v>
      </c>
      <c r="CI88" s="11"/>
      <c r="CJ88" s="11"/>
      <c r="CK88" s="11"/>
      <c r="CL88" s="11"/>
      <c r="CM88" s="3" t="s">
        <v>169</v>
      </c>
      <c r="CN88" s="11">
        <v>0.20480499999999999</v>
      </c>
      <c r="CO88" s="11">
        <v>0.21706900000000001</v>
      </c>
      <c r="CP88" s="11">
        <v>0.22533600000000001</v>
      </c>
      <c r="CQ88" s="11">
        <v>0.124407</v>
      </c>
      <c r="CR88" s="11">
        <v>0.149336</v>
      </c>
      <c r="CS88" s="11">
        <v>0.17538500000000001</v>
      </c>
      <c r="CT88" s="11"/>
      <c r="CU88" s="11"/>
      <c r="CV88" s="11"/>
      <c r="CW88" s="11"/>
      <c r="CX88" s="3" t="s">
        <v>169</v>
      </c>
      <c r="CY88" s="17" t="s">
        <v>78</v>
      </c>
      <c r="CZ88" s="11">
        <v>-2.7061000000000002E-2</v>
      </c>
      <c r="DA88" s="11">
        <v>0.196301</v>
      </c>
      <c r="DB88" s="11">
        <v>0.86423300000000003</v>
      </c>
      <c r="DC88" s="11">
        <v>0.10623199999999999</v>
      </c>
      <c r="DD88" s="11">
        <v>0.75341199999999997</v>
      </c>
      <c r="DE88" s="11">
        <v>1.8885590000000001</v>
      </c>
      <c r="DQ88" s="3" t="s">
        <v>169</v>
      </c>
      <c r="DR88" s="11">
        <v>22.30236</v>
      </c>
      <c r="DS88" s="11">
        <v>0.616618</v>
      </c>
      <c r="DT88" s="11">
        <v>1.0840970000000001</v>
      </c>
      <c r="DU88" s="11">
        <v>1.018113</v>
      </c>
      <c r="DV88" s="11">
        <v>0.19880900000000001</v>
      </c>
      <c r="DW88" s="11">
        <v>-9.0477000000000002E-2</v>
      </c>
      <c r="DZ88" s="3" t="s">
        <v>171</v>
      </c>
      <c r="EA88" s="11">
        <v>0.13330600000000001</v>
      </c>
      <c r="EB88" s="11">
        <v>0.135126</v>
      </c>
      <c r="EC88" s="11">
        <v>0.10309699999999999</v>
      </c>
      <c r="ED88" s="11">
        <v>0.12474399999999999</v>
      </c>
      <c r="EE88" s="11">
        <v>0.161527</v>
      </c>
      <c r="EF88" s="11">
        <v>6.8558999999999995E-2</v>
      </c>
      <c r="EL88" s="3" t="s">
        <v>169</v>
      </c>
      <c r="EM88" s="20">
        <v>0.11611200000000001</v>
      </c>
      <c r="EN88" s="11">
        <v>0.12870100000000001</v>
      </c>
      <c r="EO88" s="11">
        <v>2.3463999999999999E-2</v>
      </c>
      <c r="EP88" s="11">
        <v>1.5935000000000001E-2</v>
      </c>
      <c r="EQ88" s="11">
        <v>0.17447799999999999</v>
      </c>
      <c r="ER88" s="11">
        <v>0.17337</v>
      </c>
      <c r="ES88" s="11">
        <v>0.10259</v>
      </c>
      <c r="EU88" s="3" t="s">
        <v>169</v>
      </c>
      <c r="EV88" s="11">
        <v>1.5592999999999999E-2</v>
      </c>
      <c r="EW88" s="11">
        <v>1.6185999999999999E-2</v>
      </c>
      <c r="EX88" s="11">
        <v>6.1939000000000001E-2</v>
      </c>
      <c r="EY88" s="11">
        <v>2.5968000000000001E-2</v>
      </c>
      <c r="EZ88" s="11">
        <v>3.0478000000000002E-2</v>
      </c>
      <c r="FA88" s="11">
        <v>5.6753999999999999E-2</v>
      </c>
    </row>
    <row r="89" spans="1:157" x14ac:dyDescent="0.2">
      <c r="A89" s="3" t="s">
        <v>171</v>
      </c>
      <c r="B89" s="11">
        <v>0.111777</v>
      </c>
      <c r="C89" s="11">
        <v>0.12034400000000001</v>
      </c>
      <c r="D89" s="11">
        <v>0.46405299999999999</v>
      </c>
      <c r="E89" s="11">
        <v>0.33493000000000001</v>
      </c>
      <c r="F89" s="11">
        <v>5.8698E-2</v>
      </c>
      <c r="G89" s="11">
        <v>0.17269000000000001</v>
      </c>
      <c r="K89" s="3" t="s">
        <v>171</v>
      </c>
      <c r="L89" s="11">
        <v>0.83790799999999999</v>
      </c>
      <c r="M89" s="11">
        <v>0.34727000000000002</v>
      </c>
      <c r="N89" s="11">
        <v>0.29647800000000002</v>
      </c>
      <c r="O89" s="11">
        <v>-0.227967</v>
      </c>
      <c r="P89" s="11">
        <v>0.21621699999999999</v>
      </c>
      <c r="Q89" s="11">
        <v>1.1051820000000001</v>
      </c>
      <c r="U89" s="3" t="s">
        <v>171</v>
      </c>
      <c r="V89" s="11">
        <v>2.086E-2</v>
      </c>
      <c r="W89" s="11">
        <v>-3.3057999999999997E-2</v>
      </c>
      <c r="X89" s="11">
        <v>0.30544700000000002</v>
      </c>
      <c r="Y89" s="11">
        <v>0.34230699999999997</v>
      </c>
      <c r="Z89" s="11">
        <v>2.4267E-2</v>
      </c>
      <c r="AA89" s="11">
        <v>1.5696999999999999E-2</v>
      </c>
      <c r="AD89" s="3" t="s">
        <v>171</v>
      </c>
      <c r="AE89" s="11">
        <v>1.0016670000000001</v>
      </c>
      <c r="AF89" s="11">
        <v>1.45452</v>
      </c>
      <c r="AG89" s="11">
        <v>4.3513000000000003E-2</v>
      </c>
      <c r="AH89" s="11" t="s">
        <v>116</v>
      </c>
      <c r="AI89" s="11">
        <v>3.6387000000000003E-2</v>
      </c>
      <c r="AJ89" s="11">
        <v>13.145910000000001</v>
      </c>
      <c r="AN89" s="3" t="s">
        <v>171</v>
      </c>
      <c r="AO89" s="11">
        <v>0.16686599999999999</v>
      </c>
      <c r="AP89" s="11">
        <v>8.6961999999999998E-2</v>
      </c>
      <c r="AQ89" s="11">
        <v>0.21791199999999999</v>
      </c>
      <c r="AR89" s="11">
        <v>0.32029400000000002</v>
      </c>
      <c r="AS89" s="11">
        <v>0.182592</v>
      </c>
      <c r="AT89" s="11">
        <v>0.15263099999999999</v>
      </c>
      <c r="AU89" s="11"/>
      <c r="AV89" s="11"/>
      <c r="AW89" s="11"/>
      <c r="AX89" s="3" t="s">
        <v>171</v>
      </c>
      <c r="AY89" s="11">
        <v>9.8516000000000006E-2</v>
      </c>
      <c r="AZ89" s="11">
        <v>9.3619999999999995E-2</v>
      </c>
      <c r="BA89" s="11">
        <v>0.19578999999999999</v>
      </c>
      <c r="BB89" s="11">
        <v>9.9392999999999995E-2</v>
      </c>
      <c r="BC89" s="11">
        <v>0.12634400000000001</v>
      </c>
      <c r="BD89" s="11">
        <v>0.272563</v>
      </c>
      <c r="BE89" s="11"/>
      <c r="BF89" s="11"/>
      <c r="BG89" s="11"/>
      <c r="BH89" s="3" t="s">
        <v>174</v>
      </c>
      <c r="BI89" s="11">
        <v>2.7504000000000001E-2</v>
      </c>
      <c r="BJ89" s="11">
        <v>0.89435600000000004</v>
      </c>
      <c r="BK89" s="11" t="s">
        <v>116</v>
      </c>
      <c r="BL89" s="11">
        <v>-0.39543200000000001</v>
      </c>
      <c r="BM89" s="11" t="s">
        <v>116</v>
      </c>
      <c r="BN89" s="11">
        <v>0.292792</v>
      </c>
      <c r="BO89" s="11"/>
      <c r="BP89" s="11"/>
      <c r="BQ89" s="11"/>
      <c r="BR89" s="3" t="s">
        <v>171</v>
      </c>
      <c r="BS89" s="11">
        <v>0.187195</v>
      </c>
      <c r="BT89" s="11">
        <v>-1.1779E-2</v>
      </c>
      <c r="BU89" s="11">
        <v>3.6511000000000002E-2</v>
      </c>
      <c r="BV89" s="11">
        <v>0.24105799999999999</v>
      </c>
      <c r="BW89" s="11">
        <v>0.18456700000000001</v>
      </c>
      <c r="BX89" s="11">
        <v>0.13314699999999999</v>
      </c>
      <c r="BY89" s="11"/>
      <c r="BZ89" s="11"/>
      <c r="CA89" s="11"/>
      <c r="CB89" s="3" t="s">
        <v>171</v>
      </c>
      <c r="CC89" s="11">
        <v>0.189167</v>
      </c>
      <c r="CD89" s="11">
        <v>0.13888900000000001</v>
      </c>
      <c r="CE89" s="11">
        <v>0.26334800000000003</v>
      </c>
      <c r="CF89" s="11">
        <v>8.9510000000000006E-3</v>
      </c>
      <c r="CG89" s="11">
        <v>3.3411000000000003E-2</v>
      </c>
      <c r="CH89" s="11">
        <v>0.35842400000000002</v>
      </c>
      <c r="CI89" s="11"/>
      <c r="CJ89" s="11"/>
      <c r="CK89" s="11"/>
      <c r="CL89" s="11"/>
      <c r="CM89" s="3" t="s">
        <v>171</v>
      </c>
      <c r="CN89" s="11">
        <v>0.21010599999999999</v>
      </c>
      <c r="CO89" s="11">
        <v>0.26263199999999998</v>
      </c>
      <c r="CP89" s="11">
        <v>0.25098599999999999</v>
      </c>
      <c r="CQ89" s="11">
        <v>0.12911</v>
      </c>
      <c r="CR89" s="11">
        <v>0.15667200000000001</v>
      </c>
      <c r="CS89" s="11">
        <v>0.168796</v>
      </c>
      <c r="CT89" s="11"/>
      <c r="CU89" s="11"/>
      <c r="CV89" s="11"/>
      <c r="CW89" s="11"/>
      <c r="CX89" s="3" t="s">
        <v>171</v>
      </c>
      <c r="CY89" s="17" t="s">
        <v>78</v>
      </c>
      <c r="CZ89" s="11">
        <v>-6.2275999999999998E-2</v>
      </c>
      <c r="DA89" s="11">
        <v>0.17954999999999999</v>
      </c>
      <c r="DB89" s="11">
        <v>0.921844</v>
      </c>
      <c r="DC89" s="11">
        <v>8.4815000000000002E-2</v>
      </c>
      <c r="DD89" s="11">
        <v>0.77968999999999999</v>
      </c>
      <c r="DE89" s="11">
        <v>2.0005869999999999</v>
      </c>
      <c r="DQ89" s="3" t="s">
        <v>171</v>
      </c>
      <c r="DR89" s="11" t="s">
        <v>116</v>
      </c>
      <c r="DS89" s="11" t="s">
        <v>116</v>
      </c>
      <c r="DT89" s="11">
        <v>6.2529190000000003</v>
      </c>
      <c r="DU89" s="11">
        <v>1.645654</v>
      </c>
      <c r="DV89" s="11">
        <v>0.167486</v>
      </c>
      <c r="DW89" s="11">
        <v>-0.189914</v>
      </c>
      <c r="DZ89" s="3" t="s">
        <v>173</v>
      </c>
      <c r="EA89" s="11">
        <v>0.13767299999999999</v>
      </c>
      <c r="EB89" s="11">
        <v>0.136574</v>
      </c>
      <c r="EC89" s="11">
        <v>0.10348400000000001</v>
      </c>
      <c r="ED89" s="11">
        <v>0.126559</v>
      </c>
      <c r="EE89" s="11">
        <v>0.16186800000000001</v>
      </c>
      <c r="EF89" s="11">
        <v>6.5582000000000001E-2</v>
      </c>
      <c r="EL89" s="3" t="s">
        <v>171</v>
      </c>
      <c r="EM89" s="20">
        <v>0.11715100000000001</v>
      </c>
      <c r="EN89" s="11">
        <v>0.11715100000000001</v>
      </c>
      <c r="EO89" s="11">
        <v>1.9791E-2</v>
      </c>
      <c r="EP89" s="11">
        <v>1.2567999999999999E-2</v>
      </c>
      <c r="EQ89" s="11">
        <v>0.17976</v>
      </c>
      <c r="ER89" s="11">
        <v>0.176736</v>
      </c>
      <c r="ES89" s="11">
        <v>0.102184</v>
      </c>
      <c r="EU89" s="3" t="s">
        <v>171</v>
      </c>
      <c r="EV89" s="11">
        <v>1.2600999999999999E-2</v>
      </c>
      <c r="EW89" s="11">
        <v>1.3369000000000001E-2</v>
      </c>
      <c r="EX89" s="11">
        <v>9.9274000000000001E-2</v>
      </c>
      <c r="EY89" s="11">
        <v>4.2981999999999999E-2</v>
      </c>
      <c r="EZ89" s="11">
        <v>2.0414000000000002E-2</v>
      </c>
      <c r="FA89" s="11">
        <v>4.5816999999999997E-2</v>
      </c>
    </row>
    <row r="90" spans="1:157" x14ac:dyDescent="0.2">
      <c r="A90" s="3" t="s">
        <v>173</v>
      </c>
      <c r="B90" s="11">
        <v>0.11471099999999999</v>
      </c>
      <c r="C90" s="11">
        <v>0.12460300000000001</v>
      </c>
      <c r="D90" s="11">
        <v>0.48016199999999998</v>
      </c>
      <c r="E90" s="11">
        <v>0.34740300000000002</v>
      </c>
      <c r="F90" s="11">
        <v>5.8698E-2</v>
      </c>
      <c r="G90" s="11">
        <v>0.178118</v>
      </c>
      <c r="K90" s="3" t="s">
        <v>173</v>
      </c>
      <c r="L90" s="11">
        <v>0.88186100000000001</v>
      </c>
      <c r="M90" s="11">
        <v>0.35778199999999999</v>
      </c>
      <c r="N90" s="11">
        <v>0.308035</v>
      </c>
      <c r="O90" s="11">
        <v>-0.23651700000000001</v>
      </c>
      <c r="P90" s="11">
        <v>0.21706600000000001</v>
      </c>
      <c r="Q90" s="11">
        <v>1.1328689999999999</v>
      </c>
      <c r="U90" s="3" t="s">
        <v>173</v>
      </c>
      <c r="V90" s="11">
        <v>2.086E-2</v>
      </c>
      <c r="W90" s="11">
        <v>-3.3057999999999997E-2</v>
      </c>
      <c r="X90" s="11">
        <v>0.30544700000000002</v>
      </c>
      <c r="Y90" s="11">
        <v>0.34230699999999997</v>
      </c>
      <c r="Z90" s="11">
        <v>2.4267E-2</v>
      </c>
      <c r="AA90" s="11">
        <v>1.5696999999999999E-2</v>
      </c>
      <c r="AD90" s="3" t="s">
        <v>173</v>
      </c>
      <c r="AE90" s="11">
        <v>1.0464359999999999</v>
      </c>
      <c r="AF90" s="11">
        <v>1.590104</v>
      </c>
      <c r="AG90" s="11">
        <v>4.4339000000000003E-2</v>
      </c>
      <c r="AH90" s="11" t="s">
        <v>116</v>
      </c>
      <c r="AI90" s="11">
        <v>3.4360000000000002E-2</v>
      </c>
      <c r="AJ90" s="11" t="s">
        <v>116</v>
      </c>
      <c r="AN90" s="3" t="s">
        <v>173</v>
      </c>
      <c r="AO90" s="11">
        <v>0.25836700000000001</v>
      </c>
      <c r="AP90" s="11">
        <v>-0.10849200000000001</v>
      </c>
      <c r="AQ90" s="11">
        <v>0.428095</v>
      </c>
      <c r="AR90" s="11">
        <v>0.80993199999999999</v>
      </c>
      <c r="AS90" s="11">
        <v>0.376498</v>
      </c>
      <c r="AT90" s="11">
        <v>4.1757000000000002E-2</v>
      </c>
      <c r="AU90" s="11"/>
      <c r="AV90" s="11"/>
      <c r="AW90" s="11"/>
      <c r="AX90" s="3" t="s">
        <v>173</v>
      </c>
      <c r="AY90" s="11">
        <v>0.13023000000000001</v>
      </c>
      <c r="AZ90" s="11">
        <v>9.3917E-2</v>
      </c>
      <c r="BA90" s="11">
        <v>0.17427500000000001</v>
      </c>
      <c r="BB90" s="11">
        <v>9.5466999999999996E-2</v>
      </c>
      <c r="BC90" s="11">
        <v>0.14191200000000001</v>
      </c>
      <c r="BD90" s="11">
        <v>0.295043</v>
      </c>
      <c r="BE90" s="11"/>
      <c r="BF90" s="11"/>
      <c r="BG90" s="11"/>
      <c r="BH90" s="3" t="s">
        <v>167</v>
      </c>
      <c r="BI90" s="11">
        <v>7.8158000000000005E-2</v>
      </c>
      <c r="BJ90" s="11">
        <v>-6.1539999999999997E-3</v>
      </c>
      <c r="BK90" s="11">
        <v>9.0199000000000001E-2</v>
      </c>
      <c r="BL90" s="11">
        <v>9.2468999999999996E-2</v>
      </c>
      <c r="BM90" s="11">
        <v>5.4918000000000002E-2</v>
      </c>
      <c r="BN90" s="11">
        <v>0.168126</v>
      </c>
      <c r="BO90" s="11"/>
      <c r="BP90" s="11"/>
      <c r="BQ90" s="11"/>
      <c r="BR90" s="3" t="s">
        <v>173</v>
      </c>
      <c r="BS90" s="11">
        <v>0.191528</v>
      </c>
      <c r="BT90" s="11">
        <v>-1.5323E-2</v>
      </c>
      <c r="BU90" s="11">
        <v>3.0616000000000001E-2</v>
      </c>
      <c r="BV90" s="11">
        <v>0.24365500000000001</v>
      </c>
      <c r="BW90" s="11">
        <v>0.190224</v>
      </c>
      <c r="BX90" s="11">
        <v>0.136272</v>
      </c>
      <c r="BY90" s="11"/>
      <c r="BZ90" s="11"/>
      <c r="CA90" s="11"/>
      <c r="CB90" s="3" t="s">
        <v>173</v>
      </c>
      <c r="CC90" s="11">
        <v>0.19780500000000001</v>
      </c>
      <c r="CD90" s="11">
        <v>0.14516499999999999</v>
      </c>
      <c r="CE90" s="11">
        <v>0.27001999999999998</v>
      </c>
      <c r="CF90" s="11">
        <v>1.3438E-2</v>
      </c>
      <c r="CG90" s="11">
        <v>3.6239E-2</v>
      </c>
      <c r="CH90" s="11">
        <v>0.360236</v>
      </c>
      <c r="CI90" s="11"/>
      <c r="CJ90" s="11"/>
      <c r="CK90" s="11"/>
      <c r="CL90" s="11"/>
      <c r="CM90" s="3" t="s">
        <v>173</v>
      </c>
      <c r="CN90" s="11">
        <v>0.22906899999999999</v>
      </c>
      <c r="CO90" s="11">
        <v>0.27573700000000001</v>
      </c>
      <c r="CP90" s="11">
        <v>0.25478400000000001</v>
      </c>
      <c r="CQ90" s="11">
        <v>0.126191</v>
      </c>
      <c r="CR90" s="11">
        <v>0.14560600000000001</v>
      </c>
      <c r="CS90" s="11">
        <v>0.155753</v>
      </c>
      <c r="CT90" s="11"/>
      <c r="CU90" s="11"/>
      <c r="CV90" s="11"/>
      <c r="CW90" s="11"/>
      <c r="CX90" s="3" t="s">
        <v>173</v>
      </c>
      <c r="CY90" s="17" t="s">
        <v>78</v>
      </c>
      <c r="CZ90" s="11">
        <v>-5.8402999999999997E-2</v>
      </c>
      <c r="DA90" s="11">
        <v>0.11403000000000001</v>
      </c>
      <c r="DB90" s="11">
        <v>0.87832600000000005</v>
      </c>
      <c r="DC90" s="11">
        <v>8.6884000000000003E-2</v>
      </c>
      <c r="DD90" s="11">
        <v>0.81210800000000005</v>
      </c>
      <c r="DE90" s="11">
        <v>2.1213069999999998</v>
      </c>
      <c r="DQ90" s="3" t="s">
        <v>173</v>
      </c>
      <c r="DR90" s="11" t="s">
        <v>116</v>
      </c>
      <c r="DS90" s="11" t="s">
        <v>116</v>
      </c>
      <c r="DT90" s="11">
        <v>8.0298119999999997</v>
      </c>
      <c r="DU90" s="11">
        <v>1.645654</v>
      </c>
      <c r="DV90" s="11">
        <v>0.167486</v>
      </c>
      <c r="DW90" s="11">
        <v>-0.189914</v>
      </c>
      <c r="DZ90" s="3" t="s">
        <v>175</v>
      </c>
      <c r="EA90" s="11">
        <v>0.147007</v>
      </c>
      <c r="EB90" s="11">
        <v>0.12851299999999999</v>
      </c>
      <c r="EC90" s="11">
        <v>0.115935</v>
      </c>
      <c r="ED90" s="11">
        <v>0.144042</v>
      </c>
      <c r="EE90" s="11">
        <v>0.142458</v>
      </c>
      <c r="EF90" s="11">
        <v>-0.14063700000000001</v>
      </c>
      <c r="EL90" s="3" t="s">
        <v>173</v>
      </c>
      <c r="EM90" s="20">
        <v>0.117509</v>
      </c>
      <c r="EN90" s="11">
        <v>0.117509</v>
      </c>
      <c r="EO90" s="11">
        <v>1.8969E-2</v>
      </c>
      <c r="EP90" s="11">
        <v>1.188E-2</v>
      </c>
      <c r="EQ90" s="11">
        <v>0.1804</v>
      </c>
      <c r="ER90" s="11">
        <v>0.177782</v>
      </c>
      <c r="ES90" s="11">
        <v>0.102883</v>
      </c>
      <c r="EU90" s="3" t="s">
        <v>173</v>
      </c>
      <c r="EV90" s="11">
        <v>1.2600999999999999E-2</v>
      </c>
      <c r="EW90" s="11">
        <v>1.3369000000000001E-2</v>
      </c>
      <c r="EX90" s="11">
        <v>9.9274000000000001E-2</v>
      </c>
      <c r="EY90" s="11">
        <v>4.2981999999999999E-2</v>
      </c>
      <c r="EZ90" s="11">
        <v>2.0414000000000002E-2</v>
      </c>
      <c r="FA90" s="11">
        <v>4.5816999999999997E-2</v>
      </c>
    </row>
    <row r="91" spans="1:157" x14ac:dyDescent="0.2">
      <c r="A91" s="3" t="s">
        <v>175</v>
      </c>
      <c r="B91" s="11">
        <v>0.64690300000000001</v>
      </c>
      <c r="C91" s="11">
        <v>0.144621</v>
      </c>
      <c r="D91" s="11">
        <v>0.48792799999999997</v>
      </c>
      <c r="E91" s="11">
        <v>0.220362</v>
      </c>
      <c r="F91" s="11">
        <v>-1.4827E-2</v>
      </c>
      <c r="G91" s="11">
        <v>0.18625900000000001</v>
      </c>
      <c r="K91" s="3" t="s">
        <v>175</v>
      </c>
      <c r="L91" s="11">
        <v>0.95464499999999997</v>
      </c>
      <c r="M91" s="11">
        <v>0.45521200000000001</v>
      </c>
      <c r="N91" s="11">
        <v>0.69681599999999999</v>
      </c>
      <c r="O91" s="11" t="s">
        <v>116</v>
      </c>
      <c r="P91" s="11">
        <v>-4.5060000000000003E-2</v>
      </c>
      <c r="Q91" s="11">
        <v>1.098603</v>
      </c>
      <c r="U91" s="3" t="s">
        <v>175</v>
      </c>
      <c r="V91" s="11">
        <v>6.9022E-2</v>
      </c>
      <c r="W91" s="11">
        <v>-1.7967E-2</v>
      </c>
      <c r="X91" s="11">
        <v>0.30899900000000002</v>
      </c>
      <c r="Y91" s="11">
        <v>0.31848199999999999</v>
      </c>
      <c r="Z91" s="11">
        <v>1.2151E-2</v>
      </c>
      <c r="AA91" s="11">
        <v>-3.0872E-2</v>
      </c>
      <c r="AD91" s="3" t="s">
        <v>175</v>
      </c>
      <c r="AE91" s="11">
        <v>0.34292699999999998</v>
      </c>
      <c r="AF91" s="11">
        <v>2.1634850000000001</v>
      </c>
      <c r="AG91" s="11">
        <v>5.4491999999999999E-2</v>
      </c>
      <c r="AH91" s="11" t="s">
        <v>116</v>
      </c>
      <c r="AI91" s="11">
        <v>3.3512E-2</v>
      </c>
      <c r="AJ91" s="11" t="s">
        <v>116</v>
      </c>
      <c r="AN91" s="3" t="s">
        <v>175</v>
      </c>
      <c r="AO91" s="11">
        <v>0.236322</v>
      </c>
      <c r="AP91" s="11">
        <v>-0.51578900000000005</v>
      </c>
      <c r="AQ91" s="11">
        <v>0.56907200000000002</v>
      </c>
      <c r="AR91" s="11">
        <v>0.97031299999999998</v>
      </c>
      <c r="AS91" s="11">
        <v>0.44587599999999999</v>
      </c>
      <c r="AT91" s="11">
        <v>-0.26748300000000003</v>
      </c>
      <c r="AU91" s="11"/>
      <c r="AV91" s="11"/>
      <c r="AW91" s="11"/>
      <c r="AX91" s="3" t="s">
        <v>175</v>
      </c>
      <c r="AY91" s="11" t="s">
        <v>116</v>
      </c>
      <c r="AZ91" s="11">
        <v>0.40209800000000001</v>
      </c>
      <c r="BA91" s="11">
        <v>9.7040000000000001E-2</v>
      </c>
      <c r="BB91" s="11">
        <v>4.117E-3</v>
      </c>
      <c r="BC91" s="11">
        <v>-3.1056E-2</v>
      </c>
      <c r="BD91" s="11">
        <v>0.17784</v>
      </c>
      <c r="BE91" s="11"/>
      <c r="BF91" s="11"/>
      <c r="BG91" s="11"/>
      <c r="BH91" s="3" t="s">
        <v>175</v>
      </c>
      <c r="BI91" s="11">
        <v>0.220889</v>
      </c>
      <c r="BJ91" s="11">
        <v>-5.287E-2</v>
      </c>
      <c r="BK91" s="11">
        <v>0.151836</v>
      </c>
      <c r="BL91" s="11">
        <v>0.13724700000000001</v>
      </c>
      <c r="BM91" s="11">
        <v>1.2520999999999999E-2</v>
      </c>
      <c r="BN91" s="11">
        <v>0.24576999999999999</v>
      </c>
      <c r="BO91" s="11"/>
      <c r="BP91" s="11"/>
      <c r="BQ91" s="11"/>
      <c r="BR91" s="3" t="s">
        <v>175</v>
      </c>
      <c r="BS91" s="11">
        <v>0.43998700000000002</v>
      </c>
      <c r="BT91" s="11">
        <v>4.6046999999999998E-2</v>
      </c>
      <c r="BU91" s="11">
        <v>3.4452000000000003E-2</v>
      </c>
      <c r="BV91" s="11">
        <v>0.24454799999999999</v>
      </c>
      <c r="BW91" s="11">
        <v>0.135212</v>
      </c>
      <c r="BX91" s="11">
        <v>0.122277</v>
      </c>
      <c r="BY91" s="11"/>
      <c r="BZ91" s="11"/>
      <c r="CA91" s="11"/>
      <c r="CB91" s="3" t="s">
        <v>175</v>
      </c>
      <c r="CC91" s="11">
        <v>7.7077999999999994E-2</v>
      </c>
      <c r="CD91" s="11">
        <v>0.148088</v>
      </c>
      <c r="CE91" s="11">
        <v>0.459395</v>
      </c>
      <c r="CF91" s="11">
        <v>-0.107816</v>
      </c>
      <c r="CG91" s="11">
        <v>-3.46E-3</v>
      </c>
      <c r="CH91" s="11">
        <v>0.38791100000000001</v>
      </c>
      <c r="CI91" s="11"/>
      <c r="CJ91" s="11"/>
      <c r="CK91" s="11"/>
      <c r="CL91" s="11"/>
      <c r="CM91" s="3" t="s">
        <v>175</v>
      </c>
      <c r="CN91" s="11">
        <v>0.63468599999999997</v>
      </c>
      <c r="CO91" s="11">
        <v>0.24957699999999999</v>
      </c>
      <c r="CP91" s="11">
        <v>0.28165699999999999</v>
      </c>
      <c r="CQ91" s="11">
        <v>8.6737999999999996E-2</v>
      </c>
      <c r="CR91" s="11">
        <v>0.100768</v>
      </c>
      <c r="CS91" s="11">
        <v>0.13883100000000001</v>
      </c>
      <c r="CT91" s="11"/>
      <c r="CU91" s="11"/>
      <c r="CV91" s="11"/>
      <c r="CW91" s="11"/>
      <c r="CX91" s="3" t="s">
        <v>175</v>
      </c>
      <c r="CY91" s="17" t="s">
        <v>78</v>
      </c>
      <c r="CZ91" s="11">
        <v>-4.2074E-2</v>
      </c>
      <c r="DA91" s="11">
        <v>2.2801999999999999E-2</v>
      </c>
      <c r="DB91" s="11">
        <v>0.86757600000000001</v>
      </c>
      <c r="DC91" s="11">
        <v>4.1460000000000004E-3</v>
      </c>
      <c r="DD91" s="11">
        <v>0.74690599999999996</v>
      </c>
      <c r="DE91" s="11">
        <v>2.2539539999999998</v>
      </c>
      <c r="DQ91" s="3" t="s">
        <v>175</v>
      </c>
      <c r="DR91" s="11" t="s">
        <v>116</v>
      </c>
      <c r="DS91" s="11" t="s">
        <v>116</v>
      </c>
      <c r="DT91" s="11" t="s">
        <v>116</v>
      </c>
      <c r="DU91" s="11">
        <v>2.8212679999999999</v>
      </c>
      <c r="DV91" s="11">
        <v>0.62882800000000005</v>
      </c>
      <c r="DW91" s="11">
        <v>6.6446000000000005E-2</v>
      </c>
      <c r="DZ91" s="3" t="s">
        <v>176</v>
      </c>
      <c r="EA91" s="11">
        <v>0.14488400000000001</v>
      </c>
      <c r="EB91" s="11">
        <v>0.13361500000000001</v>
      </c>
      <c r="EC91" s="11">
        <v>0.117589</v>
      </c>
      <c r="ED91" s="11">
        <v>0.14290800000000001</v>
      </c>
      <c r="EE91" s="11">
        <v>0.137902</v>
      </c>
      <c r="EF91" s="11">
        <v>-0.153859</v>
      </c>
      <c r="EL91" s="3" t="s">
        <v>175</v>
      </c>
      <c r="EM91" s="20">
        <v>0.34285300000000002</v>
      </c>
      <c r="EN91" s="11">
        <v>0.34285300000000002</v>
      </c>
      <c r="EO91" s="11">
        <v>2.7057999999999999E-2</v>
      </c>
      <c r="EP91" s="11">
        <v>9.5160000000000002E-3</v>
      </c>
      <c r="EQ91" s="11">
        <v>0.17324100000000001</v>
      </c>
      <c r="ER91" s="11">
        <v>0.184506</v>
      </c>
      <c r="ES91" s="11">
        <v>0.14890500000000001</v>
      </c>
      <c r="EU91" s="3" t="s">
        <v>175</v>
      </c>
      <c r="EV91" s="11">
        <v>0.20189399999999999</v>
      </c>
      <c r="EW91" s="11">
        <v>0.38173000000000001</v>
      </c>
      <c r="EX91" s="11">
        <v>-4.2375999999999997E-2</v>
      </c>
      <c r="EY91" s="11">
        <v>-9.2326000000000005E-2</v>
      </c>
      <c r="EZ91" s="11">
        <v>8.0343999999999999E-2</v>
      </c>
      <c r="FA91" s="11">
        <v>0.49630200000000002</v>
      </c>
    </row>
    <row r="92" spans="1:157" x14ac:dyDescent="0.2">
      <c r="A92" s="3" t="s">
        <v>176</v>
      </c>
      <c r="B92" s="11">
        <v>0.64690300000000001</v>
      </c>
      <c r="C92" s="11">
        <v>0.144621</v>
      </c>
      <c r="D92" s="11">
        <v>0.48792799999999997</v>
      </c>
      <c r="E92" s="11">
        <v>0.220362</v>
      </c>
      <c r="F92" s="11">
        <v>-1.4827E-2</v>
      </c>
      <c r="G92" s="11">
        <v>0.18625900000000001</v>
      </c>
      <c r="K92" s="3" t="s">
        <v>176</v>
      </c>
      <c r="L92" s="11">
        <v>0.95464499999999997</v>
      </c>
      <c r="M92" s="11">
        <v>0.45521200000000001</v>
      </c>
      <c r="N92" s="11">
        <v>0.69681599999999999</v>
      </c>
      <c r="O92" s="11" t="s">
        <v>116</v>
      </c>
      <c r="P92" s="11">
        <v>-4.5060000000000003E-2</v>
      </c>
      <c r="Q92" s="11">
        <v>1.098603</v>
      </c>
      <c r="U92" s="3" t="s">
        <v>176</v>
      </c>
      <c r="V92" s="11">
        <v>6.9022E-2</v>
      </c>
      <c r="W92" s="11">
        <v>-1.7967E-2</v>
      </c>
      <c r="X92" s="11">
        <v>0.30899900000000002</v>
      </c>
      <c r="Y92" s="11">
        <v>0.31848199999999999</v>
      </c>
      <c r="Z92" s="11">
        <v>1.2151E-2</v>
      </c>
      <c r="AA92" s="11">
        <v>-3.0872E-2</v>
      </c>
      <c r="AD92" s="3" t="s">
        <v>176</v>
      </c>
      <c r="AE92" s="11">
        <v>0.34598699999999999</v>
      </c>
      <c r="AF92" s="11">
        <v>2.251881</v>
      </c>
      <c r="AG92" s="11">
        <v>5.1020999999999997E-2</v>
      </c>
      <c r="AH92" s="11" t="s">
        <v>116</v>
      </c>
      <c r="AI92" s="11">
        <v>3.4355999999999998E-2</v>
      </c>
      <c r="AJ92" s="11" t="s">
        <v>116</v>
      </c>
      <c r="AN92" s="3" t="s">
        <v>176</v>
      </c>
      <c r="AO92" s="11">
        <v>0.26883000000000001</v>
      </c>
      <c r="AP92" s="11">
        <v>-0.50861900000000004</v>
      </c>
      <c r="AQ92" s="11">
        <v>0.57252499999999995</v>
      </c>
      <c r="AR92" s="11">
        <v>0.97064600000000001</v>
      </c>
      <c r="AS92" s="11">
        <v>0.44587599999999999</v>
      </c>
      <c r="AT92" s="11">
        <v>-0.28387800000000002</v>
      </c>
      <c r="AU92" s="11"/>
      <c r="AV92" s="11"/>
      <c r="AW92" s="11"/>
      <c r="AX92" s="3" t="s">
        <v>176</v>
      </c>
      <c r="AY92" s="11" t="s">
        <v>116</v>
      </c>
      <c r="AZ92" s="11">
        <v>0.38432899999999998</v>
      </c>
      <c r="BA92" s="11">
        <v>-0.18085000000000001</v>
      </c>
      <c r="BB92" s="11">
        <v>4.117E-3</v>
      </c>
      <c r="BC92" s="11">
        <v>-3.1056E-2</v>
      </c>
      <c r="BD92" s="11">
        <v>0.17784</v>
      </c>
      <c r="BE92" s="11"/>
      <c r="BF92" s="11"/>
      <c r="BG92" s="11"/>
      <c r="BH92" s="3" t="s">
        <v>176</v>
      </c>
      <c r="BI92" s="11">
        <v>0.220889</v>
      </c>
      <c r="BJ92" s="11">
        <v>-5.287E-2</v>
      </c>
      <c r="BK92" s="11">
        <v>0.151836</v>
      </c>
      <c r="BL92" s="11">
        <v>0.13724700000000001</v>
      </c>
      <c r="BM92" s="11">
        <v>1.2520999999999999E-2</v>
      </c>
      <c r="BN92" s="11">
        <v>0.24576999999999999</v>
      </c>
      <c r="BO92" s="11"/>
      <c r="BP92" s="11"/>
      <c r="BQ92" s="11"/>
      <c r="BR92" s="3" t="s">
        <v>176</v>
      </c>
      <c r="BS92" s="11">
        <v>0.43998700000000002</v>
      </c>
      <c r="BT92" s="11">
        <v>4.6046999999999998E-2</v>
      </c>
      <c r="BU92" s="11">
        <v>3.4452000000000003E-2</v>
      </c>
      <c r="BV92" s="11">
        <v>0.24454799999999999</v>
      </c>
      <c r="BW92" s="11">
        <v>0.135212</v>
      </c>
      <c r="BX92" s="11">
        <v>0.122277</v>
      </c>
      <c r="BY92" s="11"/>
      <c r="BZ92" s="11"/>
      <c r="CA92" s="11"/>
      <c r="CB92" s="3" t="s">
        <v>176</v>
      </c>
      <c r="CC92" s="11">
        <v>7.7077999999999994E-2</v>
      </c>
      <c r="CD92" s="11">
        <v>0.148088</v>
      </c>
      <c r="CE92" s="11">
        <v>0.459395</v>
      </c>
      <c r="CF92" s="11">
        <v>-0.107816</v>
      </c>
      <c r="CG92" s="11">
        <v>-3.46E-3</v>
      </c>
      <c r="CH92" s="11">
        <v>0.38791100000000001</v>
      </c>
      <c r="CI92" s="11"/>
      <c r="CJ92" s="11"/>
      <c r="CK92" s="11"/>
      <c r="CL92" s="11"/>
      <c r="CM92" s="3" t="s">
        <v>176</v>
      </c>
      <c r="CN92" s="11">
        <v>0.63468599999999997</v>
      </c>
      <c r="CO92" s="11">
        <v>0.24957699999999999</v>
      </c>
      <c r="CP92" s="11">
        <v>0.28165699999999999</v>
      </c>
      <c r="CQ92" s="11">
        <v>8.6737999999999996E-2</v>
      </c>
      <c r="CR92" s="11">
        <v>0.100768</v>
      </c>
      <c r="CS92" s="11">
        <v>0.13883100000000001</v>
      </c>
      <c r="CT92" s="11"/>
      <c r="CU92" s="11"/>
      <c r="CV92" s="11"/>
      <c r="CW92" s="11"/>
      <c r="CX92" s="3" t="s">
        <v>176</v>
      </c>
      <c r="CY92" s="17" t="s">
        <v>78</v>
      </c>
      <c r="CZ92" s="11">
        <v>-4.2074E-2</v>
      </c>
      <c r="DA92" s="11">
        <v>2.2801999999999999E-2</v>
      </c>
      <c r="DB92" s="11">
        <v>0.86757600000000001</v>
      </c>
      <c r="DC92" s="11">
        <v>4.1460000000000004E-3</v>
      </c>
      <c r="DD92" s="11">
        <v>0.74690599999999996</v>
      </c>
      <c r="DE92" s="11">
        <v>2.2539539999999998</v>
      </c>
      <c r="DQ92" s="3" t="s">
        <v>176</v>
      </c>
      <c r="DR92" s="11" t="s">
        <v>116</v>
      </c>
      <c r="DS92" s="11" t="s">
        <v>116</v>
      </c>
      <c r="DT92" s="11" t="s">
        <v>116</v>
      </c>
      <c r="DU92" s="11">
        <v>3.173092</v>
      </c>
      <c r="DV92" s="11">
        <v>0.64843600000000001</v>
      </c>
      <c r="DW92" s="11">
        <v>6.5420000000000006E-2</v>
      </c>
      <c r="DZ92" s="3" t="s">
        <v>177</v>
      </c>
      <c r="EA92" s="11">
        <v>0.12923299999999999</v>
      </c>
      <c r="EB92" s="11">
        <v>0.147395</v>
      </c>
      <c r="EC92" s="11">
        <v>0.11593100000000001</v>
      </c>
      <c r="ED92" s="11">
        <v>0.12504699999999999</v>
      </c>
      <c r="EE92" s="11">
        <v>0.13647300000000001</v>
      </c>
      <c r="EF92" s="11">
        <v>2.9533E-2</v>
      </c>
      <c r="EL92" s="3" t="s">
        <v>176</v>
      </c>
      <c r="EM92" s="20">
        <v>0.34285300000000002</v>
      </c>
      <c r="EN92" s="11">
        <v>0.34285300000000002</v>
      </c>
      <c r="EO92" s="11">
        <v>2.7057999999999999E-2</v>
      </c>
      <c r="EP92" s="11">
        <v>9.5160000000000002E-3</v>
      </c>
      <c r="EQ92" s="11">
        <v>0.17324100000000001</v>
      </c>
      <c r="ER92" s="11">
        <v>0.184506</v>
      </c>
      <c r="ES92" s="11">
        <v>0.14890500000000001</v>
      </c>
      <c r="EU92" s="3" t="s">
        <v>176</v>
      </c>
      <c r="EV92" s="11">
        <v>0.228382</v>
      </c>
      <c r="EW92" s="11">
        <v>0.42319600000000002</v>
      </c>
      <c r="EX92" s="11">
        <v>-4.1447999999999999E-2</v>
      </c>
      <c r="EY92" s="11">
        <v>-7.0191000000000003E-2</v>
      </c>
      <c r="EZ92" s="11">
        <v>6.5093999999999999E-2</v>
      </c>
      <c r="FA92" s="11">
        <v>0.48130600000000001</v>
      </c>
    </row>
    <row r="93" spans="1:157" x14ac:dyDescent="0.2">
      <c r="A93" s="3" t="s">
        <v>177</v>
      </c>
      <c r="B93" s="11">
        <v>0.12515999999999999</v>
      </c>
      <c r="C93" s="11">
        <v>0.11733200000000001</v>
      </c>
      <c r="D93" s="11">
        <v>0.43442900000000001</v>
      </c>
      <c r="E93" s="11">
        <v>0.35646</v>
      </c>
      <c r="F93" s="11">
        <v>7.3802000000000006E-2</v>
      </c>
      <c r="G93" s="11">
        <v>0.18723899999999999</v>
      </c>
      <c r="K93" s="3" t="s">
        <v>177</v>
      </c>
      <c r="L93" s="11">
        <v>0.92301599999999995</v>
      </c>
      <c r="M93" s="11">
        <v>0.39117499999999999</v>
      </c>
      <c r="N93" s="11">
        <v>0.31228499999999998</v>
      </c>
      <c r="O93" s="11">
        <v>-0.286854</v>
      </c>
      <c r="P93" s="11">
        <v>0.24756600000000001</v>
      </c>
      <c r="Q93" s="11">
        <v>1.3245750000000001</v>
      </c>
      <c r="U93" s="3" t="s">
        <v>177</v>
      </c>
      <c r="V93" s="11">
        <v>1.2775E-2</v>
      </c>
      <c r="W93" s="11">
        <v>-4.0689000000000003E-2</v>
      </c>
      <c r="X93" s="11">
        <v>0.28890300000000002</v>
      </c>
      <c r="Y93" s="11">
        <v>0.33238299999999998</v>
      </c>
      <c r="Z93" s="11">
        <v>2.0525000000000002E-2</v>
      </c>
      <c r="AA93" s="11">
        <v>1.8228999999999999E-2</v>
      </c>
      <c r="AD93" s="3" t="s">
        <v>177</v>
      </c>
      <c r="AE93" s="11">
        <v>1.0998000000000001</v>
      </c>
      <c r="AF93" s="11">
        <v>3.087799</v>
      </c>
      <c r="AG93" s="11">
        <v>3.8639E-2</v>
      </c>
      <c r="AH93" s="11" t="s">
        <v>116</v>
      </c>
      <c r="AI93" s="11">
        <v>3.7599E-2</v>
      </c>
      <c r="AJ93" s="11" t="s">
        <v>116</v>
      </c>
      <c r="AN93" s="3" t="s">
        <v>177</v>
      </c>
      <c r="AO93" s="11">
        <v>0.15997600000000001</v>
      </c>
      <c r="AP93" s="11">
        <v>-0.228908</v>
      </c>
      <c r="AQ93" s="11">
        <v>0.53635900000000003</v>
      </c>
      <c r="AR93" s="11">
        <v>1.1907000000000001</v>
      </c>
      <c r="AS93" s="11">
        <v>0.49825399999999997</v>
      </c>
      <c r="AT93" s="11">
        <v>-2.7824999999999999E-2</v>
      </c>
      <c r="AU93" s="11"/>
      <c r="AV93" s="11"/>
      <c r="AW93" s="11"/>
      <c r="AX93" s="3" t="s">
        <v>177</v>
      </c>
      <c r="AY93" s="11">
        <v>0.108135</v>
      </c>
      <c r="AZ93" s="11">
        <v>6.1966E-2</v>
      </c>
      <c r="BA93" s="11">
        <v>0.193547</v>
      </c>
      <c r="BB93" s="11">
        <v>0.118657</v>
      </c>
      <c r="BC93" s="11">
        <v>0.14179900000000001</v>
      </c>
      <c r="BD93" s="11">
        <v>0.28962399999999999</v>
      </c>
      <c r="BE93" s="11"/>
      <c r="BF93" s="11"/>
      <c r="BG93" s="11"/>
      <c r="BH93" s="3" t="s">
        <v>177</v>
      </c>
      <c r="BI93" s="11">
        <v>0.131664</v>
      </c>
      <c r="BJ93" s="11">
        <v>-4.9027000000000001E-2</v>
      </c>
      <c r="BK93" s="11">
        <v>0.14913799999999999</v>
      </c>
      <c r="BL93" s="11">
        <v>0.118076</v>
      </c>
      <c r="BM93" s="11">
        <v>2.4022000000000002E-2</v>
      </c>
      <c r="BN93" s="11">
        <v>0.287657</v>
      </c>
      <c r="BO93" s="11"/>
      <c r="BP93" s="11"/>
      <c r="BQ93" s="11"/>
      <c r="BR93" s="3" t="s">
        <v>177</v>
      </c>
      <c r="BS93" s="11">
        <v>0.194408</v>
      </c>
      <c r="BT93" s="11">
        <v>-3.2266000000000003E-2</v>
      </c>
      <c r="BU93" s="11">
        <v>1.4223E-2</v>
      </c>
      <c r="BV93" s="11">
        <v>0.25208999999999998</v>
      </c>
      <c r="BW93" s="11">
        <v>0.20305699999999999</v>
      </c>
      <c r="BX93" s="11">
        <v>0.14577200000000001</v>
      </c>
      <c r="BY93" s="11"/>
      <c r="BZ93" s="11"/>
      <c r="CA93" s="11"/>
      <c r="CB93" s="3" t="s">
        <v>177</v>
      </c>
      <c r="CC93" s="11">
        <v>0.20316500000000001</v>
      </c>
      <c r="CD93" s="11">
        <v>0.143813</v>
      </c>
      <c r="CE93" s="11">
        <v>0.25939400000000001</v>
      </c>
      <c r="CF93" s="11">
        <v>1.0448000000000001E-2</v>
      </c>
      <c r="CG93" s="11">
        <v>3.8358000000000003E-2</v>
      </c>
      <c r="CH93" s="11">
        <v>0.372334</v>
      </c>
      <c r="CI93" s="11"/>
      <c r="CJ93" s="11"/>
      <c r="CK93" s="11"/>
      <c r="CL93" s="11"/>
      <c r="CM93" s="3" t="s">
        <v>177</v>
      </c>
      <c r="CN93" s="11">
        <v>0.248667</v>
      </c>
      <c r="CO93" s="11">
        <v>0.274117</v>
      </c>
      <c r="CP93" s="11">
        <v>0.25319000000000003</v>
      </c>
      <c r="CQ93" s="11">
        <v>0.13256799999999999</v>
      </c>
      <c r="CR93" s="11">
        <v>0.13947699999999999</v>
      </c>
      <c r="CS93" s="11">
        <v>0.14244000000000001</v>
      </c>
      <c r="CT93" s="11"/>
      <c r="CU93" s="11"/>
      <c r="CV93" s="11"/>
      <c r="CW93" s="11"/>
      <c r="CX93" s="3" t="s">
        <v>177</v>
      </c>
      <c r="CY93" s="17" t="s">
        <v>78</v>
      </c>
      <c r="CZ93" s="11">
        <v>-3.5843E-2</v>
      </c>
      <c r="DA93" s="11">
        <v>8.6362999999999995E-2</v>
      </c>
      <c r="DB93" s="11">
        <v>0.81998700000000002</v>
      </c>
      <c r="DC93" s="11">
        <v>0.101523</v>
      </c>
      <c r="DD93" s="11">
        <v>0.84722900000000001</v>
      </c>
      <c r="DE93" s="11">
        <v>2.170417</v>
      </c>
      <c r="DQ93" s="3" t="s">
        <v>177</v>
      </c>
      <c r="DR93" s="11" t="s">
        <v>116</v>
      </c>
      <c r="DS93" s="11" t="s">
        <v>116</v>
      </c>
      <c r="DT93" s="11" t="s">
        <v>116</v>
      </c>
      <c r="DU93" s="11">
        <v>2.9292069999999999</v>
      </c>
      <c r="DV93" s="11">
        <v>0.276505</v>
      </c>
      <c r="DW93" s="11">
        <v>-0.15129200000000001</v>
      </c>
      <c r="DZ93" s="3" t="s">
        <v>178</v>
      </c>
      <c r="EA93" s="11">
        <v>0.15618000000000001</v>
      </c>
      <c r="EB93" s="11">
        <v>0.14674000000000001</v>
      </c>
      <c r="EC93" s="11">
        <v>0.123249</v>
      </c>
      <c r="ED93" s="11">
        <v>0.14946599999999999</v>
      </c>
      <c r="EE93" s="11">
        <v>0.14877799999999999</v>
      </c>
      <c r="EF93" s="11">
        <v>-0.144371</v>
      </c>
      <c r="EL93" s="3" t="s">
        <v>177</v>
      </c>
      <c r="EM93" s="20">
        <v>0.128775</v>
      </c>
      <c r="EN93" s="11">
        <v>0.12862599999999999</v>
      </c>
      <c r="EO93" s="11">
        <v>2.1311E-2</v>
      </c>
      <c r="EP93" s="11">
        <v>5.6280000000000002E-3</v>
      </c>
      <c r="EQ93" s="11">
        <v>0.18773500000000001</v>
      </c>
      <c r="ER93" s="11">
        <v>0.19963600000000001</v>
      </c>
      <c r="ES93" s="11">
        <v>0.122174</v>
      </c>
      <c r="EU93" s="3" t="s">
        <v>177</v>
      </c>
      <c r="EV93" s="11">
        <v>2.5977E-2</v>
      </c>
      <c r="EW93" s="11">
        <v>2.7264E-2</v>
      </c>
      <c r="EX93" s="11">
        <v>0.12427000000000001</v>
      </c>
      <c r="EY93" s="11">
        <v>7.1171999999999999E-2</v>
      </c>
      <c r="EZ93" s="11">
        <v>5.8170000000000001E-3</v>
      </c>
      <c r="FA93" s="11">
        <v>-1.3292E-2</v>
      </c>
    </row>
    <row r="94" spans="1:157" x14ac:dyDescent="0.2">
      <c r="A94" s="3" t="s">
        <v>178</v>
      </c>
      <c r="B94" s="11">
        <v>0.65281900000000004</v>
      </c>
      <c r="C94" s="11">
        <v>0.15806600000000001</v>
      </c>
      <c r="D94" s="11">
        <v>0.51070499999999996</v>
      </c>
      <c r="E94" s="11">
        <v>0.247058</v>
      </c>
      <c r="F94" s="11">
        <v>1.6839E-2</v>
      </c>
      <c r="G94" s="11">
        <v>0.222333</v>
      </c>
      <c r="K94" s="3" t="s">
        <v>178</v>
      </c>
      <c r="L94" s="11">
        <v>0.93428599999999995</v>
      </c>
      <c r="M94" s="11">
        <v>0.44064999999999999</v>
      </c>
      <c r="N94" s="11">
        <v>0.67814399999999997</v>
      </c>
      <c r="O94" s="11" t="s">
        <v>116</v>
      </c>
      <c r="P94" s="11">
        <v>-5.3922999999999999E-2</v>
      </c>
      <c r="Q94" s="11">
        <v>1.0499289999999999</v>
      </c>
      <c r="U94" s="3" t="s">
        <v>178</v>
      </c>
      <c r="V94" s="11">
        <v>0.135739</v>
      </c>
      <c r="W94" s="11">
        <v>4.9128999999999999E-2</v>
      </c>
      <c r="X94" s="11">
        <v>0.37436799999999998</v>
      </c>
      <c r="Y94" s="11">
        <v>0.364846</v>
      </c>
      <c r="Z94" s="11">
        <v>4.5318999999999998E-2</v>
      </c>
      <c r="AA94" s="11">
        <v>-2.4580000000000001E-3</v>
      </c>
      <c r="AD94" s="3" t="s">
        <v>178</v>
      </c>
      <c r="AE94" s="11">
        <v>0.35037400000000002</v>
      </c>
      <c r="AF94" s="11">
        <v>2.3017979999999998</v>
      </c>
      <c r="AG94" s="11">
        <v>9.3242000000000005E-2</v>
      </c>
      <c r="AH94" s="11" t="s">
        <v>116</v>
      </c>
      <c r="AI94" s="11">
        <v>5.6009999999999997E-2</v>
      </c>
      <c r="AJ94" s="11" t="s">
        <v>116</v>
      </c>
      <c r="AN94" s="3" t="s">
        <v>178</v>
      </c>
      <c r="AO94" s="11">
        <v>0.26608700000000002</v>
      </c>
      <c r="AP94" s="11">
        <v>-0.52846599999999999</v>
      </c>
      <c r="AQ94" s="11">
        <v>0.52380499999999997</v>
      </c>
      <c r="AR94" s="11">
        <v>1.04569</v>
      </c>
      <c r="AS94" s="11">
        <v>0.48324</v>
      </c>
      <c r="AT94" s="11">
        <v>-0.30229499999999998</v>
      </c>
      <c r="AU94" s="11"/>
      <c r="AV94" s="11"/>
      <c r="AW94" s="11"/>
      <c r="AX94" s="3" t="s">
        <v>178</v>
      </c>
      <c r="AY94" s="11" t="s">
        <v>116</v>
      </c>
      <c r="AZ94" s="11">
        <v>0.49205500000000002</v>
      </c>
      <c r="BA94" s="11">
        <v>0.11079700000000001</v>
      </c>
      <c r="BB94" s="11">
        <v>8.0669999999999995E-3</v>
      </c>
      <c r="BC94" s="11">
        <v>-2.6495000000000001E-2</v>
      </c>
      <c r="BD94" s="11">
        <v>0.17918100000000001</v>
      </c>
      <c r="BE94" s="11"/>
      <c r="BF94" s="11"/>
      <c r="BG94" s="11"/>
      <c r="BH94" s="3" t="s">
        <v>178</v>
      </c>
      <c r="BI94" s="11">
        <v>0.30341499999999999</v>
      </c>
      <c r="BJ94" s="11">
        <v>-6.6889999999999996E-3</v>
      </c>
      <c r="BK94" s="11">
        <v>0.19701099999999999</v>
      </c>
      <c r="BL94" s="11">
        <v>0.166827</v>
      </c>
      <c r="BM94" s="11">
        <v>2.793E-2</v>
      </c>
      <c r="BN94" s="11">
        <v>0.27811599999999997</v>
      </c>
      <c r="BO94" s="11"/>
      <c r="BP94" s="11"/>
      <c r="BQ94" s="11"/>
      <c r="BR94" s="3" t="s">
        <v>178</v>
      </c>
      <c r="BS94" s="11">
        <v>0.47490399999999999</v>
      </c>
      <c r="BT94" s="11">
        <v>6.6535999999999998E-2</v>
      </c>
      <c r="BU94" s="11">
        <v>5.0368999999999997E-2</v>
      </c>
      <c r="BV94" s="11">
        <v>0.26664700000000002</v>
      </c>
      <c r="BW94" s="11">
        <v>0.16209100000000001</v>
      </c>
      <c r="BX94" s="11">
        <v>0.14951</v>
      </c>
      <c r="BY94" s="11"/>
      <c r="BZ94" s="11"/>
      <c r="CA94" s="11"/>
      <c r="CB94" s="3" t="s">
        <v>178</v>
      </c>
      <c r="CC94" s="11">
        <v>9.2183000000000001E-2</v>
      </c>
      <c r="CD94" s="11">
        <v>0.15450900000000001</v>
      </c>
      <c r="CE94" s="11">
        <v>0.463395</v>
      </c>
      <c r="CF94" s="11">
        <v>-7.7321000000000001E-2</v>
      </c>
      <c r="CG94" s="11">
        <v>3.9174E-2</v>
      </c>
      <c r="CH94" s="11">
        <v>0.41879300000000003</v>
      </c>
      <c r="CI94" s="11"/>
      <c r="CJ94" s="11"/>
      <c r="CK94" s="11"/>
      <c r="CL94" s="11"/>
      <c r="CM94" s="3" t="s">
        <v>178</v>
      </c>
      <c r="CN94" s="11">
        <v>0.64445300000000005</v>
      </c>
      <c r="CO94" s="11">
        <v>0.26131199999999999</v>
      </c>
      <c r="CP94" s="11">
        <v>0.294352</v>
      </c>
      <c r="CQ94" s="11">
        <v>9.6577999999999997E-2</v>
      </c>
      <c r="CR94" s="11">
        <v>0.10580199999999999</v>
      </c>
      <c r="CS94" s="11">
        <v>0.14183000000000001</v>
      </c>
      <c r="CT94" s="11"/>
      <c r="CU94" s="11"/>
      <c r="CV94" s="11"/>
      <c r="CW94" s="11"/>
      <c r="CX94" s="3" t="s">
        <v>178</v>
      </c>
      <c r="CY94" s="17" t="s">
        <v>78</v>
      </c>
      <c r="CZ94" s="11">
        <v>-3.1620000000000002E-2</v>
      </c>
      <c r="DA94" s="11">
        <v>2.1482000000000001E-2</v>
      </c>
      <c r="DB94" s="11">
        <v>0.845827</v>
      </c>
      <c r="DC94" s="11">
        <v>2.8860000000000001E-3</v>
      </c>
      <c r="DD94" s="11">
        <v>0.76031300000000002</v>
      </c>
      <c r="DE94" s="11">
        <v>2.2790240000000002</v>
      </c>
      <c r="DQ94" s="3" t="s">
        <v>178</v>
      </c>
      <c r="DR94" s="11" t="s">
        <v>116</v>
      </c>
      <c r="DS94" s="11" t="s">
        <v>116</v>
      </c>
      <c r="DT94" s="11" t="s">
        <v>116</v>
      </c>
      <c r="DU94" s="11">
        <v>3.1526200000000002</v>
      </c>
      <c r="DV94" s="11">
        <v>0.622174</v>
      </c>
      <c r="DW94" s="11">
        <v>6.0252E-2</v>
      </c>
      <c r="DZ94" s="3"/>
      <c r="EA94" s="3"/>
      <c r="EB94" s="3"/>
      <c r="EC94" s="3"/>
      <c r="ED94" s="3"/>
      <c r="EE94" s="3"/>
      <c r="EF94" s="3"/>
      <c r="EL94" s="3" t="s">
        <v>178</v>
      </c>
      <c r="EM94" s="20">
        <v>0.37872299999999998</v>
      </c>
      <c r="EN94" s="11">
        <v>0.37872299999999998</v>
      </c>
      <c r="EO94" s="11">
        <v>5.126E-2</v>
      </c>
      <c r="EP94" s="11">
        <v>2.8711E-2</v>
      </c>
      <c r="EQ94" s="11">
        <v>0.19689599999999999</v>
      </c>
      <c r="ER94" s="11">
        <v>0.21340999999999999</v>
      </c>
      <c r="ES94" s="11">
        <v>0.17881</v>
      </c>
      <c r="EU94" s="3" t="s">
        <v>178</v>
      </c>
      <c r="EV94" s="11">
        <v>0.25792100000000001</v>
      </c>
      <c r="EW94" s="11">
        <v>0.44976500000000003</v>
      </c>
      <c r="EX94" s="11">
        <v>-3.2314000000000002E-2</v>
      </c>
      <c r="EY94" s="11">
        <v>-5.2972999999999999E-2</v>
      </c>
      <c r="EZ94" s="11">
        <v>8.5822999999999997E-2</v>
      </c>
      <c r="FA94" s="11">
        <v>0.493089</v>
      </c>
    </row>
    <row r="95" spans="1:157" x14ac:dyDescent="0.2">
      <c r="A95" s="3"/>
      <c r="B95" s="3"/>
      <c r="C95" s="3"/>
      <c r="D95" s="3"/>
      <c r="E95" s="3"/>
      <c r="F95" s="3"/>
      <c r="G95" s="3"/>
      <c r="K95" s="3"/>
      <c r="L95" s="3"/>
      <c r="M95" s="3"/>
      <c r="N95" s="3"/>
      <c r="O95" s="3"/>
      <c r="P95" s="3"/>
      <c r="Q95" s="3"/>
      <c r="U95" s="3"/>
      <c r="V95" s="3"/>
      <c r="W95" s="3"/>
      <c r="X95" s="3"/>
      <c r="Y95" s="3"/>
      <c r="Z95" s="3"/>
      <c r="AA95" s="3"/>
      <c r="AD95" s="3"/>
      <c r="AE95" s="3"/>
      <c r="AF95" s="3"/>
      <c r="AG95" s="3"/>
      <c r="AH95" s="3"/>
      <c r="AI95" s="3"/>
      <c r="AJ95" s="3"/>
      <c r="AN95" s="3"/>
      <c r="AO95" s="3"/>
      <c r="AP95" s="3"/>
      <c r="AQ95" s="3"/>
      <c r="AR95" s="3"/>
      <c r="AS95" s="3"/>
      <c r="AT95" s="3"/>
      <c r="AU95" s="3"/>
      <c r="AV95" s="11"/>
      <c r="AW95" s="11"/>
      <c r="AX95" s="3"/>
      <c r="AY95" s="3"/>
      <c r="AZ95" s="3"/>
      <c r="BA95" s="3"/>
      <c r="BB95" s="3"/>
      <c r="BC95" s="3"/>
      <c r="BD95" s="3"/>
      <c r="BE95" s="11"/>
      <c r="BF95" s="11"/>
      <c r="BG95" s="11"/>
      <c r="BH95" s="3" t="s">
        <v>181</v>
      </c>
      <c r="BI95" s="11">
        <v>0.26640200000000003</v>
      </c>
      <c r="BJ95" s="11">
        <v>0.150447</v>
      </c>
      <c r="BK95" s="11">
        <v>5.7188000000000003E-2</v>
      </c>
      <c r="BL95" s="11">
        <v>5.4093000000000002E-2</v>
      </c>
      <c r="BM95" s="11">
        <v>3.8724000000000001E-2</v>
      </c>
      <c r="BN95" s="11">
        <v>9.5445000000000002E-2</v>
      </c>
      <c r="BO95" s="11"/>
      <c r="BP95" s="11"/>
      <c r="BQ95" s="11"/>
      <c r="BR95" s="3"/>
      <c r="BS95" s="3"/>
      <c r="BT95" s="3"/>
      <c r="BU95" s="3"/>
      <c r="BV95" s="3"/>
      <c r="BW95" s="3"/>
      <c r="BX95" s="3"/>
      <c r="BY95" s="11"/>
      <c r="BZ95" s="11"/>
      <c r="CA95" s="11"/>
      <c r="CB95" s="3"/>
      <c r="CC95" s="3"/>
      <c r="CD95" s="3"/>
      <c r="CE95" s="3"/>
      <c r="CF95" s="3"/>
      <c r="CG95" s="3"/>
      <c r="CH95" s="3"/>
      <c r="CI95" s="11"/>
      <c r="CJ95" s="11"/>
      <c r="CK95" s="11"/>
      <c r="CL95" s="11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Q95" s="3"/>
      <c r="DR95" s="3"/>
      <c r="DS95" s="3"/>
      <c r="DT95" s="3"/>
      <c r="DU95" s="3"/>
      <c r="DV95" s="3"/>
      <c r="DW95" s="3"/>
      <c r="DZ95" s="3" t="s">
        <v>179</v>
      </c>
      <c r="EA95" s="11">
        <v>0.114202</v>
      </c>
      <c r="EB95" s="11">
        <v>-2.4261000000000001E-2</v>
      </c>
      <c r="EC95" s="11">
        <v>-3.0196000000000001E-2</v>
      </c>
      <c r="ED95" s="11">
        <v>3.9445000000000001E-2</v>
      </c>
      <c r="EE95" s="11">
        <v>9.4310000000000005E-2</v>
      </c>
      <c r="EF95" s="13" t="s">
        <v>78</v>
      </c>
      <c r="EL95" s="3"/>
      <c r="EM95" s="3"/>
      <c r="EN95" s="3"/>
      <c r="EO95" s="3"/>
      <c r="EP95" s="3"/>
      <c r="EQ95" s="3"/>
      <c r="ER95" s="3"/>
      <c r="ES95" s="3"/>
      <c r="EU95" s="3"/>
      <c r="EV95" s="3"/>
      <c r="EW95" s="3"/>
      <c r="EX95" s="3"/>
      <c r="EY95" s="3"/>
      <c r="EZ95" s="3"/>
      <c r="FA95" s="3"/>
    </row>
    <row r="96" spans="1:157" x14ac:dyDescent="0.2">
      <c r="A96" s="3" t="s">
        <v>180</v>
      </c>
      <c r="B96" s="11">
        <v>0.17525199999999999</v>
      </c>
      <c r="C96" s="11">
        <v>0.21832099999999999</v>
      </c>
      <c r="D96" s="11">
        <v>0.24576200000000001</v>
      </c>
      <c r="E96" s="11">
        <v>0.14087</v>
      </c>
      <c r="F96" s="11">
        <v>0.104687</v>
      </c>
      <c r="G96" s="11">
        <v>0.18963099999999999</v>
      </c>
      <c r="K96" s="3" t="s">
        <v>180</v>
      </c>
      <c r="L96" s="11">
        <v>0.36625999999999997</v>
      </c>
      <c r="M96" s="11">
        <v>0.24721899999999999</v>
      </c>
      <c r="N96" s="11">
        <v>0.232013</v>
      </c>
      <c r="O96" s="11">
        <v>0.35905799999999999</v>
      </c>
      <c r="P96" s="11">
        <v>0.33366600000000002</v>
      </c>
      <c r="Q96" s="11">
        <v>0.244482</v>
      </c>
      <c r="U96" s="3" t="s">
        <v>180</v>
      </c>
      <c r="V96" s="11">
        <v>0.13253899999999999</v>
      </c>
      <c r="W96" s="11">
        <v>-0.166185</v>
      </c>
      <c r="X96" s="11">
        <v>7.0611999999999994E-2</v>
      </c>
      <c r="Y96" s="11">
        <v>0.322266</v>
      </c>
      <c r="Z96" s="11">
        <v>5.9677000000000001E-2</v>
      </c>
      <c r="AA96" s="11">
        <v>8.8772000000000004E-2</v>
      </c>
      <c r="AD96" s="3" t="s">
        <v>180</v>
      </c>
      <c r="AE96" s="11">
        <v>4.3751999999999999E-2</v>
      </c>
      <c r="AF96" s="11">
        <v>-2.33E-4</v>
      </c>
      <c r="AG96" s="11">
        <v>4.5048999999999999E-2</v>
      </c>
      <c r="AH96" s="11">
        <v>0.13872300000000001</v>
      </c>
      <c r="AI96" s="11">
        <v>0.119724</v>
      </c>
      <c r="AJ96" s="11">
        <v>5.8985999999999997E-2</v>
      </c>
      <c r="AN96" s="3" t="s">
        <v>180</v>
      </c>
      <c r="AO96" s="11">
        <v>0.15381500000000001</v>
      </c>
      <c r="AP96" s="11">
        <v>-0.16883999999999999</v>
      </c>
      <c r="AQ96" s="11">
        <v>-0.20283599999999999</v>
      </c>
      <c r="AR96" s="11">
        <v>0.134798</v>
      </c>
      <c r="AS96" s="11">
        <v>0.32811200000000001</v>
      </c>
      <c r="AT96" s="11">
        <v>0.46309099999999997</v>
      </c>
      <c r="AU96" s="11"/>
      <c r="AV96" s="3"/>
      <c r="AW96" s="3"/>
      <c r="AX96" s="3" t="s">
        <v>180</v>
      </c>
      <c r="AY96" s="11">
        <v>1.0900000000000001E-4</v>
      </c>
      <c r="AZ96" s="11">
        <v>0.13089999999999999</v>
      </c>
      <c r="BA96" s="11">
        <v>0.211371</v>
      </c>
      <c r="BB96" s="11">
        <v>8.3387000000000003E-2</v>
      </c>
      <c r="BC96" s="11">
        <v>0.167185</v>
      </c>
      <c r="BD96" s="11">
        <v>0.23815800000000001</v>
      </c>
      <c r="BE96" s="3"/>
      <c r="BF96" s="3"/>
      <c r="BG96" s="3"/>
      <c r="BH96" s="3" t="s">
        <v>184</v>
      </c>
      <c r="BI96" s="11">
        <v>3.6192000000000002E-2</v>
      </c>
      <c r="BJ96" s="11">
        <v>2.4428999999999999E-2</v>
      </c>
      <c r="BK96" s="11">
        <v>4.9646000000000003E-2</v>
      </c>
      <c r="BL96" s="11">
        <v>5.9142E-2</v>
      </c>
      <c r="BM96" s="11">
        <v>0.100657</v>
      </c>
      <c r="BN96" s="11">
        <v>6.9777000000000006E-2</v>
      </c>
      <c r="BO96" s="3"/>
      <c r="BP96" s="3"/>
      <c r="BQ96" s="3"/>
      <c r="BR96" s="3" t="s">
        <v>180</v>
      </c>
      <c r="BS96" s="11">
        <v>0.28467500000000001</v>
      </c>
      <c r="BT96" s="11">
        <v>-0.25190600000000002</v>
      </c>
      <c r="BU96" s="11">
        <v>-0.26131700000000002</v>
      </c>
      <c r="BV96" s="11">
        <v>0.13772000000000001</v>
      </c>
      <c r="BW96" s="11">
        <v>0.16216700000000001</v>
      </c>
      <c r="BX96" s="11">
        <v>0.125809</v>
      </c>
      <c r="BY96" s="3"/>
      <c r="BZ96" s="3"/>
      <c r="CA96" s="3"/>
      <c r="CB96" s="3" t="s">
        <v>180</v>
      </c>
      <c r="CC96" s="11">
        <v>0.27750900000000001</v>
      </c>
      <c r="CD96" s="11">
        <v>0.22229399999999999</v>
      </c>
      <c r="CE96" s="11">
        <v>0.21449299999999999</v>
      </c>
      <c r="CF96" s="11">
        <v>8.9954999999999993E-2</v>
      </c>
      <c r="CG96" s="11">
        <v>7.3181999999999997E-2</v>
      </c>
      <c r="CH96" s="11">
        <v>0.144265</v>
      </c>
      <c r="CI96" s="3"/>
      <c r="CJ96" s="3"/>
      <c r="CK96" s="3"/>
      <c r="CL96" s="3"/>
      <c r="CM96" s="3" t="s">
        <v>180</v>
      </c>
      <c r="CN96" s="11">
        <v>9.9467E-2</v>
      </c>
      <c r="CO96" s="11">
        <v>0.13514100000000001</v>
      </c>
      <c r="CP96" s="11">
        <v>0.175874</v>
      </c>
      <c r="CQ96" s="11">
        <v>0.13128899999999999</v>
      </c>
      <c r="CR96" s="11">
        <v>0.13406299999999999</v>
      </c>
      <c r="CS96" s="11">
        <v>0.18803500000000001</v>
      </c>
      <c r="CT96" s="11"/>
      <c r="CU96" s="11"/>
      <c r="CV96" s="11"/>
      <c r="CW96" s="11"/>
      <c r="CX96" s="3" t="s">
        <v>180</v>
      </c>
      <c r="CY96" s="17" t="s">
        <v>78</v>
      </c>
      <c r="CZ96" s="11">
        <v>0.14449999999999999</v>
      </c>
      <c r="DA96" s="11">
        <v>0.30604700000000001</v>
      </c>
      <c r="DB96" s="11">
        <v>0.67519399999999996</v>
      </c>
      <c r="DC96" s="11">
        <v>0.25520700000000002</v>
      </c>
      <c r="DD96" s="11">
        <v>0.46639799999999998</v>
      </c>
      <c r="DE96" s="11">
        <v>0.89866500000000005</v>
      </c>
      <c r="DQ96" s="3" t="s">
        <v>180</v>
      </c>
      <c r="DR96" s="11">
        <v>0.60280199999999995</v>
      </c>
      <c r="DS96" s="11">
        <v>0.41607499999999997</v>
      </c>
      <c r="DT96" s="11">
        <v>0.224745</v>
      </c>
      <c r="DU96" s="11">
        <v>0.279615</v>
      </c>
      <c r="DV96" s="11">
        <v>0.36437900000000001</v>
      </c>
      <c r="DW96" s="11">
        <v>0.16447899999999999</v>
      </c>
      <c r="DZ96" s="3" t="s">
        <v>183</v>
      </c>
      <c r="EA96" s="13" t="s">
        <v>78</v>
      </c>
      <c r="EB96" s="13" t="s">
        <v>78</v>
      </c>
      <c r="EC96" s="13" t="s">
        <v>78</v>
      </c>
      <c r="ED96" s="13" t="s">
        <v>78</v>
      </c>
      <c r="EE96" s="13" t="s">
        <v>78</v>
      </c>
      <c r="EF96" s="13" t="s">
        <v>78</v>
      </c>
      <c r="EL96" s="3" t="s">
        <v>180</v>
      </c>
      <c r="EM96" s="20">
        <v>0.34058899999999998</v>
      </c>
      <c r="EN96" s="11">
        <v>0.34058899999999998</v>
      </c>
      <c r="EO96" s="11">
        <v>1.6352999999999999E-2</v>
      </c>
      <c r="EP96" s="11">
        <v>-9.9020999999999998E-2</v>
      </c>
      <c r="EQ96" s="11">
        <v>0.171012</v>
      </c>
      <c r="ER96" s="11">
        <v>9.5787999999999998E-2</v>
      </c>
      <c r="ES96" s="11">
        <v>0.33230999999999999</v>
      </c>
      <c r="EU96" s="3" t="s">
        <v>180</v>
      </c>
      <c r="EV96" s="11">
        <v>5.7991000000000001E-2</v>
      </c>
      <c r="EW96" s="11">
        <v>1.8373E-2</v>
      </c>
      <c r="EX96" s="11">
        <v>0.14788200000000001</v>
      </c>
      <c r="EY96" s="11">
        <v>0.10338799999999999</v>
      </c>
      <c r="EZ96" s="11">
        <v>3.0688E-2</v>
      </c>
      <c r="FA96" s="11">
        <v>0.105254</v>
      </c>
    </row>
    <row r="97" spans="1:157" x14ac:dyDescent="0.2">
      <c r="A97" s="3" t="s">
        <v>183</v>
      </c>
      <c r="B97" s="11">
        <v>0.154893</v>
      </c>
      <c r="C97" s="11">
        <v>-0.189054</v>
      </c>
      <c r="D97" s="11">
        <v>8.2207000000000002E-2</v>
      </c>
      <c r="E97" s="13" t="s">
        <v>78</v>
      </c>
      <c r="F97" s="13" t="s">
        <v>78</v>
      </c>
      <c r="G97" s="13" t="s">
        <v>78</v>
      </c>
      <c r="K97" s="3" t="s">
        <v>183</v>
      </c>
      <c r="L97" s="11">
        <v>0.13018099999999999</v>
      </c>
      <c r="M97" s="11">
        <v>0.17708299999999999</v>
      </c>
      <c r="N97" s="11">
        <v>0.26191399999999998</v>
      </c>
      <c r="O97" s="11">
        <v>0.20245199999999999</v>
      </c>
      <c r="P97" s="11">
        <v>1.0333E-2</v>
      </c>
      <c r="Q97" s="11">
        <v>-7.45E-3</v>
      </c>
      <c r="U97" s="3" t="s">
        <v>183</v>
      </c>
      <c r="V97" s="11">
        <v>-8.0366000000000007E-2</v>
      </c>
      <c r="W97" s="11">
        <v>1.3184E-2</v>
      </c>
      <c r="X97" s="11">
        <v>0.26591199999999998</v>
      </c>
      <c r="Y97" s="11">
        <v>0.10359699999999999</v>
      </c>
      <c r="Z97" s="11">
        <v>-1.9102999999999998E-2</v>
      </c>
      <c r="AA97" s="11">
        <v>0.21371699999999999</v>
      </c>
      <c r="AD97" s="3" t="s">
        <v>183</v>
      </c>
      <c r="AE97" s="11">
        <v>6.9182999999999995E-2</v>
      </c>
      <c r="AF97" s="11">
        <v>3.6380000000000002E-3</v>
      </c>
      <c r="AG97" s="11">
        <v>2.7380000000000002E-2</v>
      </c>
      <c r="AH97" s="11">
        <v>0.149171</v>
      </c>
      <c r="AI97" s="11">
        <v>7.3757000000000003E-2</v>
      </c>
      <c r="AJ97" s="11">
        <v>4.8899999999999999E-2</v>
      </c>
      <c r="AN97" s="3" t="s">
        <v>183</v>
      </c>
      <c r="AO97" s="11">
        <v>-0.22281999999999999</v>
      </c>
      <c r="AP97" s="11">
        <v>-5.5357999999999997E-2</v>
      </c>
      <c r="AQ97" s="11">
        <v>0.21818799999999999</v>
      </c>
      <c r="AR97" s="11">
        <v>0.38536700000000002</v>
      </c>
      <c r="AS97" s="11">
        <v>0.209701</v>
      </c>
      <c r="AT97" s="11">
        <v>-4.3817000000000002E-2</v>
      </c>
      <c r="AU97" s="11"/>
      <c r="AV97" s="11"/>
      <c r="AW97" s="11"/>
      <c r="AX97" s="3" t="s">
        <v>183</v>
      </c>
      <c r="AY97" s="11">
        <v>-0.15402399999999999</v>
      </c>
      <c r="AZ97" s="11">
        <v>0.13347000000000001</v>
      </c>
      <c r="BA97" s="11">
        <v>0.103591</v>
      </c>
      <c r="BB97" s="11">
        <v>4.0556000000000002E-2</v>
      </c>
      <c r="BC97" s="11">
        <v>0.21882599999999999</v>
      </c>
      <c r="BD97" s="11">
        <v>0.39540999999999998</v>
      </c>
      <c r="BE97" s="11"/>
      <c r="BF97" s="11"/>
      <c r="BG97" s="11"/>
      <c r="BH97" s="3" t="s">
        <v>186</v>
      </c>
      <c r="BI97" s="11">
        <v>-1.7838E-2</v>
      </c>
      <c r="BJ97" s="11">
        <v>0.45153500000000002</v>
      </c>
      <c r="BK97" s="11">
        <v>0.11742900000000001</v>
      </c>
      <c r="BL97" s="11">
        <v>-0.16552900000000001</v>
      </c>
      <c r="BM97" s="11">
        <v>0.16971800000000001</v>
      </c>
      <c r="BN97" s="11">
        <v>0.110926</v>
      </c>
      <c r="BO97" s="11"/>
      <c r="BP97" s="11"/>
      <c r="BQ97" s="11"/>
      <c r="BR97" s="3" t="s">
        <v>183</v>
      </c>
      <c r="BS97" s="13" t="s">
        <v>78</v>
      </c>
      <c r="BT97" s="13" t="s">
        <v>78</v>
      </c>
      <c r="BU97" s="13" t="s">
        <v>78</v>
      </c>
      <c r="BV97" s="13" t="s">
        <v>78</v>
      </c>
      <c r="BW97" s="13" t="s">
        <v>78</v>
      </c>
      <c r="BX97" s="13" t="s">
        <v>78</v>
      </c>
      <c r="BY97" s="11"/>
      <c r="BZ97" s="11"/>
      <c r="CA97" s="11"/>
      <c r="CB97" s="3" t="s">
        <v>183</v>
      </c>
      <c r="CC97" s="13" t="s">
        <v>78</v>
      </c>
      <c r="CD97" s="13" t="s">
        <v>78</v>
      </c>
      <c r="CE97" s="13" t="s">
        <v>78</v>
      </c>
      <c r="CF97" s="13" t="s">
        <v>78</v>
      </c>
      <c r="CG97" s="13" t="s">
        <v>78</v>
      </c>
      <c r="CH97" s="13" t="s">
        <v>78</v>
      </c>
      <c r="CI97" s="11"/>
      <c r="CJ97" s="11"/>
      <c r="CK97" s="11"/>
      <c r="CL97" s="11"/>
      <c r="CM97" s="3" t="s">
        <v>183</v>
      </c>
      <c r="CN97" s="11">
        <v>-0.156276</v>
      </c>
      <c r="CO97" s="11">
        <v>0.13037599999999999</v>
      </c>
      <c r="CP97" s="11">
        <v>0.40522999999999998</v>
      </c>
      <c r="CQ97" s="11">
        <v>-2.6138999999999999E-2</v>
      </c>
      <c r="CR97" s="11">
        <v>-0.422958</v>
      </c>
      <c r="CS97" s="11">
        <v>-0.38276900000000003</v>
      </c>
      <c r="CT97" s="11"/>
      <c r="CU97" s="11"/>
      <c r="CV97" s="11"/>
      <c r="CW97" s="11"/>
      <c r="CX97" s="3" t="s">
        <v>183</v>
      </c>
      <c r="CY97" s="17" t="s">
        <v>78</v>
      </c>
      <c r="CZ97" s="11">
        <v>0.10900799999999999</v>
      </c>
      <c r="DA97" s="11">
        <v>7.6738000000000001E-2</v>
      </c>
      <c r="DB97" s="11">
        <v>0.63122</v>
      </c>
      <c r="DC97" s="11">
        <v>0.680863</v>
      </c>
      <c r="DD97" s="11">
        <v>0.423952</v>
      </c>
      <c r="DE97" s="11">
        <v>0.31089899999999998</v>
      </c>
      <c r="DQ97" s="3" t="s">
        <v>183</v>
      </c>
      <c r="DR97" s="11">
        <v>0.25268699999999999</v>
      </c>
      <c r="DS97" s="11">
        <v>0.14777100000000001</v>
      </c>
      <c r="DT97" s="11">
        <v>0.27309699999999998</v>
      </c>
      <c r="DU97" s="11">
        <v>0.76937800000000001</v>
      </c>
      <c r="DV97" s="11">
        <v>0.53845900000000002</v>
      </c>
      <c r="DW97" s="11">
        <v>0.186167</v>
      </c>
      <c r="DZ97" s="3" t="s">
        <v>180</v>
      </c>
      <c r="EA97" s="11">
        <v>0.111565</v>
      </c>
      <c r="EB97" s="11">
        <v>6.3078999999999996E-2</v>
      </c>
      <c r="EC97" s="11">
        <v>9.6587000000000006E-2</v>
      </c>
      <c r="ED97" s="11">
        <v>0.172099</v>
      </c>
      <c r="EE97" s="11">
        <v>0.22336500000000001</v>
      </c>
      <c r="EF97" s="11">
        <v>0.124685</v>
      </c>
      <c r="EL97" s="3" t="s">
        <v>183</v>
      </c>
      <c r="EM97" s="17" t="s">
        <v>78</v>
      </c>
      <c r="EN97" s="13" t="s">
        <v>78</v>
      </c>
      <c r="EO97" s="13" t="s">
        <v>78</v>
      </c>
      <c r="EP97" s="13" t="s">
        <v>78</v>
      </c>
      <c r="EQ97" s="13" t="s">
        <v>78</v>
      </c>
      <c r="ER97" s="13" t="s">
        <v>78</v>
      </c>
      <c r="ES97" s="13" t="s">
        <v>78</v>
      </c>
      <c r="EU97" s="3" t="s">
        <v>183</v>
      </c>
      <c r="EV97" s="11">
        <v>7.4180000000000001E-3</v>
      </c>
      <c r="EW97" s="11">
        <v>7.6509999999999998E-3</v>
      </c>
      <c r="EX97" s="11">
        <v>0.12772600000000001</v>
      </c>
      <c r="EY97" s="11">
        <v>0.121905</v>
      </c>
      <c r="EZ97" s="11">
        <v>-1.4429000000000001E-2</v>
      </c>
      <c r="FA97" s="11">
        <v>-1.0909E-2</v>
      </c>
    </row>
    <row r="98" spans="1:157" x14ac:dyDescent="0.2">
      <c r="A98" s="3" t="s">
        <v>179</v>
      </c>
      <c r="B98" s="11">
        <v>0.412719</v>
      </c>
      <c r="C98" s="11">
        <v>0.27420699999999998</v>
      </c>
      <c r="D98" s="11">
        <v>0.14325499999999999</v>
      </c>
      <c r="E98" s="11">
        <v>0.14469299999999999</v>
      </c>
      <c r="F98" s="11">
        <v>0.15870899999999999</v>
      </c>
      <c r="G98" s="11">
        <v>0.19690099999999999</v>
      </c>
      <c r="K98" s="3" t="s">
        <v>179</v>
      </c>
      <c r="L98" s="11">
        <v>0.41503800000000002</v>
      </c>
      <c r="M98" s="11">
        <v>0.56144000000000005</v>
      </c>
      <c r="N98" s="11">
        <v>0.48703099999999999</v>
      </c>
      <c r="O98" s="11">
        <v>0.29542400000000002</v>
      </c>
      <c r="P98" s="11">
        <v>0.130851</v>
      </c>
      <c r="Q98" s="11">
        <v>0.146478</v>
      </c>
      <c r="U98" s="3" t="s">
        <v>179</v>
      </c>
      <c r="V98" s="11">
        <v>5.1861999999999998E-2</v>
      </c>
      <c r="W98" s="11">
        <v>4.7671999999999999E-2</v>
      </c>
      <c r="X98" s="11">
        <v>0.15109900000000001</v>
      </c>
      <c r="Y98" s="11">
        <v>7.6462000000000002E-2</v>
      </c>
      <c r="Z98" s="11">
        <v>-6.0505999999999997E-2</v>
      </c>
      <c r="AA98" s="11">
        <v>-6.7513000000000004E-2</v>
      </c>
      <c r="AD98" s="3" t="s">
        <v>179</v>
      </c>
      <c r="AE98" s="11">
        <v>6.7447999999999994E-2</v>
      </c>
      <c r="AF98" s="11">
        <v>7.485E-2</v>
      </c>
      <c r="AG98" s="11">
        <v>4.3672999999999997E-2</v>
      </c>
      <c r="AH98" s="11">
        <v>2.3970999999999999E-2</v>
      </c>
      <c r="AI98" s="11">
        <v>6.2938999999999995E-2</v>
      </c>
      <c r="AJ98" s="11">
        <v>7.3189000000000004E-2</v>
      </c>
      <c r="AN98" s="3" t="s">
        <v>179</v>
      </c>
      <c r="AO98" s="11">
        <v>-6.5630000000000003E-3</v>
      </c>
      <c r="AP98" s="11">
        <v>8.4302000000000002E-2</v>
      </c>
      <c r="AQ98" s="11">
        <v>6.9877999999999996E-2</v>
      </c>
      <c r="AR98" s="11">
        <v>-5.9553000000000002E-2</v>
      </c>
      <c r="AS98" s="11">
        <v>-5.5888E-2</v>
      </c>
      <c r="AT98" s="11">
        <v>0.184757</v>
      </c>
      <c r="AU98" s="11"/>
      <c r="AV98" s="11"/>
      <c r="AW98" s="11"/>
      <c r="AX98" s="3" t="s">
        <v>179</v>
      </c>
      <c r="AY98" s="11">
        <v>-5.5563000000000001E-2</v>
      </c>
      <c r="AZ98" s="11">
        <v>4.2000999999999997E-2</v>
      </c>
      <c r="BA98" s="11">
        <v>6.8302000000000002E-2</v>
      </c>
      <c r="BB98" s="11">
        <v>8.0929000000000001E-2</v>
      </c>
      <c r="BC98" s="11">
        <v>0.19884199999999999</v>
      </c>
      <c r="BD98" s="11">
        <v>0.31787399999999999</v>
      </c>
      <c r="BE98" s="11"/>
      <c r="BF98" s="11"/>
      <c r="BG98" s="11"/>
      <c r="BH98" s="3" t="s">
        <v>188</v>
      </c>
      <c r="BI98" s="11">
        <v>3.6953E-2</v>
      </c>
      <c r="BJ98" s="11">
        <v>1.7392999999999999E-2</v>
      </c>
      <c r="BK98" s="11">
        <v>4.8737999999999997E-2</v>
      </c>
      <c r="BL98" s="11">
        <v>6.4681000000000002E-2</v>
      </c>
      <c r="BM98" s="11">
        <v>9.9607000000000001E-2</v>
      </c>
      <c r="BN98" s="11">
        <v>6.9064E-2</v>
      </c>
      <c r="BO98" s="11"/>
      <c r="BP98" s="11"/>
      <c r="BQ98" s="11"/>
      <c r="BR98" s="3" t="s">
        <v>179</v>
      </c>
      <c r="BS98" s="11">
        <v>0.48494599999999999</v>
      </c>
      <c r="BT98" s="11">
        <v>0.43706200000000001</v>
      </c>
      <c r="BU98" s="11">
        <v>2.1378999999999999E-2</v>
      </c>
      <c r="BV98" s="11">
        <v>2.6976E-2</v>
      </c>
      <c r="BW98" s="11">
        <v>3.9593999999999997E-2</v>
      </c>
      <c r="BX98" s="11">
        <v>5.6089E-2</v>
      </c>
      <c r="BY98" s="11"/>
      <c r="BZ98" s="11"/>
      <c r="CA98" s="11"/>
      <c r="CB98" s="3" t="s">
        <v>179</v>
      </c>
      <c r="CC98" s="11">
        <v>0.80660699999999996</v>
      </c>
      <c r="CD98" s="11">
        <v>0.49247600000000002</v>
      </c>
      <c r="CE98" s="11">
        <v>0.249916</v>
      </c>
      <c r="CF98" s="11">
        <v>0.29490499999999997</v>
      </c>
      <c r="CG98" s="11">
        <v>0.25320999999999999</v>
      </c>
      <c r="CH98" s="11">
        <v>0.20546300000000001</v>
      </c>
      <c r="CI98" s="11"/>
      <c r="CJ98" s="11"/>
      <c r="CK98" s="11"/>
      <c r="CL98" s="11"/>
      <c r="CM98" s="3" t="s">
        <v>179</v>
      </c>
      <c r="CN98" s="11">
        <v>0.20980099999999999</v>
      </c>
      <c r="CO98" s="11">
        <v>0.27060699999999999</v>
      </c>
      <c r="CP98" s="11">
        <v>0.28639300000000001</v>
      </c>
      <c r="CQ98" s="11">
        <v>0.246364</v>
      </c>
      <c r="CR98" s="11">
        <v>0.32867600000000002</v>
      </c>
      <c r="CS98" s="11">
        <v>0.38505600000000001</v>
      </c>
      <c r="CT98" s="11"/>
      <c r="CU98" s="11"/>
      <c r="CV98" s="11"/>
      <c r="CW98" s="11"/>
      <c r="CX98" s="3" t="s">
        <v>179</v>
      </c>
      <c r="CY98" s="17" t="s">
        <v>78</v>
      </c>
      <c r="CZ98" s="11">
        <v>0.51621099999999998</v>
      </c>
      <c r="DA98" s="11">
        <v>0.42625000000000002</v>
      </c>
      <c r="DB98" s="11">
        <v>0.25448599999999999</v>
      </c>
      <c r="DC98" s="11">
        <v>0.30247000000000002</v>
      </c>
      <c r="DD98" s="11">
        <v>0.207591</v>
      </c>
      <c r="DE98" s="11">
        <v>0.22877600000000001</v>
      </c>
      <c r="DQ98" s="3" t="s">
        <v>179</v>
      </c>
      <c r="DR98" s="11">
        <v>-7.1659999999999996E-3</v>
      </c>
      <c r="DS98" s="11">
        <v>8.9537000000000005E-2</v>
      </c>
      <c r="DT98" s="11">
        <v>0.24235300000000001</v>
      </c>
      <c r="DU98" s="11">
        <v>0.25190699999999999</v>
      </c>
      <c r="DV98" s="11">
        <v>0.20306399999999999</v>
      </c>
      <c r="DW98" s="11">
        <v>0.21951899999999999</v>
      </c>
      <c r="DZ98" s="3" t="s">
        <v>187</v>
      </c>
      <c r="EA98" s="11">
        <v>0.11824800000000001</v>
      </c>
      <c r="EB98" s="11">
        <v>0.13844999999999999</v>
      </c>
      <c r="EC98" s="11">
        <v>0.104696</v>
      </c>
      <c r="ED98" s="11">
        <v>0.115978</v>
      </c>
      <c r="EE98" s="11">
        <v>0.13572799999999999</v>
      </c>
      <c r="EF98" s="11">
        <v>0.101802</v>
      </c>
      <c r="EL98" s="3" t="s">
        <v>179</v>
      </c>
      <c r="EM98" s="20">
        <v>4.6119E-2</v>
      </c>
      <c r="EN98" s="11">
        <v>4.6119E-2</v>
      </c>
      <c r="EO98" s="11">
        <v>0.17844599999999999</v>
      </c>
      <c r="EP98" s="11">
        <v>0.165241</v>
      </c>
      <c r="EQ98" s="11">
        <v>2.2013000000000001E-2</v>
      </c>
      <c r="ER98" s="11">
        <v>1.42E-3</v>
      </c>
      <c r="ES98" s="11">
        <v>9.6006999999999995E-2</v>
      </c>
      <c r="EU98" s="3" t="s">
        <v>179</v>
      </c>
      <c r="EV98" s="11">
        <v>5.1915000000000003E-2</v>
      </c>
      <c r="EW98" s="11">
        <v>-6.9680000000000002E-3</v>
      </c>
      <c r="EX98" s="11">
        <v>-5.8479000000000003E-2</v>
      </c>
      <c r="EY98" s="11">
        <v>4.1847000000000002E-2</v>
      </c>
      <c r="EZ98" s="11">
        <v>7.5771000000000005E-2</v>
      </c>
      <c r="FA98" s="11">
        <v>8.7011000000000005E-2</v>
      </c>
    </row>
    <row r="99" spans="1:157" x14ac:dyDescent="0.2">
      <c r="A99" s="3" t="s">
        <v>187</v>
      </c>
      <c r="B99" s="11">
        <v>0.18256500000000001</v>
      </c>
      <c r="C99" s="11">
        <v>0.171737</v>
      </c>
      <c r="D99" s="11">
        <v>0.14110600000000001</v>
      </c>
      <c r="E99" s="11">
        <v>6.9028000000000006E-2</v>
      </c>
      <c r="F99" s="11">
        <v>5.8316E-2</v>
      </c>
      <c r="G99" s="11">
        <v>9.5903000000000002E-2</v>
      </c>
      <c r="K99" s="3" t="s">
        <v>187</v>
      </c>
      <c r="L99" s="11">
        <v>0.30972899999999998</v>
      </c>
      <c r="M99" s="11">
        <v>0.40527099999999999</v>
      </c>
      <c r="N99" s="11">
        <v>0.3664</v>
      </c>
      <c r="O99" s="11">
        <v>0.20019999999999999</v>
      </c>
      <c r="P99" s="11">
        <v>0.120337</v>
      </c>
      <c r="Q99" s="11">
        <v>0.168244</v>
      </c>
      <c r="U99" s="3" t="s">
        <v>187</v>
      </c>
      <c r="V99" s="11">
        <v>-5.0293999999999998E-2</v>
      </c>
      <c r="W99" s="11">
        <v>-5.8934E-2</v>
      </c>
      <c r="X99" s="11">
        <v>1.8275E-2</v>
      </c>
      <c r="Y99" s="11">
        <v>4.3611999999999998E-2</v>
      </c>
      <c r="Z99" s="11">
        <v>2.2490000000000001E-3</v>
      </c>
      <c r="AA99" s="11">
        <v>1.7180000000000001E-2</v>
      </c>
      <c r="AD99" s="3" t="s">
        <v>187</v>
      </c>
      <c r="AE99" s="11">
        <v>7.9212000000000005E-2</v>
      </c>
      <c r="AF99" s="11">
        <v>0.111053</v>
      </c>
      <c r="AG99" s="11">
        <v>8.2819000000000004E-2</v>
      </c>
      <c r="AH99" s="11">
        <v>4.1890999999999998E-2</v>
      </c>
      <c r="AI99" s="11">
        <v>5.6396000000000002E-2</v>
      </c>
      <c r="AJ99" s="11">
        <v>0.12759899999999999</v>
      </c>
      <c r="AN99" s="3" t="s">
        <v>187</v>
      </c>
      <c r="AO99" s="11">
        <v>0.113674</v>
      </c>
      <c r="AP99" s="11">
        <v>0.23081399999999999</v>
      </c>
      <c r="AQ99" s="11">
        <v>5.8145000000000002E-2</v>
      </c>
      <c r="AR99" s="11">
        <v>-1.7832000000000001E-2</v>
      </c>
      <c r="AS99" s="11">
        <v>-1.8088E-2</v>
      </c>
      <c r="AT99" s="11">
        <v>0.50379399999999996</v>
      </c>
      <c r="AU99" s="11"/>
      <c r="AV99" s="11"/>
      <c r="AW99" s="11"/>
      <c r="AX99" s="3" t="s">
        <v>187</v>
      </c>
      <c r="AY99" s="11">
        <v>-6.5445000000000003E-2</v>
      </c>
      <c r="AZ99" s="11">
        <v>3.056E-2</v>
      </c>
      <c r="BA99" s="11">
        <v>0.114595</v>
      </c>
      <c r="BB99" s="11">
        <v>3.0173999999999999E-2</v>
      </c>
      <c r="BC99" s="11">
        <v>0.14518300000000001</v>
      </c>
      <c r="BD99" s="11">
        <v>0.26214700000000002</v>
      </c>
      <c r="BE99" s="11"/>
      <c r="BF99" s="11"/>
      <c r="BG99" s="11"/>
      <c r="BH99" s="3" t="s">
        <v>189</v>
      </c>
      <c r="BI99" s="11">
        <v>-0.116685</v>
      </c>
      <c r="BJ99" s="11">
        <v>0.479383</v>
      </c>
      <c r="BK99" s="11">
        <v>0.29654999999999998</v>
      </c>
      <c r="BL99" s="11">
        <v>-0.202767</v>
      </c>
      <c r="BM99" s="11">
        <v>-5.8000999999999997E-2</v>
      </c>
      <c r="BN99" s="11">
        <v>0.14616299999999999</v>
      </c>
      <c r="BO99" s="11"/>
      <c r="BP99" s="11"/>
      <c r="BQ99" s="11"/>
      <c r="BR99" s="3" t="s">
        <v>187</v>
      </c>
      <c r="BS99" s="11">
        <v>0.17077500000000001</v>
      </c>
      <c r="BT99" s="11">
        <v>0.16229299999999999</v>
      </c>
      <c r="BU99" s="11">
        <v>0.13509699999999999</v>
      </c>
      <c r="BV99" s="11">
        <v>7.3801000000000005E-2</v>
      </c>
      <c r="BW99" s="11">
        <v>6.1539999999999997E-2</v>
      </c>
      <c r="BX99" s="11">
        <v>0.12067</v>
      </c>
      <c r="BY99" s="11"/>
      <c r="BZ99" s="11"/>
      <c r="CA99" s="11"/>
      <c r="CB99" s="3" t="s">
        <v>187</v>
      </c>
      <c r="CC99" s="11">
        <v>0.25617099999999998</v>
      </c>
      <c r="CD99" s="11">
        <v>0.27937400000000001</v>
      </c>
      <c r="CE99" s="11">
        <v>0.115573</v>
      </c>
      <c r="CF99" s="11">
        <v>7.9712000000000005E-2</v>
      </c>
      <c r="CG99" s="11">
        <v>0.17617099999999999</v>
      </c>
      <c r="CH99" s="11">
        <v>0.19720299999999999</v>
      </c>
      <c r="CI99" s="11"/>
      <c r="CJ99" s="11"/>
      <c r="CK99" s="11"/>
      <c r="CL99" s="11"/>
      <c r="CM99" s="3" t="s">
        <v>187</v>
      </c>
      <c r="CN99" s="11">
        <v>7.8909999999999994E-2</v>
      </c>
      <c r="CO99" s="11">
        <v>7.9256999999999994E-2</v>
      </c>
      <c r="CP99" s="11">
        <v>0.100382</v>
      </c>
      <c r="CQ99" s="11">
        <v>0.11098</v>
      </c>
      <c r="CR99" s="11">
        <v>0.18482100000000001</v>
      </c>
      <c r="CS99" s="11">
        <v>0.20568900000000001</v>
      </c>
      <c r="CT99" s="11"/>
      <c r="CU99" s="11"/>
      <c r="CV99" s="11"/>
      <c r="CW99" s="11"/>
      <c r="CX99" s="3" t="s">
        <v>187</v>
      </c>
      <c r="CY99" s="17" t="s">
        <v>78</v>
      </c>
      <c r="CZ99" s="11">
        <v>0.24110599999999999</v>
      </c>
      <c r="DA99" s="11">
        <v>0.47174700000000003</v>
      </c>
      <c r="DB99" s="11">
        <v>0.59748199999999996</v>
      </c>
      <c r="DC99" s="11">
        <v>0.19598399999999999</v>
      </c>
      <c r="DD99" s="11">
        <v>0.21962899999999999</v>
      </c>
      <c r="DE99" s="11">
        <v>0.539933</v>
      </c>
      <c r="DQ99" s="3" t="s">
        <v>187</v>
      </c>
      <c r="DR99" s="11">
        <v>9.4211000000000003E-2</v>
      </c>
      <c r="DS99" s="11">
        <v>0.32418400000000003</v>
      </c>
      <c r="DT99" s="11">
        <v>0.34570600000000001</v>
      </c>
      <c r="DU99" s="11">
        <v>0.256554</v>
      </c>
      <c r="DV99" s="11">
        <v>0.30996899999999999</v>
      </c>
      <c r="DW99" s="11">
        <v>0.26899600000000001</v>
      </c>
      <c r="DZ99" s="3"/>
      <c r="EA99" s="3"/>
      <c r="EB99" s="3"/>
      <c r="EC99" s="3"/>
      <c r="ED99" s="3"/>
      <c r="EE99" s="3"/>
      <c r="EF99" s="3"/>
      <c r="EL99" s="3" t="s">
        <v>187</v>
      </c>
      <c r="EM99" s="20">
        <v>3.3258999999999997E-2</v>
      </c>
      <c r="EN99" s="11">
        <v>3.3258999999999997E-2</v>
      </c>
      <c r="EO99" s="11">
        <v>8.1169000000000005E-2</v>
      </c>
      <c r="EP99" s="11">
        <v>6.8750000000000006E-2</v>
      </c>
      <c r="EQ99" s="11">
        <v>2.7921999999999999E-2</v>
      </c>
      <c r="ER99" s="11">
        <v>4.4852999999999997E-2</v>
      </c>
      <c r="ES99" s="11">
        <v>5.1369999999999999E-2</v>
      </c>
      <c r="EU99" s="3" t="s">
        <v>187</v>
      </c>
      <c r="EV99" s="11">
        <v>7.5328000000000006E-2</v>
      </c>
      <c r="EW99" s="11">
        <v>7.3032E-2</v>
      </c>
      <c r="EX99" s="11">
        <v>1.7531000000000001E-2</v>
      </c>
      <c r="EY99" s="11">
        <v>-1.8586999999999999E-2</v>
      </c>
      <c r="EZ99" s="11">
        <v>1.5278E-2</v>
      </c>
      <c r="FA99" s="11">
        <v>3.1294000000000002E-2</v>
      </c>
    </row>
    <row r="100" spans="1:157" x14ac:dyDescent="0.2">
      <c r="A100" s="3"/>
      <c r="B100" s="3"/>
      <c r="C100" s="3"/>
      <c r="D100" s="3"/>
      <c r="E100" s="3"/>
      <c r="F100" s="3"/>
      <c r="G100" s="3"/>
      <c r="K100" s="3"/>
      <c r="L100" s="3"/>
      <c r="M100" s="3"/>
      <c r="N100" s="3"/>
      <c r="O100" s="3"/>
      <c r="P100" s="3"/>
      <c r="Q100" s="3"/>
      <c r="U100" s="3"/>
      <c r="V100" s="3"/>
      <c r="W100" s="3"/>
      <c r="X100" s="3"/>
      <c r="Y100" s="3"/>
      <c r="Z100" s="3"/>
      <c r="AA100" s="3"/>
      <c r="AD100" s="3"/>
      <c r="AE100" s="3"/>
      <c r="AF100" s="3"/>
      <c r="AG100" s="3"/>
      <c r="AH100" s="3"/>
      <c r="AI100" s="3"/>
      <c r="AJ100" s="3"/>
      <c r="AN100" s="3"/>
      <c r="AO100" s="3"/>
      <c r="AP100" s="3"/>
      <c r="AQ100" s="3"/>
      <c r="AR100" s="3"/>
      <c r="AS100" s="3"/>
      <c r="AT100" s="3"/>
      <c r="AU100" s="3"/>
      <c r="AV100" s="11"/>
      <c r="AW100" s="11"/>
      <c r="AX100" s="3"/>
      <c r="AY100" s="3"/>
      <c r="AZ100" s="3"/>
      <c r="BA100" s="3"/>
      <c r="BB100" s="3"/>
      <c r="BC100" s="3"/>
      <c r="BD100" s="3"/>
      <c r="BE100" s="11"/>
      <c r="BF100" s="11"/>
      <c r="BG100" s="11"/>
      <c r="BH100" s="3" t="s">
        <v>192</v>
      </c>
      <c r="BI100" s="11">
        <v>-0.11315600000000001</v>
      </c>
      <c r="BJ100" s="11">
        <v>0.44960299999999997</v>
      </c>
      <c r="BK100" s="11">
        <v>0.28505399999999997</v>
      </c>
      <c r="BL100" s="11">
        <v>-0.184834</v>
      </c>
      <c r="BM100" s="11">
        <v>-4.5927000000000003E-2</v>
      </c>
      <c r="BN100" s="11">
        <v>0.132275</v>
      </c>
      <c r="BO100" s="11"/>
      <c r="BP100" s="11"/>
      <c r="BQ100" s="11"/>
      <c r="BR100" s="3"/>
      <c r="BS100" s="3"/>
      <c r="BT100" s="3"/>
      <c r="BU100" s="3"/>
      <c r="BV100" s="3"/>
      <c r="BW100" s="3"/>
      <c r="BX100" s="3"/>
      <c r="BY100" s="11"/>
      <c r="BZ100" s="11"/>
      <c r="CA100" s="11"/>
      <c r="CB100" s="3"/>
      <c r="CC100" s="3"/>
      <c r="CD100" s="3"/>
      <c r="CE100" s="3"/>
      <c r="CF100" s="3"/>
      <c r="CG100" s="3"/>
      <c r="CH100" s="3"/>
      <c r="CI100" s="11"/>
      <c r="CJ100" s="11"/>
      <c r="CK100" s="11"/>
      <c r="CL100" s="11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Q100" s="3"/>
      <c r="DR100" s="3"/>
      <c r="DS100" s="3"/>
      <c r="DT100" s="3"/>
      <c r="DU100" s="3"/>
      <c r="DV100" s="3"/>
      <c r="DW100" s="3"/>
      <c r="DZ100" s="3" t="s">
        <v>190</v>
      </c>
      <c r="EA100" s="11">
        <v>9.8163E-2</v>
      </c>
      <c r="EB100" s="11">
        <v>0.12554299999999999</v>
      </c>
      <c r="EC100" s="11">
        <v>0.11601400000000001</v>
      </c>
      <c r="ED100" s="11">
        <v>8.9733999999999994E-2</v>
      </c>
      <c r="EE100" s="11">
        <v>0.112135</v>
      </c>
      <c r="EF100" s="11">
        <v>0.124073</v>
      </c>
      <c r="EL100" s="3"/>
      <c r="EM100" s="3"/>
      <c r="EN100" s="3"/>
      <c r="EO100" s="3"/>
      <c r="EP100" s="3"/>
      <c r="EQ100" s="3"/>
      <c r="ER100" s="3"/>
      <c r="ES100" s="3"/>
      <c r="EU100" s="3"/>
      <c r="EV100" s="3"/>
      <c r="EW100" s="3"/>
      <c r="EX100" s="3"/>
      <c r="EY100" s="3"/>
      <c r="EZ100" s="3"/>
      <c r="FA100" s="3"/>
    </row>
    <row r="101" spans="1:157" x14ac:dyDescent="0.2">
      <c r="A101" s="3" t="s">
        <v>191</v>
      </c>
      <c r="B101" s="11">
        <v>0.15931699999999999</v>
      </c>
      <c r="C101" s="11">
        <v>0.126586</v>
      </c>
      <c r="D101" s="11">
        <v>0.12728100000000001</v>
      </c>
      <c r="E101" s="11">
        <v>6.5998000000000001E-2</v>
      </c>
      <c r="F101" s="11">
        <v>5.7567E-2</v>
      </c>
      <c r="G101" s="11">
        <v>0.12590899999999999</v>
      </c>
      <c r="K101" s="3" t="s">
        <v>191</v>
      </c>
      <c r="L101" s="11">
        <v>0.984124</v>
      </c>
      <c r="M101" s="11">
        <v>0.71729399999999999</v>
      </c>
      <c r="N101" s="11">
        <v>0.64999799999999996</v>
      </c>
      <c r="O101" s="11">
        <v>0.27674700000000002</v>
      </c>
      <c r="P101" s="11">
        <v>0.206403</v>
      </c>
      <c r="Q101" s="11">
        <v>0.41850999999999999</v>
      </c>
      <c r="U101" s="3" t="s">
        <v>191</v>
      </c>
      <c r="V101" s="11">
        <v>-0.17838799999999999</v>
      </c>
      <c r="W101" s="11">
        <v>-0.21909899999999999</v>
      </c>
      <c r="X101" s="11">
        <v>-0.16500400000000001</v>
      </c>
      <c r="Y101" s="11">
        <v>-0.119362</v>
      </c>
      <c r="Z101" s="11">
        <v>-7.5100000000000002E-3</v>
      </c>
      <c r="AA101" s="11">
        <v>6.0138999999999998E-2</v>
      </c>
      <c r="AD101" s="3" t="s">
        <v>191</v>
      </c>
      <c r="AE101" s="11">
        <v>0.15369099999999999</v>
      </c>
      <c r="AF101" s="11">
        <v>0.19926099999999999</v>
      </c>
      <c r="AG101" s="11">
        <v>0.13741800000000001</v>
      </c>
      <c r="AH101" s="11">
        <v>3.7781000000000002E-2</v>
      </c>
      <c r="AI101" s="11">
        <v>4.4718000000000001E-2</v>
      </c>
      <c r="AJ101" s="11">
        <v>0.19942499999999999</v>
      </c>
      <c r="AN101" s="3" t="s">
        <v>191</v>
      </c>
      <c r="AO101" s="11" t="s">
        <v>116</v>
      </c>
      <c r="AP101" s="11" t="s">
        <v>116</v>
      </c>
      <c r="AQ101" s="11" t="s">
        <v>116</v>
      </c>
      <c r="AR101" s="11" t="s">
        <v>116</v>
      </c>
      <c r="AS101" s="11" t="s">
        <v>116</v>
      </c>
      <c r="AT101" s="11" t="s">
        <v>116</v>
      </c>
      <c r="AU101" s="11"/>
      <c r="AV101" s="3"/>
      <c r="AW101" s="3"/>
      <c r="AX101" s="3" t="s">
        <v>191</v>
      </c>
      <c r="AY101" s="11" t="s">
        <v>116</v>
      </c>
      <c r="AZ101" s="11" t="s">
        <v>116</v>
      </c>
      <c r="BA101" s="11" t="s">
        <v>116</v>
      </c>
      <c r="BB101" s="11" t="s">
        <v>116</v>
      </c>
      <c r="BC101" s="11" t="s">
        <v>116</v>
      </c>
      <c r="BD101" s="11" t="s">
        <v>116</v>
      </c>
      <c r="BE101" s="3"/>
      <c r="BF101" s="3"/>
      <c r="BG101" s="3"/>
      <c r="BH101" s="3" t="s">
        <v>187</v>
      </c>
      <c r="BI101" s="11">
        <v>2.9899999999999999E-2</v>
      </c>
      <c r="BJ101" s="11">
        <v>0.13606499999999999</v>
      </c>
      <c r="BK101" s="11">
        <v>0.180261</v>
      </c>
      <c r="BL101" s="11">
        <v>4.0680000000000001E-2</v>
      </c>
      <c r="BM101" s="11">
        <v>1.7454999999999998E-2</v>
      </c>
      <c r="BN101" s="11">
        <v>4.4964999999999998E-2</v>
      </c>
      <c r="BO101" s="3"/>
      <c r="BP101" s="3"/>
      <c r="BQ101" s="3"/>
      <c r="BR101" s="3" t="s">
        <v>191</v>
      </c>
      <c r="BS101" s="11">
        <v>-0.411329</v>
      </c>
      <c r="BT101" s="11" t="s">
        <v>116</v>
      </c>
      <c r="BU101" s="11" t="s">
        <v>116</v>
      </c>
      <c r="BV101" s="11" t="s">
        <v>116</v>
      </c>
      <c r="BW101" s="11" t="s">
        <v>116</v>
      </c>
      <c r="BX101" s="11" t="s">
        <v>116</v>
      </c>
      <c r="BY101" s="3"/>
      <c r="BZ101" s="3"/>
      <c r="CA101" s="3"/>
      <c r="CB101" s="3" t="s">
        <v>191</v>
      </c>
      <c r="CC101" s="11">
        <v>0.22536200000000001</v>
      </c>
      <c r="CD101" s="11">
        <v>0.29736200000000002</v>
      </c>
      <c r="CE101" s="11">
        <v>0.13569500000000001</v>
      </c>
      <c r="CF101" s="11">
        <v>-1.9088000000000001E-2</v>
      </c>
      <c r="CG101" s="11">
        <v>0.11980399999999999</v>
      </c>
      <c r="CH101" s="11">
        <v>0.17815900000000001</v>
      </c>
      <c r="CI101" s="3"/>
      <c r="CJ101" s="3"/>
      <c r="CK101" s="3"/>
      <c r="CL101" s="3"/>
      <c r="CM101" s="3" t="s">
        <v>191</v>
      </c>
      <c r="CN101" s="11">
        <v>0.31992999999999999</v>
      </c>
      <c r="CO101" s="11">
        <v>0.267845</v>
      </c>
      <c r="CP101" s="11">
        <v>0.136492</v>
      </c>
      <c r="CQ101" s="11">
        <v>0.235597</v>
      </c>
      <c r="CR101" s="11">
        <v>0.177672</v>
      </c>
      <c r="CS101" s="11">
        <v>0.218945</v>
      </c>
      <c r="CT101" s="11"/>
      <c r="CU101" s="11"/>
      <c r="CV101" s="11"/>
      <c r="CW101" s="11"/>
      <c r="CX101" s="3" t="s">
        <v>191</v>
      </c>
      <c r="CY101" s="17" t="s">
        <v>78</v>
      </c>
      <c r="CZ101" s="11">
        <v>0.30244700000000002</v>
      </c>
      <c r="DA101" s="11">
        <v>7.1420999999999998E-2</v>
      </c>
      <c r="DB101" s="11">
        <v>0.31413999999999997</v>
      </c>
      <c r="DC101" s="11">
        <v>0.26935500000000001</v>
      </c>
      <c r="DD101" s="11">
        <v>0.37074400000000002</v>
      </c>
      <c r="DE101" s="11">
        <v>0.99717199999999995</v>
      </c>
      <c r="DQ101" s="3" t="s">
        <v>191</v>
      </c>
      <c r="DR101" s="11">
        <v>0.26244200000000001</v>
      </c>
      <c r="DS101" s="11">
        <v>1.178609</v>
      </c>
      <c r="DT101" s="11">
        <v>1.211182</v>
      </c>
      <c r="DU101" s="11">
        <v>0.42855700000000002</v>
      </c>
      <c r="DV101" s="11">
        <v>0.44641700000000001</v>
      </c>
      <c r="DW101" s="11">
        <v>0.327793</v>
      </c>
      <c r="DZ101" s="3" t="s">
        <v>191</v>
      </c>
      <c r="EA101" s="11" t="s">
        <v>116</v>
      </c>
      <c r="EB101" s="11" t="s">
        <v>116</v>
      </c>
      <c r="EC101" s="11" t="s">
        <v>116</v>
      </c>
      <c r="ED101" s="11" t="s">
        <v>116</v>
      </c>
      <c r="EE101" s="11" t="s">
        <v>116</v>
      </c>
      <c r="EF101" s="11" t="s">
        <v>116</v>
      </c>
      <c r="EL101" s="3" t="s">
        <v>191</v>
      </c>
      <c r="EM101" s="20">
        <v>-6.8870000000000001E-2</v>
      </c>
      <c r="EN101" s="11" t="s">
        <v>116</v>
      </c>
      <c r="EO101" s="11" t="s">
        <v>116</v>
      </c>
      <c r="EP101" s="11" t="s">
        <v>116</v>
      </c>
      <c r="EQ101" s="11" t="s">
        <v>116</v>
      </c>
      <c r="ER101" s="11" t="s">
        <v>116</v>
      </c>
      <c r="ES101" s="11" t="s">
        <v>116</v>
      </c>
      <c r="EU101" s="3" t="s">
        <v>191</v>
      </c>
      <c r="EV101" s="11">
        <v>-0.197544</v>
      </c>
      <c r="EW101" s="11">
        <v>0.150898</v>
      </c>
      <c r="EX101" s="11">
        <v>0.13472799999999999</v>
      </c>
      <c r="EY101" s="11">
        <v>-3.0470000000000001E-2</v>
      </c>
      <c r="EZ101" s="11">
        <v>2.2096000000000001E-2</v>
      </c>
      <c r="FA101" s="11">
        <v>0.167824</v>
      </c>
    </row>
    <row r="102" spans="1:157" x14ac:dyDescent="0.2">
      <c r="A102" s="3" t="s">
        <v>190</v>
      </c>
      <c r="B102" s="11">
        <v>0.14931</v>
      </c>
      <c r="C102" s="11">
        <v>0.119315</v>
      </c>
      <c r="D102" s="11">
        <v>0.117662</v>
      </c>
      <c r="E102" s="11">
        <v>7.2838E-2</v>
      </c>
      <c r="F102" s="11">
        <v>6.1201999999999999E-2</v>
      </c>
      <c r="G102" s="11">
        <v>0.112885</v>
      </c>
      <c r="K102" s="3" t="s">
        <v>190</v>
      </c>
      <c r="L102" s="11">
        <v>0.49656400000000001</v>
      </c>
      <c r="M102" s="11">
        <v>0.46451399999999998</v>
      </c>
      <c r="N102" s="11">
        <v>0.49251499999999998</v>
      </c>
      <c r="O102" s="11">
        <v>0.25042500000000001</v>
      </c>
      <c r="P102" s="11">
        <v>0.20841599999999999</v>
      </c>
      <c r="Q102" s="11">
        <v>0.37291099999999999</v>
      </c>
      <c r="U102" s="3" t="s">
        <v>190</v>
      </c>
      <c r="V102" s="11">
        <v>-0.17838799999999999</v>
      </c>
      <c r="W102" s="11">
        <v>-0.21909899999999999</v>
      </c>
      <c r="X102" s="11">
        <v>-0.16500400000000001</v>
      </c>
      <c r="Y102" s="11">
        <v>-0.119362</v>
      </c>
      <c r="Z102" s="11">
        <v>-7.5100000000000002E-3</v>
      </c>
      <c r="AA102" s="11">
        <v>6.0138999999999998E-2</v>
      </c>
      <c r="AD102" s="3" t="s">
        <v>190</v>
      </c>
      <c r="AE102" s="11">
        <v>0.104367</v>
      </c>
      <c r="AF102" s="11">
        <v>0.12733800000000001</v>
      </c>
      <c r="AG102" s="11">
        <v>9.1623999999999997E-2</v>
      </c>
      <c r="AH102" s="11">
        <v>3.3577000000000003E-2</v>
      </c>
      <c r="AI102" s="11">
        <v>5.2995E-2</v>
      </c>
      <c r="AJ102" s="11">
        <v>0.17527100000000001</v>
      </c>
      <c r="AN102" s="3" t="s">
        <v>190</v>
      </c>
      <c r="AO102" s="11">
        <v>0.10884099999999999</v>
      </c>
      <c r="AP102" s="11">
        <v>-5.3638999999999999E-2</v>
      </c>
      <c r="AQ102" s="11">
        <v>4.2000000000000002E-4</v>
      </c>
      <c r="AR102" s="11">
        <v>-2.4704E-2</v>
      </c>
      <c r="AS102" s="11">
        <v>-1.9703999999999999E-2</v>
      </c>
      <c r="AT102" s="11">
        <v>0.72633400000000004</v>
      </c>
      <c r="AU102" s="11"/>
      <c r="AV102" s="11"/>
      <c r="AW102" s="11"/>
      <c r="AX102" s="3" t="s">
        <v>190</v>
      </c>
      <c r="AY102" s="11">
        <v>-0.52578199999999997</v>
      </c>
      <c r="AZ102" s="11">
        <v>-0.24237700000000001</v>
      </c>
      <c r="BA102" s="11">
        <v>0.85590900000000003</v>
      </c>
      <c r="BB102" s="11">
        <v>0.37394500000000003</v>
      </c>
      <c r="BC102" s="11">
        <v>9.5284999999999995E-2</v>
      </c>
      <c r="BD102" s="11">
        <v>0.18915399999999999</v>
      </c>
      <c r="BE102" s="11"/>
      <c r="BF102" s="11"/>
      <c r="BG102" s="11"/>
      <c r="BH102" s="3" t="s">
        <v>194</v>
      </c>
      <c r="BI102" s="11">
        <v>4.0205999999999999E-2</v>
      </c>
      <c r="BJ102" s="11">
        <v>0.207484</v>
      </c>
      <c r="BK102" s="11">
        <v>0.25536599999999998</v>
      </c>
      <c r="BL102" s="11">
        <v>4.4686999999999998E-2</v>
      </c>
      <c r="BM102" s="11">
        <v>-1.2591E-2</v>
      </c>
      <c r="BN102" s="11">
        <v>1.3972E-2</v>
      </c>
      <c r="BO102" s="11"/>
      <c r="BP102" s="11"/>
      <c r="BQ102" s="11"/>
      <c r="BR102" s="3" t="s">
        <v>190</v>
      </c>
      <c r="BS102" s="11">
        <v>3.8135000000000002E-2</v>
      </c>
      <c r="BT102" s="11">
        <v>8.8400000000000006E-2</v>
      </c>
      <c r="BU102" s="11">
        <v>0.113909</v>
      </c>
      <c r="BV102" s="11">
        <v>-7.3029999999999996E-3</v>
      </c>
      <c r="BW102" s="11">
        <v>-2.6542E-2</v>
      </c>
      <c r="BX102" s="11">
        <v>8.1492999999999996E-2</v>
      </c>
      <c r="BY102" s="11"/>
      <c r="BZ102" s="11"/>
      <c r="CA102" s="11"/>
      <c r="CB102" s="3" t="s">
        <v>190</v>
      </c>
      <c r="CC102" s="11">
        <v>0.165856</v>
      </c>
      <c r="CD102" s="11">
        <v>0.23489099999999999</v>
      </c>
      <c r="CE102" s="11">
        <v>0.11165</v>
      </c>
      <c r="CF102" s="11">
        <v>-1.0095E-2</v>
      </c>
      <c r="CG102" s="11">
        <v>0.107489</v>
      </c>
      <c r="CH102" s="11">
        <v>0.151452</v>
      </c>
      <c r="CI102" s="11"/>
      <c r="CJ102" s="11"/>
      <c r="CK102" s="11"/>
      <c r="CL102" s="11"/>
      <c r="CM102" s="3" t="s">
        <v>190</v>
      </c>
      <c r="CN102" s="11">
        <v>0.195913</v>
      </c>
      <c r="CO102" s="11">
        <v>0.17794299999999999</v>
      </c>
      <c r="CP102" s="11">
        <v>0.18648500000000001</v>
      </c>
      <c r="CQ102" s="11">
        <v>0.205154</v>
      </c>
      <c r="CR102" s="11">
        <v>0.26967200000000002</v>
      </c>
      <c r="CS102" s="11">
        <v>0.28752299999999997</v>
      </c>
      <c r="CT102" s="11"/>
      <c r="CU102" s="11"/>
      <c r="CV102" s="11"/>
      <c r="CW102" s="11"/>
      <c r="CX102" s="3" t="s">
        <v>190</v>
      </c>
      <c r="CY102" s="17" t="s">
        <v>78</v>
      </c>
      <c r="CZ102" s="11">
        <v>0.27809099999999998</v>
      </c>
      <c r="DA102" s="11">
        <v>0.344725</v>
      </c>
      <c r="DB102" s="11">
        <v>0.476684</v>
      </c>
      <c r="DC102" s="11">
        <v>0.14380599999999999</v>
      </c>
      <c r="DD102" s="11">
        <v>0.27082099999999998</v>
      </c>
      <c r="DE102" s="11">
        <v>0.75691399999999998</v>
      </c>
      <c r="DQ102" s="3" t="s">
        <v>190</v>
      </c>
      <c r="DR102" s="11">
        <v>0.249746</v>
      </c>
      <c r="DS102" s="11">
        <v>1.124741</v>
      </c>
      <c r="DT102" s="11">
        <v>1.135802</v>
      </c>
      <c r="DU102" s="11">
        <v>0.41824800000000001</v>
      </c>
      <c r="DV102" s="11">
        <v>0.44039200000000001</v>
      </c>
      <c r="DW102" s="11">
        <v>0.32469300000000001</v>
      </c>
      <c r="DZ102" s="3" t="s">
        <v>193</v>
      </c>
      <c r="EA102" s="11">
        <v>0.165321</v>
      </c>
      <c r="EB102" s="11">
        <v>0.18793399999999999</v>
      </c>
      <c r="EC102" s="11">
        <v>0.100068</v>
      </c>
      <c r="ED102" s="11">
        <v>8.7122000000000005E-2</v>
      </c>
      <c r="EE102" s="11">
        <v>0.14060900000000001</v>
      </c>
      <c r="EF102" s="11">
        <v>-3.8955999999999998E-2</v>
      </c>
      <c r="EL102" s="3" t="s">
        <v>190</v>
      </c>
      <c r="EM102" s="20">
        <v>3.5854999999999998E-2</v>
      </c>
      <c r="EN102" s="11">
        <v>3.5854999999999998E-2</v>
      </c>
      <c r="EO102" s="11">
        <v>4.4361999999999999E-2</v>
      </c>
      <c r="EP102" s="11">
        <v>8.6704000000000003E-2</v>
      </c>
      <c r="EQ102" s="11">
        <v>3.3697999999999999E-2</v>
      </c>
      <c r="ER102" s="11">
        <v>3.5952999999999999E-2</v>
      </c>
      <c r="ES102" s="11">
        <v>7.0421999999999998E-2</v>
      </c>
      <c r="EU102" s="3" t="s">
        <v>190</v>
      </c>
      <c r="EV102" s="11">
        <v>-2.0763E-2</v>
      </c>
      <c r="EW102" s="11">
        <v>5.6536000000000003E-2</v>
      </c>
      <c r="EX102" s="11">
        <v>5.5917000000000001E-2</v>
      </c>
      <c r="EY102" s="11">
        <v>-2.6499000000000002E-2</v>
      </c>
      <c r="EZ102" s="11">
        <v>3.6449999999999998E-3</v>
      </c>
      <c r="FA102" s="11">
        <v>0.104281</v>
      </c>
    </row>
    <row r="103" spans="1:157" x14ac:dyDescent="0.2">
      <c r="A103" s="3" t="s">
        <v>193</v>
      </c>
      <c r="B103" s="11">
        <v>0.212394</v>
      </c>
      <c r="C103" s="11">
        <v>0.16514799999999999</v>
      </c>
      <c r="D103" s="11">
        <v>0.29656100000000002</v>
      </c>
      <c r="E103" s="11">
        <v>0.18529999999999999</v>
      </c>
      <c r="F103" s="11">
        <v>5.3628000000000002E-2</v>
      </c>
      <c r="G103" s="11">
        <v>6.4129000000000005E-2</v>
      </c>
      <c r="K103" s="3" t="s">
        <v>193</v>
      </c>
      <c r="L103" s="11">
        <v>0.44815100000000002</v>
      </c>
      <c r="M103" s="11">
        <v>0.46639399999999998</v>
      </c>
      <c r="N103" s="11">
        <v>9.6750000000000003E-2</v>
      </c>
      <c r="O103" s="11">
        <v>-0.15876499999999999</v>
      </c>
      <c r="P103" s="11">
        <v>0.35411100000000001</v>
      </c>
      <c r="Q103" s="11">
        <v>0.68565900000000002</v>
      </c>
      <c r="U103" s="3" t="s">
        <v>193</v>
      </c>
      <c r="V103" s="11">
        <v>3.9440000000000003E-2</v>
      </c>
      <c r="W103" s="11">
        <v>2.0707E-2</v>
      </c>
      <c r="X103" s="11">
        <v>0.22445899999999999</v>
      </c>
      <c r="Y103" s="11">
        <v>0.23050000000000001</v>
      </c>
      <c r="Z103" s="11">
        <v>3.0789E-2</v>
      </c>
      <c r="AA103" s="11">
        <v>-1.6081000000000002E-2</v>
      </c>
      <c r="AD103" s="3" t="s">
        <v>193</v>
      </c>
      <c r="AE103" s="11">
        <v>-8.0203999999999998E-2</v>
      </c>
      <c r="AF103" s="11">
        <v>3.1237000000000001E-2</v>
      </c>
      <c r="AG103" s="11">
        <v>9.5180000000000004E-3</v>
      </c>
      <c r="AH103" s="11">
        <v>-3.0939000000000001E-2</v>
      </c>
      <c r="AI103" s="11">
        <v>0.117038</v>
      </c>
      <c r="AJ103" s="11">
        <v>7.6547000000000004E-2</v>
      </c>
      <c r="AN103" s="3" t="s">
        <v>193</v>
      </c>
      <c r="AO103" s="11">
        <v>0.21664800000000001</v>
      </c>
      <c r="AP103" s="11">
        <v>0.16542699999999999</v>
      </c>
      <c r="AQ103" s="11">
        <v>0.191389</v>
      </c>
      <c r="AR103" s="11">
        <v>0.17796899999999999</v>
      </c>
      <c r="AS103" s="11">
        <v>0.14627000000000001</v>
      </c>
      <c r="AT103" s="11">
        <v>9.2134999999999995E-2</v>
      </c>
      <c r="AU103" s="11"/>
      <c r="AV103" s="11"/>
      <c r="AW103" s="11"/>
      <c r="AX103" s="3" t="s">
        <v>193</v>
      </c>
      <c r="AY103" s="11">
        <v>-7.1948999999999999E-2</v>
      </c>
      <c r="AZ103" s="11">
        <v>8.4667999999999993E-2</v>
      </c>
      <c r="BA103" s="11">
        <v>0.23407900000000001</v>
      </c>
      <c r="BB103" s="11">
        <v>8.0324999999999994E-2</v>
      </c>
      <c r="BC103" s="11">
        <v>-0.24129100000000001</v>
      </c>
      <c r="BD103" s="11">
        <v>-0.135937</v>
      </c>
      <c r="BE103" s="11"/>
      <c r="BF103" s="11"/>
      <c r="BG103" s="11"/>
      <c r="BH103" s="3" t="s">
        <v>191</v>
      </c>
      <c r="BI103" s="11">
        <v>1.2151E-2</v>
      </c>
      <c r="BJ103" s="11">
        <v>4.5371000000000002E-2</v>
      </c>
      <c r="BK103" s="11">
        <v>5.8589000000000002E-2</v>
      </c>
      <c r="BL103" s="11">
        <v>3.1888E-2</v>
      </c>
      <c r="BM103" s="11">
        <v>8.4210999999999994E-2</v>
      </c>
      <c r="BN103" s="11">
        <v>0.126892</v>
      </c>
      <c r="BO103" s="11"/>
      <c r="BP103" s="11"/>
      <c r="BQ103" s="11"/>
      <c r="BR103" s="3" t="s">
        <v>193</v>
      </c>
      <c r="BS103" s="11">
        <v>0.20197300000000001</v>
      </c>
      <c r="BT103" s="11">
        <v>7.7428999999999998E-2</v>
      </c>
      <c r="BU103" s="11">
        <v>7.5370000000000006E-2</v>
      </c>
      <c r="BV103" s="11">
        <v>0.244867</v>
      </c>
      <c r="BW103" s="11">
        <v>0.12515899999999999</v>
      </c>
      <c r="BX103" s="11">
        <v>0.116884</v>
      </c>
      <c r="BY103" s="11"/>
      <c r="BZ103" s="11"/>
      <c r="CA103" s="11"/>
      <c r="CB103" s="3" t="s">
        <v>193</v>
      </c>
      <c r="CC103" s="11">
        <v>0.224576</v>
      </c>
      <c r="CD103" s="11">
        <v>0.150477</v>
      </c>
      <c r="CE103" s="11">
        <v>0.26033699999999999</v>
      </c>
      <c r="CF103" s="11">
        <v>0.141351</v>
      </c>
      <c r="CG103" s="11">
        <v>0.11032599999999999</v>
      </c>
      <c r="CH103" s="11">
        <v>0.23708099999999999</v>
      </c>
      <c r="CI103" s="11"/>
      <c r="CJ103" s="11"/>
      <c r="CK103" s="11"/>
      <c r="CL103" s="11"/>
      <c r="CM103" s="3" t="s">
        <v>193</v>
      </c>
      <c r="CN103" s="11">
        <v>0.17584900000000001</v>
      </c>
      <c r="CO103" s="11">
        <v>0.21265700000000001</v>
      </c>
      <c r="CP103" s="11">
        <v>0.211366</v>
      </c>
      <c r="CQ103" s="11">
        <v>6.8307999999999994E-2</v>
      </c>
      <c r="CR103" s="11">
        <v>0.15389600000000001</v>
      </c>
      <c r="CS103" s="11">
        <v>0.180199</v>
      </c>
      <c r="CT103" s="11"/>
      <c r="CU103" s="11"/>
      <c r="CV103" s="11"/>
      <c r="CW103" s="11"/>
      <c r="CX103" s="3" t="s">
        <v>193</v>
      </c>
      <c r="CY103" s="17" t="s">
        <v>78</v>
      </c>
      <c r="CZ103" s="11">
        <v>0.16597899999999999</v>
      </c>
      <c r="DA103" s="11">
        <v>0.247171</v>
      </c>
      <c r="DB103" s="11">
        <v>0.38312800000000002</v>
      </c>
      <c r="DC103" s="11">
        <v>-1.5667E-2</v>
      </c>
      <c r="DD103" s="11">
        <v>0.75616099999999997</v>
      </c>
      <c r="DE103" s="11">
        <v>2.0290379999999999</v>
      </c>
      <c r="DQ103" s="3" t="s">
        <v>193</v>
      </c>
      <c r="DR103" s="11" t="s">
        <v>116</v>
      </c>
      <c r="DS103" s="11">
        <v>0.68306199999999995</v>
      </c>
      <c r="DT103" s="11">
        <v>1.186426</v>
      </c>
      <c r="DU103" s="11">
        <v>0.57401899999999995</v>
      </c>
      <c r="DV103" s="11">
        <v>7.3776999999999995E-2</v>
      </c>
      <c r="DW103" s="11">
        <v>-4.9638000000000002E-2</v>
      </c>
      <c r="DZ103" s="3" t="s">
        <v>195</v>
      </c>
      <c r="EA103" s="11">
        <v>1.1794000000000001E-2</v>
      </c>
      <c r="EB103" s="11">
        <v>-2.9129999999999998E-3</v>
      </c>
      <c r="EC103" s="11">
        <v>8.8547000000000001E-2</v>
      </c>
      <c r="ED103" s="11">
        <v>0.16882900000000001</v>
      </c>
      <c r="EE103" s="11">
        <v>0.17464399999999999</v>
      </c>
      <c r="EF103" s="11">
        <v>0.117475</v>
      </c>
      <c r="EL103" s="3" t="s">
        <v>193</v>
      </c>
      <c r="EM103" s="20">
        <v>0.171373</v>
      </c>
      <c r="EN103" s="11">
        <v>0.171373</v>
      </c>
      <c r="EO103" s="11">
        <v>-0.101814</v>
      </c>
      <c r="EP103" s="11">
        <v>9.1373999999999997E-2</v>
      </c>
      <c r="EQ103" s="11">
        <v>0.34367399999999998</v>
      </c>
      <c r="ER103" s="11">
        <v>0.167493</v>
      </c>
      <c r="ES103" s="11">
        <v>2.8791000000000001E-2</v>
      </c>
      <c r="EU103" s="3" t="s">
        <v>193</v>
      </c>
      <c r="EV103" s="11">
        <v>-5.5946999999999997E-2</v>
      </c>
      <c r="EW103" s="11">
        <v>0.140098</v>
      </c>
      <c r="EX103" s="11">
        <v>-2.1495E-2</v>
      </c>
      <c r="EY103" s="11">
        <v>-0.105855</v>
      </c>
      <c r="EZ103" s="11">
        <v>0.2155</v>
      </c>
      <c r="FA103" s="11">
        <v>0.29618299999999997</v>
      </c>
    </row>
    <row r="104" spans="1:157" x14ac:dyDescent="0.2">
      <c r="A104" s="3" t="s">
        <v>195</v>
      </c>
      <c r="B104" s="11">
        <v>0.33645199999999997</v>
      </c>
      <c r="C104" s="11">
        <v>-5.8559E-2</v>
      </c>
      <c r="D104" s="11">
        <v>2.2924E-2</v>
      </c>
      <c r="E104" s="11">
        <v>0.18873300000000001</v>
      </c>
      <c r="F104" s="11">
        <v>0.144066</v>
      </c>
      <c r="G104" s="11">
        <v>0.27584799999999998</v>
      </c>
      <c r="K104" s="3" t="s">
        <v>195</v>
      </c>
      <c r="L104" s="11">
        <v>0.18759100000000001</v>
      </c>
      <c r="M104" s="11">
        <v>0.729016</v>
      </c>
      <c r="N104" s="11">
        <v>0.90288199999999996</v>
      </c>
      <c r="O104" s="11">
        <v>0.25919599999999998</v>
      </c>
      <c r="P104" s="11">
        <v>-7.0666999999999994E-2</v>
      </c>
      <c r="Q104" s="11">
        <v>2.8132000000000001E-2</v>
      </c>
      <c r="U104" s="3" t="s">
        <v>195</v>
      </c>
      <c r="V104" s="11">
        <v>-8.1902000000000003E-2</v>
      </c>
      <c r="W104" s="11">
        <v>-0.25904700000000003</v>
      </c>
      <c r="X104" s="11">
        <v>2.7723999999999999E-2</v>
      </c>
      <c r="Y104" s="11">
        <v>0.21038999999999999</v>
      </c>
      <c r="Z104" s="11">
        <v>-5.7000000000000002E-3</v>
      </c>
      <c r="AA104" s="11">
        <v>-6.0725000000000001E-2</v>
      </c>
      <c r="AD104" s="3" t="s">
        <v>195</v>
      </c>
      <c r="AE104" s="11">
        <v>0.168244</v>
      </c>
      <c r="AF104" s="11">
        <v>-5.3905000000000002E-2</v>
      </c>
      <c r="AG104" s="11">
        <v>-8.8496000000000005E-2</v>
      </c>
      <c r="AH104" s="11">
        <v>9.0156E-2</v>
      </c>
      <c r="AI104" s="11">
        <v>0.209116</v>
      </c>
      <c r="AJ104" s="11">
        <v>0.13771600000000001</v>
      </c>
      <c r="AN104" s="3" t="s">
        <v>195</v>
      </c>
      <c r="AO104" s="11">
        <v>-0.36430000000000001</v>
      </c>
      <c r="AP104" s="11">
        <v>-0.14610699999999999</v>
      </c>
      <c r="AQ104" s="11">
        <v>1.2651000000000001E-2</v>
      </c>
      <c r="AR104" s="11">
        <v>-4.3042999999999998E-2</v>
      </c>
      <c r="AS104" s="11">
        <v>1.0107E-2</v>
      </c>
      <c r="AT104" s="11">
        <v>0.13686100000000001</v>
      </c>
      <c r="AU104" s="11"/>
      <c r="AV104" s="11"/>
      <c r="AW104" s="11"/>
      <c r="AX104" s="3" t="s">
        <v>195</v>
      </c>
      <c r="AY104" s="11">
        <v>-2.0122999999999999E-2</v>
      </c>
      <c r="AZ104" s="11">
        <v>7.0726999999999998E-2</v>
      </c>
      <c r="BA104" s="11">
        <v>0.12554599999999999</v>
      </c>
      <c r="BB104" s="11">
        <v>0.15587500000000001</v>
      </c>
      <c r="BC104" s="11">
        <v>0.62239199999999995</v>
      </c>
      <c r="BD104" s="11">
        <v>0.67810800000000004</v>
      </c>
      <c r="BE104" s="11"/>
      <c r="BF104" s="11"/>
      <c r="BG104" s="11"/>
      <c r="BH104" s="3" t="s">
        <v>197</v>
      </c>
      <c r="BI104" s="11">
        <v>3.9369000000000001E-2</v>
      </c>
      <c r="BJ104" s="11">
        <v>0.120837</v>
      </c>
      <c r="BK104" s="11">
        <v>0.17100000000000001</v>
      </c>
      <c r="BL104" s="11">
        <v>9.7646999999999998E-2</v>
      </c>
      <c r="BM104" s="11">
        <v>1.6922E-2</v>
      </c>
      <c r="BN104" s="11">
        <v>2.7754999999999998E-2</v>
      </c>
      <c r="BO104" s="11"/>
      <c r="BP104" s="11"/>
      <c r="BQ104" s="11"/>
      <c r="BR104" s="3" t="s">
        <v>195</v>
      </c>
      <c r="BS104" s="11">
        <v>0.18603</v>
      </c>
      <c r="BT104" s="11">
        <v>1.3544E-2</v>
      </c>
      <c r="BU104" s="11">
        <v>-1.7933999999999999E-2</v>
      </c>
      <c r="BV104" s="11">
        <v>0.14185600000000001</v>
      </c>
      <c r="BW104" s="11">
        <v>-4.5249999999999999E-2</v>
      </c>
      <c r="BX104" s="11">
        <v>2.5031999999999999E-2</v>
      </c>
      <c r="BY104" s="11"/>
      <c r="BZ104" s="11"/>
      <c r="CA104" s="11"/>
      <c r="CB104" s="3" t="s">
        <v>195</v>
      </c>
      <c r="CC104" s="11">
        <v>0.49765900000000002</v>
      </c>
      <c r="CD104" s="11">
        <v>4.3881000000000003E-2</v>
      </c>
      <c r="CE104" s="11">
        <v>0.112468</v>
      </c>
      <c r="CF104" s="11">
        <v>0.43974800000000003</v>
      </c>
      <c r="CG104" s="11">
        <v>0.20783099999999999</v>
      </c>
      <c r="CH104" s="11">
        <v>5.0132000000000003E-2</v>
      </c>
      <c r="CI104" s="11"/>
      <c r="CJ104" s="11"/>
      <c r="CK104" s="11"/>
      <c r="CL104" s="11"/>
      <c r="CM104" s="3" t="s">
        <v>195</v>
      </c>
      <c r="CN104" s="11">
        <v>0.15215400000000001</v>
      </c>
      <c r="CO104" s="11">
        <v>0.21693599999999999</v>
      </c>
      <c r="CP104" s="11">
        <v>0.243752</v>
      </c>
      <c r="CQ104" s="11">
        <v>0.167459</v>
      </c>
      <c r="CR104" s="11">
        <v>0.36457099999999998</v>
      </c>
      <c r="CS104" s="11">
        <v>0.42527399999999999</v>
      </c>
      <c r="CT104" s="11"/>
      <c r="CU104" s="11"/>
      <c r="CV104" s="11"/>
      <c r="CW104" s="11"/>
      <c r="CX104" s="3" t="s">
        <v>195</v>
      </c>
      <c r="CY104" s="17" t="s">
        <v>78</v>
      </c>
      <c r="CZ104" s="11">
        <v>-9.1913999999999996E-2</v>
      </c>
      <c r="DA104" s="11">
        <v>0.37113099999999999</v>
      </c>
      <c r="DB104" s="11">
        <v>0.412767</v>
      </c>
      <c r="DC104" s="11">
        <v>0.27475500000000003</v>
      </c>
      <c r="DD104" s="11">
        <v>4.6559000000000003E-2</v>
      </c>
      <c r="DE104" s="11">
        <v>0.22921</v>
      </c>
      <c r="DQ104" s="3" t="s">
        <v>195</v>
      </c>
      <c r="DR104" s="11">
        <v>-0.40763700000000003</v>
      </c>
      <c r="DS104" s="11">
        <v>0.18055199999999999</v>
      </c>
      <c r="DT104" s="11">
        <v>1.132811</v>
      </c>
      <c r="DU104" s="11">
        <v>0.48871599999999998</v>
      </c>
      <c r="DV104" s="11">
        <v>0.16881699999999999</v>
      </c>
      <c r="DW104" s="11">
        <v>0.235621</v>
      </c>
      <c r="DZ104" s="3" t="s">
        <v>196</v>
      </c>
      <c r="EA104" s="11">
        <v>7.1960999999999997E-2</v>
      </c>
      <c r="EB104" s="11">
        <v>0.30233100000000002</v>
      </c>
      <c r="EC104" s="11">
        <v>0.115122</v>
      </c>
      <c r="ED104" s="11">
        <v>8.9292999999999997E-2</v>
      </c>
      <c r="EE104" s="11">
        <v>1.46E-2</v>
      </c>
      <c r="EF104" s="11">
        <v>-0.242699</v>
      </c>
      <c r="EL104" s="3" t="s">
        <v>195</v>
      </c>
      <c r="EM104" s="20">
        <v>3.4072999999999999E-2</v>
      </c>
      <c r="EN104" s="11">
        <v>3.4072999999999999E-2</v>
      </c>
      <c r="EO104" s="11">
        <v>1.2456999999999999E-2</v>
      </c>
      <c r="EP104" s="11">
        <v>-3.4319000000000002E-2</v>
      </c>
      <c r="EQ104" s="11">
        <v>0.14801300000000001</v>
      </c>
      <c r="ER104" s="11">
        <v>0.22561300000000001</v>
      </c>
      <c r="ES104" s="11">
        <v>0.13836499999999999</v>
      </c>
      <c r="EU104" s="3" t="s">
        <v>195</v>
      </c>
      <c r="EV104" s="11">
        <v>3.2021000000000001E-2</v>
      </c>
      <c r="EW104" s="11">
        <v>-3.875E-3</v>
      </c>
      <c r="EX104" s="11">
        <v>0.106475</v>
      </c>
      <c r="EY104" s="11">
        <v>0.28153899999999998</v>
      </c>
      <c r="EZ104" s="11">
        <v>0.25389600000000001</v>
      </c>
      <c r="FA104" s="11">
        <v>0.168272</v>
      </c>
    </row>
    <row r="105" spans="1:157" x14ac:dyDescent="0.2">
      <c r="A105" s="3" t="s">
        <v>196</v>
      </c>
      <c r="B105" s="11">
        <v>2.9796E-2</v>
      </c>
      <c r="C105" s="11">
        <v>0.32264599999999999</v>
      </c>
      <c r="D105" s="11">
        <v>0.37281199999999998</v>
      </c>
      <c r="E105" s="11">
        <v>0.18085399999999999</v>
      </c>
      <c r="F105" s="11">
        <v>0.113219</v>
      </c>
      <c r="G105" s="11">
        <v>-7.7131000000000005E-2</v>
      </c>
      <c r="K105" s="3" t="s">
        <v>196</v>
      </c>
      <c r="L105" s="11">
        <v>0.41367500000000001</v>
      </c>
      <c r="M105" s="11">
        <v>0.210286</v>
      </c>
      <c r="N105" s="11" t="s">
        <v>116</v>
      </c>
      <c r="O105" s="11">
        <v>-0.86191700000000004</v>
      </c>
      <c r="P105" s="11" t="s">
        <v>116</v>
      </c>
      <c r="Q105" s="11" t="s">
        <v>116</v>
      </c>
      <c r="U105" s="3" t="s">
        <v>196</v>
      </c>
      <c r="V105" s="11">
        <v>4.0689000000000003E-2</v>
      </c>
      <c r="W105" s="11">
        <v>0.12773599999999999</v>
      </c>
      <c r="X105" s="11">
        <v>0.30688199999999999</v>
      </c>
      <c r="Y105" s="11">
        <v>0.23461599999999999</v>
      </c>
      <c r="Z105" s="11">
        <v>7.4596999999999997E-2</v>
      </c>
      <c r="AA105" s="11">
        <v>9.7374000000000002E-2</v>
      </c>
      <c r="AD105" s="3" t="s">
        <v>196</v>
      </c>
      <c r="AE105" s="11">
        <v>0.42087400000000003</v>
      </c>
      <c r="AF105" s="11" t="s">
        <v>116</v>
      </c>
      <c r="AG105" s="11">
        <v>6.9477999999999998E-2</v>
      </c>
      <c r="AH105" s="11" t="s">
        <v>116</v>
      </c>
      <c r="AI105" s="11">
        <v>6.2120000000000002E-2</v>
      </c>
      <c r="AJ105" s="11" t="s">
        <v>116</v>
      </c>
      <c r="AN105" s="3" t="s">
        <v>196</v>
      </c>
      <c r="AO105" s="11">
        <v>0.46501799999999999</v>
      </c>
      <c r="AP105" s="11">
        <v>0.26736300000000002</v>
      </c>
      <c r="AQ105" s="11">
        <v>3.3064000000000003E-2</v>
      </c>
      <c r="AR105" s="11">
        <v>3.9033999999999999E-2</v>
      </c>
      <c r="AS105" s="11">
        <v>6.4621999999999999E-2</v>
      </c>
      <c r="AT105" s="11">
        <v>0.481485</v>
      </c>
      <c r="AU105" s="11"/>
      <c r="AV105" s="11"/>
      <c r="AW105" s="11"/>
      <c r="AX105" s="3" t="s">
        <v>196</v>
      </c>
      <c r="AY105" s="11">
        <v>0.53461499999999995</v>
      </c>
      <c r="AZ105" s="11">
        <v>1.547979</v>
      </c>
      <c r="BA105" s="11">
        <v>4.5976999999999997E-2</v>
      </c>
      <c r="BB105" s="11">
        <v>0.22758200000000001</v>
      </c>
      <c r="BC105" s="11">
        <v>-0.79172900000000002</v>
      </c>
      <c r="BD105" s="11" t="s">
        <v>116</v>
      </c>
      <c r="BE105" s="11"/>
      <c r="BF105" s="11"/>
      <c r="BG105" s="11"/>
      <c r="BH105" s="3" t="s">
        <v>199</v>
      </c>
      <c r="BI105" s="11">
        <v>4.2925999999999999E-2</v>
      </c>
      <c r="BJ105" s="11">
        <v>0.11754000000000001</v>
      </c>
      <c r="BK105" s="11">
        <v>0.15887799999999999</v>
      </c>
      <c r="BL105" s="11">
        <v>8.9509000000000005E-2</v>
      </c>
      <c r="BM105" s="11">
        <v>2.2062999999999999E-2</v>
      </c>
      <c r="BN105" s="11">
        <v>5.1201999999999998E-2</v>
      </c>
      <c r="BO105" s="11"/>
      <c r="BP105" s="11"/>
      <c r="BQ105" s="11"/>
      <c r="BR105" s="3" t="s">
        <v>196</v>
      </c>
      <c r="BS105" s="11">
        <v>5.3794000000000002E-2</v>
      </c>
      <c r="BT105" s="11">
        <v>-6.4784999999999995E-2</v>
      </c>
      <c r="BU105" s="11">
        <v>0.14443800000000001</v>
      </c>
      <c r="BV105" s="11">
        <v>0.31317800000000001</v>
      </c>
      <c r="BW105" s="11">
        <v>0.14613799999999999</v>
      </c>
      <c r="BX105" s="11">
        <v>0.13783300000000001</v>
      </c>
      <c r="BY105" s="11"/>
      <c r="BZ105" s="11"/>
      <c r="CA105" s="11"/>
      <c r="CB105" s="3" t="s">
        <v>196</v>
      </c>
      <c r="CC105" s="11">
        <v>0.28937299999999999</v>
      </c>
      <c r="CD105" s="11">
        <v>0.242921</v>
      </c>
      <c r="CE105" s="11">
        <v>0.21967200000000001</v>
      </c>
      <c r="CF105" s="11">
        <v>-1.2636E-2</v>
      </c>
      <c r="CG105" s="11">
        <v>6.2882999999999994E-2</v>
      </c>
      <c r="CH105" s="11">
        <v>0.42225299999999999</v>
      </c>
      <c r="CI105" s="11"/>
      <c r="CJ105" s="11"/>
      <c r="CK105" s="11"/>
      <c r="CL105" s="11"/>
      <c r="CM105" s="3" t="s">
        <v>196</v>
      </c>
      <c r="CN105" s="11">
        <v>0.16978499999999999</v>
      </c>
      <c r="CO105" s="11">
        <v>0.15601200000000001</v>
      </c>
      <c r="CP105" s="11">
        <v>0.201792</v>
      </c>
      <c r="CQ105" s="11">
        <v>7.0417999999999994E-2</v>
      </c>
      <c r="CR105" s="11">
        <v>7.0535E-2</v>
      </c>
      <c r="CS105" s="11">
        <v>0.152256</v>
      </c>
      <c r="CT105" s="11"/>
      <c r="CU105" s="11"/>
      <c r="CV105" s="11"/>
      <c r="CW105" s="11"/>
      <c r="CX105" s="3" t="s">
        <v>196</v>
      </c>
      <c r="CY105" s="17" t="s">
        <v>78</v>
      </c>
      <c r="CZ105" s="11">
        <v>0.36700700000000003</v>
      </c>
      <c r="DA105" s="11">
        <v>0.455347</v>
      </c>
      <c r="DB105" s="11">
        <v>0.42433799999999999</v>
      </c>
      <c r="DC105" s="11">
        <v>0.1017</v>
      </c>
      <c r="DD105" s="11">
        <v>0.75257099999999999</v>
      </c>
      <c r="DE105" s="11">
        <v>1.846517</v>
      </c>
      <c r="DQ105" s="3" t="s">
        <v>196</v>
      </c>
      <c r="DR105" s="11" t="s">
        <v>116</v>
      </c>
      <c r="DS105" s="11" t="s">
        <v>116</v>
      </c>
      <c r="DT105" s="11">
        <v>1.180123</v>
      </c>
      <c r="DU105" s="11">
        <v>0.13592099999999999</v>
      </c>
      <c r="DV105" s="11">
        <v>-0.40123199999999998</v>
      </c>
      <c r="DW105" s="11">
        <v>-0.67832199999999998</v>
      </c>
      <c r="DZ105" s="3" t="s">
        <v>198</v>
      </c>
      <c r="EA105" s="11">
        <v>7.8936000000000006E-2</v>
      </c>
      <c r="EB105" s="11">
        <v>0.28879700000000003</v>
      </c>
      <c r="EC105" s="11">
        <v>0.107322</v>
      </c>
      <c r="ED105" s="11">
        <v>9.0909000000000004E-2</v>
      </c>
      <c r="EE105" s="11">
        <v>3.7673999999999999E-2</v>
      </c>
      <c r="EF105" s="11">
        <v>-0.19938800000000001</v>
      </c>
      <c r="EL105" s="3" t="s">
        <v>196</v>
      </c>
      <c r="EM105" s="20">
        <v>0.12631600000000001</v>
      </c>
      <c r="EN105" s="11">
        <v>0.12631600000000001</v>
      </c>
      <c r="EO105" s="11">
        <v>-0.11654200000000001</v>
      </c>
      <c r="EP105" s="11">
        <v>0.13004099999999999</v>
      </c>
      <c r="EQ105" s="11">
        <v>0.29089999999999999</v>
      </c>
      <c r="ER105" s="11">
        <v>0.18365600000000001</v>
      </c>
      <c r="ES105" s="11">
        <v>-2.3129E-2</v>
      </c>
      <c r="EU105" s="3" t="s">
        <v>196</v>
      </c>
      <c r="EV105" s="11">
        <v>-5.7195000000000003E-2</v>
      </c>
      <c r="EW105" s="11">
        <v>-1.4355E-2</v>
      </c>
      <c r="EX105" s="11">
        <v>-4.9090000000000002E-3</v>
      </c>
      <c r="EY105" s="11">
        <v>-5.9550000000000002E-3</v>
      </c>
      <c r="EZ105" s="11">
        <v>-0.21939400000000001</v>
      </c>
      <c r="FA105" s="11">
        <v>0.54169400000000001</v>
      </c>
    </row>
    <row r="106" spans="1:157" x14ac:dyDescent="0.2">
      <c r="A106" s="3" t="s">
        <v>198</v>
      </c>
      <c r="B106" s="11">
        <v>2.9596999999999998E-2</v>
      </c>
      <c r="C106" s="11">
        <v>0.321907</v>
      </c>
      <c r="D106" s="11">
        <v>0.37423499999999998</v>
      </c>
      <c r="E106" s="11">
        <v>0.182093</v>
      </c>
      <c r="F106" s="11">
        <v>0.11250599999999999</v>
      </c>
      <c r="G106" s="11">
        <v>-7.7431E-2</v>
      </c>
      <c r="K106" s="3" t="s">
        <v>198</v>
      </c>
      <c r="L106" s="11">
        <v>0.411576</v>
      </c>
      <c r="M106" s="11">
        <v>0.205985</v>
      </c>
      <c r="N106" s="11">
        <v>-0.90963400000000005</v>
      </c>
      <c r="O106" s="11">
        <v>-0.75915100000000002</v>
      </c>
      <c r="P106" s="11">
        <v>16.097194999999999</v>
      </c>
      <c r="Q106" s="11" t="s">
        <v>116</v>
      </c>
      <c r="U106" s="3" t="s">
        <v>198</v>
      </c>
      <c r="V106" s="11">
        <v>4.8410000000000002E-2</v>
      </c>
      <c r="W106" s="11">
        <v>0.120731</v>
      </c>
      <c r="X106" s="11">
        <v>0.28841299999999997</v>
      </c>
      <c r="Y106" s="11">
        <v>0.21665999999999999</v>
      </c>
      <c r="Z106" s="11">
        <v>6.268E-2</v>
      </c>
      <c r="AA106" s="11">
        <v>9.7374000000000002E-2</v>
      </c>
      <c r="AD106" s="3" t="s">
        <v>198</v>
      </c>
      <c r="AE106" s="11">
        <v>0.38395499999999999</v>
      </c>
      <c r="AF106" s="11" t="s">
        <v>116</v>
      </c>
      <c r="AG106" s="11">
        <v>6.7624000000000004E-2</v>
      </c>
      <c r="AH106" s="11" t="s">
        <v>116</v>
      </c>
      <c r="AI106" s="11">
        <v>6.3472000000000001E-2</v>
      </c>
      <c r="AJ106" s="11" t="s">
        <v>116</v>
      </c>
      <c r="AN106" s="3" t="s">
        <v>198</v>
      </c>
      <c r="AO106" s="11">
        <v>0.48323199999999999</v>
      </c>
      <c r="AP106" s="11">
        <v>0.29132400000000003</v>
      </c>
      <c r="AQ106" s="11">
        <v>4.1680000000000002E-2</v>
      </c>
      <c r="AR106" s="11">
        <v>3.4847000000000003E-2</v>
      </c>
      <c r="AS106" s="11">
        <v>5.2984000000000003E-2</v>
      </c>
      <c r="AT106" s="11">
        <v>0.48360500000000001</v>
      </c>
      <c r="AU106" s="11"/>
      <c r="AV106" s="11"/>
      <c r="AW106" s="11"/>
      <c r="AX106" s="3" t="s">
        <v>198</v>
      </c>
      <c r="AY106" s="11">
        <v>0.522922</v>
      </c>
      <c r="AZ106" s="11">
        <v>1.3223240000000001</v>
      </c>
      <c r="BA106" s="11">
        <v>4.0348000000000002E-2</v>
      </c>
      <c r="BB106" s="11">
        <v>0.21312800000000001</v>
      </c>
      <c r="BC106" s="11">
        <v>-0.69131900000000002</v>
      </c>
      <c r="BD106" s="11" t="s">
        <v>116</v>
      </c>
      <c r="BE106" s="11"/>
      <c r="BF106" s="11"/>
      <c r="BG106" s="11"/>
      <c r="BH106" s="3" t="s">
        <v>190</v>
      </c>
      <c r="BI106" s="11">
        <v>1.0208E-2</v>
      </c>
      <c r="BJ106" s="11">
        <v>4.0082E-2</v>
      </c>
      <c r="BK106" s="11">
        <v>5.1893000000000002E-2</v>
      </c>
      <c r="BL106" s="11">
        <v>3.0886E-2</v>
      </c>
      <c r="BM106" s="11">
        <v>7.6493000000000005E-2</v>
      </c>
      <c r="BN106" s="11">
        <v>0.107089</v>
      </c>
      <c r="BO106" s="11"/>
      <c r="BP106" s="11"/>
      <c r="BQ106" s="11"/>
      <c r="BR106" s="3" t="s">
        <v>198</v>
      </c>
      <c r="BS106" s="11">
        <v>5.6448999999999999E-2</v>
      </c>
      <c r="BT106" s="11">
        <v>-5.4710000000000002E-2</v>
      </c>
      <c r="BU106" s="11">
        <v>0.150119</v>
      </c>
      <c r="BV106" s="11">
        <v>0.306315</v>
      </c>
      <c r="BW106" s="11">
        <v>0.14641399999999999</v>
      </c>
      <c r="BX106" s="11">
        <v>0.13846600000000001</v>
      </c>
      <c r="BY106" s="11"/>
      <c r="BZ106" s="11"/>
      <c r="CA106" s="11"/>
      <c r="CB106" s="3" t="s">
        <v>198</v>
      </c>
      <c r="CC106" s="11">
        <v>0.28916500000000001</v>
      </c>
      <c r="CD106" s="11">
        <v>0.242921</v>
      </c>
      <c r="CE106" s="11">
        <v>0.21997700000000001</v>
      </c>
      <c r="CF106" s="11">
        <v>-8.9859999999999992E-3</v>
      </c>
      <c r="CG106" s="11">
        <v>6.7169000000000006E-2</v>
      </c>
      <c r="CH106" s="11">
        <v>0.42732999999999999</v>
      </c>
      <c r="CI106" s="11"/>
      <c r="CJ106" s="11"/>
      <c r="CK106" s="11"/>
      <c r="CL106" s="11"/>
      <c r="CM106" s="3" t="s">
        <v>198</v>
      </c>
      <c r="CN106" s="11">
        <v>0.158252</v>
      </c>
      <c r="CO106" s="11">
        <v>0.14552399999999999</v>
      </c>
      <c r="CP106" s="11">
        <v>0.189442</v>
      </c>
      <c r="CQ106" s="11">
        <v>6.5805000000000002E-2</v>
      </c>
      <c r="CR106" s="11">
        <v>7.4192999999999995E-2</v>
      </c>
      <c r="CS106" s="11">
        <v>0.15435699999999999</v>
      </c>
      <c r="CT106" s="11"/>
      <c r="CU106" s="11"/>
      <c r="CV106" s="11"/>
      <c r="CW106" s="11"/>
      <c r="CX106" s="3" t="s">
        <v>198</v>
      </c>
      <c r="CY106" s="17" t="s">
        <v>78</v>
      </c>
      <c r="CZ106" s="11">
        <v>0.35885800000000001</v>
      </c>
      <c r="DA106" s="11">
        <v>0.46262599999999998</v>
      </c>
      <c r="DB106" s="11">
        <v>0.43319999999999997</v>
      </c>
      <c r="DC106" s="11">
        <v>0.104546</v>
      </c>
      <c r="DD106" s="11">
        <v>0.73991399999999996</v>
      </c>
      <c r="DE106" s="11">
        <v>1.808052</v>
      </c>
      <c r="DQ106" s="3" t="s">
        <v>198</v>
      </c>
      <c r="DR106" s="11" t="s">
        <v>116</v>
      </c>
      <c r="DS106" s="11" t="s">
        <v>116</v>
      </c>
      <c r="DT106" s="11">
        <v>0.91369900000000004</v>
      </c>
      <c r="DU106" s="11">
        <v>7.7007999999999993E-2</v>
      </c>
      <c r="DV106" s="11">
        <v>-0.39937499999999998</v>
      </c>
      <c r="DW106" s="11">
        <v>-0.63864600000000005</v>
      </c>
      <c r="DZ106" s="3" t="s">
        <v>181</v>
      </c>
      <c r="EA106" s="11">
        <v>0.2</v>
      </c>
      <c r="EB106" s="11">
        <v>0.18321599999999999</v>
      </c>
      <c r="EC106" s="11">
        <v>0.16303799999999999</v>
      </c>
      <c r="ED106" s="11">
        <v>0.15110899999999999</v>
      </c>
      <c r="EE106" s="11">
        <v>0.140958</v>
      </c>
      <c r="EF106" s="11">
        <v>0.13054199999999999</v>
      </c>
      <c r="EL106" s="3" t="s">
        <v>198</v>
      </c>
      <c r="EM106" s="20">
        <v>0.119782</v>
      </c>
      <c r="EN106" s="11">
        <v>0.119782</v>
      </c>
      <c r="EO106" s="11">
        <v>-0.115304</v>
      </c>
      <c r="EP106" s="11">
        <v>0.12523999999999999</v>
      </c>
      <c r="EQ106" s="11">
        <v>0.28177200000000002</v>
      </c>
      <c r="ER106" s="11">
        <v>0.18204400000000001</v>
      </c>
      <c r="ES106" s="11">
        <v>-2.0233999999999999E-2</v>
      </c>
      <c r="EU106" s="3" t="s">
        <v>198</v>
      </c>
      <c r="EV106" s="11">
        <v>-4.7499E-2</v>
      </c>
      <c r="EW106" s="11">
        <v>-1.3561999999999999E-2</v>
      </c>
      <c r="EX106" s="11">
        <v>-1.6145E-2</v>
      </c>
      <c r="EY106" s="11">
        <v>-9.5519999999999997E-3</v>
      </c>
      <c r="EZ106" s="11">
        <v>-0.182973</v>
      </c>
      <c r="FA106" s="11">
        <v>0.47882599999999997</v>
      </c>
    </row>
    <row r="107" spans="1:157" x14ac:dyDescent="0.2">
      <c r="A107" s="3" t="s">
        <v>181</v>
      </c>
      <c r="B107" s="13" t="s">
        <v>78</v>
      </c>
      <c r="C107" s="13" t="s">
        <v>78</v>
      </c>
      <c r="D107" s="13" t="s">
        <v>78</v>
      </c>
      <c r="E107" s="13" t="s">
        <v>78</v>
      </c>
      <c r="F107" s="13" t="s">
        <v>78</v>
      </c>
      <c r="G107" s="13" t="s">
        <v>78</v>
      </c>
      <c r="K107" s="3" t="s">
        <v>181</v>
      </c>
      <c r="L107" s="13" t="s">
        <v>78</v>
      </c>
      <c r="M107" s="13" t="s">
        <v>78</v>
      </c>
      <c r="N107" s="13" t="s">
        <v>78</v>
      </c>
      <c r="O107" s="13" t="s">
        <v>78</v>
      </c>
      <c r="P107" s="13" t="s">
        <v>78</v>
      </c>
      <c r="Q107" s="13" t="s">
        <v>78</v>
      </c>
      <c r="U107" s="3" t="s">
        <v>181</v>
      </c>
      <c r="V107" s="11">
        <v>0.118034</v>
      </c>
      <c r="W107" s="11">
        <v>8.1256999999999996E-2</v>
      </c>
      <c r="X107" s="11">
        <v>6.4581E-2</v>
      </c>
      <c r="Y107" s="11">
        <v>6.3990000000000005E-2</v>
      </c>
      <c r="Z107" s="11">
        <v>5.1609000000000002E-2</v>
      </c>
      <c r="AA107" s="11">
        <v>4.3498000000000002E-2</v>
      </c>
      <c r="AD107" s="3" t="s">
        <v>181</v>
      </c>
      <c r="AE107" s="13" t="s">
        <v>78</v>
      </c>
      <c r="AF107" s="13" t="s">
        <v>78</v>
      </c>
      <c r="AG107" s="13" t="s">
        <v>78</v>
      </c>
      <c r="AH107" s="13" t="s">
        <v>78</v>
      </c>
      <c r="AI107" s="13" t="s">
        <v>78</v>
      </c>
      <c r="AJ107" s="13" t="s">
        <v>78</v>
      </c>
      <c r="AN107" s="3" t="s">
        <v>181</v>
      </c>
      <c r="AO107" s="11">
        <v>-0.51745699999999994</v>
      </c>
      <c r="AP107" s="11">
        <v>0.29995100000000002</v>
      </c>
      <c r="AQ107" s="11">
        <v>0.15341099999999999</v>
      </c>
      <c r="AR107" s="11">
        <v>0.12512999999999999</v>
      </c>
      <c r="AS107" s="11">
        <v>0.130718</v>
      </c>
      <c r="AT107" s="11">
        <v>0.13314699999999999</v>
      </c>
      <c r="AU107" s="11"/>
      <c r="AV107" s="11"/>
      <c r="AW107" s="11"/>
      <c r="AX107" s="3" t="s">
        <v>181</v>
      </c>
      <c r="AY107" s="11">
        <v>0.11372500000000001</v>
      </c>
      <c r="AZ107" s="11">
        <v>0.146976</v>
      </c>
      <c r="BA107" s="11">
        <v>0.14796699999999999</v>
      </c>
      <c r="BB107" s="11">
        <v>0.15079300000000001</v>
      </c>
      <c r="BC107" s="11">
        <v>0.153001</v>
      </c>
      <c r="BD107" s="11">
        <v>0.152031</v>
      </c>
      <c r="BE107" s="11"/>
      <c r="BF107" s="11"/>
      <c r="BG107" s="11"/>
      <c r="BH107" s="3" t="s">
        <v>200</v>
      </c>
      <c r="BI107" s="11">
        <v>1.0962E-2</v>
      </c>
      <c r="BJ107" s="11">
        <v>4.3568000000000003E-2</v>
      </c>
      <c r="BK107" s="11">
        <v>6.0895999999999999E-2</v>
      </c>
      <c r="BL107" s="11">
        <v>2.2964999999999999E-2</v>
      </c>
      <c r="BM107" s="11">
        <v>5.5816999999999999E-2</v>
      </c>
      <c r="BN107" s="11">
        <v>8.5972999999999994E-2</v>
      </c>
      <c r="BO107" s="11"/>
      <c r="BP107" s="11"/>
      <c r="BQ107" s="11"/>
      <c r="BR107" s="3" t="s">
        <v>181</v>
      </c>
      <c r="BS107" s="11">
        <v>0.23590900000000001</v>
      </c>
      <c r="BT107" s="11">
        <v>0.23228199999999999</v>
      </c>
      <c r="BU107" s="11">
        <v>0.141121</v>
      </c>
      <c r="BV107" s="11">
        <v>0.115304</v>
      </c>
      <c r="BW107" s="11">
        <v>0.144287</v>
      </c>
      <c r="BX107" s="11">
        <v>0.160577</v>
      </c>
      <c r="BY107" s="11"/>
      <c r="BZ107" s="11"/>
      <c r="CA107" s="11"/>
      <c r="CB107" s="3" t="s">
        <v>181</v>
      </c>
      <c r="CC107" s="13" t="s">
        <v>78</v>
      </c>
      <c r="CD107" s="13" t="s">
        <v>78</v>
      </c>
      <c r="CE107" s="13" t="s">
        <v>78</v>
      </c>
      <c r="CF107" s="13" t="s">
        <v>78</v>
      </c>
      <c r="CG107" s="13" t="s">
        <v>78</v>
      </c>
      <c r="CH107" s="13" t="s">
        <v>78</v>
      </c>
      <c r="CI107" s="11"/>
      <c r="CJ107" s="11"/>
      <c r="CK107" s="11"/>
      <c r="CL107" s="11"/>
      <c r="CM107" s="3" t="s">
        <v>181</v>
      </c>
      <c r="CN107" s="11">
        <v>0.10194599999999999</v>
      </c>
      <c r="CO107" s="11">
        <v>0.103354</v>
      </c>
      <c r="CP107" s="11">
        <v>0.10258200000000001</v>
      </c>
      <c r="CQ107" s="11">
        <v>0.10194599999999999</v>
      </c>
      <c r="CR107" s="11">
        <v>9.9852999999999997E-2</v>
      </c>
      <c r="CS107" s="11">
        <v>0.10118000000000001</v>
      </c>
      <c r="CT107" s="11"/>
      <c r="CU107" s="11"/>
      <c r="CV107" s="11"/>
      <c r="CW107" s="11"/>
      <c r="CX107" s="3" t="s">
        <v>181</v>
      </c>
      <c r="CY107" s="17" t="s">
        <v>78</v>
      </c>
      <c r="CZ107" s="11">
        <v>5.7771999999999997E-2</v>
      </c>
      <c r="DA107" s="11">
        <v>2.2620000000000001E-2</v>
      </c>
      <c r="DB107" s="11">
        <v>0</v>
      </c>
      <c r="DC107" s="11">
        <v>0</v>
      </c>
      <c r="DD107" s="11">
        <v>0</v>
      </c>
      <c r="DE107" s="11">
        <v>0.322876</v>
      </c>
      <c r="DQ107" s="3" t="s">
        <v>181</v>
      </c>
      <c r="DR107" s="13" t="s">
        <v>78</v>
      </c>
      <c r="DS107" s="13" t="s">
        <v>78</v>
      </c>
      <c r="DT107" s="13" t="s">
        <v>78</v>
      </c>
      <c r="DU107" s="13" t="s">
        <v>78</v>
      </c>
      <c r="DV107" s="13" t="s">
        <v>78</v>
      </c>
      <c r="DW107" s="13" t="s">
        <v>78</v>
      </c>
      <c r="DZ107" s="3"/>
      <c r="EA107" s="3"/>
      <c r="EB107" s="3"/>
      <c r="EC107" s="3"/>
      <c r="ED107" s="3"/>
      <c r="EE107" s="3"/>
      <c r="EF107" s="3"/>
      <c r="EL107" s="3" t="s">
        <v>181</v>
      </c>
      <c r="EM107" s="20">
        <v>0.23358799999999999</v>
      </c>
      <c r="EN107" s="11">
        <v>0.23358799999999999</v>
      </c>
      <c r="EO107" s="11">
        <v>0.17743900000000001</v>
      </c>
      <c r="EP107" s="11">
        <v>0.12757599999999999</v>
      </c>
      <c r="EQ107" s="11">
        <v>0.136214</v>
      </c>
      <c r="ER107" s="11">
        <v>0.183532</v>
      </c>
      <c r="ES107" s="11">
        <v>0.16836599999999999</v>
      </c>
      <c r="EU107" s="3" t="s">
        <v>181</v>
      </c>
      <c r="EV107" s="11">
        <v>1.9442999999999998E-2</v>
      </c>
      <c r="EW107" s="11">
        <v>1.9074000000000001E-2</v>
      </c>
      <c r="EX107" s="11">
        <v>1.8645999999999999E-2</v>
      </c>
      <c r="EY107" s="11">
        <v>1.8373E-2</v>
      </c>
      <c r="EZ107" s="11">
        <v>1.8041999999999999E-2</v>
      </c>
      <c r="FA107" s="11">
        <v>4.5512999999999998E-2</v>
      </c>
    </row>
    <row r="108" spans="1:157" x14ac:dyDescent="0.2">
      <c r="A108" s="3"/>
      <c r="B108" s="3"/>
      <c r="C108" s="3"/>
      <c r="D108" s="3"/>
      <c r="E108" s="3"/>
      <c r="F108" s="3"/>
      <c r="G108" s="3"/>
      <c r="K108" s="3"/>
      <c r="L108" s="3"/>
      <c r="M108" s="3"/>
      <c r="N108" s="3"/>
      <c r="O108" s="3"/>
      <c r="P108" s="3"/>
      <c r="Q108" s="3"/>
      <c r="U108" s="3"/>
      <c r="V108" s="3"/>
      <c r="W108" s="3"/>
      <c r="X108" s="3"/>
      <c r="Y108" s="3"/>
      <c r="Z108" s="3"/>
      <c r="AA108" s="3"/>
      <c r="AD108" s="3"/>
      <c r="AE108" s="3"/>
      <c r="AF108" s="3"/>
      <c r="AG108" s="3"/>
      <c r="AH108" s="3"/>
      <c r="AI108" s="3"/>
      <c r="AJ108" s="3"/>
      <c r="AN108" s="3"/>
      <c r="AO108" s="3"/>
      <c r="AP108" s="3"/>
      <c r="AQ108" s="3"/>
      <c r="AR108" s="3"/>
      <c r="AS108" s="3"/>
      <c r="AT108" s="3"/>
      <c r="AU108" s="3"/>
      <c r="AV108" s="11"/>
      <c r="AW108" s="11"/>
      <c r="AX108" s="3"/>
      <c r="AY108" s="3"/>
      <c r="AZ108" s="3"/>
      <c r="BA108" s="3"/>
      <c r="BB108" s="3"/>
      <c r="BC108" s="3"/>
      <c r="BD108" s="3"/>
      <c r="BE108" s="11"/>
      <c r="BF108" s="11"/>
      <c r="BG108" s="11"/>
      <c r="BH108" s="3"/>
      <c r="BI108" s="3"/>
      <c r="BJ108" s="3"/>
      <c r="BK108" s="3"/>
      <c r="BL108" s="3"/>
      <c r="BM108" s="3"/>
      <c r="BN108" s="3"/>
      <c r="BO108" s="11"/>
      <c r="BP108" s="11"/>
      <c r="BQ108" s="11"/>
      <c r="BR108" s="3"/>
      <c r="BS108" s="3"/>
      <c r="BT108" s="3"/>
      <c r="BU108" s="3"/>
      <c r="BV108" s="3"/>
      <c r="BW108" s="3"/>
      <c r="BX108" s="3"/>
      <c r="BY108" s="11"/>
      <c r="BZ108" s="11"/>
      <c r="CA108" s="11"/>
      <c r="CB108" s="3"/>
      <c r="CC108" s="3"/>
      <c r="CD108" s="3"/>
      <c r="CE108" s="3"/>
      <c r="CF108" s="3"/>
      <c r="CG108" s="3"/>
      <c r="CH108" s="3"/>
      <c r="CI108" s="11"/>
      <c r="CJ108" s="11"/>
      <c r="CK108" s="11"/>
      <c r="CL108" s="11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Q108" s="3"/>
      <c r="DR108" s="3"/>
      <c r="DS108" s="3"/>
      <c r="DT108" s="3"/>
      <c r="DU108" s="3"/>
      <c r="DV108" s="3"/>
      <c r="DW108" s="3"/>
      <c r="DZ108" s="10" t="s">
        <v>202</v>
      </c>
      <c r="EA108" s="3"/>
      <c r="EB108" s="3"/>
      <c r="EC108" s="3"/>
      <c r="ED108" s="3"/>
      <c r="EE108" s="3"/>
      <c r="EF108" s="3"/>
      <c r="EL108" s="3"/>
      <c r="EM108" s="3"/>
      <c r="EN108" s="3"/>
      <c r="EO108" s="3"/>
      <c r="EP108" s="3"/>
      <c r="EQ108" s="3"/>
      <c r="ER108" s="3"/>
      <c r="ES108" s="3"/>
      <c r="EU108" s="3"/>
      <c r="EV108" s="3"/>
      <c r="EW108" s="3"/>
      <c r="EX108" s="3"/>
      <c r="EY108" s="3"/>
      <c r="EZ108" s="3"/>
      <c r="FA108" s="3"/>
    </row>
    <row r="109" spans="1:157" x14ac:dyDescent="0.2">
      <c r="A109" s="10" t="s">
        <v>202</v>
      </c>
      <c r="B109" s="3"/>
      <c r="C109" s="3"/>
      <c r="D109" s="3"/>
      <c r="E109" s="3"/>
      <c r="F109" s="3"/>
      <c r="G109" s="3"/>
      <c r="K109" s="10" t="s">
        <v>202</v>
      </c>
      <c r="L109" s="3"/>
      <c r="M109" s="3"/>
      <c r="N109" s="3"/>
      <c r="O109" s="3"/>
      <c r="P109" s="3"/>
      <c r="Q109" s="3"/>
      <c r="U109" s="10" t="s">
        <v>202</v>
      </c>
      <c r="V109" s="3"/>
      <c r="W109" s="3"/>
      <c r="X109" s="3"/>
      <c r="Y109" s="3"/>
      <c r="Z109" s="3"/>
      <c r="AA109" s="3"/>
      <c r="AD109" s="10" t="s">
        <v>202</v>
      </c>
      <c r="AE109" s="3"/>
      <c r="AF109" s="3"/>
      <c r="AG109" s="3"/>
      <c r="AH109" s="3"/>
      <c r="AI109" s="3"/>
      <c r="AJ109" s="3"/>
      <c r="AN109" s="10" t="s">
        <v>202</v>
      </c>
      <c r="AO109" s="3"/>
      <c r="AP109" s="3"/>
      <c r="AQ109" s="3"/>
      <c r="AR109" s="3"/>
      <c r="AS109" s="3"/>
      <c r="AT109" s="3"/>
      <c r="AU109" s="3"/>
      <c r="AV109" s="3"/>
      <c r="AW109" s="3"/>
      <c r="AX109" s="10" t="s">
        <v>202</v>
      </c>
      <c r="AY109" s="3"/>
      <c r="AZ109" s="3"/>
      <c r="BA109" s="3"/>
      <c r="BB109" s="3"/>
      <c r="BC109" s="3"/>
      <c r="BD109" s="3"/>
      <c r="BE109" s="3"/>
      <c r="BF109" s="3"/>
      <c r="BG109" s="3"/>
      <c r="BH109" s="10" t="s">
        <v>202</v>
      </c>
      <c r="BI109" s="3"/>
      <c r="BJ109" s="3"/>
      <c r="BK109" s="3"/>
      <c r="BL109" s="3"/>
      <c r="BM109" s="3"/>
      <c r="BN109" s="3"/>
      <c r="BO109" s="3"/>
      <c r="BP109" s="3"/>
      <c r="BQ109" s="3"/>
      <c r="BR109" s="10" t="s">
        <v>202</v>
      </c>
      <c r="BS109" s="3"/>
      <c r="BT109" s="3"/>
      <c r="BU109" s="3"/>
      <c r="BV109" s="3"/>
      <c r="BW109" s="3"/>
      <c r="BX109" s="3"/>
      <c r="BY109" s="3"/>
      <c r="BZ109" s="3"/>
      <c r="CA109" s="3"/>
      <c r="CB109" s="10" t="s">
        <v>202</v>
      </c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10" t="s">
        <v>202</v>
      </c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10" t="s">
        <v>202</v>
      </c>
      <c r="CY109" s="3"/>
      <c r="CZ109" s="3"/>
      <c r="DA109" s="3"/>
      <c r="DB109" s="3"/>
      <c r="DC109" s="3"/>
      <c r="DD109" s="3"/>
      <c r="DE109" s="3"/>
      <c r="DQ109" s="10" t="s">
        <v>202</v>
      </c>
      <c r="DR109" s="3"/>
      <c r="DS109" s="3"/>
      <c r="DT109" s="3"/>
      <c r="DU109" s="3"/>
      <c r="DV109" s="3"/>
      <c r="DW109" s="3"/>
      <c r="DZ109" s="3" t="s">
        <v>167</v>
      </c>
      <c r="EA109" s="11">
        <v>9.4205999999999998E-2</v>
      </c>
      <c r="EB109" s="11">
        <v>8.5285E-2</v>
      </c>
      <c r="EC109" s="11">
        <v>8.3263000000000004E-2</v>
      </c>
      <c r="ED109" s="11">
        <v>0.102105</v>
      </c>
      <c r="EE109" s="11">
        <v>0.130603</v>
      </c>
      <c r="EF109" s="11">
        <v>0.11650099999999999</v>
      </c>
      <c r="EL109" s="10" t="s">
        <v>202</v>
      </c>
      <c r="EM109" s="3"/>
      <c r="EN109" s="3"/>
      <c r="EO109" s="3"/>
      <c r="EP109" s="3"/>
      <c r="EQ109" s="3"/>
      <c r="ER109" s="3"/>
      <c r="ES109" s="3"/>
      <c r="EU109" s="10" t="s">
        <v>202</v>
      </c>
      <c r="EV109" s="3"/>
      <c r="EW109" s="3"/>
      <c r="EX109" s="3"/>
      <c r="EY109" s="3"/>
      <c r="EZ109" s="3"/>
      <c r="FA109" s="3"/>
    </row>
    <row r="110" spans="1:157" x14ac:dyDescent="0.2">
      <c r="A110" s="3" t="s">
        <v>167</v>
      </c>
      <c r="B110" s="11">
        <v>0.21486</v>
      </c>
      <c r="C110" s="11">
        <v>0.180839</v>
      </c>
      <c r="D110" s="11">
        <v>0.23486799999999999</v>
      </c>
      <c r="E110" s="11">
        <v>0.204484</v>
      </c>
      <c r="F110" s="11">
        <v>0.189751</v>
      </c>
      <c r="G110" s="11">
        <v>0.12418999999999999</v>
      </c>
      <c r="K110" s="3" t="s">
        <v>167</v>
      </c>
      <c r="L110" s="11">
        <v>0.272984</v>
      </c>
      <c r="M110" s="11">
        <v>0.29475800000000002</v>
      </c>
      <c r="N110" s="11">
        <v>0.26356000000000002</v>
      </c>
      <c r="O110" s="11">
        <v>0.223659</v>
      </c>
      <c r="P110" s="11">
        <v>0.14186599999999999</v>
      </c>
      <c r="Q110" s="11">
        <v>0.106326</v>
      </c>
      <c r="U110" s="3" t="s">
        <v>167</v>
      </c>
      <c r="V110" s="11">
        <v>6.4581E-2</v>
      </c>
      <c r="W110" s="11">
        <v>6.1928999999999998E-2</v>
      </c>
      <c r="X110" s="11">
        <v>0.112623</v>
      </c>
      <c r="Y110" s="11">
        <v>0.148677</v>
      </c>
      <c r="Z110" s="11">
        <v>0.117683</v>
      </c>
      <c r="AA110" s="11">
        <v>2.247E-2</v>
      </c>
      <c r="AD110" s="3" t="s">
        <v>167</v>
      </c>
      <c r="AE110" s="11">
        <v>5.6577000000000002E-2</v>
      </c>
      <c r="AF110" s="11">
        <v>6.7799999999999996E-3</v>
      </c>
      <c r="AG110" s="11">
        <v>3.6759E-2</v>
      </c>
      <c r="AH110" s="11">
        <v>5.8562999999999997E-2</v>
      </c>
      <c r="AI110" s="11">
        <v>0.14067399999999999</v>
      </c>
      <c r="AJ110" s="11">
        <v>0.112454</v>
      </c>
      <c r="AN110" s="3" t="s">
        <v>167</v>
      </c>
      <c r="AO110" s="11">
        <v>0.19505400000000001</v>
      </c>
      <c r="AP110" s="11">
        <v>0.106437</v>
      </c>
      <c r="AQ110" s="11">
        <v>9.6038999999999999E-2</v>
      </c>
      <c r="AR110" s="11">
        <v>0.13686499999999999</v>
      </c>
      <c r="AS110" s="11">
        <v>0.14457600000000001</v>
      </c>
      <c r="AT110" s="11">
        <v>0.23394599999999999</v>
      </c>
      <c r="AU110" s="11"/>
      <c r="AV110" s="3"/>
      <c r="AW110" s="3"/>
      <c r="AX110" s="3" t="s">
        <v>167</v>
      </c>
      <c r="AY110" s="11">
        <v>1.6948000000000001E-2</v>
      </c>
      <c r="AZ110" s="11">
        <v>7.1034E-2</v>
      </c>
      <c r="BA110" s="11">
        <v>9.6281000000000005E-2</v>
      </c>
      <c r="BB110" s="11">
        <v>8.5417999999999994E-2</v>
      </c>
      <c r="BC110" s="11">
        <v>0.11616899999999999</v>
      </c>
      <c r="BD110" s="11">
        <v>0.137573</v>
      </c>
      <c r="BE110" s="3"/>
      <c r="BF110" s="3"/>
      <c r="BG110" s="3"/>
      <c r="BH110" s="3" t="s">
        <v>170</v>
      </c>
      <c r="BI110" s="11">
        <v>7.4976000000000001E-2</v>
      </c>
      <c r="BJ110" s="11">
        <v>2.8874E-2</v>
      </c>
      <c r="BK110" s="11">
        <v>-1.6922E-2</v>
      </c>
      <c r="BL110" s="11">
        <v>5.2328E-2</v>
      </c>
      <c r="BM110" s="11">
        <v>0.17832300000000001</v>
      </c>
      <c r="BN110" s="11">
        <v>0.20961199999999999</v>
      </c>
      <c r="BO110" s="3"/>
      <c r="BP110" s="3"/>
      <c r="BQ110" s="3"/>
      <c r="BR110" s="3" t="s">
        <v>167</v>
      </c>
      <c r="BS110" s="11">
        <v>0.161441</v>
      </c>
      <c r="BT110" s="11">
        <v>6.9805000000000006E-2</v>
      </c>
      <c r="BU110" s="11">
        <v>8.0979999999999996E-2</v>
      </c>
      <c r="BV110" s="11">
        <v>9.6163999999999999E-2</v>
      </c>
      <c r="BW110" s="11">
        <v>0.179342</v>
      </c>
      <c r="BX110" s="11">
        <v>0.15244099999999999</v>
      </c>
      <c r="BY110" s="3"/>
      <c r="BZ110" s="3"/>
      <c r="CA110" s="3"/>
      <c r="CB110" s="3" t="s">
        <v>167</v>
      </c>
      <c r="CC110" s="11">
        <v>0.367618</v>
      </c>
      <c r="CD110" s="11">
        <v>0.28354099999999999</v>
      </c>
      <c r="CE110" s="11">
        <v>0.28300999999999998</v>
      </c>
      <c r="CF110" s="11">
        <v>0.18152699999999999</v>
      </c>
      <c r="CG110" s="11">
        <v>0.16206999999999999</v>
      </c>
      <c r="CH110" s="11">
        <v>0.116229</v>
      </c>
      <c r="CI110" s="3"/>
      <c r="CJ110" s="3"/>
      <c r="CK110" s="3"/>
      <c r="CL110" s="3"/>
      <c r="CM110" s="3" t="s">
        <v>167</v>
      </c>
      <c r="CN110" s="11">
        <v>0.139843</v>
      </c>
      <c r="CO110" s="11">
        <v>0.150558</v>
      </c>
      <c r="CP110" s="11">
        <v>0.16361500000000001</v>
      </c>
      <c r="CQ110" s="11">
        <v>0.14005699999999999</v>
      </c>
      <c r="CR110" s="11">
        <v>0.13400500000000001</v>
      </c>
      <c r="CS110" s="11">
        <v>0.12981899999999999</v>
      </c>
      <c r="CT110" s="11"/>
      <c r="CU110" s="11"/>
      <c r="CV110" s="11"/>
      <c r="CW110" s="11"/>
      <c r="CX110" s="3" t="s">
        <v>167</v>
      </c>
      <c r="CY110" s="17" t="s">
        <v>78</v>
      </c>
      <c r="CZ110" s="11">
        <v>0.16472000000000001</v>
      </c>
      <c r="DA110" s="11">
        <v>0.197354</v>
      </c>
      <c r="DB110" s="11">
        <v>0.31946999999999998</v>
      </c>
      <c r="DC110" s="11">
        <v>0.35186699999999999</v>
      </c>
      <c r="DD110" s="11">
        <v>0.54017300000000001</v>
      </c>
      <c r="DE110" s="11">
        <v>0.67105199999999998</v>
      </c>
      <c r="DQ110" s="3" t="s">
        <v>167</v>
      </c>
      <c r="DR110" s="11">
        <v>0.51989399999999997</v>
      </c>
      <c r="DS110" s="11">
        <v>0.389351</v>
      </c>
      <c r="DT110" s="11">
        <v>0.35864499999999999</v>
      </c>
      <c r="DU110" s="11">
        <v>0.49097200000000002</v>
      </c>
      <c r="DV110" s="11">
        <v>0.45316800000000002</v>
      </c>
      <c r="DW110" s="11">
        <v>0.27521600000000002</v>
      </c>
      <c r="DZ110" s="3" t="s">
        <v>168</v>
      </c>
      <c r="EA110" s="11">
        <v>9.9055000000000004E-2</v>
      </c>
      <c r="EB110" s="11">
        <v>0.125361</v>
      </c>
      <c r="EC110" s="11">
        <v>8.9581999999999995E-2</v>
      </c>
      <c r="ED110" s="11">
        <v>0.113951</v>
      </c>
      <c r="EE110" s="11">
        <v>0.107275</v>
      </c>
      <c r="EF110" s="11">
        <v>8.6758000000000002E-2</v>
      </c>
      <c r="EL110" s="3" t="s">
        <v>167</v>
      </c>
      <c r="EM110" s="20">
        <v>0.15065400000000001</v>
      </c>
      <c r="EN110" s="11">
        <v>0.15065400000000001</v>
      </c>
      <c r="EO110" s="11">
        <v>5.9698000000000001E-2</v>
      </c>
      <c r="EP110" s="11">
        <v>5.3617999999999999E-2</v>
      </c>
      <c r="EQ110" s="11">
        <v>8.4528000000000006E-2</v>
      </c>
      <c r="ER110" s="11">
        <v>0.14336199999999999</v>
      </c>
      <c r="ES110" s="11">
        <v>0.142266</v>
      </c>
      <c r="EU110" s="3" t="s">
        <v>167</v>
      </c>
      <c r="EV110" s="11">
        <v>2.5478000000000001E-2</v>
      </c>
      <c r="EW110" s="11">
        <v>3.7735999999999999E-2</v>
      </c>
      <c r="EX110" s="11">
        <v>3.6464000000000003E-2</v>
      </c>
      <c r="EY110" s="11">
        <v>5.2725000000000001E-2</v>
      </c>
      <c r="EZ110" s="11">
        <v>5.0452999999999998E-2</v>
      </c>
      <c r="FA110" s="11">
        <v>5.6148999999999998E-2</v>
      </c>
    </row>
    <row r="111" spans="1:157" x14ac:dyDescent="0.2">
      <c r="A111" s="3" t="s">
        <v>168</v>
      </c>
      <c r="B111" s="11">
        <v>0.17727599999999999</v>
      </c>
      <c r="C111" s="11">
        <v>0.14427300000000001</v>
      </c>
      <c r="D111" s="11">
        <v>0.23823900000000001</v>
      </c>
      <c r="E111" s="11">
        <v>0.20302999999999999</v>
      </c>
      <c r="F111" s="11">
        <v>0.214112</v>
      </c>
      <c r="G111" s="11">
        <v>0.13481000000000001</v>
      </c>
      <c r="K111" s="3" t="s">
        <v>168</v>
      </c>
      <c r="L111" s="11">
        <v>0.34062900000000002</v>
      </c>
      <c r="M111" s="11">
        <v>0.32322899999999999</v>
      </c>
      <c r="N111" s="11">
        <v>0.281972</v>
      </c>
      <c r="O111" s="11">
        <v>0.251056</v>
      </c>
      <c r="P111" s="11">
        <v>0.209146</v>
      </c>
      <c r="Q111" s="11">
        <v>0.166384</v>
      </c>
      <c r="U111" s="3" t="s">
        <v>168</v>
      </c>
      <c r="V111" s="11">
        <v>5.3030000000000001E-2</v>
      </c>
      <c r="W111" s="11">
        <v>5.9748000000000002E-2</v>
      </c>
      <c r="X111" s="11">
        <v>0.14490800000000001</v>
      </c>
      <c r="Y111" s="11">
        <v>0.20178699999999999</v>
      </c>
      <c r="Z111" s="11">
        <v>0.172429</v>
      </c>
      <c r="AA111" s="11">
        <v>5.7377999999999998E-2</v>
      </c>
      <c r="AD111" s="3" t="s">
        <v>168</v>
      </c>
      <c r="AE111" s="11">
        <v>0.42744100000000002</v>
      </c>
      <c r="AF111" s="11">
        <v>0.40412799999999999</v>
      </c>
      <c r="AG111" s="11">
        <v>1.228596</v>
      </c>
      <c r="AH111" s="11" t="s">
        <v>116</v>
      </c>
      <c r="AI111" s="11">
        <v>0.20855899999999999</v>
      </c>
      <c r="AJ111" s="11">
        <v>7.1563000000000002E-2</v>
      </c>
      <c r="AN111" s="3" t="s">
        <v>168</v>
      </c>
      <c r="AO111" s="11">
        <v>0.25949800000000001</v>
      </c>
      <c r="AP111" s="11">
        <v>0.16297600000000001</v>
      </c>
      <c r="AQ111" s="11">
        <v>0.136328</v>
      </c>
      <c r="AR111" s="11">
        <v>0.162636</v>
      </c>
      <c r="AS111" s="11">
        <v>0.15187400000000001</v>
      </c>
      <c r="AT111" s="11">
        <v>0.241115</v>
      </c>
      <c r="AU111" s="11"/>
      <c r="AV111" s="11"/>
      <c r="AW111" s="11"/>
      <c r="AX111" s="3" t="s">
        <v>168</v>
      </c>
      <c r="AY111" s="11">
        <v>4.2959999999999998E-2</v>
      </c>
      <c r="AZ111" s="11">
        <v>7.0680999999999994E-2</v>
      </c>
      <c r="BA111" s="11">
        <v>8.2839999999999997E-2</v>
      </c>
      <c r="BB111" s="11">
        <v>7.5806999999999999E-2</v>
      </c>
      <c r="BC111" s="11">
        <v>0.123737</v>
      </c>
      <c r="BD111" s="11">
        <v>0.159443</v>
      </c>
      <c r="BE111" s="11"/>
      <c r="BF111" s="11"/>
      <c r="BG111" s="11"/>
      <c r="BH111" s="3" t="s">
        <v>172</v>
      </c>
      <c r="BI111" s="11">
        <v>5.0180000000000002E-2</v>
      </c>
      <c r="BJ111" s="11">
        <v>9.4011999999999998E-2</v>
      </c>
      <c r="BK111" s="11">
        <v>8.9866000000000001E-2</v>
      </c>
      <c r="BL111" s="11">
        <v>1.9583E-2</v>
      </c>
      <c r="BM111" s="11">
        <v>1.7049999999999999E-3</v>
      </c>
      <c r="BN111" s="11">
        <v>7.0166000000000006E-2</v>
      </c>
      <c r="BO111" s="11"/>
      <c r="BP111" s="11"/>
      <c r="BQ111" s="11"/>
      <c r="BR111" s="3" t="s">
        <v>168</v>
      </c>
      <c r="BS111" s="11">
        <v>0.161441</v>
      </c>
      <c r="BT111" s="11">
        <v>6.9805000000000006E-2</v>
      </c>
      <c r="BU111" s="11">
        <v>8.0979999999999996E-2</v>
      </c>
      <c r="BV111" s="11">
        <v>9.6163999999999999E-2</v>
      </c>
      <c r="BW111" s="11">
        <v>0.179342</v>
      </c>
      <c r="BX111" s="11">
        <v>0.15244099999999999</v>
      </c>
      <c r="BY111" s="11"/>
      <c r="BZ111" s="11"/>
      <c r="CA111" s="11"/>
      <c r="CB111" s="3" t="s">
        <v>168</v>
      </c>
      <c r="CC111" s="11">
        <v>0.34422000000000003</v>
      </c>
      <c r="CD111" s="11">
        <v>0.25317299999999998</v>
      </c>
      <c r="CE111" s="11">
        <v>0.270289</v>
      </c>
      <c r="CF111" s="11">
        <v>0.17032900000000001</v>
      </c>
      <c r="CG111" s="11">
        <v>0.16274</v>
      </c>
      <c r="CH111" s="11">
        <v>0.119218</v>
      </c>
      <c r="CI111" s="11"/>
      <c r="CJ111" s="11"/>
      <c r="CK111" s="11"/>
      <c r="CL111" s="11"/>
      <c r="CM111" s="3" t="s">
        <v>168</v>
      </c>
      <c r="CN111" s="11">
        <v>0.158717</v>
      </c>
      <c r="CO111" s="11">
        <v>0.17178499999999999</v>
      </c>
      <c r="CP111" s="11">
        <v>0.178145</v>
      </c>
      <c r="CQ111" s="11">
        <v>0.14680599999999999</v>
      </c>
      <c r="CR111" s="11">
        <v>0.13858599999999999</v>
      </c>
      <c r="CS111" s="11">
        <v>0.132462</v>
      </c>
      <c r="CT111" s="11"/>
      <c r="CU111" s="11"/>
      <c r="CV111" s="11"/>
      <c r="CW111" s="11"/>
      <c r="CX111" s="3" t="s">
        <v>168</v>
      </c>
      <c r="CY111" s="17" t="s">
        <v>78</v>
      </c>
      <c r="CZ111" s="11">
        <v>0.185417</v>
      </c>
      <c r="DA111" s="11">
        <v>0.21942800000000001</v>
      </c>
      <c r="DB111" s="11">
        <v>0.345692</v>
      </c>
      <c r="DC111" s="11">
        <v>0.31403199999999998</v>
      </c>
      <c r="DD111" s="11">
        <v>0.61296300000000004</v>
      </c>
      <c r="DE111" s="11">
        <v>0.76483199999999996</v>
      </c>
      <c r="DQ111" s="3" t="s">
        <v>168</v>
      </c>
      <c r="DR111" s="11">
        <v>0.36518</v>
      </c>
      <c r="DS111" s="11">
        <v>0.43943300000000002</v>
      </c>
      <c r="DT111" s="11">
        <v>0.49868800000000002</v>
      </c>
      <c r="DU111" s="11">
        <v>0.72409100000000004</v>
      </c>
      <c r="DV111" s="11">
        <v>0.38619900000000001</v>
      </c>
      <c r="DW111" s="11">
        <v>0.17829900000000001</v>
      </c>
      <c r="DZ111" s="3" t="s">
        <v>169</v>
      </c>
      <c r="EA111" s="11">
        <v>0.143292</v>
      </c>
      <c r="EB111" s="11">
        <v>0.13162299999999999</v>
      </c>
      <c r="EC111" s="11">
        <v>0.109449</v>
      </c>
      <c r="ED111" s="11">
        <v>0.12452299999999999</v>
      </c>
      <c r="EE111" s="11">
        <v>0.12770200000000001</v>
      </c>
      <c r="EF111" s="11">
        <v>0.116075</v>
      </c>
      <c r="EL111" s="3" t="s">
        <v>168</v>
      </c>
      <c r="EM111" s="20">
        <v>0.15235899999999999</v>
      </c>
      <c r="EN111" s="11">
        <v>0.15235899999999999</v>
      </c>
      <c r="EO111" s="11">
        <v>5.9879000000000002E-2</v>
      </c>
      <c r="EP111" s="11">
        <v>5.4708E-2</v>
      </c>
      <c r="EQ111" s="11">
        <v>8.6774000000000004E-2</v>
      </c>
      <c r="ER111" s="11">
        <v>0.14757999999999999</v>
      </c>
      <c r="ES111" s="11">
        <v>0.145644</v>
      </c>
      <c r="EU111" s="3" t="s">
        <v>168</v>
      </c>
      <c r="EV111" s="11">
        <v>1.2526000000000001E-2</v>
      </c>
      <c r="EW111" s="11">
        <v>3.0290999999999998E-2</v>
      </c>
      <c r="EX111" s="11">
        <v>3.6477999999999997E-2</v>
      </c>
      <c r="EY111" s="11">
        <v>4.4877E-2</v>
      </c>
      <c r="EZ111" s="11">
        <v>4.4005000000000002E-2</v>
      </c>
      <c r="FA111" s="11">
        <v>5.1295E-2</v>
      </c>
    </row>
    <row r="112" spans="1:157" x14ac:dyDescent="0.2">
      <c r="A112" s="3" t="s">
        <v>169</v>
      </c>
      <c r="B112" s="11">
        <v>0.168571</v>
      </c>
      <c r="C112" s="11">
        <v>0.15306</v>
      </c>
      <c r="D112" s="11">
        <v>0.28823199999999999</v>
      </c>
      <c r="E112" s="11">
        <v>0.22897500000000001</v>
      </c>
      <c r="F112" s="11">
        <v>0.22194</v>
      </c>
      <c r="G112" s="11">
        <v>0.13165099999999999</v>
      </c>
      <c r="K112" s="3" t="s">
        <v>169</v>
      </c>
      <c r="L112" s="11">
        <v>0.43470700000000001</v>
      </c>
      <c r="M112" s="11">
        <v>0.45576800000000001</v>
      </c>
      <c r="N112" s="11">
        <v>0.28794500000000001</v>
      </c>
      <c r="O112" s="11">
        <v>0.15010799999999999</v>
      </c>
      <c r="P112" s="11">
        <v>0.21160799999999999</v>
      </c>
      <c r="Q112" s="11">
        <v>0.22699900000000001</v>
      </c>
      <c r="U112" s="3" t="s">
        <v>169</v>
      </c>
      <c r="V112" s="11">
        <v>2.7355999999999998E-2</v>
      </c>
      <c r="W112" s="11">
        <v>2.6530000000000001E-2</v>
      </c>
      <c r="X112" s="11">
        <v>0.136986</v>
      </c>
      <c r="Y112" s="11">
        <v>0.195103</v>
      </c>
      <c r="Z112" s="11">
        <v>0.176091</v>
      </c>
      <c r="AA112" s="11">
        <v>3.8498999999999999E-2</v>
      </c>
      <c r="AD112" s="3" t="s">
        <v>169</v>
      </c>
      <c r="AE112" s="11">
        <v>0.367701</v>
      </c>
      <c r="AF112" s="11">
        <v>0.32703500000000002</v>
      </c>
      <c r="AG112" s="11">
        <v>0.84068799999999999</v>
      </c>
      <c r="AH112" s="11" t="s">
        <v>116</v>
      </c>
      <c r="AI112" s="11">
        <v>0.19064</v>
      </c>
      <c r="AJ112" s="11">
        <v>6.9820999999999994E-2</v>
      </c>
      <c r="AN112" s="3" t="s">
        <v>169</v>
      </c>
      <c r="AO112" s="11">
        <v>0.270096</v>
      </c>
      <c r="AP112" s="11">
        <v>0.14904800000000001</v>
      </c>
      <c r="AQ112" s="11">
        <v>0.151953</v>
      </c>
      <c r="AR112" s="11">
        <v>0.23961099999999999</v>
      </c>
      <c r="AS112" s="11">
        <v>0.214923</v>
      </c>
      <c r="AT112" s="11">
        <v>0.20142699999999999</v>
      </c>
      <c r="AU112" s="11"/>
      <c r="AV112" s="11"/>
      <c r="AW112" s="11"/>
      <c r="AX112" s="3" t="s">
        <v>169</v>
      </c>
      <c r="AY112" s="11">
        <v>0.111204</v>
      </c>
      <c r="AZ112" s="11">
        <v>0.108622</v>
      </c>
      <c r="BA112" s="11">
        <v>8.7533E-2</v>
      </c>
      <c r="BB112" s="11">
        <v>0.120564</v>
      </c>
      <c r="BC112" s="11">
        <v>0.129997</v>
      </c>
      <c r="BD112" s="11">
        <v>0.195692</v>
      </c>
      <c r="BE112" s="11"/>
      <c r="BF112" s="11"/>
      <c r="BG112" s="11"/>
      <c r="BH112" s="3" t="s">
        <v>174</v>
      </c>
      <c r="BI112" s="11">
        <v>1.3738E-2</v>
      </c>
      <c r="BJ112" s="11">
        <v>0.48945899999999998</v>
      </c>
      <c r="BK112" s="11" t="s">
        <v>116</v>
      </c>
      <c r="BL112" s="11">
        <v>4.5851000000000003E-2</v>
      </c>
      <c r="BM112" s="11">
        <v>-0.18911700000000001</v>
      </c>
      <c r="BN112" s="11" t="s">
        <v>116</v>
      </c>
      <c r="BO112" s="11"/>
      <c r="BP112" s="11"/>
      <c r="BQ112" s="11"/>
      <c r="BR112" s="3" t="s">
        <v>169</v>
      </c>
      <c r="BS112" s="11">
        <v>0.17693</v>
      </c>
      <c r="BT112" s="11">
        <v>6.4560999999999993E-2</v>
      </c>
      <c r="BU112" s="11">
        <v>7.3898000000000005E-2</v>
      </c>
      <c r="BV112" s="11">
        <v>9.4905000000000003E-2</v>
      </c>
      <c r="BW112" s="11">
        <v>0.206291</v>
      </c>
      <c r="BX112" s="11">
        <v>0.17947099999999999</v>
      </c>
      <c r="BY112" s="11"/>
      <c r="BZ112" s="11"/>
      <c r="CA112" s="11"/>
      <c r="CB112" s="3" t="s">
        <v>169</v>
      </c>
      <c r="CC112" s="11">
        <v>0.32975599999999999</v>
      </c>
      <c r="CD112" s="11">
        <v>0.19394</v>
      </c>
      <c r="CE112" s="11">
        <v>0.232487</v>
      </c>
      <c r="CF112" s="11">
        <v>6.7470000000000002E-2</v>
      </c>
      <c r="CG112" s="11">
        <v>0.15795400000000001</v>
      </c>
      <c r="CH112" s="11">
        <v>0.13094</v>
      </c>
      <c r="CI112" s="11"/>
      <c r="CJ112" s="11"/>
      <c r="CK112" s="11"/>
      <c r="CL112" s="11"/>
      <c r="CM112" s="3" t="s">
        <v>169</v>
      </c>
      <c r="CN112" s="11">
        <v>0.20679800000000001</v>
      </c>
      <c r="CO112" s="11">
        <v>0.21589700000000001</v>
      </c>
      <c r="CP112" s="11">
        <v>0.21551799999999999</v>
      </c>
      <c r="CQ112" s="11">
        <v>0.16118499999999999</v>
      </c>
      <c r="CR112" s="11">
        <v>0.169991</v>
      </c>
      <c r="CS112" s="11">
        <v>0.16778599999999999</v>
      </c>
      <c r="CT112" s="11"/>
      <c r="CU112" s="11"/>
      <c r="CV112" s="11"/>
      <c r="CW112" s="11"/>
      <c r="CX112" s="3" t="s">
        <v>169</v>
      </c>
      <c r="CY112" s="17" t="s">
        <v>78</v>
      </c>
      <c r="CZ112" s="11">
        <v>0.14960399999999999</v>
      </c>
      <c r="DA112" s="11">
        <v>0.195108</v>
      </c>
      <c r="DB112" s="11">
        <v>0.40241700000000002</v>
      </c>
      <c r="DC112" s="11">
        <v>0.30190899999999998</v>
      </c>
      <c r="DD112" s="11">
        <v>0.80955999999999995</v>
      </c>
      <c r="DE112" s="11">
        <v>0.95340100000000005</v>
      </c>
      <c r="DQ112" s="3" t="s">
        <v>169</v>
      </c>
      <c r="DR112" s="11">
        <v>0.93142199999999997</v>
      </c>
      <c r="DS112" s="11">
        <v>9.222512</v>
      </c>
      <c r="DT112" s="11">
        <v>0.79360200000000003</v>
      </c>
      <c r="DU112" s="11">
        <v>1.0010349999999999</v>
      </c>
      <c r="DV112" s="11">
        <v>0.46944799999999998</v>
      </c>
      <c r="DW112" s="11">
        <v>0.22719600000000001</v>
      </c>
      <c r="DZ112" s="3" t="s">
        <v>171</v>
      </c>
      <c r="EA112" s="11">
        <v>0.14410600000000001</v>
      </c>
      <c r="EB112" s="11">
        <v>0.13431399999999999</v>
      </c>
      <c r="EC112" s="11">
        <v>0.113278</v>
      </c>
      <c r="ED112" s="11">
        <v>0.12859300000000001</v>
      </c>
      <c r="EE112" s="11">
        <v>0.13047400000000001</v>
      </c>
      <c r="EF112" s="11">
        <v>0.104911</v>
      </c>
      <c r="EL112" s="3" t="s">
        <v>169</v>
      </c>
      <c r="EM112" s="20">
        <v>0.15299099999999999</v>
      </c>
      <c r="EN112" s="11">
        <v>0.16164500000000001</v>
      </c>
      <c r="EO112" s="11">
        <v>5.6369000000000002E-2</v>
      </c>
      <c r="EP112" s="11">
        <v>5.3244E-2</v>
      </c>
      <c r="EQ112" s="11">
        <v>8.4740999999999997E-2</v>
      </c>
      <c r="ER112" s="11">
        <v>0.15373000000000001</v>
      </c>
      <c r="ES112" s="11">
        <v>0.14557899999999999</v>
      </c>
      <c r="EU112" s="3" t="s">
        <v>169</v>
      </c>
      <c r="EV112" s="11">
        <v>-3.9639999999999996E-3</v>
      </c>
      <c r="EW112" s="11">
        <v>2.3127000000000002E-2</v>
      </c>
      <c r="EX112" s="11">
        <v>3.8961000000000003E-2</v>
      </c>
      <c r="EY112" s="11">
        <v>3.0082999999999999E-2</v>
      </c>
      <c r="EZ112" s="11">
        <v>4.8680000000000001E-2</v>
      </c>
      <c r="FA112" s="11">
        <v>1.1816E-2</v>
      </c>
    </row>
    <row r="113" spans="1:157" x14ac:dyDescent="0.2">
      <c r="A113" s="3" t="s">
        <v>171</v>
      </c>
      <c r="B113" s="11">
        <v>0.14367199999999999</v>
      </c>
      <c r="C113" s="11">
        <v>0.122299</v>
      </c>
      <c r="D113" s="11">
        <v>0.32996999999999999</v>
      </c>
      <c r="E113" s="11">
        <v>0.26785300000000001</v>
      </c>
      <c r="F113" s="11">
        <v>0.280725</v>
      </c>
      <c r="G113" s="11">
        <v>0.141482</v>
      </c>
      <c r="K113" s="3" t="s">
        <v>171</v>
      </c>
      <c r="L113" s="11">
        <v>0.50031899999999996</v>
      </c>
      <c r="M113" s="11">
        <v>0.73628400000000005</v>
      </c>
      <c r="N113" s="11">
        <v>0.253357</v>
      </c>
      <c r="O113" s="11">
        <v>-2.6141999999999999E-2</v>
      </c>
      <c r="P113" s="11">
        <v>0.17070099999999999</v>
      </c>
      <c r="Q113" s="11">
        <v>0.28636099999999998</v>
      </c>
      <c r="U113" s="3" t="s">
        <v>171</v>
      </c>
      <c r="V113" s="11">
        <v>2.1236999999999999E-2</v>
      </c>
      <c r="W113" s="11">
        <v>2.6173999999999999E-2</v>
      </c>
      <c r="X113" s="11">
        <v>0.153975</v>
      </c>
      <c r="Y113" s="11">
        <v>0.231624</v>
      </c>
      <c r="Z113" s="11">
        <v>0.19914499999999999</v>
      </c>
      <c r="AA113" s="11">
        <v>4.1873E-2</v>
      </c>
      <c r="AD113" s="3" t="s">
        <v>171</v>
      </c>
      <c r="AE113" s="11">
        <v>0.41426000000000002</v>
      </c>
      <c r="AF113" s="11">
        <v>0.38622200000000001</v>
      </c>
      <c r="AG113" s="11">
        <v>1.144889</v>
      </c>
      <c r="AH113" s="11" t="s">
        <v>116</v>
      </c>
      <c r="AI113" s="11">
        <v>0.20718900000000001</v>
      </c>
      <c r="AJ113" s="11">
        <v>7.2288000000000005E-2</v>
      </c>
      <c r="AN113" s="3" t="s">
        <v>171</v>
      </c>
      <c r="AO113" s="11">
        <v>0.28165499999999999</v>
      </c>
      <c r="AP113" s="11">
        <v>0.153167</v>
      </c>
      <c r="AQ113" s="11">
        <v>0.1588</v>
      </c>
      <c r="AR113" s="11">
        <v>0.25215599999999999</v>
      </c>
      <c r="AS113" s="11">
        <v>0.22580700000000001</v>
      </c>
      <c r="AT113" s="11">
        <v>0.20700299999999999</v>
      </c>
      <c r="AU113" s="11"/>
      <c r="AV113" s="11"/>
      <c r="AW113" s="11"/>
      <c r="AX113" s="3" t="s">
        <v>171</v>
      </c>
      <c r="AY113" s="11">
        <v>0.109774</v>
      </c>
      <c r="AZ113" s="11">
        <v>0.13980899999999999</v>
      </c>
      <c r="BA113" s="11">
        <v>0.11700000000000001</v>
      </c>
      <c r="BB113" s="11">
        <v>0.14041600000000001</v>
      </c>
      <c r="BC113" s="11">
        <v>0.13917299999999999</v>
      </c>
      <c r="BD113" s="11">
        <v>0.21207000000000001</v>
      </c>
      <c r="BE113" s="11"/>
      <c r="BF113" s="11"/>
      <c r="BG113" s="11"/>
      <c r="BH113" s="3" t="s">
        <v>167</v>
      </c>
      <c r="BI113" s="11">
        <v>6.4868999999999996E-2</v>
      </c>
      <c r="BJ113" s="11">
        <v>2.6474999999999999E-2</v>
      </c>
      <c r="BK113" s="11">
        <v>8.0578999999999998E-2</v>
      </c>
      <c r="BL113" s="11">
        <v>3.5538E-2</v>
      </c>
      <c r="BM113" s="11">
        <v>0.124405</v>
      </c>
      <c r="BN113" s="11">
        <v>8.4315000000000001E-2</v>
      </c>
      <c r="BO113" s="11"/>
      <c r="BP113" s="11"/>
      <c r="BQ113" s="11"/>
      <c r="BR113" s="3" t="s">
        <v>171</v>
      </c>
      <c r="BS113" s="11">
        <v>0.17735500000000001</v>
      </c>
      <c r="BT113" s="11">
        <v>6.2315000000000002E-2</v>
      </c>
      <c r="BU113" s="11">
        <v>7.2456999999999994E-2</v>
      </c>
      <c r="BV113" s="11">
        <v>9.4209000000000001E-2</v>
      </c>
      <c r="BW113" s="11">
        <v>0.21018100000000001</v>
      </c>
      <c r="BX113" s="11">
        <v>0.18470700000000001</v>
      </c>
      <c r="BY113" s="11"/>
      <c r="BZ113" s="11"/>
      <c r="CA113" s="11"/>
      <c r="CB113" s="3" t="s">
        <v>171</v>
      </c>
      <c r="CC113" s="11">
        <v>0.30885899999999999</v>
      </c>
      <c r="CD113" s="11">
        <v>0.166239</v>
      </c>
      <c r="CE113" s="11">
        <v>0.22662099999999999</v>
      </c>
      <c r="CF113" s="11">
        <v>4.5214999999999998E-2</v>
      </c>
      <c r="CG113" s="11">
        <v>0.14966599999999999</v>
      </c>
      <c r="CH113" s="11">
        <v>0.11168599999999999</v>
      </c>
      <c r="CI113" s="11"/>
      <c r="CJ113" s="11"/>
      <c r="CK113" s="11"/>
      <c r="CL113" s="11"/>
      <c r="CM113" s="3" t="s">
        <v>171</v>
      </c>
      <c r="CN113" s="11">
        <v>0.206952</v>
      </c>
      <c r="CO113" s="11">
        <v>0.242781</v>
      </c>
      <c r="CP113" s="11">
        <v>0.23929300000000001</v>
      </c>
      <c r="CQ113" s="11">
        <v>0.18668799999999999</v>
      </c>
      <c r="CR113" s="11">
        <v>0.16894999999999999</v>
      </c>
      <c r="CS113" s="11">
        <v>0.16042000000000001</v>
      </c>
      <c r="CT113" s="11"/>
      <c r="CU113" s="11"/>
      <c r="CV113" s="11"/>
      <c r="CW113" s="11"/>
      <c r="CX113" s="3" t="s">
        <v>171</v>
      </c>
      <c r="CY113" s="17" t="s">
        <v>78</v>
      </c>
      <c r="CZ113" s="11">
        <v>0.12712699999999999</v>
      </c>
      <c r="DA113" s="11">
        <v>0.17768600000000001</v>
      </c>
      <c r="DB113" s="11">
        <v>0.40381600000000001</v>
      </c>
      <c r="DC113" s="11">
        <v>0.29782599999999998</v>
      </c>
      <c r="DD113" s="11">
        <v>0.84669700000000003</v>
      </c>
      <c r="DE113" s="11">
        <v>0.98393299999999995</v>
      </c>
      <c r="DQ113" s="3" t="s">
        <v>171</v>
      </c>
      <c r="DR113" s="11" t="s">
        <v>116</v>
      </c>
      <c r="DS113" s="11" t="s">
        <v>116</v>
      </c>
      <c r="DT113" s="11" t="s">
        <v>116</v>
      </c>
      <c r="DU113" s="11">
        <v>3.7932929999999998</v>
      </c>
      <c r="DV113" s="11">
        <v>0.65792300000000004</v>
      </c>
      <c r="DW113" s="11">
        <v>0.21520700000000001</v>
      </c>
      <c r="DZ113" s="3" t="s">
        <v>173</v>
      </c>
      <c r="EA113" s="11">
        <v>0.150391</v>
      </c>
      <c r="EB113" s="11">
        <v>0.13783999999999999</v>
      </c>
      <c r="EC113" s="11">
        <v>0.113883</v>
      </c>
      <c r="ED113" s="11">
        <v>0.13041800000000001</v>
      </c>
      <c r="EE113" s="11">
        <v>0.13034799999999999</v>
      </c>
      <c r="EF113" s="11">
        <v>0.104383</v>
      </c>
      <c r="EL113" s="3" t="s">
        <v>171</v>
      </c>
      <c r="EM113" s="20">
        <v>0.15440400000000001</v>
      </c>
      <c r="EN113" s="11">
        <v>0.15440400000000001</v>
      </c>
      <c r="EO113" s="11">
        <v>4.5835000000000001E-2</v>
      </c>
      <c r="EP113" s="11">
        <v>5.1723999999999999E-2</v>
      </c>
      <c r="EQ113" s="11">
        <v>8.4553000000000003E-2</v>
      </c>
      <c r="ER113" s="11">
        <v>0.15703600000000001</v>
      </c>
      <c r="ES113" s="11">
        <v>0.14763599999999999</v>
      </c>
      <c r="EU113" s="3" t="s">
        <v>171</v>
      </c>
      <c r="EV113" s="11">
        <v>-1.9349000000000002E-2</v>
      </c>
      <c r="EW113" s="11">
        <v>2.5017000000000001E-2</v>
      </c>
      <c r="EX113" s="11">
        <v>5.7167000000000003E-2</v>
      </c>
      <c r="EY113" s="11">
        <v>4.5418E-2</v>
      </c>
      <c r="EZ113" s="11">
        <v>6.2060999999999998E-2</v>
      </c>
      <c r="FA113" s="11">
        <v>-5.6629999999999996E-3</v>
      </c>
    </row>
    <row r="114" spans="1:157" x14ac:dyDescent="0.2">
      <c r="A114" s="3" t="s">
        <v>173</v>
      </c>
      <c r="B114" s="11">
        <v>0.14849899999999999</v>
      </c>
      <c r="C114" s="11">
        <v>0.12550500000000001</v>
      </c>
      <c r="D114" s="11">
        <v>0.34163300000000002</v>
      </c>
      <c r="E114" s="11">
        <v>0.27713700000000002</v>
      </c>
      <c r="F114" s="11">
        <v>0.28869099999999998</v>
      </c>
      <c r="G114" s="11">
        <v>0.14586399999999999</v>
      </c>
      <c r="K114" s="3" t="s">
        <v>173</v>
      </c>
      <c r="L114" s="11">
        <v>0.51448499999999997</v>
      </c>
      <c r="M114" s="11">
        <v>0.77336899999999997</v>
      </c>
      <c r="N114" s="11">
        <v>0.260546</v>
      </c>
      <c r="O114" s="11">
        <v>-2.8132000000000001E-2</v>
      </c>
      <c r="P114" s="11">
        <v>0.171875</v>
      </c>
      <c r="Q114" s="11">
        <v>0.28904200000000002</v>
      </c>
      <c r="U114" s="3" t="s">
        <v>173</v>
      </c>
      <c r="V114" s="11">
        <v>2.1236999999999999E-2</v>
      </c>
      <c r="W114" s="11">
        <v>2.6173999999999999E-2</v>
      </c>
      <c r="X114" s="11">
        <v>0.153975</v>
      </c>
      <c r="Y114" s="11">
        <v>0.231624</v>
      </c>
      <c r="Z114" s="11">
        <v>0.19914499999999999</v>
      </c>
      <c r="AA114" s="11">
        <v>4.1873E-2</v>
      </c>
      <c r="AD114" s="3" t="s">
        <v>173</v>
      </c>
      <c r="AE114" s="11">
        <v>0.42744100000000002</v>
      </c>
      <c r="AF114" s="11">
        <v>0.40412799999999999</v>
      </c>
      <c r="AG114" s="11">
        <v>1.228596</v>
      </c>
      <c r="AH114" s="11" t="s">
        <v>116</v>
      </c>
      <c r="AI114" s="11">
        <v>0.20855899999999999</v>
      </c>
      <c r="AJ114" s="11">
        <v>7.1563000000000002E-2</v>
      </c>
      <c r="AN114" s="3" t="s">
        <v>173</v>
      </c>
      <c r="AO114" s="11">
        <v>0.31535800000000003</v>
      </c>
      <c r="AP114" s="11">
        <v>0.17489299999999999</v>
      </c>
      <c r="AQ114" s="11">
        <v>0.16536400000000001</v>
      </c>
      <c r="AR114" s="11">
        <v>0.49704500000000001</v>
      </c>
      <c r="AS114" s="11">
        <v>0.55678399999999995</v>
      </c>
      <c r="AT114" s="11">
        <v>0.21313199999999999</v>
      </c>
      <c r="AU114" s="11"/>
      <c r="AV114" s="11"/>
      <c r="AW114" s="11"/>
      <c r="AX114" s="3" t="s">
        <v>173</v>
      </c>
      <c r="AY114" s="11">
        <v>0.157223</v>
      </c>
      <c r="AZ114" s="11">
        <v>0.153638</v>
      </c>
      <c r="BA114" s="11">
        <v>0.111418</v>
      </c>
      <c r="BB114" s="11">
        <v>0.12986</v>
      </c>
      <c r="BC114" s="11">
        <v>0.14369399999999999</v>
      </c>
      <c r="BD114" s="11">
        <v>0.21911800000000001</v>
      </c>
      <c r="BE114" s="11"/>
      <c r="BF114" s="11"/>
      <c r="BG114" s="11"/>
      <c r="BH114" s="3" t="s">
        <v>175</v>
      </c>
      <c r="BI114" s="11">
        <v>0.137797</v>
      </c>
      <c r="BJ114" s="11">
        <v>6.0259E-2</v>
      </c>
      <c r="BK114" s="11">
        <v>0.14175299999999999</v>
      </c>
      <c r="BL114" s="11">
        <v>1.1264E-2</v>
      </c>
      <c r="BM114" s="11">
        <v>0.193718</v>
      </c>
      <c r="BN114" s="11">
        <v>6.5521999999999997E-2</v>
      </c>
      <c r="BO114" s="11"/>
      <c r="BP114" s="11"/>
      <c r="BQ114" s="11"/>
      <c r="BR114" s="3" t="s">
        <v>173</v>
      </c>
      <c r="BS114" s="11">
        <v>0.18044399999999999</v>
      </c>
      <c r="BT114" s="11">
        <v>6.2276999999999999E-2</v>
      </c>
      <c r="BU114" s="11">
        <v>6.8461999999999995E-2</v>
      </c>
      <c r="BV114" s="11">
        <v>9.3037999999999996E-2</v>
      </c>
      <c r="BW114" s="11">
        <v>0.21240899999999999</v>
      </c>
      <c r="BX114" s="11">
        <v>0.18587100000000001</v>
      </c>
      <c r="BY114" s="11"/>
      <c r="BZ114" s="11"/>
      <c r="CA114" s="11"/>
      <c r="CB114" s="3" t="s">
        <v>173</v>
      </c>
      <c r="CC114" s="11">
        <v>0.32619500000000001</v>
      </c>
      <c r="CD114" s="11">
        <v>0.17376800000000001</v>
      </c>
      <c r="CE114" s="11">
        <v>0.23346800000000001</v>
      </c>
      <c r="CF114" s="11">
        <v>5.0000999999999997E-2</v>
      </c>
      <c r="CG114" s="11">
        <v>0.15395500000000001</v>
      </c>
      <c r="CH114" s="11">
        <v>0.114582</v>
      </c>
      <c r="CI114" s="11"/>
      <c r="CJ114" s="11"/>
      <c r="CK114" s="11"/>
      <c r="CL114" s="11"/>
      <c r="CM114" s="3" t="s">
        <v>173</v>
      </c>
      <c r="CN114" s="11">
        <v>0.217692</v>
      </c>
      <c r="CO114" s="11">
        <v>0.25872200000000001</v>
      </c>
      <c r="CP114" s="11">
        <v>0.24740599999999999</v>
      </c>
      <c r="CQ114" s="11">
        <v>0.18746399999999999</v>
      </c>
      <c r="CR114" s="11">
        <v>0.16106699999999999</v>
      </c>
      <c r="CS114" s="11">
        <v>0.15041499999999999</v>
      </c>
      <c r="CT114" s="11"/>
      <c r="CU114" s="11"/>
      <c r="CV114" s="11"/>
      <c r="CW114" s="11"/>
      <c r="CX114" s="3" t="s">
        <v>173</v>
      </c>
      <c r="CY114" s="17" t="s">
        <v>78</v>
      </c>
      <c r="CZ114" s="11">
        <v>0.136846</v>
      </c>
      <c r="DA114" s="11">
        <v>0.137216</v>
      </c>
      <c r="DB114" s="11">
        <v>0.38201299999999999</v>
      </c>
      <c r="DC114" s="11">
        <v>0.25137799999999999</v>
      </c>
      <c r="DD114" s="11">
        <v>0.91148300000000004</v>
      </c>
      <c r="DE114" s="11">
        <v>1.0209379999999999</v>
      </c>
      <c r="DQ114" s="3" t="s">
        <v>173</v>
      </c>
      <c r="DR114" s="11" t="s">
        <v>116</v>
      </c>
      <c r="DS114" s="11" t="s">
        <v>116</v>
      </c>
      <c r="DT114" s="11" t="s">
        <v>116</v>
      </c>
      <c r="DU114" s="11">
        <v>4.5472510000000002</v>
      </c>
      <c r="DV114" s="11">
        <v>0.65792300000000004</v>
      </c>
      <c r="DW114" s="11">
        <v>0.21979599999999999</v>
      </c>
      <c r="DZ114" s="3" t="s">
        <v>175</v>
      </c>
      <c r="EA114" s="11">
        <v>0.26267600000000002</v>
      </c>
      <c r="EB114" s="11">
        <v>0.13366700000000001</v>
      </c>
      <c r="EC114" s="11">
        <v>0.127169</v>
      </c>
      <c r="ED114" s="11">
        <v>0.131713</v>
      </c>
      <c r="EE114" s="11">
        <v>0.136435</v>
      </c>
      <c r="EF114" s="11">
        <v>-4.9188000000000003E-2</v>
      </c>
      <c r="EL114" s="3" t="s">
        <v>173</v>
      </c>
      <c r="EM114" s="20">
        <v>0.15482599999999999</v>
      </c>
      <c r="EN114" s="11">
        <v>0.15482599999999999</v>
      </c>
      <c r="EO114" s="11">
        <v>4.5442000000000003E-2</v>
      </c>
      <c r="EP114" s="11">
        <v>5.1302E-2</v>
      </c>
      <c r="EQ114" s="11">
        <v>8.4306000000000006E-2</v>
      </c>
      <c r="ER114" s="11">
        <v>0.15787999999999999</v>
      </c>
      <c r="ES114" s="11">
        <v>0.14838000000000001</v>
      </c>
      <c r="EU114" s="3" t="s">
        <v>173</v>
      </c>
      <c r="EV114" s="11">
        <v>-1.9349000000000002E-2</v>
      </c>
      <c r="EW114" s="11">
        <v>2.5017000000000001E-2</v>
      </c>
      <c r="EX114" s="11">
        <v>5.7167000000000003E-2</v>
      </c>
      <c r="EY114" s="11">
        <v>4.5418E-2</v>
      </c>
      <c r="EZ114" s="11">
        <v>6.2060999999999998E-2</v>
      </c>
      <c r="FA114" s="11">
        <v>-5.6629999999999996E-3</v>
      </c>
    </row>
    <row r="115" spans="1:157" x14ac:dyDescent="0.2">
      <c r="A115" s="3" t="s">
        <v>175</v>
      </c>
      <c r="B115" s="11">
        <v>0.20808599999999999</v>
      </c>
      <c r="C115" s="11">
        <v>0.47058299999999997</v>
      </c>
      <c r="D115" s="11">
        <v>0.352441</v>
      </c>
      <c r="E115" s="11">
        <v>0.20421300000000001</v>
      </c>
      <c r="F115" s="11">
        <v>0.22372900000000001</v>
      </c>
      <c r="G115" s="11">
        <v>0.101077</v>
      </c>
      <c r="K115" s="3" t="s">
        <v>175</v>
      </c>
      <c r="L115" s="11">
        <v>0.69704100000000002</v>
      </c>
      <c r="M115" s="11">
        <v>0.91593000000000002</v>
      </c>
      <c r="N115" s="11">
        <v>0.49064099999999999</v>
      </c>
      <c r="O115" s="11" t="s">
        <v>116</v>
      </c>
      <c r="P115" s="11">
        <v>0.12565799999999999</v>
      </c>
      <c r="Q115" s="11">
        <v>0.23830000000000001</v>
      </c>
      <c r="U115" s="3" t="s">
        <v>175</v>
      </c>
      <c r="V115" s="11">
        <v>6.5439999999999998E-2</v>
      </c>
      <c r="W115" s="11">
        <v>5.892E-2</v>
      </c>
      <c r="X115" s="11">
        <v>0.167271</v>
      </c>
      <c r="Y115" s="11">
        <v>0.217834</v>
      </c>
      <c r="Z115" s="11">
        <v>0.19101699999999999</v>
      </c>
      <c r="AA115" s="11">
        <v>-3.3349999999999999E-3</v>
      </c>
      <c r="AD115" s="3" t="s">
        <v>175</v>
      </c>
      <c r="AE115" s="11">
        <v>0.49605300000000002</v>
      </c>
      <c r="AF115" s="11">
        <v>-1.5678999999999998E-2</v>
      </c>
      <c r="AG115" s="11">
        <v>1.760818</v>
      </c>
      <c r="AH115" s="11" t="s">
        <v>116</v>
      </c>
      <c r="AI115" s="11">
        <v>0.30959700000000001</v>
      </c>
      <c r="AJ115" s="11">
        <v>7.3139999999999997E-2</v>
      </c>
      <c r="AN115" s="3" t="s">
        <v>175</v>
      </c>
      <c r="AO115" s="11" t="s">
        <v>116</v>
      </c>
      <c r="AP115" s="11">
        <v>0.18266499999999999</v>
      </c>
      <c r="AQ115" s="11">
        <v>-0.18901899999999999</v>
      </c>
      <c r="AR115" s="11">
        <v>0.61360599999999998</v>
      </c>
      <c r="AS115" s="11">
        <v>0.68167500000000003</v>
      </c>
      <c r="AT115" s="11">
        <v>-2.8937000000000001E-2</v>
      </c>
      <c r="AU115" s="11"/>
      <c r="AV115" s="11"/>
      <c r="AW115" s="11"/>
      <c r="AX115" s="3" t="s">
        <v>175</v>
      </c>
      <c r="AY115" s="11">
        <v>0.192112</v>
      </c>
      <c r="AZ115" s="11" t="s">
        <v>116</v>
      </c>
      <c r="BA115" s="11">
        <v>0.21001600000000001</v>
      </c>
      <c r="BB115" s="11">
        <v>0.10424600000000001</v>
      </c>
      <c r="BC115" s="11">
        <v>-5.4188E-2</v>
      </c>
      <c r="BD115" s="11">
        <v>0.11906899999999999</v>
      </c>
      <c r="BE115" s="11"/>
      <c r="BF115" s="11"/>
      <c r="BG115" s="11"/>
      <c r="BH115" s="3" t="s">
        <v>176</v>
      </c>
      <c r="BI115" s="11">
        <v>0.137797</v>
      </c>
      <c r="BJ115" s="11">
        <v>6.0259E-2</v>
      </c>
      <c r="BK115" s="11">
        <v>0.14175299999999999</v>
      </c>
      <c r="BL115" s="11">
        <v>1.1264E-2</v>
      </c>
      <c r="BM115" s="11">
        <v>0.193718</v>
      </c>
      <c r="BN115" s="11">
        <v>6.5521999999999997E-2</v>
      </c>
      <c r="BO115" s="11"/>
      <c r="BP115" s="11"/>
      <c r="BQ115" s="11"/>
      <c r="BR115" s="3" t="s">
        <v>175</v>
      </c>
      <c r="BS115" s="11">
        <v>0.25992100000000001</v>
      </c>
      <c r="BT115" s="11">
        <v>0.17868500000000001</v>
      </c>
      <c r="BU115" s="11">
        <v>0.14029</v>
      </c>
      <c r="BV115" s="11">
        <v>6.9464999999999999E-2</v>
      </c>
      <c r="BW115" s="11">
        <v>0.20420199999999999</v>
      </c>
      <c r="BX115" s="11">
        <v>0.150453</v>
      </c>
      <c r="BY115" s="11"/>
      <c r="BZ115" s="11"/>
      <c r="CA115" s="11"/>
      <c r="CB115" s="3" t="s">
        <v>175</v>
      </c>
      <c r="CC115" s="11">
        <v>0.21851799999999999</v>
      </c>
      <c r="CD115" s="11">
        <v>0.22297600000000001</v>
      </c>
      <c r="CE115" s="11">
        <v>0.21202699999999999</v>
      </c>
      <c r="CF115" s="11">
        <v>7.8672000000000006E-2</v>
      </c>
      <c r="CG115" s="11">
        <v>0.10287200000000001</v>
      </c>
      <c r="CH115" s="11">
        <v>0.112799</v>
      </c>
      <c r="CI115" s="11"/>
      <c r="CJ115" s="11"/>
      <c r="CK115" s="11"/>
      <c r="CL115" s="11"/>
      <c r="CM115" s="3" t="s">
        <v>175</v>
      </c>
      <c r="CN115" s="11">
        <v>0.20213900000000001</v>
      </c>
      <c r="CO115" s="11">
        <v>0.54632999999999998</v>
      </c>
      <c r="CP115" s="11">
        <v>0.228412</v>
      </c>
      <c r="CQ115" s="11">
        <v>0.177866</v>
      </c>
      <c r="CR115" s="11">
        <v>0.12884100000000001</v>
      </c>
      <c r="CS115" s="11">
        <v>0.100648</v>
      </c>
      <c r="CT115" s="11"/>
      <c r="CU115" s="11"/>
      <c r="CV115" s="11"/>
      <c r="CW115" s="11"/>
      <c r="CX115" s="3" t="s">
        <v>175</v>
      </c>
      <c r="CY115" s="17" t="s">
        <v>78</v>
      </c>
      <c r="CZ115" s="11">
        <v>0.18837599999999999</v>
      </c>
      <c r="DA115" s="11">
        <v>0.124446</v>
      </c>
      <c r="DB115" s="11">
        <v>0.33044299999999999</v>
      </c>
      <c r="DC115" s="11">
        <v>0.160331</v>
      </c>
      <c r="DD115" s="11">
        <v>0.90099700000000005</v>
      </c>
      <c r="DE115" s="11">
        <v>0.97351100000000002</v>
      </c>
      <c r="DQ115" s="3" t="s">
        <v>175</v>
      </c>
      <c r="DR115" s="11" t="s">
        <v>116</v>
      </c>
      <c r="DS115" s="11" t="s">
        <v>116</v>
      </c>
      <c r="DT115" s="11" t="s">
        <v>116</v>
      </c>
      <c r="DU115" s="11" t="s">
        <v>116</v>
      </c>
      <c r="DV115" s="11">
        <v>1.589863</v>
      </c>
      <c r="DW115" s="11">
        <v>0.52527699999999999</v>
      </c>
      <c r="DZ115" s="3" t="s">
        <v>176</v>
      </c>
      <c r="EA115" s="11">
        <v>0.25405800000000001</v>
      </c>
      <c r="EB115" s="11">
        <v>0.13416</v>
      </c>
      <c r="EC115" s="11">
        <v>0.12979199999999999</v>
      </c>
      <c r="ED115" s="11">
        <v>0.132855</v>
      </c>
      <c r="EE115" s="11">
        <v>0.13263900000000001</v>
      </c>
      <c r="EF115" s="11">
        <v>-5.8945999999999998E-2</v>
      </c>
      <c r="EL115" s="3" t="s">
        <v>175</v>
      </c>
      <c r="EM115" s="20">
        <v>0.26334600000000002</v>
      </c>
      <c r="EN115" s="11">
        <v>0.26334600000000002</v>
      </c>
      <c r="EO115" s="11">
        <v>0.174951</v>
      </c>
      <c r="EP115" s="11">
        <v>6.1218000000000002E-2</v>
      </c>
      <c r="EQ115" s="11">
        <v>7.3805999999999997E-2</v>
      </c>
      <c r="ER115" s="11">
        <v>0.167076</v>
      </c>
      <c r="ES115" s="11">
        <v>0.17050499999999999</v>
      </c>
      <c r="EU115" s="3" t="s">
        <v>175</v>
      </c>
      <c r="EV115" s="11">
        <v>2.0742E-2</v>
      </c>
      <c r="EW115" s="11">
        <v>9.2086000000000001E-2</v>
      </c>
      <c r="EX115" s="11">
        <v>0.24757399999999999</v>
      </c>
      <c r="EY115" s="11">
        <v>-9.4338000000000005E-2</v>
      </c>
      <c r="EZ115" s="11">
        <v>5.8827999999999998E-2</v>
      </c>
      <c r="FA115" s="11">
        <v>0.34980899999999998</v>
      </c>
    </row>
    <row r="116" spans="1:157" x14ac:dyDescent="0.2">
      <c r="A116" s="3" t="s">
        <v>176</v>
      </c>
      <c r="B116" s="11">
        <v>0.20808599999999999</v>
      </c>
      <c r="C116" s="11">
        <v>0.47058299999999997</v>
      </c>
      <c r="D116" s="11">
        <v>0.352441</v>
      </c>
      <c r="E116" s="11">
        <v>0.20421300000000001</v>
      </c>
      <c r="F116" s="11">
        <v>0.22372900000000001</v>
      </c>
      <c r="G116" s="11">
        <v>0.101077</v>
      </c>
      <c r="K116" s="3" t="s">
        <v>176</v>
      </c>
      <c r="L116" s="11">
        <v>0.69704100000000002</v>
      </c>
      <c r="M116" s="11">
        <v>0.91593000000000002</v>
      </c>
      <c r="N116" s="11">
        <v>0.49064099999999999</v>
      </c>
      <c r="O116" s="11" t="s">
        <v>116</v>
      </c>
      <c r="P116" s="11">
        <v>0.12565799999999999</v>
      </c>
      <c r="Q116" s="11">
        <v>0.23830000000000001</v>
      </c>
      <c r="U116" s="3" t="s">
        <v>176</v>
      </c>
      <c r="V116" s="11">
        <v>6.5439999999999998E-2</v>
      </c>
      <c r="W116" s="11">
        <v>5.892E-2</v>
      </c>
      <c r="X116" s="11">
        <v>0.167271</v>
      </c>
      <c r="Y116" s="11">
        <v>0.217834</v>
      </c>
      <c r="Z116" s="11">
        <v>0.19101699999999999</v>
      </c>
      <c r="AA116" s="11">
        <v>-3.3349999999999999E-3</v>
      </c>
      <c r="AD116" s="3" t="s">
        <v>176</v>
      </c>
      <c r="AE116" s="11">
        <v>0.50102800000000003</v>
      </c>
      <c r="AF116" s="11">
        <v>-1.8275E-2</v>
      </c>
      <c r="AG116" s="11">
        <v>1.8175269999999999</v>
      </c>
      <c r="AH116" s="11" t="s">
        <v>116</v>
      </c>
      <c r="AI116" s="11">
        <v>0.31287999999999999</v>
      </c>
      <c r="AJ116" s="11">
        <v>7.5191999999999995E-2</v>
      </c>
      <c r="AN116" s="3" t="s">
        <v>176</v>
      </c>
      <c r="AO116" s="11" t="s">
        <v>116</v>
      </c>
      <c r="AP116" s="11">
        <v>0.20493500000000001</v>
      </c>
      <c r="AQ116" s="11">
        <v>-0.18093999999999999</v>
      </c>
      <c r="AR116" s="11">
        <v>0.61597199999999996</v>
      </c>
      <c r="AS116" s="11">
        <v>0.68186400000000003</v>
      </c>
      <c r="AT116" s="11">
        <v>-4.3479999999999998E-2</v>
      </c>
      <c r="AU116" s="11"/>
      <c r="AV116" s="11"/>
      <c r="AW116" s="11"/>
      <c r="AX116" s="3" t="s">
        <v>176</v>
      </c>
      <c r="AY116" s="11">
        <v>0.448405</v>
      </c>
      <c r="AZ116" s="11" t="s">
        <v>116</v>
      </c>
      <c r="BA116" s="11">
        <v>0.199771</v>
      </c>
      <c r="BB116" s="11">
        <v>-9.1148999999999994E-2</v>
      </c>
      <c r="BC116" s="11">
        <v>-5.4188E-2</v>
      </c>
      <c r="BD116" s="11">
        <v>0.11906899999999999</v>
      </c>
      <c r="BE116" s="11"/>
      <c r="BF116" s="11"/>
      <c r="BG116" s="11"/>
      <c r="BH116" s="3" t="s">
        <v>177</v>
      </c>
      <c r="BI116" s="11">
        <v>9.6442E-2</v>
      </c>
      <c r="BJ116" s="11">
        <v>1.5928999999999999E-2</v>
      </c>
      <c r="BK116" s="11">
        <v>0.134075</v>
      </c>
      <c r="BL116" s="11">
        <v>7.7799999999999996E-3</v>
      </c>
      <c r="BM116" s="11">
        <v>0.19143299999999999</v>
      </c>
      <c r="BN116" s="11">
        <v>8.7221000000000007E-2</v>
      </c>
      <c r="BO116" s="11"/>
      <c r="BP116" s="11"/>
      <c r="BQ116" s="11"/>
      <c r="BR116" s="3" t="s">
        <v>176</v>
      </c>
      <c r="BS116" s="11">
        <v>0.25992100000000001</v>
      </c>
      <c r="BT116" s="11">
        <v>0.17868500000000001</v>
      </c>
      <c r="BU116" s="11">
        <v>0.14029</v>
      </c>
      <c r="BV116" s="11">
        <v>6.9464999999999999E-2</v>
      </c>
      <c r="BW116" s="11">
        <v>0.20420199999999999</v>
      </c>
      <c r="BX116" s="11">
        <v>0.150453</v>
      </c>
      <c r="BY116" s="11"/>
      <c r="BZ116" s="11"/>
      <c r="CA116" s="11"/>
      <c r="CB116" s="3" t="s">
        <v>176</v>
      </c>
      <c r="CC116" s="11">
        <v>0.21851799999999999</v>
      </c>
      <c r="CD116" s="11">
        <v>0.22297600000000001</v>
      </c>
      <c r="CE116" s="11">
        <v>0.21202699999999999</v>
      </c>
      <c r="CF116" s="11">
        <v>7.8672000000000006E-2</v>
      </c>
      <c r="CG116" s="11">
        <v>0.10287200000000001</v>
      </c>
      <c r="CH116" s="11">
        <v>0.112799</v>
      </c>
      <c r="CI116" s="11"/>
      <c r="CJ116" s="11"/>
      <c r="CK116" s="11"/>
      <c r="CL116" s="11"/>
      <c r="CM116" s="3" t="s">
        <v>176</v>
      </c>
      <c r="CN116" s="11">
        <v>0.20213900000000001</v>
      </c>
      <c r="CO116" s="11">
        <v>0.54632999999999998</v>
      </c>
      <c r="CP116" s="11">
        <v>0.228412</v>
      </c>
      <c r="CQ116" s="11">
        <v>0.177866</v>
      </c>
      <c r="CR116" s="11">
        <v>0.12884100000000001</v>
      </c>
      <c r="CS116" s="11">
        <v>0.100648</v>
      </c>
      <c r="CT116" s="11"/>
      <c r="CU116" s="11"/>
      <c r="CV116" s="11"/>
      <c r="CW116" s="11"/>
      <c r="CX116" s="3" t="s">
        <v>176</v>
      </c>
      <c r="CY116" s="17" t="s">
        <v>78</v>
      </c>
      <c r="CZ116" s="11">
        <v>0.18837599999999999</v>
      </c>
      <c r="DA116" s="11">
        <v>0.124446</v>
      </c>
      <c r="DB116" s="11">
        <v>0.33044299999999999</v>
      </c>
      <c r="DC116" s="11">
        <v>0.160331</v>
      </c>
      <c r="DD116" s="11">
        <v>0.90099700000000005</v>
      </c>
      <c r="DE116" s="11">
        <v>0.97351100000000002</v>
      </c>
      <c r="DQ116" s="3" t="s">
        <v>176</v>
      </c>
      <c r="DR116" s="11" t="s">
        <v>116</v>
      </c>
      <c r="DS116" s="11" t="s">
        <v>116</v>
      </c>
      <c r="DT116" s="11" t="s">
        <v>116</v>
      </c>
      <c r="DU116" s="11" t="s">
        <v>116</v>
      </c>
      <c r="DV116" s="11">
        <v>1.7501500000000001</v>
      </c>
      <c r="DW116" s="11">
        <v>0.54145500000000002</v>
      </c>
      <c r="DZ116" s="3" t="s">
        <v>177</v>
      </c>
      <c r="EA116" s="11">
        <v>0.13777800000000001</v>
      </c>
      <c r="EB116" s="11">
        <v>0.14016700000000001</v>
      </c>
      <c r="EC116" s="11">
        <v>0.12146999999999999</v>
      </c>
      <c r="ED116" s="11">
        <v>0.137348</v>
      </c>
      <c r="EE116" s="11">
        <v>0.114341</v>
      </c>
      <c r="EF116" s="11">
        <v>7.7858999999999998E-2</v>
      </c>
      <c r="EL116" s="3" t="s">
        <v>176</v>
      </c>
      <c r="EM116" s="20">
        <v>0.26334600000000002</v>
      </c>
      <c r="EN116" s="11">
        <v>0.26334600000000002</v>
      </c>
      <c r="EO116" s="11">
        <v>0.174951</v>
      </c>
      <c r="EP116" s="11">
        <v>6.1218000000000002E-2</v>
      </c>
      <c r="EQ116" s="11">
        <v>7.3805999999999997E-2</v>
      </c>
      <c r="ER116" s="11">
        <v>0.167076</v>
      </c>
      <c r="ES116" s="11">
        <v>0.17050499999999999</v>
      </c>
      <c r="EU116" s="3" t="s">
        <v>176</v>
      </c>
      <c r="EV116" s="11">
        <v>2.9375999999999999E-2</v>
      </c>
      <c r="EW116" s="11">
        <v>0.110615</v>
      </c>
      <c r="EX116" s="11">
        <v>0.27031899999999998</v>
      </c>
      <c r="EY116" s="11">
        <v>-7.7562999999999993E-2</v>
      </c>
      <c r="EZ116" s="11">
        <v>4.7115999999999998E-2</v>
      </c>
      <c r="FA116" s="11">
        <v>0.348717</v>
      </c>
    </row>
    <row r="117" spans="1:157" x14ac:dyDescent="0.2">
      <c r="A117" s="3" t="s">
        <v>177</v>
      </c>
      <c r="B117" s="11">
        <v>0.16009200000000001</v>
      </c>
      <c r="C117" s="11">
        <v>0.115089</v>
      </c>
      <c r="D117" s="11">
        <v>0.32863999999999999</v>
      </c>
      <c r="E117" s="11">
        <v>0.26310099999999997</v>
      </c>
      <c r="F117" s="11">
        <v>0.293904</v>
      </c>
      <c r="G117" s="11">
        <v>0.158362</v>
      </c>
      <c r="K117" s="3" t="s">
        <v>177</v>
      </c>
      <c r="L117" s="11">
        <v>0.53891299999999998</v>
      </c>
      <c r="M117" s="11">
        <v>0.80907899999999999</v>
      </c>
      <c r="N117" s="11">
        <v>0.27684399999999998</v>
      </c>
      <c r="O117" s="11">
        <v>-6.6198000000000007E-2</v>
      </c>
      <c r="P117" s="11">
        <v>0.187387</v>
      </c>
      <c r="Q117" s="11">
        <v>0.31694299999999997</v>
      </c>
      <c r="U117" s="3" t="s">
        <v>177</v>
      </c>
      <c r="V117" s="11">
        <v>2.3167E-2</v>
      </c>
      <c r="W117" s="11">
        <v>1.5376000000000001E-2</v>
      </c>
      <c r="X117" s="11">
        <v>0.14419899999999999</v>
      </c>
      <c r="Y117" s="11">
        <v>0.21909500000000001</v>
      </c>
      <c r="Z117" s="11">
        <v>0.19237000000000001</v>
      </c>
      <c r="AA117" s="11">
        <v>4.1807999999999998E-2</v>
      </c>
      <c r="AD117" s="3" t="s">
        <v>177</v>
      </c>
      <c r="AE117" s="11">
        <v>0.45608500000000002</v>
      </c>
      <c r="AF117" s="11">
        <v>0.41160400000000003</v>
      </c>
      <c r="AG117" s="11">
        <v>2.0458509999999999</v>
      </c>
      <c r="AH117" s="11" t="s">
        <v>116</v>
      </c>
      <c r="AI117" s="11">
        <v>0.221055</v>
      </c>
      <c r="AJ117" s="11">
        <v>7.4797000000000002E-2</v>
      </c>
      <c r="AN117" s="3" t="s">
        <v>177</v>
      </c>
      <c r="AO117" s="11">
        <v>0.24734800000000001</v>
      </c>
      <c r="AP117" s="11">
        <v>7.0565000000000003E-2</v>
      </c>
      <c r="AQ117" s="11">
        <v>0.15456700000000001</v>
      </c>
      <c r="AR117" s="11">
        <v>0.63569500000000001</v>
      </c>
      <c r="AS117" s="11">
        <v>0.79778899999999997</v>
      </c>
      <c r="AT117" s="11">
        <v>0.2056</v>
      </c>
      <c r="AU117" s="11"/>
      <c r="AV117" s="11"/>
      <c r="AW117" s="11"/>
      <c r="AX117" s="3" t="s">
        <v>177</v>
      </c>
      <c r="AY117" s="11">
        <v>0.120042</v>
      </c>
      <c r="AZ117" s="11">
        <v>0.134654</v>
      </c>
      <c r="BA117" s="11">
        <v>0.105347</v>
      </c>
      <c r="BB117" s="11">
        <v>0.14182500000000001</v>
      </c>
      <c r="BC117" s="11">
        <v>0.16007199999999999</v>
      </c>
      <c r="BD117" s="11">
        <v>0.22043199999999999</v>
      </c>
      <c r="BE117" s="11"/>
      <c r="BF117" s="11"/>
      <c r="BG117" s="11"/>
      <c r="BH117" s="3" t="s">
        <v>178</v>
      </c>
      <c r="BI117" s="11">
        <v>0.20088500000000001</v>
      </c>
      <c r="BJ117" s="11">
        <v>0.120627</v>
      </c>
      <c r="BK117" s="11">
        <v>0.19504099999999999</v>
      </c>
      <c r="BL117" s="11">
        <v>4.0903000000000002E-2</v>
      </c>
      <c r="BM117" s="11">
        <v>0.22264900000000001</v>
      </c>
      <c r="BN117" s="11">
        <v>8.7406999999999999E-2</v>
      </c>
      <c r="BO117" s="11"/>
      <c r="BP117" s="11"/>
      <c r="BQ117" s="11"/>
      <c r="BR117" s="3" t="s">
        <v>177</v>
      </c>
      <c r="BS117" s="11">
        <v>0.18394199999999999</v>
      </c>
      <c r="BT117" s="11">
        <v>5.1902999999999998E-2</v>
      </c>
      <c r="BU117" s="11">
        <v>5.6945000000000003E-2</v>
      </c>
      <c r="BV117" s="11">
        <v>8.5502999999999996E-2</v>
      </c>
      <c r="BW117" s="11">
        <v>0.22200400000000001</v>
      </c>
      <c r="BX117" s="11">
        <v>0.19641900000000001</v>
      </c>
      <c r="BY117" s="11"/>
      <c r="BZ117" s="11"/>
      <c r="CA117" s="11"/>
      <c r="CB117" s="3" t="s">
        <v>177</v>
      </c>
      <c r="CC117" s="11">
        <v>0.335422</v>
      </c>
      <c r="CD117" s="11">
        <v>0.172317</v>
      </c>
      <c r="CE117" s="11">
        <v>0.23078599999999999</v>
      </c>
      <c r="CF117" s="11">
        <v>4.3528999999999998E-2</v>
      </c>
      <c r="CG117" s="11">
        <v>0.15392400000000001</v>
      </c>
      <c r="CH117" s="11">
        <v>0.118284</v>
      </c>
      <c r="CI117" s="11"/>
      <c r="CJ117" s="11"/>
      <c r="CK117" s="11"/>
      <c r="CL117" s="11"/>
      <c r="CM117" s="3" t="s">
        <v>177</v>
      </c>
      <c r="CN117" s="11">
        <v>0.239731</v>
      </c>
      <c r="CO117" s="11">
        <v>0.271428</v>
      </c>
      <c r="CP117" s="11">
        <v>0.24592</v>
      </c>
      <c r="CQ117" s="11">
        <v>0.19134300000000001</v>
      </c>
      <c r="CR117" s="11">
        <v>0.156523</v>
      </c>
      <c r="CS117" s="11">
        <v>0.14285900000000001</v>
      </c>
      <c r="CT117" s="11"/>
      <c r="CU117" s="11"/>
      <c r="CV117" s="11"/>
      <c r="CW117" s="11"/>
      <c r="CX117" s="3" t="s">
        <v>177</v>
      </c>
      <c r="CY117" s="17" t="s">
        <v>78</v>
      </c>
      <c r="CZ117" s="11">
        <v>0.15484400000000001</v>
      </c>
      <c r="DA117" s="11">
        <v>0.12889600000000001</v>
      </c>
      <c r="DB117" s="11">
        <v>0.36188399999999998</v>
      </c>
      <c r="DC117" s="11">
        <v>0.23372299999999999</v>
      </c>
      <c r="DD117" s="11">
        <v>0.94015899999999997</v>
      </c>
      <c r="DE117" s="11">
        <v>1.0487919999999999</v>
      </c>
      <c r="DQ117" s="3" t="s">
        <v>177</v>
      </c>
      <c r="DR117" s="11" t="s">
        <v>116</v>
      </c>
      <c r="DS117" s="11" t="s">
        <v>116</v>
      </c>
      <c r="DT117" s="11" t="s">
        <v>116</v>
      </c>
      <c r="DU117" s="11" t="s">
        <v>116</v>
      </c>
      <c r="DV117" s="11">
        <v>1.2443740000000001</v>
      </c>
      <c r="DW117" s="11">
        <v>0.31869399999999998</v>
      </c>
      <c r="DZ117" s="3" t="s">
        <v>178</v>
      </c>
      <c r="EA117" s="11">
        <v>0.25497799999999998</v>
      </c>
      <c r="EB117" s="11">
        <v>0.14352599999999999</v>
      </c>
      <c r="EC117" s="11">
        <v>0.14041999999999999</v>
      </c>
      <c r="ED117" s="11">
        <v>0.139095</v>
      </c>
      <c r="EE117" s="11">
        <v>0.14177100000000001</v>
      </c>
      <c r="EF117" s="11">
        <v>-4.9907E-2</v>
      </c>
      <c r="EL117" s="3" t="s">
        <v>177</v>
      </c>
      <c r="EM117" s="20">
        <v>0.15137600000000001</v>
      </c>
      <c r="EN117" s="11">
        <v>0.15127499999999999</v>
      </c>
      <c r="EO117" s="11">
        <v>4.7822000000000003E-2</v>
      </c>
      <c r="EP117" s="11">
        <v>5.3115999999999997E-2</v>
      </c>
      <c r="EQ117" s="11">
        <v>8.4095000000000003E-2</v>
      </c>
      <c r="ER117" s="11">
        <v>0.17238600000000001</v>
      </c>
      <c r="ES117" s="11">
        <v>0.16631499999999999</v>
      </c>
      <c r="EU117" s="3" t="s">
        <v>177</v>
      </c>
      <c r="EV117" s="11">
        <v>-1.4321E-2</v>
      </c>
      <c r="EW117" s="11">
        <v>4.2618000000000003E-2</v>
      </c>
      <c r="EX117" s="11">
        <v>7.3994000000000004E-2</v>
      </c>
      <c r="EY117" s="11">
        <v>7.3015999999999998E-2</v>
      </c>
      <c r="EZ117" s="11">
        <v>5.8992999999999997E-2</v>
      </c>
      <c r="FA117" s="11">
        <v>5.5370000000000003E-3</v>
      </c>
    </row>
    <row r="118" spans="1:157" x14ac:dyDescent="0.2">
      <c r="A118" s="3" t="s">
        <v>178</v>
      </c>
      <c r="B118" s="11">
        <v>0.208173</v>
      </c>
      <c r="C118" s="11">
        <v>0.48228599999999999</v>
      </c>
      <c r="D118" s="11">
        <v>0.369284</v>
      </c>
      <c r="E118" s="11">
        <v>0.228494</v>
      </c>
      <c r="F118" s="11">
        <v>0.25556600000000002</v>
      </c>
      <c r="G118" s="11">
        <v>0.13229399999999999</v>
      </c>
      <c r="K118" s="3" t="s">
        <v>178</v>
      </c>
      <c r="L118" s="11">
        <v>0.67458399999999996</v>
      </c>
      <c r="M118" s="11">
        <v>0.89423399999999997</v>
      </c>
      <c r="N118" s="11">
        <v>0.47628999999999999</v>
      </c>
      <c r="O118" s="11" t="s">
        <v>116</v>
      </c>
      <c r="P118" s="11">
        <v>0.115365</v>
      </c>
      <c r="Q118" s="11">
        <v>0.223465</v>
      </c>
      <c r="U118" s="3" t="s">
        <v>178</v>
      </c>
      <c r="V118" s="11">
        <v>0.12651899999999999</v>
      </c>
      <c r="W118" s="11">
        <v>0.12518699999999999</v>
      </c>
      <c r="X118" s="11">
        <v>0.234759</v>
      </c>
      <c r="Y118" s="11">
        <v>0.27182800000000001</v>
      </c>
      <c r="Z118" s="11">
        <v>0.231768</v>
      </c>
      <c r="AA118" s="11">
        <v>2.7181E-2</v>
      </c>
      <c r="AD118" s="3" t="s">
        <v>178</v>
      </c>
      <c r="AE118" s="11">
        <v>0.50404800000000005</v>
      </c>
      <c r="AF118" s="11">
        <v>-8.0890000000000007E-3</v>
      </c>
      <c r="AG118" s="11">
        <v>1.898285</v>
      </c>
      <c r="AH118" s="11" t="s">
        <v>116</v>
      </c>
      <c r="AI118" s="11">
        <v>0.35545900000000002</v>
      </c>
      <c r="AJ118" s="11">
        <v>9.6961000000000006E-2</v>
      </c>
      <c r="AN118" s="3" t="s">
        <v>178</v>
      </c>
      <c r="AO118" s="11" t="s">
        <v>116</v>
      </c>
      <c r="AP118" s="11">
        <v>0.162573</v>
      </c>
      <c r="AQ118" s="11">
        <v>-0.19242400000000001</v>
      </c>
      <c r="AR118" s="11">
        <v>0.60080299999999998</v>
      </c>
      <c r="AS118" s="11">
        <v>0.733734</v>
      </c>
      <c r="AT118" s="11">
        <v>-4.9030999999999998E-2</v>
      </c>
      <c r="AU118" s="11"/>
      <c r="AV118" s="11"/>
      <c r="AW118" s="11"/>
      <c r="AX118" s="3" t="s">
        <v>178</v>
      </c>
      <c r="AY118" s="11">
        <v>0.24342800000000001</v>
      </c>
      <c r="AZ118" s="11" t="s">
        <v>116</v>
      </c>
      <c r="BA118" s="11">
        <v>0.26129599999999997</v>
      </c>
      <c r="BB118" s="11">
        <v>0.11632099999999999</v>
      </c>
      <c r="BC118" s="11">
        <v>-5.1174999999999998E-2</v>
      </c>
      <c r="BD118" s="11">
        <v>0.12188</v>
      </c>
      <c r="BE118" s="11"/>
      <c r="BF118" s="11"/>
      <c r="BG118" s="11"/>
      <c r="BH118" s="3" t="s">
        <v>181</v>
      </c>
      <c r="BI118" s="11">
        <v>0.21835399999999999</v>
      </c>
      <c r="BJ118" s="11">
        <v>0.19304099999999999</v>
      </c>
      <c r="BK118" s="11">
        <v>0.117905</v>
      </c>
      <c r="BL118" s="11">
        <v>5.5667000000000001E-2</v>
      </c>
      <c r="BM118" s="11">
        <v>4.4304000000000003E-2</v>
      </c>
      <c r="BN118" s="11">
        <v>8.0984E-2</v>
      </c>
      <c r="BO118" s="11"/>
      <c r="BP118" s="11"/>
      <c r="BQ118" s="11"/>
      <c r="BR118" s="3" t="s">
        <v>178</v>
      </c>
      <c r="BS118" s="11">
        <v>0.29101500000000002</v>
      </c>
      <c r="BT118" s="11">
        <v>0.20396900000000001</v>
      </c>
      <c r="BU118" s="11">
        <v>0.16083900000000001</v>
      </c>
      <c r="BV118" s="11">
        <v>8.7786000000000003E-2</v>
      </c>
      <c r="BW118" s="11">
        <v>0.22917899999999999</v>
      </c>
      <c r="BX118" s="11">
        <v>0.17616000000000001</v>
      </c>
      <c r="BY118" s="11"/>
      <c r="BZ118" s="11"/>
      <c r="CA118" s="11"/>
      <c r="CB118" s="3" t="s">
        <v>178</v>
      </c>
      <c r="CC118" s="11">
        <v>0.22556899999999999</v>
      </c>
      <c r="CD118" s="11">
        <v>0.23241500000000001</v>
      </c>
      <c r="CE118" s="11">
        <v>0.22070999999999999</v>
      </c>
      <c r="CF118" s="11">
        <v>0.101355</v>
      </c>
      <c r="CG118" s="11">
        <v>0.13799400000000001</v>
      </c>
      <c r="CH118" s="11">
        <v>0.14860300000000001</v>
      </c>
      <c r="CI118" s="11"/>
      <c r="CJ118" s="11"/>
      <c r="CK118" s="11"/>
      <c r="CL118" s="11"/>
      <c r="CM118" s="3" t="s">
        <v>178</v>
      </c>
      <c r="CN118" s="11">
        <v>0.21017</v>
      </c>
      <c r="CO118" s="11">
        <v>0.55765799999999999</v>
      </c>
      <c r="CP118" s="11">
        <v>0.24010600000000001</v>
      </c>
      <c r="CQ118" s="11">
        <v>0.188915</v>
      </c>
      <c r="CR118" s="11">
        <v>0.13595699999999999</v>
      </c>
      <c r="CS118" s="11">
        <v>0.1065</v>
      </c>
      <c r="CT118" s="11"/>
      <c r="CU118" s="11"/>
      <c r="CV118" s="11"/>
      <c r="CW118" s="11"/>
      <c r="CX118" s="3" t="s">
        <v>178</v>
      </c>
      <c r="CY118" s="17" t="s">
        <v>78</v>
      </c>
      <c r="CZ118" s="11">
        <v>0.206764</v>
      </c>
      <c r="DA118" s="11">
        <v>0.12811400000000001</v>
      </c>
      <c r="DB118" s="11">
        <v>0.324216</v>
      </c>
      <c r="DC118" s="11">
        <v>0.154756</v>
      </c>
      <c r="DD118" s="11">
        <v>0.90340600000000004</v>
      </c>
      <c r="DE118" s="11">
        <v>0.98272999999999999</v>
      </c>
      <c r="DQ118" s="3" t="s">
        <v>178</v>
      </c>
      <c r="DR118" s="11" t="s">
        <v>116</v>
      </c>
      <c r="DS118" s="11" t="s">
        <v>116</v>
      </c>
      <c r="DT118" s="11" t="s">
        <v>116</v>
      </c>
      <c r="DU118" s="11" t="s">
        <v>116</v>
      </c>
      <c r="DV118" s="11">
        <v>1.735792</v>
      </c>
      <c r="DW118" s="11">
        <v>0.52954000000000001</v>
      </c>
      <c r="DZ118" s="3"/>
      <c r="EA118" s="3"/>
      <c r="EB118" s="3"/>
      <c r="EC118" s="3"/>
      <c r="ED118" s="3"/>
      <c r="EE118" s="3"/>
      <c r="EF118" s="3"/>
      <c r="EL118" s="3" t="s">
        <v>178</v>
      </c>
      <c r="EM118" s="20">
        <v>0.289136</v>
      </c>
      <c r="EN118" s="11">
        <v>0.289136</v>
      </c>
      <c r="EO118" s="11">
        <v>0.20450499999999999</v>
      </c>
      <c r="EP118" s="11">
        <v>8.3541000000000004E-2</v>
      </c>
      <c r="EQ118" s="11">
        <v>9.6129000000000006E-2</v>
      </c>
      <c r="ER118" s="11">
        <v>0.192277</v>
      </c>
      <c r="ES118" s="11">
        <v>0.20031399999999999</v>
      </c>
      <c r="EU118" s="3" t="s">
        <v>178</v>
      </c>
      <c r="EV118" s="11">
        <v>5.8192000000000001E-2</v>
      </c>
      <c r="EW118" s="11">
        <v>0.13137799999999999</v>
      </c>
      <c r="EX118" s="11">
        <v>0.29076999999999997</v>
      </c>
      <c r="EY118" s="11">
        <v>-6.3701999999999995E-2</v>
      </c>
      <c r="EZ118" s="11">
        <v>6.4527000000000001E-2</v>
      </c>
      <c r="FA118" s="11">
        <v>0.36737700000000001</v>
      </c>
    </row>
    <row r="119" spans="1:157" x14ac:dyDescent="0.2">
      <c r="A119" s="3"/>
      <c r="B119" s="3"/>
      <c r="C119" s="3"/>
      <c r="D119" s="3"/>
      <c r="E119" s="3"/>
      <c r="F119" s="3"/>
      <c r="G119" s="3"/>
      <c r="K119" s="3"/>
      <c r="L119" s="3"/>
      <c r="M119" s="3"/>
      <c r="N119" s="3"/>
      <c r="O119" s="3"/>
      <c r="P119" s="3"/>
      <c r="Q119" s="3"/>
      <c r="U119" s="3"/>
      <c r="V119" s="3"/>
      <c r="W119" s="3"/>
      <c r="X119" s="3"/>
      <c r="Y119" s="3"/>
      <c r="Z119" s="3"/>
      <c r="AA119" s="3"/>
      <c r="AD119" s="3"/>
      <c r="AE119" s="3"/>
      <c r="AF119" s="3"/>
      <c r="AG119" s="3"/>
      <c r="AH119" s="3"/>
      <c r="AI119" s="3"/>
      <c r="AJ119" s="3"/>
      <c r="AN119" s="3"/>
      <c r="AO119" s="3"/>
      <c r="AP119" s="3"/>
      <c r="AQ119" s="3"/>
      <c r="AR119" s="3"/>
      <c r="AS119" s="3"/>
      <c r="AT119" s="3"/>
      <c r="AU119" s="3"/>
      <c r="AV119" s="11"/>
      <c r="AW119" s="11"/>
      <c r="AX119" s="3"/>
      <c r="AY119" s="3"/>
      <c r="AZ119" s="3"/>
      <c r="BA119" s="3"/>
      <c r="BB119" s="3"/>
      <c r="BC119" s="3"/>
      <c r="BD119" s="3"/>
      <c r="BE119" s="11"/>
      <c r="BF119" s="11"/>
      <c r="BG119" s="11"/>
      <c r="BH119" s="3" t="s">
        <v>184</v>
      </c>
      <c r="BI119" s="11">
        <v>4.7178999999999999E-2</v>
      </c>
      <c r="BJ119" s="11">
        <v>3.3326000000000001E-2</v>
      </c>
      <c r="BK119" s="11">
        <v>4.0093999999999998E-2</v>
      </c>
      <c r="BL119" s="11">
        <v>4.8528000000000002E-2</v>
      </c>
      <c r="BM119" s="11">
        <v>9.1069999999999998E-2</v>
      </c>
      <c r="BN119" s="11">
        <v>6.1892000000000003E-2</v>
      </c>
      <c r="BO119" s="11"/>
      <c r="BP119" s="11"/>
      <c r="BQ119" s="11"/>
      <c r="BR119" s="3"/>
      <c r="BS119" s="3"/>
      <c r="BT119" s="3"/>
      <c r="BU119" s="3"/>
      <c r="BV119" s="3"/>
      <c r="BW119" s="3"/>
      <c r="BX119" s="3"/>
      <c r="BY119" s="11"/>
      <c r="BZ119" s="11"/>
      <c r="CA119" s="11"/>
      <c r="CB119" s="3"/>
      <c r="CC119" s="3"/>
      <c r="CD119" s="3"/>
      <c r="CE119" s="3"/>
      <c r="CF119" s="3"/>
      <c r="CG119" s="3"/>
      <c r="CH119" s="3"/>
      <c r="CI119" s="11"/>
      <c r="CJ119" s="11"/>
      <c r="CK119" s="11"/>
      <c r="CL119" s="11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Q119" s="3"/>
      <c r="DR119" s="3"/>
      <c r="DS119" s="3"/>
      <c r="DT119" s="3"/>
      <c r="DU119" s="3"/>
      <c r="DV119" s="3"/>
      <c r="DW119" s="3"/>
      <c r="DZ119" s="3" t="s">
        <v>179</v>
      </c>
      <c r="EA119" s="11">
        <v>0.13986399999999999</v>
      </c>
      <c r="EB119" s="11">
        <v>5.8834999999999998E-2</v>
      </c>
      <c r="EC119" s="11">
        <v>-2.1652999999999999E-2</v>
      </c>
      <c r="ED119" s="11">
        <v>1.0926999999999999E-2</v>
      </c>
      <c r="EE119" s="11">
        <v>5.6080999999999999E-2</v>
      </c>
      <c r="EF119" s="13" t="s">
        <v>78</v>
      </c>
      <c r="EL119" s="3"/>
      <c r="EM119" s="3"/>
      <c r="EN119" s="3"/>
      <c r="EO119" s="3"/>
      <c r="EP119" s="3"/>
      <c r="EQ119" s="3"/>
      <c r="ER119" s="3"/>
      <c r="ES119" s="3"/>
      <c r="EU119" s="3"/>
      <c r="EV119" s="3"/>
      <c r="EW119" s="3"/>
      <c r="EX119" s="3"/>
      <c r="EY119" s="3"/>
      <c r="EZ119" s="3"/>
      <c r="FA119" s="3"/>
    </row>
    <row r="120" spans="1:157" x14ac:dyDescent="0.2">
      <c r="A120" s="3" t="s">
        <v>180</v>
      </c>
      <c r="B120" s="11">
        <v>0.21451600000000001</v>
      </c>
      <c r="C120" s="11">
        <v>0.19039700000000001</v>
      </c>
      <c r="D120" s="11">
        <v>0.23555000000000001</v>
      </c>
      <c r="E120" s="11">
        <v>0.16706499999999999</v>
      </c>
      <c r="F120" s="11">
        <v>0.157475</v>
      </c>
      <c r="G120" s="11">
        <v>0.129829</v>
      </c>
      <c r="K120" s="3" t="s">
        <v>180</v>
      </c>
      <c r="L120" s="11">
        <v>0.262986</v>
      </c>
      <c r="M120" s="11">
        <v>0.29619699999999999</v>
      </c>
      <c r="N120" s="11">
        <v>0.264901</v>
      </c>
      <c r="O120" s="11">
        <v>0.29163899999999998</v>
      </c>
      <c r="P120" s="11">
        <v>0.32269399999999998</v>
      </c>
      <c r="Q120" s="11">
        <v>0.25506400000000001</v>
      </c>
      <c r="U120" s="3" t="s">
        <v>180</v>
      </c>
      <c r="V120" s="11">
        <v>0.133215</v>
      </c>
      <c r="W120" s="11">
        <v>-3.3842999999999998E-2</v>
      </c>
      <c r="X120" s="11">
        <v>4.2611000000000003E-2</v>
      </c>
      <c r="Y120" s="11">
        <v>7.1250999999999995E-2</v>
      </c>
      <c r="Z120" s="11">
        <v>0.223277</v>
      </c>
      <c r="AA120" s="11">
        <v>8.3331000000000002E-2</v>
      </c>
      <c r="AD120" s="3" t="s">
        <v>180</v>
      </c>
      <c r="AE120" s="11">
        <v>5.9596000000000003E-2</v>
      </c>
      <c r="AF120" s="11">
        <v>2.5392000000000001E-2</v>
      </c>
      <c r="AG120" s="11">
        <v>3.3235000000000001E-2</v>
      </c>
      <c r="AH120" s="11">
        <v>8.6683999999999997E-2</v>
      </c>
      <c r="AI120" s="11">
        <v>0.114312</v>
      </c>
      <c r="AJ120" s="11">
        <v>7.0984000000000005E-2</v>
      </c>
      <c r="AN120" s="3" t="s">
        <v>180</v>
      </c>
      <c r="AO120" s="11">
        <v>0.14325399999999999</v>
      </c>
      <c r="AP120" s="11">
        <v>-2.0999E-2</v>
      </c>
      <c r="AQ120" s="11">
        <v>-0.14599000000000001</v>
      </c>
      <c r="AR120" s="11">
        <v>-3.1786000000000002E-2</v>
      </c>
      <c r="AS120" s="11">
        <v>0.16724700000000001</v>
      </c>
      <c r="AT120" s="11">
        <v>0.45139899999999999</v>
      </c>
      <c r="AU120" s="11"/>
      <c r="AV120" s="3"/>
      <c r="AW120" s="3"/>
      <c r="AX120" s="3" t="s">
        <v>180</v>
      </c>
      <c r="AY120" s="11">
        <v>4.1128999999999999E-2</v>
      </c>
      <c r="AZ120" s="11">
        <v>8.9241000000000001E-2</v>
      </c>
      <c r="BA120" s="11">
        <v>0.13250999999999999</v>
      </c>
      <c r="BB120" s="11">
        <v>0.148897</v>
      </c>
      <c r="BC120" s="11">
        <v>0.156607</v>
      </c>
      <c r="BD120" s="11">
        <v>0.20292399999999999</v>
      </c>
      <c r="BE120" s="3"/>
      <c r="BF120" s="3"/>
      <c r="BG120" s="3"/>
      <c r="BH120" s="3" t="s">
        <v>186</v>
      </c>
      <c r="BI120" s="11">
        <v>-1.6056999999999998E-2</v>
      </c>
      <c r="BJ120" s="11">
        <v>0.27697699999999997</v>
      </c>
      <c r="BK120" s="11">
        <v>6.8163000000000001E-2</v>
      </c>
      <c r="BL120" s="11">
        <v>0.14551800000000001</v>
      </c>
      <c r="BM120" s="11">
        <v>-7.5004000000000001E-2</v>
      </c>
      <c r="BN120" s="11">
        <v>0.14107</v>
      </c>
      <c r="BO120" s="3"/>
      <c r="BP120" s="3"/>
      <c r="BQ120" s="3"/>
      <c r="BR120" s="3" t="s">
        <v>180</v>
      </c>
      <c r="BS120" s="11">
        <v>0.30478899999999998</v>
      </c>
      <c r="BT120" s="11">
        <v>-7.4518000000000001E-2</v>
      </c>
      <c r="BU120" s="11">
        <v>-0.140122</v>
      </c>
      <c r="BV120" s="11">
        <v>-0.14651500000000001</v>
      </c>
      <c r="BW120" s="11">
        <v>0.15339700000000001</v>
      </c>
      <c r="BX120" s="11">
        <v>2.9288000000000002E-2</v>
      </c>
      <c r="BY120" s="3"/>
      <c r="BZ120" s="3"/>
      <c r="CA120" s="3"/>
      <c r="CB120" s="3" t="s">
        <v>180</v>
      </c>
      <c r="CC120" s="11">
        <v>0.33582299999999998</v>
      </c>
      <c r="CD120" s="11">
        <v>0.24796199999999999</v>
      </c>
      <c r="CE120" s="11">
        <v>0.22769</v>
      </c>
      <c r="CF120" s="11">
        <v>0.122615</v>
      </c>
      <c r="CG120" s="11">
        <v>0.125694</v>
      </c>
      <c r="CH120" s="11">
        <v>6.7385E-2</v>
      </c>
      <c r="CI120" s="3"/>
      <c r="CJ120" s="3"/>
      <c r="CK120" s="3"/>
      <c r="CL120" s="3"/>
      <c r="CM120" s="3" t="s">
        <v>180</v>
      </c>
      <c r="CN120" s="11">
        <v>0.125858</v>
      </c>
      <c r="CO120" s="11">
        <v>0.128357</v>
      </c>
      <c r="CP120" s="11">
        <v>0.14449899999999999</v>
      </c>
      <c r="CQ120" s="11">
        <v>0.15002599999999999</v>
      </c>
      <c r="CR120" s="11">
        <v>0.14377400000000001</v>
      </c>
      <c r="CS120" s="11">
        <v>0.173068</v>
      </c>
      <c r="CT120" s="11"/>
      <c r="CU120" s="11"/>
      <c r="CV120" s="11"/>
      <c r="CW120" s="11"/>
      <c r="CX120" s="3" t="s">
        <v>180</v>
      </c>
      <c r="CY120" s="17" t="s">
        <v>78</v>
      </c>
      <c r="CZ120" s="11">
        <v>0.26119100000000001</v>
      </c>
      <c r="DA120" s="11">
        <v>0.242927</v>
      </c>
      <c r="DB120" s="11">
        <v>0.48359099999999999</v>
      </c>
      <c r="DC120" s="11">
        <v>0.32183899999999999</v>
      </c>
      <c r="DD120" s="11">
        <v>0.60266600000000004</v>
      </c>
      <c r="DE120" s="11">
        <v>0.64786500000000002</v>
      </c>
      <c r="DQ120" s="3" t="s">
        <v>180</v>
      </c>
      <c r="DR120" s="11">
        <v>0.38427099999999997</v>
      </c>
      <c r="DS120" s="11">
        <v>0.54562200000000005</v>
      </c>
      <c r="DT120" s="11">
        <v>0.27910000000000001</v>
      </c>
      <c r="DU120" s="11">
        <v>0.33015800000000001</v>
      </c>
      <c r="DV120" s="11">
        <v>0.247777</v>
      </c>
      <c r="DW120" s="11">
        <v>0.16581799999999999</v>
      </c>
      <c r="DZ120" s="3" t="s">
        <v>183</v>
      </c>
      <c r="EA120" s="13" t="s">
        <v>78</v>
      </c>
      <c r="EB120" s="13" t="s">
        <v>78</v>
      </c>
      <c r="EC120" s="13" t="s">
        <v>78</v>
      </c>
      <c r="ED120" s="13" t="s">
        <v>78</v>
      </c>
      <c r="EE120" s="13" t="s">
        <v>78</v>
      </c>
      <c r="EF120" s="13" t="s">
        <v>78</v>
      </c>
      <c r="EL120" s="3" t="s">
        <v>180</v>
      </c>
      <c r="EM120" s="20">
        <v>0.223193</v>
      </c>
      <c r="EN120" s="11">
        <v>0.223193</v>
      </c>
      <c r="EO120" s="11">
        <v>4.1096000000000001E-2</v>
      </c>
      <c r="EP120" s="11">
        <v>0.101234</v>
      </c>
      <c r="EQ120" s="11">
        <v>-4.8661999999999997E-2</v>
      </c>
      <c r="ER120" s="11">
        <v>0.15789</v>
      </c>
      <c r="ES120" s="11">
        <v>0.234795</v>
      </c>
      <c r="EU120" s="3" t="s">
        <v>180</v>
      </c>
      <c r="EV120" s="11">
        <v>2.5019E-2</v>
      </c>
      <c r="EW120" s="11">
        <v>5.092E-2</v>
      </c>
      <c r="EX120" s="11">
        <v>9.6363000000000004E-2</v>
      </c>
      <c r="EY120" s="11">
        <v>8.0770999999999996E-2</v>
      </c>
      <c r="EZ120" s="11">
        <v>0.105184</v>
      </c>
      <c r="FA120" s="11">
        <v>0.109568</v>
      </c>
    </row>
    <row r="121" spans="1:157" x14ac:dyDescent="0.2">
      <c r="A121" s="3" t="s">
        <v>183</v>
      </c>
      <c r="B121" s="11">
        <v>0.55051799999999995</v>
      </c>
      <c r="C121" s="11">
        <v>-9.4350000000000007E-3</v>
      </c>
      <c r="D121" s="11">
        <v>1.8620999999999999E-2</v>
      </c>
      <c r="E121" s="13" t="s">
        <v>78</v>
      </c>
      <c r="F121" s="13" t="s">
        <v>78</v>
      </c>
      <c r="G121" s="13" t="s">
        <v>78</v>
      </c>
      <c r="K121" s="3" t="s">
        <v>183</v>
      </c>
      <c r="L121" s="11">
        <v>0.21382399999999999</v>
      </c>
      <c r="M121" s="11">
        <v>0.14033000000000001</v>
      </c>
      <c r="N121" s="11">
        <v>0.238681</v>
      </c>
      <c r="O121" s="11">
        <v>0.188439</v>
      </c>
      <c r="P121" s="11">
        <v>0.118745</v>
      </c>
      <c r="Q121" s="11">
        <v>5.2866999999999997E-2</v>
      </c>
      <c r="U121" s="3" t="s">
        <v>183</v>
      </c>
      <c r="V121" s="11">
        <v>0.24416299999999999</v>
      </c>
      <c r="W121" s="11">
        <v>-5.7790000000000001E-2</v>
      </c>
      <c r="X121" s="11">
        <v>0.184831</v>
      </c>
      <c r="Y121" s="11">
        <v>6.4007999999999995E-2</v>
      </c>
      <c r="Z121" s="11">
        <v>0.159524</v>
      </c>
      <c r="AA121" s="11">
        <v>3.4556999999999997E-2</v>
      </c>
      <c r="AD121" s="3" t="s">
        <v>183</v>
      </c>
      <c r="AE121" s="11">
        <v>8.0735000000000001E-2</v>
      </c>
      <c r="AF121" s="11">
        <v>3.4174999999999997E-2</v>
      </c>
      <c r="AG121" s="11">
        <v>3.1920999999999998E-2</v>
      </c>
      <c r="AH121" s="11">
        <v>8.5131999999999999E-2</v>
      </c>
      <c r="AI121" s="11">
        <v>7.9440999999999998E-2</v>
      </c>
      <c r="AJ121" s="11">
        <v>0.110042</v>
      </c>
      <c r="AN121" s="3" t="s">
        <v>183</v>
      </c>
      <c r="AO121" s="11">
        <v>-0.14533799999999999</v>
      </c>
      <c r="AP121" s="11">
        <v>-0.114998</v>
      </c>
      <c r="AQ121" s="11">
        <v>4.8876999999999997E-2</v>
      </c>
      <c r="AR121" s="11">
        <v>0.30108699999999999</v>
      </c>
      <c r="AS121" s="11">
        <v>0.23689199999999999</v>
      </c>
      <c r="AT121" s="11">
        <v>0.10711</v>
      </c>
      <c r="AU121" s="11"/>
      <c r="AV121" s="11"/>
      <c r="AW121" s="11"/>
      <c r="AX121" s="3" t="s">
        <v>183</v>
      </c>
      <c r="AY121" s="11">
        <v>-3.6020000000000003E-2</v>
      </c>
      <c r="AZ121" s="11">
        <v>-3.7097999999999999E-2</v>
      </c>
      <c r="BA121" s="11">
        <v>7.8455999999999998E-2</v>
      </c>
      <c r="BB121" s="11">
        <v>0.105402</v>
      </c>
      <c r="BC121" s="11">
        <v>0.13194</v>
      </c>
      <c r="BD121" s="11">
        <v>0.24054600000000001</v>
      </c>
      <c r="BE121" s="11"/>
      <c r="BF121" s="11"/>
      <c r="BG121" s="11"/>
      <c r="BH121" s="3" t="s">
        <v>188</v>
      </c>
      <c r="BI121" s="11">
        <v>4.8112000000000002E-2</v>
      </c>
      <c r="BJ121" s="11">
        <v>2.8886999999999999E-2</v>
      </c>
      <c r="BK121" s="11">
        <v>3.9702000000000001E-2</v>
      </c>
      <c r="BL121" s="11">
        <v>4.7148000000000002E-2</v>
      </c>
      <c r="BM121" s="11">
        <v>9.4985E-2</v>
      </c>
      <c r="BN121" s="11">
        <v>6.0635000000000001E-2</v>
      </c>
      <c r="BO121" s="11"/>
      <c r="BP121" s="11"/>
      <c r="BQ121" s="11"/>
      <c r="BR121" s="3" t="s">
        <v>183</v>
      </c>
      <c r="BS121" s="13" t="s">
        <v>78</v>
      </c>
      <c r="BT121" s="13" t="s">
        <v>78</v>
      </c>
      <c r="BU121" s="13" t="s">
        <v>78</v>
      </c>
      <c r="BV121" s="13" t="s">
        <v>78</v>
      </c>
      <c r="BW121" s="13" t="s">
        <v>78</v>
      </c>
      <c r="BX121" s="13" t="s">
        <v>78</v>
      </c>
      <c r="BY121" s="11"/>
      <c r="BZ121" s="11"/>
      <c r="CA121" s="11"/>
      <c r="CB121" s="3" t="s">
        <v>183</v>
      </c>
      <c r="CC121" s="13" t="s">
        <v>78</v>
      </c>
      <c r="CD121" s="13" t="s">
        <v>78</v>
      </c>
      <c r="CE121" s="13" t="s">
        <v>78</v>
      </c>
      <c r="CF121" s="13" t="s">
        <v>78</v>
      </c>
      <c r="CG121" s="13" t="s">
        <v>78</v>
      </c>
      <c r="CH121" s="13" t="s">
        <v>78</v>
      </c>
      <c r="CI121" s="11"/>
      <c r="CJ121" s="11"/>
      <c r="CK121" s="11"/>
      <c r="CL121" s="11"/>
      <c r="CM121" s="3" t="s">
        <v>183</v>
      </c>
      <c r="CN121" s="11">
        <v>-4.5774000000000002E-2</v>
      </c>
      <c r="CO121" s="11">
        <v>-3.2669999999999999E-3</v>
      </c>
      <c r="CP121" s="11">
        <v>0.219555</v>
      </c>
      <c r="CQ121" s="11">
        <v>9.6756999999999996E-2</v>
      </c>
      <c r="CR121" s="11">
        <v>-0.221024</v>
      </c>
      <c r="CS121" s="11">
        <v>-0.218829</v>
      </c>
      <c r="CT121" s="11"/>
      <c r="CU121" s="11"/>
      <c r="CV121" s="11"/>
      <c r="CW121" s="11"/>
      <c r="CX121" s="3" t="s">
        <v>183</v>
      </c>
      <c r="CY121" s="17" t="s">
        <v>78</v>
      </c>
      <c r="CZ121" s="11">
        <v>7.2311E-2</v>
      </c>
      <c r="DA121" s="11">
        <v>0.318851</v>
      </c>
      <c r="DB121" s="11">
        <v>0.182612</v>
      </c>
      <c r="DC121" s="11">
        <v>0.74017999999999995</v>
      </c>
      <c r="DD121" s="11">
        <v>0.42483900000000002</v>
      </c>
      <c r="DE121" s="11">
        <v>0.50776299999999996</v>
      </c>
      <c r="DQ121" s="3" t="s">
        <v>183</v>
      </c>
      <c r="DR121" s="11">
        <v>0.19769300000000001</v>
      </c>
      <c r="DS121" s="11">
        <v>0.219085</v>
      </c>
      <c r="DT121" s="11">
        <v>0.22745499999999999</v>
      </c>
      <c r="DU121" s="11">
        <v>0.53468599999999999</v>
      </c>
      <c r="DV121" s="11">
        <v>0.492197</v>
      </c>
      <c r="DW121" s="11">
        <v>0.40858100000000003</v>
      </c>
      <c r="DZ121" s="3" t="s">
        <v>180</v>
      </c>
      <c r="EA121" s="11">
        <v>0.13190199999999999</v>
      </c>
      <c r="EB121" s="11">
        <v>0.10387299999999999</v>
      </c>
      <c r="EC121" s="11">
        <v>7.6738000000000001E-2</v>
      </c>
      <c r="ED121" s="11">
        <v>0.143594</v>
      </c>
      <c r="EE121" s="11">
        <v>0.18241599999999999</v>
      </c>
      <c r="EF121" s="11">
        <v>0.163047</v>
      </c>
      <c r="EL121" s="3" t="s">
        <v>183</v>
      </c>
      <c r="EM121" s="17" t="s">
        <v>78</v>
      </c>
      <c r="EN121" s="13" t="s">
        <v>78</v>
      </c>
      <c r="EO121" s="13" t="s">
        <v>78</v>
      </c>
      <c r="EP121" s="13" t="s">
        <v>78</v>
      </c>
      <c r="EQ121" s="13" t="s">
        <v>78</v>
      </c>
      <c r="ER121" s="13" t="s">
        <v>78</v>
      </c>
      <c r="ES121" s="13" t="s">
        <v>78</v>
      </c>
      <c r="EU121" s="3" t="s">
        <v>183</v>
      </c>
      <c r="EV121" s="11">
        <v>1.0642E-2</v>
      </c>
      <c r="EW121" s="11">
        <v>8.7989999999999995E-3</v>
      </c>
      <c r="EX121" s="11">
        <v>8.4787000000000001E-2</v>
      </c>
      <c r="EY121" s="11">
        <v>8.3849000000000007E-2</v>
      </c>
      <c r="EZ121" s="11">
        <v>6.8881999999999999E-2</v>
      </c>
      <c r="FA121" s="11">
        <v>3.2658E-2</v>
      </c>
    </row>
    <row r="122" spans="1:157" x14ac:dyDescent="0.2">
      <c r="A122" s="3" t="s">
        <v>179</v>
      </c>
      <c r="B122" s="11">
        <v>0.35191299999999998</v>
      </c>
      <c r="C122" s="11">
        <v>0.31765100000000002</v>
      </c>
      <c r="D122" s="11">
        <v>0.22788900000000001</v>
      </c>
      <c r="E122" s="11">
        <v>0.14522099999999999</v>
      </c>
      <c r="F122" s="11">
        <v>0.15252099999999999</v>
      </c>
      <c r="G122" s="11">
        <v>0.17580999999999999</v>
      </c>
      <c r="K122" s="3" t="s">
        <v>179</v>
      </c>
      <c r="L122" s="11">
        <v>0.497892</v>
      </c>
      <c r="M122" s="11">
        <v>0.45547199999999999</v>
      </c>
      <c r="N122" s="11">
        <v>0.51846599999999998</v>
      </c>
      <c r="O122" s="11">
        <v>0.372249</v>
      </c>
      <c r="P122" s="11">
        <v>0.22459299999999999</v>
      </c>
      <c r="Q122" s="11">
        <v>0.16415199999999999</v>
      </c>
      <c r="U122" s="3" t="s">
        <v>179</v>
      </c>
      <c r="V122" s="11">
        <v>0.114373</v>
      </c>
      <c r="W122" s="11">
        <v>0.103015</v>
      </c>
      <c r="X122" s="11">
        <v>6.2387999999999999E-2</v>
      </c>
      <c r="Y122" s="11">
        <v>0.120146</v>
      </c>
      <c r="Z122" s="11">
        <v>-1.2064E-2</v>
      </c>
      <c r="AA122" s="11">
        <v>-2.6592999999999999E-2</v>
      </c>
      <c r="AD122" s="3" t="s">
        <v>179</v>
      </c>
      <c r="AE122" s="11">
        <v>8.0074999999999993E-2</v>
      </c>
      <c r="AF122" s="11">
        <v>6.7733000000000002E-2</v>
      </c>
      <c r="AG122" s="11">
        <v>5.6112000000000002E-2</v>
      </c>
      <c r="AH122" s="11">
        <v>3.8539999999999998E-2</v>
      </c>
      <c r="AI122" s="11">
        <v>4.8294999999999998E-2</v>
      </c>
      <c r="AJ122" s="11">
        <v>5.5772000000000002E-2</v>
      </c>
      <c r="AN122" s="3" t="s">
        <v>179</v>
      </c>
      <c r="AO122" s="11">
        <v>7.3850000000000001E-3</v>
      </c>
      <c r="AP122" s="11">
        <v>6.0290999999999997E-2</v>
      </c>
      <c r="AQ122" s="11">
        <v>3.6713000000000003E-2</v>
      </c>
      <c r="AR122" s="11">
        <v>2.2244E-2</v>
      </c>
      <c r="AS122" s="11">
        <v>-5.4690999999999997E-2</v>
      </c>
      <c r="AT122" s="11">
        <v>9.4169000000000003E-2</v>
      </c>
      <c r="AU122" s="11"/>
      <c r="AV122" s="11"/>
      <c r="AW122" s="11"/>
      <c r="AX122" s="3" t="s">
        <v>179</v>
      </c>
      <c r="AY122" s="11">
        <v>-1.5578E-2</v>
      </c>
      <c r="AZ122" s="11">
        <v>-5.4910000000000002E-3</v>
      </c>
      <c r="BA122" s="11">
        <v>3.9636999999999999E-2</v>
      </c>
      <c r="BB122" s="11">
        <v>8.8156999999999999E-2</v>
      </c>
      <c r="BC122" s="11">
        <v>0.14150399999999999</v>
      </c>
      <c r="BD122" s="11">
        <v>0.21933900000000001</v>
      </c>
      <c r="BE122" s="11"/>
      <c r="BF122" s="11"/>
      <c r="BG122" s="11"/>
      <c r="BH122" s="3" t="s">
        <v>189</v>
      </c>
      <c r="BI122" s="11">
        <v>-0.123363</v>
      </c>
      <c r="BJ122" s="11">
        <v>0.21170600000000001</v>
      </c>
      <c r="BK122" s="11">
        <v>0.17289599999999999</v>
      </c>
      <c r="BL122" s="11">
        <v>0.13164600000000001</v>
      </c>
      <c r="BM122" s="11">
        <v>-0.13189300000000001</v>
      </c>
      <c r="BN122" s="11">
        <v>4.2354000000000003E-2</v>
      </c>
      <c r="BO122" s="11"/>
      <c r="BP122" s="11"/>
      <c r="BQ122" s="11"/>
      <c r="BR122" s="3" t="s">
        <v>179</v>
      </c>
      <c r="BS122" s="11">
        <v>0.356097</v>
      </c>
      <c r="BT122" s="11">
        <v>0.31892100000000001</v>
      </c>
      <c r="BU122" s="11">
        <v>0.27456999999999998</v>
      </c>
      <c r="BV122" s="11">
        <v>3.1458E-2</v>
      </c>
      <c r="BW122" s="11">
        <v>2.7123000000000001E-2</v>
      </c>
      <c r="BX122" s="11">
        <v>5.3696000000000001E-2</v>
      </c>
      <c r="BY122" s="11"/>
      <c r="BZ122" s="11"/>
      <c r="CA122" s="11"/>
      <c r="CB122" s="3" t="s">
        <v>179</v>
      </c>
      <c r="CC122" s="11">
        <v>0.73389599999999999</v>
      </c>
      <c r="CD122" s="11">
        <v>0.58833599999999997</v>
      </c>
      <c r="CE122" s="11">
        <v>0.41522500000000001</v>
      </c>
      <c r="CF122" s="11">
        <v>0.27211099999999999</v>
      </c>
      <c r="CG122" s="11">
        <v>0.25961099999999998</v>
      </c>
      <c r="CH122" s="11">
        <v>0.25142399999999998</v>
      </c>
      <c r="CI122" s="11"/>
      <c r="CJ122" s="11"/>
      <c r="CK122" s="11"/>
      <c r="CL122" s="11"/>
      <c r="CM122" s="3" t="s">
        <v>179</v>
      </c>
      <c r="CN122" s="11">
        <v>0.20429900000000001</v>
      </c>
      <c r="CO122" s="11">
        <v>0.25121100000000002</v>
      </c>
      <c r="CP122" s="11">
        <v>0.25912600000000002</v>
      </c>
      <c r="CQ122" s="11">
        <v>0.27629500000000001</v>
      </c>
      <c r="CR122" s="11">
        <v>0.29720200000000002</v>
      </c>
      <c r="CS122" s="11">
        <v>0.32024200000000003</v>
      </c>
      <c r="CT122" s="11"/>
      <c r="CU122" s="11"/>
      <c r="CV122" s="11"/>
      <c r="CW122" s="11"/>
      <c r="CX122" s="3" t="s">
        <v>179</v>
      </c>
      <c r="CY122" s="17" t="s">
        <v>78</v>
      </c>
      <c r="CZ122" s="11">
        <v>0.63854699999999998</v>
      </c>
      <c r="DA122" s="11">
        <v>0.42021599999999998</v>
      </c>
      <c r="DB122" s="11">
        <v>0.36959799999999998</v>
      </c>
      <c r="DC122" s="11">
        <v>0.28339300000000001</v>
      </c>
      <c r="DD122" s="11">
        <v>0.22577</v>
      </c>
      <c r="DE122" s="11">
        <v>0.28579900000000003</v>
      </c>
      <c r="DQ122" s="3" t="s">
        <v>179</v>
      </c>
      <c r="DR122" s="11">
        <v>0.103376</v>
      </c>
      <c r="DS122" s="11">
        <v>4.4860999999999998E-2</v>
      </c>
      <c r="DT122" s="11">
        <v>0.16551399999999999</v>
      </c>
      <c r="DU122" s="11">
        <v>0.21951899999999999</v>
      </c>
      <c r="DV122" s="11">
        <v>0.24513199999999999</v>
      </c>
      <c r="DW122" s="11">
        <v>0.206787</v>
      </c>
      <c r="DZ122" s="3" t="s">
        <v>187</v>
      </c>
      <c r="EA122" s="11">
        <v>0.12291299999999999</v>
      </c>
      <c r="EB122" s="11">
        <v>0.12366199999999999</v>
      </c>
      <c r="EC122" s="11">
        <v>0.117106</v>
      </c>
      <c r="ED122" s="11">
        <v>0.122141</v>
      </c>
      <c r="EE122" s="11">
        <v>0.115324</v>
      </c>
      <c r="EF122" s="11">
        <v>0.12018</v>
      </c>
      <c r="EL122" s="3" t="s">
        <v>179</v>
      </c>
      <c r="EM122" s="20">
        <v>6.9025000000000003E-2</v>
      </c>
      <c r="EN122" s="11">
        <v>6.9025000000000003E-2</v>
      </c>
      <c r="EO122" s="11">
        <v>0.12503</v>
      </c>
      <c r="EP122" s="11">
        <v>0.131636</v>
      </c>
      <c r="EQ122" s="11">
        <v>0.10768</v>
      </c>
      <c r="ER122" s="11">
        <v>1.5262E-2</v>
      </c>
      <c r="ES122" s="11">
        <v>6.3356999999999997E-2</v>
      </c>
      <c r="EU122" s="3" t="s">
        <v>179</v>
      </c>
      <c r="EV122" s="11">
        <v>3.6246E-2</v>
      </c>
      <c r="EW122" s="11">
        <v>-1.4642000000000001E-2</v>
      </c>
      <c r="EX122" s="11">
        <v>3.6640000000000002E-3</v>
      </c>
      <c r="EY122" s="11">
        <v>-2.0938999999999999E-2</v>
      </c>
      <c r="EZ122" s="11">
        <v>5.8666999999999997E-2</v>
      </c>
      <c r="FA122" s="11">
        <v>7.3592000000000005E-2</v>
      </c>
    </row>
    <row r="123" spans="1:157" x14ac:dyDescent="0.2">
      <c r="A123" s="3" t="s">
        <v>187</v>
      </c>
      <c r="B123" s="11">
        <v>0.181008</v>
      </c>
      <c r="C123" s="11">
        <v>0.174458</v>
      </c>
      <c r="D123" s="11">
        <v>0.15562500000000001</v>
      </c>
      <c r="E123" s="11">
        <v>9.8028000000000004E-2</v>
      </c>
      <c r="F123" s="11">
        <v>7.9792000000000002E-2</v>
      </c>
      <c r="G123" s="11">
        <v>7.3910000000000003E-2</v>
      </c>
      <c r="K123" s="3" t="s">
        <v>187</v>
      </c>
      <c r="L123" s="11">
        <v>0.39260600000000001</v>
      </c>
      <c r="M123" s="11">
        <v>0.347381</v>
      </c>
      <c r="N123" s="11">
        <v>0.37253199999999997</v>
      </c>
      <c r="O123" s="11">
        <v>0.27117400000000003</v>
      </c>
      <c r="P123" s="11">
        <v>0.18009</v>
      </c>
      <c r="Q123" s="11">
        <v>0.15199599999999999</v>
      </c>
      <c r="U123" s="3" t="s">
        <v>187</v>
      </c>
      <c r="V123" s="11">
        <v>1.7144E-2</v>
      </c>
      <c r="W123" s="11">
        <v>-4.7939000000000002E-2</v>
      </c>
      <c r="X123" s="11">
        <v>-1.3604E-2</v>
      </c>
      <c r="Y123" s="11">
        <v>1.3828999999999999E-2</v>
      </c>
      <c r="Z123" s="11">
        <v>2.87E-2</v>
      </c>
      <c r="AA123" s="11">
        <v>1.3102000000000001E-2</v>
      </c>
      <c r="AD123" s="3" t="s">
        <v>187</v>
      </c>
      <c r="AE123" s="11">
        <v>9.6157999999999993E-2</v>
      </c>
      <c r="AF123" s="11">
        <v>7.5622999999999996E-2</v>
      </c>
      <c r="AG123" s="11">
        <v>0.10646600000000001</v>
      </c>
      <c r="AH123" s="11">
        <v>5.0680000000000003E-2</v>
      </c>
      <c r="AI123" s="11">
        <v>6.9874000000000006E-2</v>
      </c>
      <c r="AJ123" s="11">
        <v>7.6063000000000006E-2</v>
      </c>
      <c r="AN123" s="3" t="s">
        <v>187</v>
      </c>
      <c r="AO123" s="11">
        <v>0.105422</v>
      </c>
      <c r="AP123" s="11">
        <v>0.117453</v>
      </c>
      <c r="AQ123" s="11">
        <v>0.14666000000000001</v>
      </c>
      <c r="AR123" s="11">
        <v>2.7654999999999999E-2</v>
      </c>
      <c r="AS123" s="11">
        <v>-1.3672E-2</v>
      </c>
      <c r="AT123" s="11">
        <v>0.29900100000000002</v>
      </c>
      <c r="AU123" s="11"/>
      <c r="AV123" s="11"/>
      <c r="AW123" s="11"/>
      <c r="AX123" s="3" t="s">
        <v>187</v>
      </c>
      <c r="AY123" s="11">
        <v>4.1079999999999997E-3</v>
      </c>
      <c r="AZ123" s="11">
        <v>1.2096000000000001E-2</v>
      </c>
      <c r="BA123" s="11">
        <v>3.5878E-2</v>
      </c>
      <c r="BB123" s="11">
        <v>8.0004000000000006E-2</v>
      </c>
      <c r="BC123" s="11">
        <v>0.111329</v>
      </c>
      <c r="BD123" s="11">
        <v>0.16201199999999999</v>
      </c>
      <c r="BE123" s="11"/>
      <c r="BF123" s="11"/>
      <c r="BG123" s="11"/>
      <c r="BH123" s="3" t="s">
        <v>192</v>
      </c>
      <c r="BI123" s="11">
        <v>-0.12464600000000001</v>
      </c>
      <c r="BJ123" s="11">
        <v>0.19281999999999999</v>
      </c>
      <c r="BK123" s="11">
        <v>0.17157600000000001</v>
      </c>
      <c r="BL123" s="11">
        <v>0.12765000000000001</v>
      </c>
      <c r="BM123" s="11">
        <v>-0.113541</v>
      </c>
      <c r="BN123" s="11">
        <v>3.6401000000000003E-2</v>
      </c>
      <c r="BO123" s="11"/>
      <c r="BP123" s="11"/>
      <c r="BQ123" s="11"/>
      <c r="BR123" s="3" t="s">
        <v>187</v>
      </c>
      <c r="BS123" s="11">
        <v>0.16114300000000001</v>
      </c>
      <c r="BT123" s="11">
        <v>0.16337699999999999</v>
      </c>
      <c r="BU123" s="11">
        <v>0.14857899999999999</v>
      </c>
      <c r="BV123" s="11">
        <v>9.8214999999999997E-2</v>
      </c>
      <c r="BW123" s="11">
        <v>8.1206E-2</v>
      </c>
      <c r="BX123" s="11">
        <v>0.100826</v>
      </c>
      <c r="BY123" s="11"/>
      <c r="BZ123" s="11"/>
      <c r="CA123" s="11"/>
      <c r="CB123" s="3" t="s">
        <v>187</v>
      </c>
      <c r="CC123" s="11">
        <v>0.27098899999999998</v>
      </c>
      <c r="CD123" s="11">
        <v>0.235264</v>
      </c>
      <c r="CE123" s="11">
        <v>0.19472999999999999</v>
      </c>
      <c r="CF123" s="11">
        <v>0.116689</v>
      </c>
      <c r="CG123" s="11">
        <v>0.129584</v>
      </c>
      <c r="CH123" s="11">
        <v>0.14775199999999999</v>
      </c>
      <c r="CI123" s="11"/>
      <c r="CJ123" s="11"/>
      <c r="CK123" s="11"/>
      <c r="CL123" s="11"/>
      <c r="CM123" s="3" t="s">
        <v>187</v>
      </c>
      <c r="CN123" s="11">
        <v>6.3761999999999999E-2</v>
      </c>
      <c r="CO123" s="11">
        <v>8.8440000000000005E-2</v>
      </c>
      <c r="CP123" s="11">
        <v>8.3837999999999996E-2</v>
      </c>
      <c r="CQ123" s="11">
        <v>0.109904</v>
      </c>
      <c r="CR123" s="11">
        <v>0.15340799999999999</v>
      </c>
      <c r="CS123" s="11">
        <v>0.15960099999999999</v>
      </c>
      <c r="CT123" s="11"/>
      <c r="CU123" s="11"/>
      <c r="CV123" s="11"/>
      <c r="CW123" s="11"/>
      <c r="CX123" s="3" t="s">
        <v>187</v>
      </c>
      <c r="CY123" s="17" t="s">
        <v>78</v>
      </c>
      <c r="CZ123" s="11">
        <v>0.20724200000000001</v>
      </c>
      <c r="DA123" s="11">
        <v>0.368203</v>
      </c>
      <c r="DB123" s="11">
        <v>0.49245499999999998</v>
      </c>
      <c r="DC123" s="11">
        <v>0.334837</v>
      </c>
      <c r="DD123" s="11">
        <v>0.31673299999999999</v>
      </c>
      <c r="DE123" s="11">
        <v>0.33194800000000002</v>
      </c>
      <c r="DQ123" s="3" t="s">
        <v>187</v>
      </c>
      <c r="DR123" s="11">
        <v>0.14821500000000001</v>
      </c>
      <c r="DS123" s="11">
        <v>0.22089200000000001</v>
      </c>
      <c r="DT123" s="11">
        <v>0.278368</v>
      </c>
      <c r="DU123" s="11">
        <v>0.33884599999999998</v>
      </c>
      <c r="DV123" s="11">
        <v>0.26920300000000003</v>
      </c>
      <c r="DW123" s="11">
        <v>0.27493299999999998</v>
      </c>
      <c r="DZ123" s="3"/>
      <c r="EA123" s="3"/>
      <c r="EB123" s="3"/>
      <c r="EC123" s="3"/>
      <c r="ED123" s="3"/>
      <c r="EE123" s="3"/>
      <c r="EF123" s="3"/>
      <c r="EL123" s="3" t="s">
        <v>187</v>
      </c>
      <c r="EM123" s="20">
        <v>4.2608E-2</v>
      </c>
      <c r="EN123" s="11">
        <v>4.2608E-2</v>
      </c>
      <c r="EO123" s="11">
        <v>5.9812999999999998E-2</v>
      </c>
      <c r="EP123" s="11">
        <v>6.1915999999999999E-2</v>
      </c>
      <c r="EQ123" s="11">
        <v>5.6161000000000003E-2</v>
      </c>
      <c r="ER123" s="11">
        <v>3.8001E-2</v>
      </c>
      <c r="ES123" s="11">
        <v>4.4679000000000003E-2</v>
      </c>
      <c r="EU123" s="3" t="s">
        <v>187</v>
      </c>
      <c r="EV123" s="11">
        <v>5.9539000000000002E-2</v>
      </c>
      <c r="EW123" s="11">
        <v>7.2764999999999996E-2</v>
      </c>
      <c r="EX123" s="11">
        <v>3.7440000000000001E-2</v>
      </c>
      <c r="EY123" s="11">
        <v>9.358E-3</v>
      </c>
      <c r="EZ123" s="11">
        <v>-1.2799999999999999E-4</v>
      </c>
      <c r="FA123" s="11">
        <v>2.4639000000000001E-2</v>
      </c>
    </row>
    <row r="124" spans="1:157" x14ac:dyDescent="0.2">
      <c r="A124" s="3"/>
      <c r="B124" s="3"/>
      <c r="C124" s="3"/>
      <c r="D124" s="3"/>
      <c r="E124" s="3"/>
      <c r="F124" s="3"/>
      <c r="G124" s="3"/>
      <c r="K124" s="3"/>
      <c r="L124" s="3"/>
      <c r="M124" s="3"/>
      <c r="N124" s="3"/>
      <c r="O124" s="3"/>
      <c r="P124" s="3"/>
      <c r="Q124" s="3"/>
      <c r="U124" s="3"/>
      <c r="V124" s="3"/>
      <c r="W124" s="3"/>
      <c r="X124" s="3"/>
      <c r="Y124" s="3"/>
      <c r="Z124" s="3"/>
      <c r="AA124" s="3"/>
      <c r="AD124" s="3"/>
      <c r="AE124" s="3"/>
      <c r="AF124" s="3"/>
      <c r="AG124" s="3"/>
      <c r="AH124" s="3"/>
      <c r="AI124" s="3"/>
      <c r="AJ124" s="3"/>
      <c r="AN124" s="3"/>
      <c r="AO124" s="3"/>
      <c r="AP124" s="3"/>
      <c r="AQ124" s="3"/>
      <c r="AR124" s="3"/>
      <c r="AS124" s="3"/>
      <c r="AT124" s="3"/>
      <c r="AU124" s="3"/>
      <c r="AV124" s="11"/>
      <c r="AW124" s="11"/>
      <c r="AX124" s="3"/>
      <c r="AY124" s="3"/>
      <c r="AZ124" s="3"/>
      <c r="BA124" s="3"/>
      <c r="BB124" s="3"/>
      <c r="BC124" s="3"/>
      <c r="BD124" s="3"/>
      <c r="BE124" s="11"/>
      <c r="BF124" s="11"/>
      <c r="BG124" s="11"/>
      <c r="BH124" s="3" t="s">
        <v>187</v>
      </c>
      <c r="BI124" s="11">
        <v>2.562E-2</v>
      </c>
      <c r="BJ124" s="11">
        <v>0.10136100000000001</v>
      </c>
      <c r="BK124" s="11">
        <v>0.12595600000000001</v>
      </c>
      <c r="BL124" s="11">
        <v>0.109033</v>
      </c>
      <c r="BM124" s="11">
        <v>4.6155000000000002E-2</v>
      </c>
      <c r="BN124" s="11">
        <v>2.257E-2</v>
      </c>
      <c r="BO124" s="11"/>
      <c r="BP124" s="11"/>
      <c r="BQ124" s="11"/>
      <c r="BR124" s="3"/>
      <c r="BS124" s="3"/>
      <c r="BT124" s="3"/>
      <c r="BU124" s="3"/>
      <c r="BV124" s="3"/>
      <c r="BW124" s="3"/>
      <c r="BX124" s="3"/>
      <c r="BY124" s="11"/>
      <c r="BZ124" s="11"/>
      <c r="CA124" s="11"/>
      <c r="CB124" s="3"/>
      <c r="CC124" s="3"/>
      <c r="CD124" s="3"/>
      <c r="CE124" s="3"/>
      <c r="CF124" s="3"/>
      <c r="CG124" s="3"/>
      <c r="CH124" s="3"/>
      <c r="CI124" s="11"/>
      <c r="CJ124" s="11"/>
      <c r="CK124" s="11"/>
      <c r="CL124" s="11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Q124" s="3"/>
      <c r="DR124" s="3"/>
      <c r="DS124" s="3"/>
      <c r="DT124" s="3"/>
      <c r="DU124" s="3"/>
      <c r="DV124" s="3"/>
      <c r="DW124" s="3"/>
      <c r="DZ124" s="3" t="s">
        <v>190</v>
      </c>
      <c r="EA124" s="11">
        <v>0.14607500000000001</v>
      </c>
      <c r="EB124" s="11">
        <v>0.110855</v>
      </c>
      <c r="EC124" s="11">
        <v>0.11551400000000001</v>
      </c>
      <c r="ED124" s="11">
        <v>0.10516399999999999</v>
      </c>
      <c r="EE124" s="11">
        <v>0.106637</v>
      </c>
      <c r="EF124" s="11">
        <v>0.11047800000000001</v>
      </c>
      <c r="EL124" s="3"/>
      <c r="EM124" s="3"/>
      <c r="EN124" s="3"/>
      <c r="EO124" s="3"/>
      <c r="EP124" s="3"/>
      <c r="EQ124" s="3"/>
      <c r="ER124" s="3"/>
      <c r="ES124" s="3"/>
      <c r="EU124" s="3"/>
      <c r="EV124" s="3"/>
      <c r="EW124" s="3"/>
      <c r="EX124" s="3"/>
      <c r="EY124" s="3"/>
      <c r="EZ124" s="3"/>
      <c r="FA124" s="3"/>
    </row>
    <row r="125" spans="1:157" x14ac:dyDescent="0.2">
      <c r="A125" s="3" t="s">
        <v>191</v>
      </c>
      <c r="B125" s="11">
        <v>0.14460200000000001</v>
      </c>
      <c r="C125" s="11">
        <v>0.145344</v>
      </c>
      <c r="D125" s="11">
        <v>0.12996199999999999</v>
      </c>
      <c r="E125" s="11">
        <v>8.3025000000000002E-2</v>
      </c>
      <c r="F125" s="11">
        <v>8.3326999999999998E-2</v>
      </c>
      <c r="G125" s="11">
        <v>8.5866999999999999E-2</v>
      </c>
      <c r="K125" s="3" t="s">
        <v>191</v>
      </c>
      <c r="L125" s="11">
        <v>0.43472699999999997</v>
      </c>
      <c r="M125" s="11">
        <v>0.88337900000000003</v>
      </c>
      <c r="N125" s="11">
        <v>0.67878000000000005</v>
      </c>
      <c r="O125" s="11">
        <v>0.40376699999999999</v>
      </c>
      <c r="P125" s="11">
        <v>0.326658</v>
      </c>
      <c r="Q125" s="11">
        <v>0.30912800000000001</v>
      </c>
      <c r="U125" s="3" t="s">
        <v>191</v>
      </c>
      <c r="V125" s="11">
        <v>-8.8860999999999996E-2</v>
      </c>
      <c r="W125" s="11">
        <v>-0.213006</v>
      </c>
      <c r="X125" s="11">
        <v>-0.16184000000000001</v>
      </c>
      <c r="Y125" s="11">
        <v>-0.17574999999999999</v>
      </c>
      <c r="Z125" s="11">
        <v>-1.6562E-2</v>
      </c>
      <c r="AA125" s="11">
        <v>-3.3554E-2</v>
      </c>
      <c r="AD125" s="3" t="s">
        <v>191</v>
      </c>
      <c r="AE125" s="11">
        <v>0.22699900000000001</v>
      </c>
      <c r="AF125" s="11">
        <v>0.131467</v>
      </c>
      <c r="AG125" s="11">
        <v>0.19575000000000001</v>
      </c>
      <c r="AH125" s="11">
        <v>5.4352999999999999E-2</v>
      </c>
      <c r="AI125" s="11">
        <v>9.0678999999999996E-2</v>
      </c>
      <c r="AJ125" s="11">
        <v>0.11269999999999999</v>
      </c>
      <c r="AN125" s="3" t="s">
        <v>191</v>
      </c>
      <c r="AO125" s="11" t="s">
        <v>116</v>
      </c>
      <c r="AP125" s="11" t="s">
        <v>116</v>
      </c>
      <c r="AQ125" s="11" t="s">
        <v>116</v>
      </c>
      <c r="AR125" s="11" t="s">
        <v>116</v>
      </c>
      <c r="AS125" s="11" t="s">
        <v>116</v>
      </c>
      <c r="AT125" s="11" t="s">
        <v>116</v>
      </c>
      <c r="AU125" s="11"/>
      <c r="AV125" s="3"/>
      <c r="AW125" s="3"/>
      <c r="AX125" s="3" t="s">
        <v>191</v>
      </c>
      <c r="AY125" s="11" t="s">
        <v>116</v>
      </c>
      <c r="AZ125" s="11" t="s">
        <v>116</v>
      </c>
      <c r="BA125" s="11" t="s">
        <v>116</v>
      </c>
      <c r="BB125" s="11" t="s">
        <v>116</v>
      </c>
      <c r="BC125" s="11" t="s">
        <v>116</v>
      </c>
      <c r="BD125" s="11" t="s">
        <v>116</v>
      </c>
      <c r="BE125" s="3"/>
      <c r="BF125" s="3"/>
      <c r="BG125" s="3"/>
      <c r="BH125" s="3" t="s">
        <v>194</v>
      </c>
      <c r="BI125" s="11">
        <v>4.3471000000000003E-2</v>
      </c>
      <c r="BJ125" s="11">
        <v>0.140876</v>
      </c>
      <c r="BK125" s="11">
        <v>0.18743299999999999</v>
      </c>
      <c r="BL125" s="11">
        <v>0.144149</v>
      </c>
      <c r="BM125" s="11">
        <v>3.8372000000000003E-2</v>
      </c>
      <c r="BN125" s="11">
        <v>-7.6759999999999997E-3</v>
      </c>
      <c r="BO125" s="3"/>
      <c r="BP125" s="3"/>
      <c r="BQ125" s="3"/>
      <c r="BR125" s="3" t="s">
        <v>191</v>
      </c>
      <c r="BS125" s="11">
        <v>-0.47685899999999998</v>
      </c>
      <c r="BT125" s="11" t="s">
        <v>116</v>
      </c>
      <c r="BU125" s="11" t="s">
        <v>116</v>
      </c>
      <c r="BV125" s="11" t="s">
        <v>116</v>
      </c>
      <c r="BW125" s="11" t="s">
        <v>116</v>
      </c>
      <c r="BX125" s="11" t="s">
        <v>116</v>
      </c>
      <c r="BY125" s="3"/>
      <c r="BZ125" s="3"/>
      <c r="CA125" s="3"/>
      <c r="CB125" s="3" t="s">
        <v>191</v>
      </c>
      <c r="CC125" s="11">
        <v>0.283302</v>
      </c>
      <c r="CD125" s="11">
        <v>0.260436</v>
      </c>
      <c r="CE125" s="11">
        <v>0.17635300000000001</v>
      </c>
      <c r="CF125" s="11">
        <v>8.6669999999999997E-2</v>
      </c>
      <c r="CG125" s="11">
        <v>6.6410999999999998E-2</v>
      </c>
      <c r="CH125" s="11">
        <v>7.8450000000000006E-2</v>
      </c>
      <c r="CI125" s="3"/>
      <c r="CJ125" s="3"/>
      <c r="CK125" s="3"/>
      <c r="CL125" s="3"/>
      <c r="CM125" s="3" t="s">
        <v>191</v>
      </c>
      <c r="CN125" s="11">
        <v>0.16927500000000001</v>
      </c>
      <c r="CO125" s="11">
        <v>0.29407100000000003</v>
      </c>
      <c r="CP125" s="11">
        <v>0.18621699999999999</v>
      </c>
      <c r="CQ125" s="11">
        <v>0.238346</v>
      </c>
      <c r="CR125" s="11">
        <v>0.12928400000000001</v>
      </c>
      <c r="CS125" s="11">
        <v>0.14743400000000001</v>
      </c>
      <c r="CT125" s="11"/>
      <c r="CU125" s="11"/>
      <c r="CV125" s="11"/>
      <c r="CW125" s="11"/>
      <c r="CX125" s="3" t="s">
        <v>191</v>
      </c>
      <c r="CY125" s="17" t="s">
        <v>78</v>
      </c>
      <c r="CZ125" s="11">
        <v>0.317915</v>
      </c>
      <c r="DA125" s="11">
        <v>0.13572300000000001</v>
      </c>
      <c r="DB125" s="11">
        <v>0.31917499999999999</v>
      </c>
      <c r="DC125" s="11">
        <v>0.11640300000000001</v>
      </c>
      <c r="DD125" s="11">
        <v>0.55465200000000003</v>
      </c>
      <c r="DE125" s="11">
        <v>0.52412700000000001</v>
      </c>
      <c r="DQ125" s="3" t="s">
        <v>191</v>
      </c>
      <c r="DR125" s="11">
        <v>0.115854</v>
      </c>
      <c r="DS125" s="11">
        <v>0.78512800000000005</v>
      </c>
      <c r="DT125" s="11">
        <v>0.86641299999999999</v>
      </c>
      <c r="DU125" s="11">
        <v>0.93847400000000003</v>
      </c>
      <c r="DV125" s="11">
        <v>0.42042099999999999</v>
      </c>
      <c r="DW125" s="11">
        <v>0.37774400000000002</v>
      </c>
      <c r="DZ125" s="3" t="s">
        <v>191</v>
      </c>
      <c r="EA125" s="11" t="s">
        <v>116</v>
      </c>
      <c r="EB125" s="11" t="s">
        <v>116</v>
      </c>
      <c r="EC125" s="11" t="s">
        <v>116</v>
      </c>
      <c r="ED125" s="11" t="s">
        <v>116</v>
      </c>
      <c r="EE125" s="11" t="s">
        <v>116</v>
      </c>
      <c r="EF125" s="11" t="s">
        <v>116</v>
      </c>
      <c r="EL125" s="3" t="s">
        <v>191</v>
      </c>
      <c r="EM125" s="20">
        <v>-3.5175999999999999E-2</v>
      </c>
      <c r="EN125" s="11" t="s">
        <v>116</v>
      </c>
      <c r="EO125" s="11" t="s">
        <v>116</v>
      </c>
      <c r="EP125" s="11" t="s">
        <v>116</v>
      </c>
      <c r="EQ125" s="11" t="s">
        <v>116</v>
      </c>
      <c r="ER125" s="11" t="s">
        <v>116</v>
      </c>
      <c r="ES125" s="11" t="s">
        <v>116</v>
      </c>
      <c r="EU125" s="3" t="s">
        <v>191</v>
      </c>
      <c r="EV125" s="11">
        <v>-0.141869</v>
      </c>
      <c r="EW125" s="11">
        <v>-7.5981000000000007E-2</v>
      </c>
      <c r="EX125" s="11">
        <v>0.11657000000000001</v>
      </c>
      <c r="EY125" s="11">
        <v>4.8191999999999999E-2</v>
      </c>
      <c r="EZ125" s="11">
        <v>3.1627000000000002E-2</v>
      </c>
      <c r="FA125" s="11">
        <v>4.0884999999999998E-2</v>
      </c>
    </row>
    <row r="126" spans="1:157" x14ac:dyDescent="0.2">
      <c r="A126" s="3" t="s">
        <v>190</v>
      </c>
      <c r="B126" s="11">
        <v>0.131551</v>
      </c>
      <c r="C126" s="11">
        <v>0.13426199999999999</v>
      </c>
      <c r="D126" s="11">
        <v>0.12310400000000001</v>
      </c>
      <c r="E126" s="11">
        <v>8.3373000000000003E-2</v>
      </c>
      <c r="F126" s="11">
        <v>8.3887000000000003E-2</v>
      </c>
      <c r="G126" s="11">
        <v>8.7006E-2</v>
      </c>
      <c r="K126" s="3" t="s">
        <v>190</v>
      </c>
      <c r="L126" s="11">
        <v>0.47637699999999999</v>
      </c>
      <c r="M126" s="11">
        <v>0.49939099999999997</v>
      </c>
      <c r="N126" s="11">
        <v>0.46968300000000002</v>
      </c>
      <c r="O126" s="11">
        <v>0.33011600000000002</v>
      </c>
      <c r="P126" s="11">
        <v>0.29292200000000002</v>
      </c>
      <c r="Q126" s="11">
        <v>0.29056100000000001</v>
      </c>
      <c r="U126" s="3" t="s">
        <v>190</v>
      </c>
      <c r="V126" s="11">
        <v>-0.10975</v>
      </c>
      <c r="W126" s="11">
        <v>-0.213006</v>
      </c>
      <c r="X126" s="11">
        <v>-0.16184000000000001</v>
      </c>
      <c r="Y126" s="11">
        <v>-0.17574999999999999</v>
      </c>
      <c r="Z126" s="11">
        <v>-1.6562E-2</v>
      </c>
      <c r="AA126" s="11">
        <v>-3.3554E-2</v>
      </c>
      <c r="AD126" s="3" t="s">
        <v>190</v>
      </c>
      <c r="AE126" s="11">
        <v>0.146233</v>
      </c>
      <c r="AF126" s="11">
        <v>8.3607000000000001E-2</v>
      </c>
      <c r="AG126" s="11">
        <v>0.13228300000000001</v>
      </c>
      <c r="AH126" s="11">
        <v>3.6791999999999998E-2</v>
      </c>
      <c r="AI126" s="11">
        <v>8.1939999999999999E-2</v>
      </c>
      <c r="AJ126" s="11">
        <v>0.100115</v>
      </c>
      <c r="AN126" s="3" t="s">
        <v>190</v>
      </c>
      <c r="AO126" s="11">
        <v>9.7013000000000002E-2</v>
      </c>
      <c r="AP126" s="11">
        <v>5.5803999999999999E-2</v>
      </c>
      <c r="AQ126" s="11">
        <v>-2.1661E-2</v>
      </c>
      <c r="AR126" s="11">
        <v>-3.0768E-2</v>
      </c>
      <c r="AS126" s="11">
        <v>1.5889999999999999E-3</v>
      </c>
      <c r="AT126" s="11">
        <v>0.39440599999999998</v>
      </c>
      <c r="AU126" s="11"/>
      <c r="AV126" s="11"/>
      <c r="AW126" s="11"/>
      <c r="AX126" s="3" t="s">
        <v>190</v>
      </c>
      <c r="AY126" s="11">
        <v>-0.42906699999999998</v>
      </c>
      <c r="AZ126" s="11">
        <v>-0.21341499999999999</v>
      </c>
      <c r="BA126" s="11">
        <v>-2.9683000000000001E-2</v>
      </c>
      <c r="BB126" s="11">
        <v>0.59859700000000005</v>
      </c>
      <c r="BC126" s="11">
        <v>0.240595</v>
      </c>
      <c r="BD126" s="11">
        <v>0.224443</v>
      </c>
      <c r="BE126" s="11"/>
      <c r="BF126" s="11"/>
      <c r="BG126" s="11"/>
      <c r="BH126" s="3" t="s">
        <v>191</v>
      </c>
      <c r="BI126" s="11">
        <v>1.0489E-2</v>
      </c>
      <c r="BJ126" s="11">
        <v>3.1848000000000001E-2</v>
      </c>
      <c r="BK126" s="11">
        <v>4.5234000000000003E-2</v>
      </c>
      <c r="BL126" s="11">
        <v>4.5219000000000002E-2</v>
      </c>
      <c r="BM126" s="11">
        <v>7.0966000000000001E-2</v>
      </c>
      <c r="BN126" s="11">
        <v>8.9707999999999996E-2</v>
      </c>
      <c r="BO126" s="11"/>
      <c r="BP126" s="11"/>
      <c r="BQ126" s="11"/>
      <c r="BR126" s="3" t="s">
        <v>190</v>
      </c>
      <c r="BS126" s="11">
        <v>1.3776999999999999E-2</v>
      </c>
      <c r="BT126" s="11">
        <v>5.3367999999999999E-2</v>
      </c>
      <c r="BU126" s="11">
        <v>0.10666200000000001</v>
      </c>
      <c r="BV126" s="11">
        <v>2.2402999999999999E-2</v>
      </c>
      <c r="BW126" s="11">
        <v>2.7307999999999999E-2</v>
      </c>
      <c r="BX126" s="11">
        <v>3.5382999999999998E-2</v>
      </c>
      <c r="BY126" s="11"/>
      <c r="BZ126" s="11"/>
      <c r="CA126" s="11"/>
      <c r="CB126" s="3" t="s">
        <v>190</v>
      </c>
      <c r="CC126" s="11">
        <v>0.195158</v>
      </c>
      <c r="CD126" s="11">
        <v>0.199434</v>
      </c>
      <c r="CE126" s="11">
        <v>0.140735</v>
      </c>
      <c r="CF126" s="11">
        <v>7.5495999999999994E-2</v>
      </c>
      <c r="CG126" s="11">
        <v>6.0860999999999998E-2</v>
      </c>
      <c r="CH126" s="11">
        <v>7.2520000000000001E-2</v>
      </c>
      <c r="CI126" s="11"/>
      <c r="CJ126" s="11"/>
      <c r="CK126" s="11"/>
      <c r="CL126" s="11"/>
      <c r="CM126" s="3" t="s">
        <v>190</v>
      </c>
      <c r="CN126" s="11">
        <v>0.10488</v>
      </c>
      <c r="CO126" s="11">
        <v>0.19733899999999999</v>
      </c>
      <c r="CP126" s="11">
        <v>0.17627000000000001</v>
      </c>
      <c r="CQ126" s="11">
        <v>0.20349900000000001</v>
      </c>
      <c r="CR126" s="11">
        <v>0.236569</v>
      </c>
      <c r="CS126" s="11">
        <v>0.23708000000000001</v>
      </c>
      <c r="CT126" s="11"/>
      <c r="CU126" s="11"/>
      <c r="CV126" s="11"/>
      <c r="CW126" s="11"/>
      <c r="CX126" s="3" t="s">
        <v>190</v>
      </c>
      <c r="CY126" s="17" t="s">
        <v>78</v>
      </c>
      <c r="CZ126" s="11">
        <v>0.28422999999999998</v>
      </c>
      <c r="DA126" s="11">
        <v>0.31252999999999997</v>
      </c>
      <c r="DB126" s="11">
        <v>0.417574</v>
      </c>
      <c r="DC126" s="11">
        <v>0.21890499999999999</v>
      </c>
      <c r="DD126" s="11">
        <v>0.36514799999999997</v>
      </c>
      <c r="DE126" s="11">
        <v>0.40425499999999998</v>
      </c>
      <c r="DQ126" s="3" t="s">
        <v>190</v>
      </c>
      <c r="DR126" s="11">
        <v>0.116663</v>
      </c>
      <c r="DS126" s="11">
        <v>0.737479</v>
      </c>
      <c r="DT126" s="11">
        <v>0.83037300000000003</v>
      </c>
      <c r="DU126" s="11">
        <v>0.89034000000000002</v>
      </c>
      <c r="DV126" s="11">
        <v>0.41250300000000001</v>
      </c>
      <c r="DW126" s="11">
        <v>0.37241299999999999</v>
      </c>
      <c r="DZ126" s="3" t="s">
        <v>193</v>
      </c>
      <c r="EA126" s="11">
        <v>0.23528099999999999</v>
      </c>
      <c r="EB126" s="11">
        <v>0.177093</v>
      </c>
      <c r="EC126" s="11">
        <v>0.124503</v>
      </c>
      <c r="ED126" s="11">
        <v>0.12382700000000001</v>
      </c>
      <c r="EE126" s="11">
        <v>9.4436000000000006E-2</v>
      </c>
      <c r="EF126" s="11">
        <v>2.7026999999999999E-2</v>
      </c>
      <c r="EL126" s="3" t="s">
        <v>190</v>
      </c>
      <c r="EM126" s="20">
        <v>2.4251999999999999E-2</v>
      </c>
      <c r="EN126" s="11">
        <v>2.4251999999999999E-2</v>
      </c>
      <c r="EO126" s="11">
        <v>4.5509000000000001E-2</v>
      </c>
      <c r="EP126" s="11">
        <v>6.5401000000000001E-2</v>
      </c>
      <c r="EQ126" s="11">
        <v>4.4056999999999999E-2</v>
      </c>
      <c r="ER126" s="11">
        <v>5.9673999999999998E-2</v>
      </c>
      <c r="ES126" s="11">
        <v>3.3603000000000001E-2</v>
      </c>
      <c r="EU126" s="3" t="s">
        <v>190</v>
      </c>
      <c r="EV126" s="11">
        <v>-1.3591000000000001E-2</v>
      </c>
      <c r="EW126" s="11">
        <v>1.2914E-2</v>
      </c>
      <c r="EX126" s="11">
        <v>4.7197000000000003E-2</v>
      </c>
      <c r="EY126" s="11">
        <v>8.9549999999999994E-3</v>
      </c>
      <c r="EZ126" s="11">
        <v>1.1950000000000001E-2</v>
      </c>
      <c r="FA126" s="11">
        <v>2.3099000000000001E-2</v>
      </c>
    </row>
    <row r="127" spans="1:157" x14ac:dyDescent="0.2">
      <c r="A127" s="3" t="s">
        <v>193</v>
      </c>
      <c r="B127" s="11">
        <v>0.14799399999999999</v>
      </c>
      <c r="C127" s="11">
        <v>0.206398</v>
      </c>
      <c r="D127" s="11">
        <v>0.24085500000000001</v>
      </c>
      <c r="E127" s="11">
        <v>0.188358</v>
      </c>
      <c r="F127" s="11">
        <v>0.160358</v>
      </c>
      <c r="G127" s="11">
        <v>5.5433999999999997E-2</v>
      </c>
      <c r="K127" s="3" t="s">
        <v>193</v>
      </c>
      <c r="L127" s="11">
        <v>0.30819200000000002</v>
      </c>
      <c r="M127" s="11">
        <v>0.53223200000000004</v>
      </c>
      <c r="N127" s="11">
        <v>0.14671899999999999</v>
      </c>
      <c r="O127" s="11">
        <v>6.6744999999999999E-2</v>
      </c>
      <c r="P127" s="11">
        <v>8.7408E-2</v>
      </c>
      <c r="Q127" s="11">
        <v>0.272704</v>
      </c>
      <c r="U127" s="3" t="s">
        <v>193</v>
      </c>
      <c r="V127" s="11">
        <v>1.5657000000000001E-2</v>
      </c>
      <c r="W127" s="11">
        <v>7.8971E-2</v>
      </c>
      <c r="X127" s="11">
        <v>0.103452</v>
      </c>
      <c r="Y127" s="11">
        <v>0.20743700000000001</v>
      </c>
      <c r="Z127" s="11">
        <v>0.110706</v>
      </c>
      <c r="AA127" s="11">
        <v>4.3617000000000003E-2</v>
      </c>
      <c r="AD127" s="3" t="s">
        <v>193</v>
      </c>
      <c r="AE127" s="11">
        <v>5.8215000000000003E-2</v>
      </c>
      <c r="AF127" s="11">
        <v>-4.5442999999999997E-2</v>
      </c>
      <c r="AG127" s="11">
        <v>1.7749000000000001E-2</v>
      </c>
      <c r="AH127" s="11">
        <v>-1.1655E-2</v>
      </c>
      <c r="AI127" s="11">
        <v>7.3446999999999998E-2</v>
      </c>
      <c r="AJ127" s="11">
        <v>-1.4442999999999999E-2</v>
      </c>
      <c r="AN127" s="3" t="s">
        <v>193</v>
      </c>
      <c r="AO127" s="11">
        <v>0.41661500000000001</v>
      </c>
      <c r="AP127" s="11">
        <v>0.225628</v>
      </c>
      <c r="AQ127" s="11">
        <v>0.15729499999999999</v>
      </c>
      <c r="AR127" s="11">
        <v>0.19951199999999999</v>
      </c>
      <c r="AS127" s="11">
        <v>0.14457700000000001</v>
      </c>
      <c r="AT127" s="11">
        <v>0.13193099999999999</v>
      </c>
      <c r="AU127" s="11"/>
      <c r="AV127" s="11"/>
      <c r="AW127" s="11"/>
      <c r="AX127" s="3" t="s">
        <v>193</v>
      </c>
      <c r="AY127" s="11">
        <v>-9.9099999999999991E-4</v>
      </c>
      <c r="AZ127" s="11">
        <v>4.9937000000000002E-2</v>
      </c>
      <c r="BA127" s="11">
        <v>0.100637</v>
      </c>
      <c r="BB127" s="11">
        <v>0.161855</v>
      </c>
      <c r="BC127" s="11">
        <v>-0.132712</v>
      </c>
      <c r="BD127" s="11">
        <v>-4.4708999999999999E-2</v>
      </c>
      <c r="BE127" s="11"/>
      <c r="BF127" s="11"/>
      <c r="BG127" s="11"/>
      <c r="BH127" s="3" t="s">
        <v>197</v>
      </c>
      <c r="BI127" s="11">
        <v>3.7245E-2</v>
      </c>
      <c r="BJ127" s="11">
        <v>8.5878999999999997E-2</v>
      </c>
      <c r="BK127" s="11">
        <v>0.132743</v>
      </c>
      <c r="BL127" s="11">
        <v>0.12609999999999999</v>
      </c>
      <c r="BM127" s="11">
        <v>6.1601000000000003E-2</v>
      </c>
      <c r="BN127" s="11">
        <v>3.2282999999999999E-2</v>
      </c>
      <c r="BO127" s="11"/>
      <c r="BP127" s="11"/>
      <c r="BQ127" s="11"/>
      <c r="BR127" s="3" t="s">
        <v>193</v>
      </c>
      <c r="BS127" s="11">
        <v>0.20843999999999999</v>
      </c>
      <c r="BT127" s="11">
        <v>8.4471000000000004E-2</v>
      </c>
      <c r="BU127" s="11">
        <v>0.14994299999999999</v>
      </c>
      <c r="BV127" s="11">
        <v>0.110121</v>
      </c>
      <c r="BW127" s="11">
        <v>0.18365799999999999</v>
      </c>
      <c r="BX127" s="11">
        <v>0.18184600000000001</v>
      </c>
      <c r="BY127" s="11"/>
      <c r="BZ127" s="11"/>
      <c r="CA127" s="11"/>
      <c r="CB127" s="3" t="s">
        <v>193</v>
      </c>
      <c r="CC127" s="11">
        <v>0.311226</v>
      </c>
      <c r="CD127" s="11">
        <v>0.16962099999999999</v>
      </c>
      <c r="CE127" s="11">
        <v>0.25368499999999999</v>
      </c>
      <c r="CF127" s="11">
        <v>0.116008</v>
      </c>
      <c r="CG127" s="11">
        <v>0.22434399999999999</v>
      </c>
      <c r="CH127" s="11">
        <v>0.15559600000000001</v>
      </c>
      <c r="CI127" s="11"/>
      <c r="CJ127" s="11"/>
      <c r="CK127" s="11"/>
      <c r="CL127" s="11"/>
      <c r="CM127" s="3" t="s">
        <v>193</v>
      </c>
      <c r="CN127" s="11">
        <v>0.15375</v>
      </c>
      <c r="CO127" s="11">
        <v>0.20477300000000001</v>
      </c>
      <c r="CP127" s="11">
        <v>0.19491900000000001</v>
      </c>
      <c r="CQ127" s="11">
        <v>0.13014700000000001</v>
      </c>
      <c r="CR127" s="11">
        <v>0.155999</v>
      </c>
      <c r="CS127" s="11">
        <v>0.14231099999999999</v>
      </c>
      <c r="CT127" s="11"/>
      <c r="CU127" s="11"/>
      <c r="CV127" s="11"/>
      <c r="CW127" s="11"/>
      <c r="CX127" s="3" t="s">
        <v>193</v>
      </c>
      <c r="CY127" s="17" t="s">
        <v>78</v>
      </c>
      <c r="CZ127" s="11">
        <v>0.417383</v>
      </c>
      <c r="DA127" s="11">
        <v>0.184637</v>
      </c>
      <c r="DB127" s="11">
        <v>0.34503699999999998</v>
      </c>
      <c r="DC127" s="11">
        <v>5.8162999999999999E-2</v>
      </c>
      <c r="DD127" s="11">
        <v>0.68976599999999999</v>
      </c>
      <c r="DE127" s="11">
        <v>0.93466700000000003</v>
      </c>
      <c r="DQ127" s="3" t="s">
        <v>193</v>
      </c>
      <c r="DR127" s="11" t="s">
        <v>116</v>
      </c>
      <c r="DS127" s="11" t="s">
        <v>116</v>
      </c>
      <c r="DT127" s="11">
        <v>0.76302999999999999</v>
      </c>
      <c r="DU127" s="11">
        <v>0.82937799999999995</v>
      </c>
      <c r="DV127" s="11">
        <v>0.30657899999999999</v>
      </c>
      <c r="DW127" s="11">
        <v>0.13391800000000001</v>
      </c>
      <c r="DZ127" s="3" t="s">
        <v>195</v>
      </c>
      <c r="EA127" s="11">
        <v>6.6969000000000001E-2</v>
      </c>
      <c r="EB127" s="11">
        <v>4.5919999999999997E-3</v>
      </c>
      <c r="EC127" s="11">
        <v>5.9559000000000001E-2</v>
      </c>
      <c r="ED127" s="11">
        <v>0.106019</v>
      </c>
      <c r="EE127" s="11">
        <v>0.18188099999999999</v>
      </c>
      <c r="EF127" s="11">
        <v>0.125528</v>
      </c>
      <c r="EL127" s="3" t="s">
        <v>193</v>
      </c>
      <c r="EM127" s="20">
        <v>0.31876199999999999</v>
      </c>
      <c r="EN127" s="11">
        <v>0.31876199999999999</v>
      </c>
      <c r="EO127" s="11">
        <v>3.8663000000000003E-2</v>
      </c>
      <c r="EP127" s="11">
        <v>5.5719999999999999E-2</v>
      </c>
      <c r="EQ127" s="11">
        <v>0.13816999999999999</v>
      </c>
      <c r="ER127" s="11">
        <v>0.25740200000000002</v>
      </c>
      <c r="ES127" s="11">
        <v>9.4231999999999996E-2</v>
      </c>
      <c r="EU127" s="3" t="s">
        <v>193</v>
      </c>
      <c r="EV127" s="11">
        <v>-7.2702000000000003E-2</v>
      </c>
      <c r="EW127" s="11">
        <v>8.3793999999999993E-2</v>
      </c>
      <c r="EX127" s="11">
        <v>-4.4887000000000003E-2</v>
      </c>
      <c r="EY127" s="11">
        <v>4.5252000000000001E-2</v>
      </c>
      <c r="EZ127" s="11">
        <v>-3.2260000000000001E-3</v>
      </c>
      <c r="FA127" s="11">
        <v>0.10359</v>
      </c>
    </row>
    <row r="128" spans="1:157" x14ac:dyDescent="0.2">
      <c r="A128" s="3" t="s">
        <v>195</v>
      </c>
      <c r="B128" s="11">
        <v>0.32113700000000001</v>
      </c>
      <c r="C128" s="11">
        <v>0.191139</v>
      </c>
      <c r="D128" s="11">
        <v>-6.6610000000000003E-3</v>
      </c>
      <c r="E128" s="11">
        <v>0.10166600000000001</v>
      </c>
      <c r="F128" s="11">
        <v>0.131191</v>
      </c>
      <c r="G128" s="11">
        <v>0.2757</v>
      </c>
      <c r="K128" s="3" t="s">
        <v>195</v>
      </c>
      <c r="L128" s="11">
        <v>0.29277199999999998</v>
      </c>
      <c r="M128" s="11">
        <v>0.49741600000000002</v>
      </c>
      <c r="N128" s="11">
        <v>0.65669500000000003</v>
      </c>
      <c r="O128" s="11">
        <v>0.55701800000000001</v>
      </c>
      <c r="P128" s="11">
        <v>9.5193E-2</v>
      </c>
      <c r="Q128" s="11">
        <v>6.9988999999999996E-2</v>
      </c>
      <c r="U128" s="3" t="s">
        <v>195</v>
      </c>
      <c r="V128" s="11">
        <v>-6.2426000000000002E-2</v>
      </c>
      <c r="W128" s="11">
        <v>-0.162693</v>
      </c>
      <c r="X128" s="11">
        <v>-5.9223999999999999E-2</v>
      </c>
      <c r="Y128" s="11">
        <v>6.7200000000000003E-3</v>
      </c>
      <c r="Z128" s="11">
        <v>0.14455799999999999</v>
      </c>
      <c r="AA128" s="11">
        <v>-5.1902999999999998E-2</v>
      </c>
      <c r="AD128" s="3" t="s">
        <v>195</v>
      </c>
      <c r="AE128" s="11">
        <v>7.2461999999999999E-2</v>
      </c>
      <c r="AF128" s="11">
        <v>3.5825999999999997E-2</v>
      </c>
      <c r="AG128" s="11">
        <v>-2.9794000000000001E-2</v>
      </c>
      <c r="AH128" s="11">
        <v>-1.0861000000000001E-2</v>
      </c>
      <c r="AI128" s="11">
        <v>0.14257900000000001</v>
      </c>
      <c r="AJ128" s="11">
        <v>0.149229</v>
      </c>
      <c r="AN128" s="3" t="s">
        <v>195</v>
      </c>
      <c r="AO128" s="11">
        <v>-0.15773599999999999</v>
      </c>
      <c r="AP128" s="11">
        <v>-0.243398</v>
      </c>
      <c r="AQ128" s="11">
        <v>-0.113096</v>
      </c>
      <c r="AR128" s="11">
        <v>-6.2119999999999996E-3</v>
      </c>
      <c r="AS128" s="11">
        <v>-7.9830000000000005E-3</v>
      </c>
      <c r="AT128" s="11">
        <v>7.3476E-2</v>
      </c>
      <c r="AU128" s="11"/>
      <c r="AV128" s="11"/>
      <c r="AW128" s="11"/>
      <c r="AX128" s="3" t="s">
        <v>195</v>
      </c>
      <c r="AY128" s="11">
        <v>-9.9799999999999997E-4</v>
      </c>
      <c r="AZ128" s="11">
        <v>8.8280999999999998E-2</v>
      </c>
      <c r="BA128" s="11">
        <v>2.6599999999999999E-2</v>
      </c>
      <c r="BB128" s="11">
        <v>0.214974</v>
      </c>
      <c r="BC128" s="11">
        <v>0.35431499999999999</v>
      </c>
      <c r="BD128" s="11">
        <v>0.46506799999999998</v>
      </c>
      <c r="BE128" s="11"/>
      <c r="BF128" s="11"/>
      <c r="BG128" s="11"/>
      <c r="BH128" s="3" t="s">
        <v>199</v>
      </c>
      <c r="BI128" s="11">
        <v>3.7892000000000002E-2</v>
      </c>
      <c r="BJ128" s="11">
        <v>8.3541000000000004E-2</v>
      </c>
      <c r="BK128" s="11">
        <v>0.127692</v>
      </c>
      <c r="BL128" s="11">
        <v>0.11557099999999999</v>
      </c>
      <c r="BM128" s="11">
        <v>6.2511999999999998E-2</v>
      </c>
      <c r="BN128" s="11">
        <v>4.5352999999999997E-2</v>
      </c>
      <c r="BO128" s="11"/>
      <c r="BP128" s="11"/>
      <c r="BQ128" s="11"/>
      <c r="BR128" s="3" t="s">
        <v>195</v>
      </c>
      <c r="BS128" s="11">
        <v>0.252058</v>
      </c>
      <c r="BT128" s="11">
        <v>4.1579999999999999E-2</v>
      </c>
      <c r="BU128" s="11">
        <v>7.2408E-2</v>
      </c>
      <c r="BV128" s="11">
        <v>1.5554E-2</v>
      </c>
      <c r="BW128" s="11">
        <v>3.0523999999999999E-2</v>
      </c>
      <c r="BX128" s="11">
        <v>9.8504999999999995E-2</v>
      </c>
      <c r="BY128" s="11"/>
      <c r="BZ128" s="11"/>
      <c r="CA128" s="11"/>
      <c r="CB128" s="3" t="s">
        <v>195</v>
      </c>
      <c r="CC128" s="11">
        <v>0.49817899999999998</v>
      </c>
      <c r="CD128" s="11">
        <v>0.31076700000000002</v>
      </c>
      <c r="CE128" s="11">
        <v>0.103338</v>
      </c>
      <c r="CF128" s="11">
        <v>0.276756</v>
      </c>
      <c r="CG128" s="11">
        <v>0.216033</v>
      </c>
      <c r="CH128" s="11">
        <v>0.19620699999999999</v>
      </c>
      <c r="CI128" s="11"/>
      <c r="CJ128" s="11"/>
      <c r="CK128" s="11"/>
      <c r="CL128" s="11"/>
      <c r="CM128" s="3" t="s">
        <v>195</v>
      </c>
      <c r="CN128" s="11">
        <v>0.238453</v>
      </c>
      <c r="CO128" s="11">
        <v>0.21029700000000001</v>
      </c>
      <c r="CP128" s="11">
        <v>0.19706000000000001</v>
      </c>
      <c r="CQ128" s="11">
        <v>0.22099199999999999</v>
      </c>
      <c r="CR128" s="11">
        <v>0.29201700000000003</v>
      </c>
      <c r="CS128" s="11">
        <v>0.31978800000000002</v>
      </c>
      <c r="CT128" s="11"/>
      <c r="CU128" s="11"/>
      <c r="CV128" s="11"/>
      <c r="CW128" s="11"/>
      <c r="CX128" s="3" t="s">
        <v>195</v>
      </c>
      <c r="CY128" s="17" t="s">
        <v>78</v>
      </c>
      <c r="CZ128" s="11">
        <v>0.40582800000000002</v>
      </c>
      <c r="DA128" s="11">
        <v>0.239038</v>
      </c>
      <c r="DB128" s="11">
        <v>0.176069</v>
      </c>
      <c r="DC128" s="11">
        <v>0.55340400000000001</v>
      </c>
      <c r="DD128" s="11">
        <v>-1.7748E-2</v>
      </c>
      <c r="DE128" s="11">
        <v>0.34759699999999999</v>
      </c>
      <c r="DQ128" s="3" t="s">
        <v>195</v>
      </c>
      <c r="DR128" s="11">
        <v>-1.964E-3</v>
      </c>
      <c r="DS128" s="11">
        <v>-7.4801999999999993E-2</v>
      </c>
      <c r="DT128" s="11">
        <v>0.41096300000000002</v>
      </c>
      <c r="DU128" s="11">
        <v>0.71021500000000004</v>
      </c>
      <c r="DV128" s="11">
        <v>0.40159699999999998</v>
      </c>
      <c r="DW128" s="11">
        <v>0.228377</v>
      </c>
      <c r="DZ128" s="3" t="s">
        <v>196</v>
      </c>
      <c r="EA128" s="11">
        <v>0.106792</v>
      </c>
      <c r="EB128" s="11">
        <v>0.14121400000000001</v>
      </c>
      <c r="EC128" s="11">
        <v>0.177014</v>
      </c>
      <c r="ED128" s="11">
        <v>0.15348200000000001</v>
      </c>
      <c r="EE128" s="11">
        <v>-3.454E-3</v>
      </c>
      <c r="EF128" s="11">
        <v>-0.10880099999999999</v>
      </c>
      <c r="EL128" s="3" t="s">
        <v>195</v>
      </c>
      <c r="EM128" s="20">
        <v>0.13068099999999999</v>
      </c>
      <c r="EN128" s="11">
        <v>0.13068099999999999</v>
      </c>
      <c r="EO128" s="11">
        <v>1.349E-2</v>
      </c>
      <c r="EP128" s="11">
        <v>-6.0720000000000001E-3</v>
      </c>
      <c r="EQ128" s="11">
        <v>8.6634000000000003E-2</v>
      </c>
      <c r="ER128" s="11">
        <v>0.128945</v>
      </c>
      <c r="ES128" s="11">
        <v>0.21259400000000001</v>
      </c>
      <c r="EU128" s="3" t="s">
        <v>195</v>
      </c>
      <c r="EV128" s="11">
        <v>2.6919999999999999E-3</v>
      </c>
      <c r="EW128" s="11">
        <v>7.0140000000000003E-3</v>
      </c>
      <c r="EX128" s="11">
        <v>8.2083000000000003E-2</v>
      </c>
      <c r="EY128" s="11">
        <v>0.163406</v>
      </c>
      <c r="EZ128" s="11">
        <v>0.261515</v>
      </c>
      <c r="FA128" s="11">
        <v>0.22155</v>
      </c>
    </row>
    <row r="129" spans="1:157" x14ac:dyDescent="0.2">
      <c r="A129" s="3" t="s">
        <v>196</v>
      </c>
      <c r="B129" s="11">
        <v>8.3498000000000003E-2</v>
      </c>
      <c r="C129" s="11">
        <v>0.148866</v>
      </c>
      <c r="D129" s="11">
        <v>0.32109700000000002</v>
      </c>
      <c r="E129" s="11">
        <v>0.258633</v>
      </c>
      <c r="F129" s="11">
        <v>0.177677</v>
      </c>
      <c r="G129" s="11">
        <v>-7.9255000000000006E-2</v>
      </c>
      <c r="K129" s="3" t="s">
        <v>196</v>
      </c>
      <c r="L129" s="11">
        <v>0.24588499999999999</v>
      </c>
      <c r="M129" s="11">
        <v>0.56846399999999997</v>
      </c>
      <c r="N129" s="11" t="s">
        <v>116</v>
      </c>
      <c r="O129" s="11">
        <v>-0.66734000000000004</v>
      </c>
      <c r="P129" s="11">
        <v>7.6468999999999995E-2</v>
      </c>
      <c r="Q129" s="11">
        <v>0.80285399999999996</v>
      </c>
      <c r="U129" s="3" t="s">
        <v>196</v>
      </c>
      <c r="V129" s="11">
        <v>-8.7299999999999999E-3</v>
      </c>
      <c r="W129" s="11">
        <v>0.15078800000000001</v>
      </c>
      <c r="X129" s="11">
        <v>0.15570700000000001</v>
      </c>
      <c r="Y129" s="11">
        <v>0.28964299999999998</v>
      </c>
      <c r="Z129" s="11">
        <v>0.11911099999999999</v>
      </c>
      <c r="AA129" s="11">
        <v>0.147841</v>
      </c>
      <c r="AD129" s="3" t="s">
        <v>196</v>
      </c>
      <c r="AE129" s="11">
        <v>0.92306500000000002</v>
      </c>
      <c r="AF129" s="11">
        <v>0.15938099999999999</v>
      </c>
      <c r="AG129" s="11" t="s">
        <v>116</v>
      </c>
      <c r="AH129" s="11" t="s">
        <v>116</v>
      </c>
      <c r="AI129" s="11">
        <v>0.18679100000000001</v>
      </c>
      <c r="AJ129" s="11">
        <v>0.111779</v>
      </c>
      <c r="AN129" s="3" t="s">
        <v>196</v>
      </c>
      <c r="AO129" s="11">
        <v>0.50191399999999997</v>
      </c>
      <c r="AP129" s="11">
        <v>0.32117499999999999</v>
      </c>
      <c r="AQ129" s="11">
        <v>0.16847799999999999</v>
      </c>
      <c r="AR129" s="11">
        <v>5.0715000000000003E-2</v>
      </c>
      <c r="AS129" s="11">
        <v>4.0280000000000003E-2</v>
      </c>
      <c r="AT129" s="11">
        <v>0.33617900000000001</v>
      </c>
      <c r="AU129" s="11"/>
      <c r="AV129" s="11"/>
      <c r="AW129" s="11"/>
      <c r="AX129" s="3" t="s">
        <v>196</v>
      </c>
      <c r="AY129" s="11">
        <v>0.205258</v>
      </c>
      <c r="AZ129" s="11">
        <v>0.182117</v>
      </c>
      <c r="BA129" s="11">
        <v>1.1634709999999999</v>
      </c>
      <c r="BB129" s="11">
        <v>1.8657E-2</v>
      </c>
      <c r="BC129" s="11">
        <v>-0.59251799999999999</v>
      </c>
      <c r="BD129" s="11" t="s">
        <v>116</v>
      </c>
      <c r="BE129" s="11"/>
      <c r="BF129" s="11"/>
      <c r="BG129" s="11"/>
      <c r="BH129" s="3" t="s">
        <v>190</v>
      </c>
      <c r="BI129" s="11">
        <v>8.9999999999999993E-3</v>
      </c>
      <c r="BJ129" s="11">
        <v>2.7768999999999999E-2</v>
      </c>
      <c r="BK129" s="11">
        <v>4.0090000000000001E-2</v>
      </c>
      <c r="BL129" s="11">
        <v>4.1746999999999999E-2</v>
      </c>
      <c r="BM129" s="11">
        <v>6.4225000000000004E-2</v>
      </c>
      <c r="BN129" s="11">
        <v>7.7878000000000003E-2</v>
      </c>
      <c r="BO129" s="11"/>
      <c r="BP129" s="11"/>
      <c r="BQ129" s="11"/>
      <c r="BR129" s="3" t="s">
        <v>196</v>
      </c>
      <c r="BS129" s="11">
        <v>9.6109E-2</v>
      </c>
      <c r="BT129" s="11">
        <v>1.9858000000000001E-2</v>
      </c>
      <c r="BU129" s="11">
        <v>6.2428999999999998E-2</v>
      </c>
      <c r="BV129" s="11">
        <v>0.181005</v>
      </c>
      <c r="BW129" s="11">
        <v>0.216701</v>
      </c>
      <c r="BX129" s="11">
        <v>0.20746800000000001</v>
      </c>
      <c r="BY129" s="11"/>
      <c r="BZ129" s="11"/>
      <c r="CA129" s="11"/>
      <c r="CB129" s="3" t="s">
        <v>196</v>
      </c>
      <c r="CC129" s="11">
        <v>0.32783800000000002</v>
      </c>
      <c r="CD129" s="11">
        <v>0.112722</v>
      </c>
      <c r="CE129" s="11">
        <v>0.40493699999999999</v>
      </c>
      <c r="CF129" s="11">
        <v>-6.8637000000000004E-2</v>
      </c>
      <c r="CG129" s="11">
        <v>0.26576</v>
      </c>
      <c r="CH129" s="11">
        <v>0.140098</v>
      </c>
      <c r="CI129" s="11"/>
      <c r="CJ129" s="11"/>
      <c r="CK129" s="11"/>
      <c r="CL129" s="11"/>
      <c r="CM129" s="3" t="s">
        <v>196</v>
      </c>
      <c r="CN129" s="11">
        <v>0.32707199999999997</v>
      </c>
      <c r="CO129" s="11">
        <v>0.181945</v>
      </c>
      <c r="CP129" s="11">
        <v>0.16950299999999999</v>
      </c>
      <c r="CQ129" s="11">
        <v>0.114026</v>
      </c>
      <c r="CR129" s="11">
        <v>0.111119</v>
      </c>
      <c r="CS129" s="11">
        <v>7.1456000000000006E-2</v>
      </c>
      <c r="CT129" s="11"/>
      <c r="CU129" s="11"/>
      <c r="CV129" s="11"/>
      <c r="CW129" s="11"/>
      <c r="CX129" s="3" t="s">
        <v>196</v>
      </c>
      <c r="CY129" s="17" t="s">
        <v>78</v>
      </c>
      <c r="CZ129" s="11">
        <v>0.60971399999999998</v>
      </c>
      <c r="DA129" s="11">
        <v>0.29841000000000001</v>
      </c>
      <c r="DB129" s="11">
        <v>0.54225000000000001</v>
      </c>
      <c r="DC129" s="11">
        <v>0.12445100000000001</v>
      </c>
      <c r="DD129" s="11">
        <v>0.74566500000000002</v>
      </c>
      <c r="DE129" s="11">
        <v>0.91609099999999999</v>
      </c>
      <c r="DQ129" s="3" t="s">
        <v>196</v>
      </c>
      <c r="DR129" s="11">
        <v>0.316473</v>
      </c>
      <c r="DS129" s="11" t="s">
        <v>116</v>
      </c>
      <c r="DT129" s="11" t="s">
        <v>116</v>
      </c>
      <c r="DU129" s="11">
        <v>0.47328700000000001</v>
      </c>
      <c r="DV129" s="11">
        <v>-0.117385</v>
      </c>
      <c r="DW129" s="11">
        <v>-0.51419499999999996</v>
      </c>
      <c r="DZ129" s="3" t="s">
        <v>198</v>
      </c>
      <c r="EA129" s="11">
        <v>0.110402</v>
      </c>
      <c r="EB129" s="11">
        <v>0.14008999999999999</v>
      </c>
      <c r="EC129" s="11">
        <v>0.16958100000000001</v>
      </c>
      <c r="ED129" s="11">
        <v>0.148509</v>
      </c>
      <c r="EE129" s="11">
        <v>1.2234999999999999E-2</v>
      </c>
      <c r="EF129" s="11">
        <v>-7.4804999999999996E-2</v>
      </c>
      <c r="EL129" s="3" t="s">
        <v>196</v>
      </c>
      <c r="EM129" s="20">
        <v>7.5052999999999995E-2</v>
      </c>
      <c r="EN129" s="11">
        <v>7.5052999999999995E-2</v>
      </c>
      <c r="EO129" s="11">
        <v>3.8263999999999999E-2</v>
      </c>
      <c r="EP129" s="11">
        <v>4.1484E-2</v>
      </c>
      <c r="EQ129" s="11">
        <v>0.13709299999999999</v>
      </c>
      <c r="ER129" s="11">
        <v>0.26574300000000001</v>
      </c>
      <c r="ES129" s="11">
        <v>3.1869000000000001E-2</v>
      </c>
      <c r="EU129" s="3" t="s">
        <v>196</v>
      </c>
      <c r="EV129" s="11">
        <v>-6.4460000000000003E-2</v>
      </c>
      <c r="EW129" s="11">
        <v>-8.7932999999999997E-2</v>
      </c>
      <c r="EX129" s="11">
        <v>4.0663999999999999E-2</v>
      </c>
      <c r="EY129" s="11">
        <v>-5.5178999999999999E-2</v>
      </c>
      <c r="EZ129" s="11">
        <v>-0.109191</v>
      </c>
      <c r="FA129" s="11">
        <v>1.7670000000000002E-2</v>
      </c>
    </row>
    <row r="130" spans="1:157" x14ac:dyDescent="0.2">
      <c r="A130" s="3" t="s">
        <v>198</v>
      </c>
      <c r="B130" s="11">
        <v>8.2980999999999999E-2</v>
      </c>
      <c r="C130" s="11">
        <v>0.14866499999999999</v>
      </c>
      <c r="D130" s="11">
        <v>0.321579</v>
      </c>
      <c r="E130" s="11">
        <v>0.25945600000000002</v>
      </c>
      <c r="F130" s="11">
        <v>0.17804200000000001</v>
      </c>
      <c r="G130" s="11">
        <v>-7.8958E-2</v>
      </c>
      <c r="K130" s="3" t="s">
        <v>198</v>
      </c>
      <c r="L130" s="11">
        <v>0.25467600000000001</v>
      </c>
      <c r="M130" s="11">
        <v>0.55454899999999996</v>
      </c>
      <c r="N130" s="11">
        <v>-0.81531799999999999</v>
      </c>
      <c r="O130" s="11">
        <v>-0.52177600000000002</v>
      </c>
      <c r="P130" s="11">
        <v>8.1850000000000006E-2</v>
      </c>
      <c r="Q130" s="11">
        <v>0.75420200000000004</v>
      </c>
      <c r="U130" s="3" t="s">
        <v>198</v>
      </c>
      <c r="V130" s="11">
        <v>1.3420000000000001E-3</v>
      </c>
      <c r="W130" s="11">
        <v>0.148227</v>
      </c>
      <c r="X130" s="11">
        <v>0.148234</v>
      </c>
      <c r="Y130" s="11">
        <v>0.26800200000000002</v>
      </c>
      <c r="Z130" s="11">
        <v>0.108234</v>
      </c>
      <c r="AA130" s="11">
        <v>0.13933899999999999</v>
      </c>
      <c r="AD130" s="3" t="s">
        <v>198</v>
      </c>
      <c r="AE130" s="11">
        <v>0.78513699999999997</v>
      </c>
      <c r="AF130" s="11">
        <v>0.144756</v>
      </c>
      <c r="AG130" s="11" t="s">
        <v>116</v>
      </c>
      <c r="AH130" s="11" t="s">
        <v>116</v>
      </c>
      <c r="AI130" s="11">
        <v>0.18067800000000001</v>
      </c>
      <c r="AJ130" s="11">
        <v>0.109947</v>
      </c>
      <c r="AN130" s="3" t="s">
        <v>198</v>
      </c>
      <c r="AO130" s="11">
        <v>0.49309799999999998</v>
      </c>
      <c r="AP130" s="11">
        <v>0.33692800000000001</v>
      </c>
      <c r="AQ130" s="11">
        <v>0.18543599999999999</v>
      </c>
      <c r="AR130" s="11">
        <v>5.1686000000000003E-2</v>
      </c>
      <c r="AS130" s="11">
        <v>3.4671E-2</v>
      </c>
      <c r="AT130" s="11">
        <v>0.33129799999999998</v>
      </c>
      <c r="AU130" s="11"/>
      <c r="AV130" s="11"/>
      <c r="AW130" s="11"/>
      <c r="AX130" s="3" t="s">
        <v>198</v>
      </c>
      <c r="AY130" s="11">
        <v>0.20893800000000001</v>
      </c>
      <c r="AZ130" s="11">
        <v>0.18132000000000001</v>
      </c>
      <c r="BA130" s="11">
        <v>1.017523</v>
      </c>
      <c r="BB130" s="11">
        <v>1.5127E-2</v>
      </c>
      <c r="BC130" s="11">
        <v>-0.47453499999999998</v>
      </c>
      <c r="BD130" s="11" t="s">
        <v>116</v>
      </c>
      <c r="BE130" s="11"/>
      <c r="BF130" s="11"/>
      <c r="BG130" s="11"/>
      <c r="BH130" s="3" t="s">
        <v>200</v>
      </c>
      <c r="BI130" s="11">
        <v>9.2770000000000005E-3</v>
      </c>
      <c r="BJ130" s="11">
        <v>2.9940000000000001E-2</v>
      </c>
      <c r="BK130" s="11">
        <v>4.6663999999999997E-2</v>
      </c>
      <c r="BL130" s="11">
        <v>3.8075999999999999E-2</v>
      </c>
      <c r="BM130" s="11">
        <v>5.4837999999999998E-2</v>
      </c>
      <c r="BN130" s="11">
        <v>5.4370000000000002E-2</v>
      </c>
      <c r="BO130" s="11"/>
      <c r="BP130" s="11"/>
      <c r="BQ130" s="11"/>
      <c r="BR130" s="3" t="s">
        <v>198</v>
      </c>
      <c r="BS130" s="11">
        <v>9.9553000000000003E-2</v>
      </c>
      <c r="BT130" s="11">
        <v>2.7146E-2</v>
      </c>
      <c r="BU130" s="11">
        <v>6.7755999999999997E-2</v>
      </c>
      <c r="BV130" s="11">
        <v>0.18331</v>
      </c>
      <c r="BW130" s="11">
        <v>0.21429200000000001</v>
      </c>
      <c r="BX130" s="11">
        <v>0.20489299999999999</v>
      </c>
      <c r="BY130" s="11"/>
      <c r="BZ130" s="11"/>
      <c r="CA130" s="11"/>
      <c r="CB130" s="3" t="s">
        <v>198</v>
      </c>
      <c r="CC130" s="11">
        <v>0.32750299999999999</v>
      </c>
      <c r="CD130" s="11">
        <v>0.11260199999999999</v>
      </c>
      <c r="CE130" s="11">
        <v>0.405171</v>
      </c>
      <c r="CF130" s="11">
        <v>-6.6342999999999999E-2</v>
      </c>
      <c r="CG130" s="11">
        <v>0.269372</v>
      </c>
      <c r="CH130" s="11">
        <v>0.143733</v>
      </c>
      <c r="CI130" s="11"/>
      <c r="CJ130" s="11"/>
      <c r="CK130" s="11"/>
      <c r="CL130" s="11"/>
      <c r="CM130" s="3" t="s">
        <v>198</v>
      </c>
      <c r="CN130" s="11">
        <v>0.30760500000000002</v>
      </c>
      <c r="CO130" s="11">
        <v>0.16964599999999999</v>
      </c>
      <c r="CP130" s="11">
        <v>0.15890099999999999</v>
      </c>
      <c r="CQ130" s="11">
        <v>0.10655000000000001</v>
      </c>
      <c r="CR130" s="11">
        <v>0.110278</v>
      </c>
      <c r="CS130" s="11">
        <v>7.2286000000000003E-2</v>
      </c>
      <c r="CT130" s="11"/>
      <c r="CU130" s="11"/>
      <c r="CV130" s="11"/>
      <c r="CW130" s="11"/>
      <c r="CX130" s="3" t="s">
        <v>198</v>
      </c>
      <c r="CY130" s="17" t="s">
        <v>78</v>
      </c>
      <c r="CZ130" s="11">
        <v>0.59041100000000002</v>
      </c>
      <c r="DA130" s="11">
        <v>0.301977</v>
      </c>
      <c r="DB130" s="11">
        <v>0.54337999999999997</v>
      </c>
      <c r="DC130" s="11">
        <v>0.133991</v>
      </c>
      <c r="DD130" s="11">
        <v>0.73275100000000004</v>
      </c>
      <c r="DE130" s="11">
        <v>0.90335699999999997</v>
      </c>
      <c r="DQ130" s="3" t="s">
        <v>198</v>
      </c>
      <c r="DR130" s="11">
        <v>0.43293199999999998</v>
      </c>
      <c r="DS130" s="11" t="s">
        <v>116</v>
      </c>
      <c r="DT130" s="11" t="s">
        <v>116</v>
      </c>
      <c r="DU130" s="11">
        <v>0.34686</v>
      </c>
      <c r="DV130" s="11">
        <v>-0.14399799999999999</v>
      </c>
      <c r="DW130" s="11">
        <v>-0.48055300000000001</v>
      </c>
      <c r="DZ130" s="3" t="s">
        <v>181</v>
      </c>
      <c r="EA130" s="11">
        <v>0.20349800000000001</v>
      </c>
      <c r="EB130" s="11">
        <v>0.18878400000000001</v>
      </c>
      <c r="EC130" s="11">
        <v>0.17523</v>
      </c>
      <c r="ED130" s="11">
        <v>0.15627099999999999</v>
      </c>
      <c r="EE130" s="11">
        <v>0.14707899999999999</v>
      </c>
      <c r="EF130" s="11">
        <v>0.134632</v>
      </c>
      <c r="EL130" s="3" t="s">
        <v>198</v>
      </c>
      <c r="EM130" s="20">
        <v>7.5109999999999996E-2</v>
      </c>
      <c r="EN130" s="11">
        <v>7.5109999999999996E-2</v>
      </c>
      <c r="EO130" s="11">
        <v>3.5397999999999999E-2</v>
      </c>
      <c r="EP130" s="11">
        <v>3.8344000000000003E-2</v>
      </c>
      <c r="EQ130" s="11">
        <v>0.132988</v>
      </c>
      <c r="ER130" s="11">
        <v>0.25960499999999997</v>
      </c>
      <c r="ES130" s="11">
        <v>3.3103E-2</v>
      </c>
      <c r="EU130" s="3" t="s">
        <v>198</v>
      </c>
      <c r="EV130" s="11">
        <v>-5.6417000000000002E-2</v>
      </c>
      <c r="EW130" s="11">
        <v>-8.0363000000000004E-2</v>
      </c>
      <c r="EX130" s="11">
        <v>3.1877000000000003E-2</v>
      </c>
      <c r="EY130" s="11">
        <v>-5.6098000000000002E-2</v>
      </c>
      <c r="EZ130" s="11">
        <v>-8.9935000000000001E-2</v>
      </c>
      <c r="FA130" s="11">
        <v>2.5506000000000001E-2</v>
      </c>
    </row>
    <row r="131" spans="1:157" x14ac:dyDescent="0.2">
      <c r="A131" s="3" t="s">
        <v>181</v>
      </c>
      <c r="B131" s="13" t="s">
        <v>78</v>
      </c>
      <c r="C131" s="13" t="s">
        <v>78</v>
      </c>
      <c r="D131" s="13" t="s">
        <v>78</v>
      </c>
      <c r="E131" s="13" t="s">
        <v>78</v>
      </c>
      <c r="F131" s="13" t="s">
        <v>78</v>
      </c>
      <c r="G131" s="13" t="s">
        <v>78</v>
      </c>
      <c r="K131" s="3" t="s">
        <v>181</v>
      </c>
      <c r="L131" s="13" t="s">
        <v>78</v>
      </c>
      <c r="M131" s="13" t="s">
        <v>78</v>
      </c>
      <c r="N131" s="13" t="s">
        <v>78</v>
      </c>
      <c r="O131" s="13" t="s">
        <v>78</v>
      </c>
      <c r="P131" s="13" t="s">
        <v>78</v>
      </c>
      <c r="Q131" s="13" t="s">
        <v>78</v>
      </c>
      <c r="U131" s="3" t="s">
        <v>181</v>
      </c>
      <c r="V131" s="11">
        <v>0.112299</v>
      </c>
      <c r="W131" s="11">
        <v>9.8345000000000002E-2</v>
      </c>
      <c r="X131" s="11">
        <v>7.7216999999999994E-2</v>
      </c>
      <c r="Y131" s="11">
        <v>6.2659000000000006E-2</v>
      </c>
      <c r="Z131" s="11">
        <v>5.7433999999999999E-2</v>
      </c>
      <c r="AA131" s="11">
        <v>4.8582E-2</v>
      </c>
      <c r="AD131" s="3" t="s">
        <v>181</v>
      </c>
      <c r="AE131" s="13" t="s">
        <v>78</v>
      </c>
      <c r="AF131" s="13" t="s">
        <v>78</v>
      </c>
      <c r="AG131" s="13" t="s">
        <v>78</v>
      </c>
      <c r="AH131" s="13" t="s">
        <v>78</v>
      </c>
      <c r="AI131" s="13" t="s">
        <v>78</v>
      </c>
      <c r="AJ131" s="13" t="s">
        <v>78</v>
      </c>
      <c r="AN131" s="3" t="s">
        <v>181</v>
      </c>
      <c r="AO131" s="11">
        <v>-0.23685700000000001</v>
      </c>
      <c r="AP131" s="11">
        <v>-0.34770400000000001</v>
      </c>
      <c r="AQ131" s="11">
        <v>0.23552899999999999</v>
      </c>
      <c r="AR131" s="11">
        <v>0.146981</v>
      </c>
      <c r="AS131" s="11">
        <v>0.12582599999999999</v>
      </c>
      <c r="AT131" s="11">
        <v>0.13350799999999999</v>
      </c>
      <c r="AU131" s="11"/>
      <c r="AV131" s="11"/>
      <c r="AW131" s="11"/>
      <c r="AX131" s="3" t="s">
        <v>181</v>
      </c>
      <c r="AY131" s="11">
        <v>8.1424999999999997E-2</v>
      </c>
      <c r="AZ131" s="11">
        <v>0.124802</v>
      </c>
      <c r="BA131" s="11">
        <v>0.147534</v>
      </c>
      <c r="BB131" s="11">
        <v>0.14962300000000001</v>
      </c>
      <c r="BC131" s="11">
        <v>0.15154899999999999</v>
      </c>
      <c r="BD131" s="11">
        <v>0.15201300000000001</v>
      </c>
      <c r="BE131" s="11"/>
      <c r="BF131" s="11"/>
      <c r="BG131" s="11"/>
      <c r="BH131" s="3"/>
      <c r="BI131" s="3"/>
      <c r="BJ131" s="3"/>
      <c r="BK131" s="3"/>
      <c r="BL131" s="3"/>
      <c r="BM131" s="3"/>
      <c r="BN131" s="3"/>
      <c r="BO131" s="11"/>
      <c r="BP131" s="11"/>
      <c r="BQ131" s="11"/>
      <c r="BR131" s="3" t="s">
        <v>181</v>
      </c>
      <c r="BS131" s="11">
        <v>0.20724600000000001</v>
      </c>
      <c r="BT131" s="11">
        <v>0.21693499999999999</v>
      </c>
      <c r="BU131" s="11">
        <v>0.18782199999999999</v>
      </c>
      <c r="BV131" s="11">
        <v>0.13641900000000001</v>
      </c>
      <c r="BW131" s="11">
        <v>0.13058</v>
      </c>
      <c r="BX131" s="11">
        <v>0.14471400000000001</v>
      </c>
      <c r="BY131" s="11"/>
      <c r="BZ131" s="11"/>
      <c r="CA131" s="11"/>
      <c r="CB131" s="3" t="s">
        <v>181</v>
      </c>
      <c r="CC131" s="13" t="s">
        <v>78</v>
      </c>
      <c r="CD131" s="13" t="s">
        <v>78</v>
      </c>
      <c r="CE131" s="13" t="s">
        <v>78</v>
      </c>
      <c r="CF131" s="13" t="s">
        <v>78</v>
      </c>
      <c r="CG131" s="13" t="s">
        <v>78</v>
      </c>
      <c r="CH131" s="13" t="s">
        <v>78</v>
      </c>
      <c r="CI131" s="11"/>
      <c r="CJ131" s="11"/>
      <c r="CK131" s="11"/>
      <c r="CL131" s="11"/>
      <c r="CM131" s="3" t="s">
        <v>181</v>
      </c>
      <c r="CN131" s="11">
        <v>9.3540999999999999E-2</v>
      </c>
      <c r="CO131" s="11">
        <v>0.100642</v>
      </c>
      <c r="CP131" s="11">
        <v>0.104616</v>
      </c>
      <c r="CQ131" s="11">
        <v>0.100642</v>
      </c>
      <c r="CR131" s="11">
        <v>0.10227799999999999</v>
      </c>
      <c r="CS131" s="11">
        <v>0.10223500000000001</v>
      </c>
      <c r="CT131" s="11"/>
      <c r="CU131" s="11"/>
      <c r="CV131" s="11"/>
      <c r="CW131" s="11"/>
      <c r="CX131" s="3" t="s">
        <v>181</v>
      </c>
      <c r="CY131" s="17" t="s">
        <v>78</v>
      </c>
      <c r="CZ131" s="11">
        <v>9.7601999999999994E-2</v>
      </c>
      <c r="DA131" s="11">
        <v>3.8152999999999999E-2</v>
      </c>
      <c r="DB131" s="11">
        <v>1.5023E-2</v>
      </c>
      <c r="DC131" s="11">
        <v>0</v>
      </c>
      <c r="DD131" s="11">
        <v>0</v>
      </c>
      <c r="DE131" s="11">
        <v>0.205071</v>
      </c>
      <c r="DQ131" s="3" t="s">
        <v>181</v>
      </c>
      <c r="DR131" s="13" t="s">
        <v>78</v>
      </c>
      <c r="DS131" s="13" t="s">
        <v>78</v>
      </c>
      <c r="DT131" s="13" t="s">
        <v>78</v>
      </c>
      <c r="DU131" s="13" t="s">
        <v>78</v>
      </c>
      <c r="DV131" s="13" t="s">
        <v>78</v>
      </c>
      <c r="DW131" s="13" t="s">
        <v>78</v>
      </c>
      <c r="DZ131" s="3"/>
      <c r="EA131" s="3"/>
      <c r="EB131" s="3"/>
      <c r="EC131" s="3"/>
      <c r="ED131" s="3"/>
      <c r="EE131" s="3"/>
      <c r="EF131" s="3"/>
      <c r="EL131" s="3" t="s">
        <v>181</v>
      </c>
      <c r="EM131" s="20">
        <v>0.215284</v>
      </c>
      <c r="EN131" s="11">
        <v>0.215284</v>
      </c>
      <c r="EO131" s="11">
        <v>0.20921500000000001</v>
      </c>
      <c r="EP131" s="11">
        <v>0.149034</v>
      </c>
      <c r="EQ131" s="11">
        <v>0.14471400000000001</v>
      </c>
      <c r="ER131" s="11">
        <v>0.15299399999999999</v>
      </c>
      <c r="ES131" s="11">
        <v>0.172157</v>
      </c>
      <c r="EU131" s="3" t="s">
        <v>181</v>
      </c>
      <c r="EV131" s="11">
        <v>1.9612000000000001E-2</v>
      </c>
      <c r="EW131" s="11">
        <v>1.9234999999999999E-2</v>
      </c>
      <c r="EX131" s="11">
        <v>1.8873000000000001E-2</v>
      </c>
      <c r="EY131" s="11">
        <v>1.8522E-2</v>
      </c>
      <c r="EZ131" s="11">
        <v>1.8186000000000001E-2</v>
      </c>
      <c r="FA131" s="11">
        <v>3.6334999999999999E-2</v>
      </c>
    </row>
    <row r="132" spans="1:157" x14ac:dyDescent="0.2">
      <c r="A132" s="3"/>
      <c r="B132" s="3"/>
      <c r="C132" s="3"/>
      <c r="D132" s="3"/>
      <c r="E132" s="3"/>
      <c r="F132" s="3"/>
      <c r="G132" s="3"/>
      <c r="K132" s="3"/>
      <c r="L132" s="3"/>
      <c r="M132" s="3"/>
      <c r="N132" s="3"/>
      <c r="O132" s="3"/>
      <c r="P132" s="3"/>
      <c r="Q132" s="3"/>
      <c r="U132" s="3"/>
      <c r="V132" s="3"/>
      <c r="W132" s="3"/>
      <c r="X132" s="3"/>
      <c r="Y132" s="3"/>
      <c r="Z132" s="3"/>
      <c r="AA132" s="3"/>
      <c r="AD132" s="3"/>
      <c r="AE132" s="3"/>
      <c r="AF132" s="3"/>
      <c r="AG132" s="3"/>
      <c r="AH132" s="3"/>
      <c r="AI132" s="3"/>
      <c r="AJ132" s="3"/>
      <c r="AN132" s="3"/>
      <c r="AO132" s="3"/>
      <c r="AP132" s="3"/>
      <c r="AQ132" s="3"/>
      <c r="AR132" s="3"/>
      <c r="AS132" s="3"/>
      <c r="AT132" s="3"/>
      <c r="AU132" s="3"/>
      <c r="AV132" s="11"/>
      <c r="AW132" s="11"/>
      <c r="AX132" s="3"/>
      <c r="AY132" s="3"/>
      <c r="AZ132" s="3"/>
      <c r="BA132" s="3"/>
      <c r="BB132" s="3"/>
      <c r="BC132" s="3"/>
      <c r="BD132" s="3"/>
      <c r="BE132" s="11"/>
      <c r="BF132" s="11"/>
      <c r="BG132" s="11"/>
      <c r="BH132" s="10" t="s">
        <v>203</v>
      </c>
      <c r="BI132" s="3"/>
      <c r="BJ132" s="3"/>
      <c r="BK132" s="3"/>
      <c r="BL132" s="3"/>
      <c r="BM132" s="3"/>
      <c r="BN132" s="3"/>
      <c r="BO132" s="11"/>
      <c r="BP132" s="11"/>
      <c r="BQ132" s="11"/>
      <c r="BR132" s="3"/>
      <c r="BS132" s="3"/>
      <c r="BT132" s="3"/>
      <c r="BU132" s="3"/>
      <c r="BV132" s="3"/>
      <c r="BW132" s="3"/>
      <c r="BX132" s="3"/>
      <c r="BY132" s="11"/>
      <c r="BZ132" s="11"/>
      <c r="CA132" s="11"/>
      <c r="CB132" s="3"/>
      <c r="CC132" s="3"/>
      <c r="CD132" s="3"/>
      <c r="CE132" s="3"/>
      <c r="CF132" s="3"/>
      <c r="CG132" s="3"/>
      <c r="CH132" s="3"/>
      <c r="CI132" s="11"/>
      <c r="CJ132" s="11"/>
      <c r="CK132" s="11"/>
      <c r="CL132" s="11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Q132" s="3"/>
      <c r="DR132" s="3"/>
      <c r="DS132" s="3"/>
      <c r="DT132" s="3"/>
      <c r="DU132" s="3"/>
      <c r="DV132" s="3"/>
      <c r="DW132" s="3"/>
      <c r="DZ132" s="10" t="s">
        <v>203</v>
      </c>
      <c r="EA132" s="3"/>
      <c r="EB132" s="3"/>
      <c r="EC132" s="3"/>
      <c r="ED132" s="3"/>
      <c r="EE132" s="3"/>
      <c r="EF132" s="3"/>
      <c r="EL132" s="3"/>
      <c r="EM132" s="3"/>
      <c r="EN132" s="3"/>
      <c r="EO132" s="3"/>
      <c r="EP132" s="3"/>
      <c r="EQ132" s="3"/>
      <c r="ER132" s="3"/>
      <c r="ES132" s="3"/>
      <c r="EU132" s="3"/>
      <c r="EV132" s="3"/>
      <c r="EW132" s="3"/>
      <c r="EX132" s="3"/>
      <c r="EY132" s="3"/>
      <c r="EZ132" s="3"/>
      <c r="FA132" s="3"/>
    </row>
    <row r="133" spans="1:157" x14ac:dyDescent="0.2">
      <c r="A133" s="10" t="s">
        <v>203</v>
      </c>
      <c r="B133" s="3"/>
      <c r="C133" s="3"/>
      <c r="D133" s="3"/>
      <c r="E133" s="3"/>
      <c r="F133" s="3"/>
      <c r="G133" s="3"/>
      <c r="K133" s="10" t="s">
        <v>203</v>
      </c>
      <c r="L133" s="3"/>
      <c r="M133" s="3"/>
      <c r="N133" s="3"/>
      <c r="O133" s="3"/>
      <c r="P133" s="3"/>
      <c r="Q133" s="3"/>
      <c r="U133" s="10" t="s">
        <v>203</v>
      </c>
      <c r="V133" s="3"/>
      <c r="W133" s="3"/>
      <c r="X133" s="3"/>
      <c r="Y133" s="3"/>
      <c r="Z133" s="3"/>
      <c r="AA133" s="3"/>
      <c r="AD133" s="10" t="s">
        <v>203</v>
      </c>
      <c r="AE133" s="3"/>
      <c r="AF133" s="3"/>
      <c r="AG133" s="3"/>
      <c r="AH133" s="3"/>
      <c r="AI133" s="3"/>
      <c r="AJ133" s="3"/>
      <c r="AN133" s="10" t="s">
        <v>203</v>
      </c>
      <c r="AO133" s="3"/>
      <c r="AP133" s="3"/>
      <c r="AQ133" s="3"/>
      <c r="AR133" s="3"/>
      <c r="AS133" s="3"/>
      <c r="AT133" s="3"/>
      <c r="AU133" s="3"/>
      <c r="AV133" s="3"/>
      <c r="AW133" s="3"/>
      <c r="AX133" s="10" t="s">
        <v>203</v>
      </c>
      <c r="AY133" s="3"/>
      <c r="AZ133" s="3"/>
      <c r="BA133" s="3"/>
      <c r="BB133" s="3"/>
      <c r="BC133" s="3"/>
      <c r="BD133" s="3"/>
      <c r="BE133" s="3"/>
      <c r="BF133" s="3"/>
      <c r="BG133" s="3"/>
      <c r="BH133" s="3" t="s">
        <v>170</v>
      </c>
      <c r="BI133" s="11">
        <v>5.5801999999999997E-2</v>
      </c>
      <c r="BJ133" s="11">
        <v>4.6313E-2</v>
      </c>
      <c r="BK133" s="11">
        <v>2.5676999999999998E-2</v>
      </c>
      <c r="BL133" s="11">
        <v>5.8951000000000003E-2</v>
      </c>
      <c r="BM133" s="11">
        <v>0.10147</v>
      </c>
      <c r="BN133" s="11">
        <v>0.100927</v>
      </c>
      <c r="BO133" s="3"/>
      <c r="BP133" s="3"/>
      <c r="BQ133" s="3"/>
      <c r="BR133" s="10" t="s">
        <v>203</v>
      </c>
      <c r="BS133" s="3"/>
      <c r="BT133" s="3"/>
      <c r="BU133" s="3"/>
      <c r="BV133" s="3"/>
      <c r="BW133" s="3"/>
      <c r="BX133" s="3"/>
      <c r="BY133" s="3"/>
      <c r="BZ133" s="3"/>
      <c r="CA133" s="3"/>
      <c r="CB133" s="10" t="s">
        <v>203</v>
      </c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10" t="s">
        <v>203</v>
      </c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10" t="s">
        <v>203</v>
      </c>
      <c r="CY133" s="3"/>
      <c r="CZ133" s="3"/>
      <c r="DA133" s="3"/>
      <c r="DB133" s="3"/>
      <c r="DC133" s="3"/>
      <c r="DD133" s="3"/>
      <c r="DE133" s="3"/>
      <c r="DQ133" s="10" t="s">
        <v>203</v>
      </c>
      <c r="DR133" s="3"/>
      <c r="DS133" s="3"/>
      <c r="DT133" s="3"/>
      <c r="DU133" s="3"/>
      <c r="DV133" s="3"/>
      <c r="DW133" s="3"/>
      <c r="DZ133" s="3" t="s">
        <v>167</v>
      </c>
      <c r="EA133" s="11">
        <v>0.13165499999999999</v>
      </c>
      <c r="EB133" s="11">
        <v>0.103558</v>
      </c>
      <c r="EC133" s="11">
        <v>9.2439999999999994E-2</v>
      </c>
      <c r="ED133" s="11">
        <v>0.100131</v>
      </c>
      <c r="EE133" s="11">
        <v>0.104342</v>
      </c>
      <c r="EF133" s="11">
        <v>0.105742</v>
      </c>
      <c r="EL133" s="10" t="s">
        <v>203</v>
      </c>
      <c r="EM133" s="3"/>
      <c r="EN133" s="3"/>
      <c r="EO133" s="3"/>
      <c r="EP133" s="3"/>
      <c r="EQ133" s="3"/>
      <c r="ER133" s="3"/>
      <c r="ES133" s="3"/>
      <c r="EU133" s="10" t="s">
        <v>203</v>
      </c>
      <c r="EV133" s="3"/>
      <c r="EW133" s="3"/>
      <c r="EX133" s="3"/>
      <c r="EY133" s="3"/>
      <c r="EZ133" s="3"/>
      <c r="FA133" s="3"/>
    </row>
    <row r="134" spans="1:157" x14ac:dyDescent="0.2">
      <c r="A134" s="3" t="s">
        <v>167</v>
      </c>
      <c r="B134" s="11">
        <v>0.19650999999999999</v>
      </c>
      <c r="C134" s="11">
        <v>0.194719</v>
      </c>
      <c r="D134" s="11">
        <v>0.23336299999999999</v>
      </c>
      <c r="E134" s="11">
        <v>0.20602400000000001</v>
      </c>
      <c r="F134" s="11">
        <v>0.175736</v>
      </c>
      <c r="G134" s="11">
        <v>0.169933</v>
      </c>
      <c r="K134" s="3" t="s">
        <v>167</v>
      </c>
      <c r="L134" s="11">
        <v>0.258135</v>
      </c>
      <c r="M134" s="11">
        <v>0.29255900000000001</v>
      </c>
      <c r="N134" s="11">
        <v>0.28140700000000002</v>
      </c>
      <c r="O134" s="11">
        <v>0.23643500000000001</v>
      </c>
      <c r="P134" s="11">
        <v>0.198042</v>
      </c>
      <c r="Q134" s="11">
        <v>0.18493200000000001</v>
      </c>
      <c r="U134" s="3" t="s">
        <v>167</v>
      </c>
      <c r="V134" s="11">
        <v>7.3149000000000006E-2</v>
      </c>
      <c r="W134" s="11">
        <v>3.2703999999999997E-2</v>
      </c>
      <c r="X134" s="11">
        <v>0.111494</v>
      </c>
      <c r="Y134" s="11">
        <v>0.114591</v>
      </c>
      <c r="Z134" s="11">
        <v>7.6119000000000006E-2</v>
      </c>
      <c r="AA134" s="11">
        <v>8.4901000000000004E-2</v>
      </c>
      <c r="AD134" s="3" t="s">
        <v>167</v>
      </c>
      <c r="AE134" s="11">
        <v>5.9043999999999999E-2</v>
      </c>
      <c r="AF134" s="11">
        <v>4.0287000000000003E-2</v>
      </c>
      <c r="AG134" s="11">
        <v>5.0518E-2</v>
      </c>
      <c r="AH134" s="11">
        <v>4.6476999999999997E-2</v>
      </c>
      <c r="AI134" s="11">
        <v>8.0195000000000002E-2</v>
      </c>
      <c r="AJ134" s="11">
        <v>7.9472000000000001E-2</v>
      </c>
      <c r="AN134" s="3" t="s">
        <v>167</v>
      </c>
      <c r="AO134" s="11">
        <v>0.39554800000000001</v>
      </c>
      <c r="AP134" s="11">
        <v>0.28477799999999998</v>
      </c>
      <c r="AQ134" s="11">
        <v>0.15699299999999999</v>
      </c>
      <c r="AR134" s="11">
        <v>0.13489400000000001</v>
      </c>
      <c r="AS134" s="11">
        <v>0.11432</v>
      </c>
      <c r="AT134" s="11">
        <v>0.17943999999999999</v>
      </c>
      <c r="AU134" s="11"/>
      <c r="AV134" s="3"/>
      <c r="AW134" s="3"/>
      <c r="AX134" s="3" t="s">
        <v>167</v>
      </c>
      <c r="AY134" s="11">
        <v>2.6162999999999999E-2</v>
      </c>
      <c r="AZ134" s="11">
        <v>4.2192E-2</v>
      </c>
      <c r="BA134" s="11">
        <v>5.9389999999999998E-2</v>
      </c>
      <c r="BB134" s="11">
        <v>7.3996000000000006E-2</v>
      </c>
      <c r="BC134" s="11">
        <v>9.6861000000000003E-2</v>
      </c>
      <c r="BD134" s="11">
        <v>0.13345399999999999</v>
      </c>
      <c r="BE134" s="3"/>
      <c r="BF134" s="3"/>
      <c r="BG134" s="3"/>
      <c r="BH134" s="3" t="s">
        <v>172</v>
      </c>
      <c r="BI134" s="11">
        <v>2.5812999999999999E-2</v>
      </c>
      <c r="BJ134" s="11">
        <v>5.7171E-2</v>
      </c>
      <c r="BK134" s="11">
        <v>6.5494999999999998E-2</v>
      </c>
      <c r="BL134" s="11">
        <v>4.4143000000000002E-2</v>
      </c>
      <c r="BM134" s="11">
        <v>4.1793999999999998E-2</v>
      </c>
      <c r="BN134" s="11">
        <v>7.7615000000000003E-2</v>
      </c>
      <c r="BO134" s="3"/>
      <c r="BP134" s="3"/>
      <c r="BQ134" s="3"/>
      <c r="BR134" s="3" t="s">
        <v>167</v>
      </c>
      <c r="BS134" s="11">
        <v>0.123275</v>
      </c>
      <c r="BT134" s="11">
        <v>9.6188999999999997E-2</v>
      </c>
      <c r="BU134" s="11">
        <v>0.11873499999999999</v>
      </c>
      <c r="BV134" s="11">
        <v>0.122158</v>
      </c>
      <c r="BW134" s="11">
        <v>0.10917399999999999</v>
      </c>
      <c r="BX134" s="11">
        <v>0.108376</v>
      </c>
      <c r="BY134" s="3"/>
      <c r="BZ134" s="3"/>
      <c r="CA134" s="3"/>
      <c r="CB134" s="3" t="s">
        <v>167</v>
      </c>
      <c r="CC134" s="11">
        <v>0.41492899999999999</v>
      </c>
      <c r="CD134" s="11">
        <v>0.368226</v>
      </c>
      <c r="CE134" s="11">
        <v>0.33666600000000002</v>
      </c>
      <c r="CF134" s="11">
        <v>0.23460500000000001</v>
      </c>
      <c r="CG134" s="11">
        <v>0.192938</v>
      </c>
      <c r="CH134" s="11">
        <v>0.18617600000000001</v>
      </c>
      <c r="CI134" s="3"/>
      <c r="CJ134" s="3"/>
      <c r="CK134" s="3"/>
      <c r="CL134" s="3"/>
      <c r="CM134" s="3" t="s">
        <v>167</v>
      </c>
      <c r="CN134" s="11">
        <v>8.8527999999999996E-2</v>
      </c>
      <c r="CO134" s="11">
        <v>0.130192</v>
      </c>
      <c r="CP134" s="11">
        <v>0.15473400000000001</v>
      </c>
      <c r="CQ134" s="11">
        <v>0.13938400000000001</v>
      </c>
      <c r="CR134" s="11">
        <v>0.14264299999999999</v>
      </c>
      <c r="CS134" s="11">
        <v>0.143846</v>
      </c>
      <c r="CT134" s="11"/>
      <c r="CU134" s="11"/>
      <c r="CV134" s="11"/>
      <c r="CW134" s="11"/>
      <c r="CX134" s="3" t="s">
        <v>167</v>
      </c>
      <c r="CY134" s="17" t="s">
        <v>78</v>
      </c>
      <c r="CZ134" s="11">
        <v>0.18451999999999999</v>
      </c>
      <c r="DA134" s="11">
        <v>0.27187800000000001</v>
      </c>
      <c r="DB134" s="11">
        <v>0.312502</v>
      </c>
      <c r="DC134" s="11">
        <v>0.22661800000000001</v>
      </c>
      <c r="DD134" s="11">
        <v>0.39058999999999999</v>
      </c>
      <c r="DE134" s="11">
        <v>0.62429900000000005</v>
      </c>
      <c r="DQ134" s="3" t="s">
        <v>167</v>
      </c>
      <c r="DR134" s="11">
        <v>0.50357099999999999</v>
      </c>
      <c r="DS134" s="11">
        <v>0.50784099999999999</v>
      </c>
      <c r="DT134" s="11">
        <v>0.50373900000000005</v>
      </c>
      <c r="DU134" s="11">
        <v>0.47270899999999999</v>
      </c>
      <c r="DV134" s="11">
        <v>0.35151500000000002</v>
      </c>
      <c r="DW134" s="11">
        <v>0.31807299999999999</v>
      </c>
      <c r="DZ134" s="3" t="s">
        <v>168</v>
      </c>
      <c r="EA134" s="11">
        <v>0.11773599999999999</v>
      </c>
      <c r="EB134" s="11">
        <v>0.12593599999999999</v>
      </c>
      <c r="EC134" s="11">
        <v>9.9301E-2</v>
      </c>
      <c r="ED134" s="11">
        <v>0.111121</v>
      </c>
      <c r="EE134" s="11">
        <v>0.11054799999999999</v>
      </c>
      <c r="EF134" s="11">
        <v>9.1905000000000001E-2</v>
      </c>
      <c r="EL134" s="3" t="s">
        <v>167</v>
      </c>
      <c r="EM134" s="20">
        <v>0.12586</v>
      </c>
      <c r="EN134" s="11">
        <v>0.12586</v>
      </c>
      <c r="EO134" s="11">
        <v>9.4955999999999999E-2</v>
      </c>
      <c r="EP134" s="11">
        <v>9.8322000000000007E-2</v>
      </c>
      <c r="EQ134" s="11">
        <v>9.8089999999999997E-2</v>
      </c>
      <c r="ER134" s="11">
        <v>9.6410999999999997E-2</v>
      </c>
      <c r="ES134" s="11">
        <v>9.3510999999999997E-2</v>
      </c>
      <c r="EU134" s="3" t="s">
        <v>167</v>
      </c>
      <c r="EV134" s="11">
        <v>1.5302E-2</v>
      </c>
      <c r="EW134" s="11">
        <v>3.0085000000000001E-2</v>
      </c>
      <c r="EX134" s="11">
        <v>3.3449E-2</v>
      </c>
      <c r="EY134" s="11">
        <v>4.0868000000000002E-2</v>
      </c>
      <c r="EZ134" s="11">
        <v>4.7299000000000001E-2</v>
      </c>
      <c r="FA134" s="11">
        <v>5.2754000000000002E-2</v>
      </c>
    </row>
    <row r="135" spans="1:157" x14ac:dyDescent="0.2">
      <c r="A135" s="3" t="s">
        <v>168</v>
      </c>
      <c r="B135" s="11">
        <v>0.17197299999999999</v>
      </c>
      <c r="C135" s="11">
        <v>0.158691</v>
      </c>
      <c r="D135" s="11">
        <v>0.21618899999999999</v>
      </c>
      <c r="E135" s="11">
        <v>0.191328</v>
      </c>
      <c r="F135" s="11">
        <v>0.17765</v>
      </c>
      <c r="G135" s="11">
        <v>0.18023900000000001</v>
      </c>
      <c r="K135" s="3" t="s">
        <v>168</v>
      </c>
      <c r="L135" s="11">
        <v>0.34384599999999998</v>
      </c>
      <c r="M135" s="11">
        <v>0.34001599999999998</v>
      </c>
      <c r="N135" s="11">
        <v>0.32849499999999998</v>
      </c>
      <c r="O135" s="11">
        <v>0.27842699999999998</v>
      </c>
      <c r="P135" s="11">
        <v>0.23569399999999999</v>
      </c>
      <c r="Q135" s="11">
        <v>0.22431200000000001</v>
      </c>
      <c r="U135" s="3" t="s">
        <v>168</v>
      </c>
      <c r="V135" s="11">
        <v>6.8830000000000002E-2</v>
      </c>
      <c r="W135" s="11">
        <v>2.3109999999999999E-2</v>
      </c>
      <c r="X135" s="11">
        <v>0.12646499999999999</v>
      </c>
      <c r="Y135" s="11">
        <v>0.141323</v>
      </c>
      <c r="Z135" s="11">
        <v>0.106804</v>
      </c>
      <c r="AA135" s="11">
        <v>0.12925400000000001</v>
      </c>
      <c r="AD135" s="3" t="s">
        <v>168</v>
      </c>
      <c r="AE135" s="11">
        <v>0.27833200000000002</v>
      </c>
      <c r="AF135" s="11">
        <v>0.12820799999999999</v>
      </c>
      <c r="AG135" s="11">
        <v>0.25971300000000003</v>
      </c>
      <c r="AH135" s="11" t="s">
        <v>116</v>
      </c>
      <c r="AI135" s="11">
        <v>0.63941000000000003</v>
      </c>
      <c r="AJ135" s="11">
        <v>0.28284300000000001</v>
      </c>
      <c r="AN135" s="3" t="s">
        <v>168</v>
      </c>
      <c r="AO135" s="11">
        <v>0.46342699999999998</v>
      </c>
      <c r="AP135" s="11">
        <v>0.33626299999999998</v>
      </c>
      <c r="AQ135" s="11">
        <v>0.20622699999999999</v>
      </c>
      <c r="AR135" s="11">
        <v>0.17702699999999999</v>
      </c>
      <c r="AS135" s="11">
        <v>0.139351</v>
      </c>
      <c r="AT135" s="11">
        <v>0.195632</v>
      </c>
      <c r="AU135" s="11"/>
      <c r="AV135" s="11"/>
      <c r="AW135" s="11"/>
      <c r="AX135" s="3" t="s">
        <v>168</v>
      </c>
      <c r="AY135" s="11">
        <v>3.6885000000000001E-2</v>
      </c>
      <c r="AZ135" s="11">
        <v>5.0137000000000001E-2</v>
      </c>
      <c r="BA135" s="11">
        <v>6.5924999999999997E-2</v>
      </c>
      <c r="BB135" s="11">
        <v>7.1328000000000003E-2</v>
      </c>
      <c r="BC135" s="11">
        <v>9.9728999999999998E-2</v>
      </c>
      <c r="BD135" s="11">
        <v>0.138626</v>
      </c>
      <c r="BE135" s="11"/>
      <c r="BF135" s="11"/>
      <c r="BG135" s="11"/>
      <c r="BH135" s="3" t="s">
        <v>174</v>
      </c>
      <c r="BI135" s="11">
        <v>0.122138</v>
      </c>
      <c r="BJ135" s="11">
        <v>0.35499199999999997</v>
      </c>
      <c r="BK135" s="11" t="s">
        <v>116</v>
      </c>
      <c r="BL135" s="11">
        <v>3.8473E-2</v>
      </c>
      <c r="BM135" s="11">
        <v>0.138569</v>
      </c>
      <c r="BN135" s="11">
        <v>0.13839599999999999</v>
      </c>
      <c r="BO135" s="11"/>
      <c r="BP135" s="11"/>
      <c r="BQ135" s="11"/>
      <c r="BR135" s="3" t="s">
        <v>168</v>
      </c>
      <c r="BS135" s="11">
        <v>0.123275</v>
      </c>
      <c r="BT135" s="11">
        <v>9.6188999999999997E-2</v>
      </c>
      <c r="BU135" s="11">
        <v>0.11873499999999999</v>
      </c>
      <c r="BV135" s="11">
        <v>0.122158</v>
      </c>
      <c r="BW135" s="11">
        <v>0.10917399999999999</v>
      </c>
      <c r="BX135" s="11">
        <v>0.108376</v>
      </c>
      <c r="BY135" s="11"/>
      <c r="BZ135" s="11"/>
      <c r="CA135" s="11"/>
      <c r="CB135" s="3" t="s">
        <v>168</v>
      </c>
      <c r="CC135" s="11">
        <v>0.41221000000000002</v>
      </c>
      <c r="CD135" s="11">
        <v>0.35688199999999998</v>
      </c>
      <c r="CE135" s="11">
        <v>0.319187</v>
      </c>
      <c r="CF135" s="11">
        <v>0.21410100000000001</v>
      </c>
      <c r="CG135" s="11">
        <v>0.185615</v>
      </c>
      <c r="CH135" s="11">
        <v>0.18516299999999999</v>
      </c>
      <c r="CI135" s="11"/>
      <c r="CJ135" s="11"/>
      <c r="CK135" s="11"/>
      <c r="CL135" s="11"/>
      <c r="CM135" s="3" t="s">
        <v>168</v>
      </c>
      <c r="CN135" s="11">
        <v>9.8719000000000001E-2</v>
      </c>
      <c r="CO135" s="11">
        <v>0.14693800000000001</v>
      </c>
      <c r="CP135" s="11">
        <v>0.168297</v>
      </c>
      <c r="CQ135" s="11">
        <v>0.152171</v>
      </c>
      <c r="CR135" s="11">
        <v>0.15573400000000001</v>
      </c>
      <c r="CS135" s="11">
        <v>0.153279</v>
      </c>
      <c r="CT135" s="11"/>
      <c r="CU135" s="11"/>
      <c r="CV135" s="11"/>
      <c r="CW135" s="11"/>
      <c r="CX135" s="3" t="s">
        <v>168</v>
      </c>
      <c r="CY135" s="17" t="s">
        <v>78</v>
      </c>
      <c r="CZ135" s="11">
        <v>0.21096300000000001</v>
      </c>
      <c r="DA135" s="11">
        <v>0.30297400000000002</v>
      </c>
      <c r="DB135" s="11">
        <v>0.33879500000000001</v>
      </c>
      <c r="DC135" s="11">
        <v>0.214063</v>
      </c>
      <c r="DD135" s="11">
        <v>0.43935099999999999</v>
      </c>
      <c r="DE135" s="11">
        <v>0.70520099999999997</v>
      </c>
      <c r="DQ135" s="3" t="s">
        <v>168</v>
      </c>
      <c r="DR135" s="11">
        <v>0.35780099999999998</v>
      </c>
      <c r="DS135" s="11">
        <v>0.48325200000000001</v>
      </c>
      <c r="DT135" s="11">
        <v>0.53448399999999996</v>
      </c>
      <c r="DU135" s="11">
        <v>0.56475299999999995</v>
      </c>
      <c r="DV135" s="11">
        <v>0.34300900000000001</v>
      </c>
      <c r="DW135" s="11">
        <v>0.338561</v>
      </c>
      <c r="DZ135" s="3" t="s">
        <v>169</v>
      </c>
      <c r="EA135" s="11">
        <v>0.138628</v>
      </c>
      <c r="EB135" s="11">
        <v>0.14802399999999999</v>
      </c>
      <c r="EC135" s="11">
        <v>0.125219</v>
      </c>
      <c r="ED135" s="11">
        <v>0.127745</v>
      </c>
      <c r="EE135" s="11">
        <v>0.128832</v>
      </c>
      <c r="EF135" s="11">
        <v>0.10907</v>
      </c>
      <c r="EL135" s="3" t="s">
        <v>168</v>
      </c>
      <c r="EM135" s="20">
        <v>0.127854</v>
      </c>
      <c r="EN135" s="11">
        <v>0.127854</v>
      </c>
      <c r="EO135" s="11">
        <v>9.5153000000000001E-2</v>
      </c>
      <c r="EP135" s="11">
        <v>9.9545999999999996E-2</v>
      </c>
      <c r="EQ135" s="11">
        <v>9.9998000000000004E-2</v>
      </c>
      <c r="ER135" s="11">
        <v>9.8836999999999994E-2</v>
      </c>
      <c r="ES135" s="11">
        <v>9.5698000000000005E-2</v>
      </c>
      <c r="EU135" s="3" t="s">
        <v>168</v>
      </c>
      <c r="EV135" s="11">
        <v>1.418E-2</v>
      </c>
      <c r="EW135" s="11">
        <v>2.7633999999999999E-2</v>
      </c>
      <c r="EX135" s="11">
        <v>2.8983999999999999E-2</v>
      </c>
      <c r="EY135" s="11">
        <v>3.0561000000000001E-2</v>
      </c>
      <c r="EZ135" s="11">
        <v>4.1200000000000001E-2</v>
      </c>
      <c r="FA135" s="11">
        <v>5.1727000000000002E-2</v>
      </c>
    </row>
    <row r="136" spans="1:157" x14ac:dyDescent="0.2">
      <c r="A136" s="3" t="s">
        <v>169</v>
      </c>
      <c r="B136" s="11">
        <v>0.172456</v>
      </c>
      <c r="C136" s="11">
        <v>0.17624600000000001</v>
      </c>
      <c r="D136" s="11">
        <v>0.24444399999999999</v>
      </c>
      <c r="E136" s="11">
        <v>0.19784499999999999</v>
      </c>
      <c r="F136" s="11">
        <v>0.19201199999999999</v>
      </c>
      <c r="G136" s="11">
        <v>0.21631500000000001</v>
      </c>
      <c r="K136" s="3" t="s">
        <v>169</v>
      </c>
      <c r="L136" s="11">
        <v>0.52776400000000001</v>
      </c>
      <c r="M136" s="11">
        <v>0.43580999999999998</v>
      </c>
      <c r="N136" s="11">
        <v>0.36972500000000003</v>
      </c>
      <c r="O136" s="11">
        <v>0.288132</v>
      </c>
      <c r="P136" s="11">
        <v>0.25232900000000003</v>
      </c>
      <c r="Q136" s="11">
        <v>0.266878</v>
      </c>
      <c r="U136" s="3" t="s">
        <v>169</v>
      </c>
      <c r="V136" s="11">
        <v>4.8162000000000003E-2</v>
      </c>
      <c r="W136" s="11">
        <v>-1.2793000000000001E-2</v>
      </c>
      <c r="X136" s="11">
        <v>0.11258</v>
      </c>
      <c r="Y136" s="11">
        <v>0.127942</v>
      </c>
      <c r="Z136" s="11">
        <v>8.9928999999999995E-2</v>
      </c>
      <c r="AA136" s="11">
        <v>0.11980399999999999</v>
      </c>
      <c r="AD136" s="3" t="s">
        <v>169</v>
      </c>
      <c r="AE136" s="11">
        <v>0.24734700000000001</v>
      </c>
      <c r="AF136" s="11">
        <v>0.11830400000000001</v>
      </c>
      <c r="AG136" s="11">
        <v>0.22730700000000001</v>
      </c>
      <c r="AH136" s="11" t="s">
        <v>116</v>
      </c>
      <c r="AI136" s="11">
        <v>0.46390100000000001</v>
      </c>
      <c r="AJ136" s="11">
        <v>0.24796199999999999</v>
      </c>
      <c r="AN136" s="3" t="s">
        <v>169</v>
      </c>
      <c r="AO136" s="11">
        <v>0.461617</v>
      </c>
      <c r="AP136" s="11">
        <v>0.317131</v>
      </c>
      <c r="AQ136" s="11">
        <v>0.243815</v>
      </c>
      <c r="AR136" s="11">
        <v>0.20890300000000001</v>
      </c>
      <c r="AS136" s="11">
        <v>0.16123199999999999</v>
      </c>
      <c r="AT136" s="11">
        <v>0.203018</v>
      </c>
      <c r="AU136" s="11"/>
      <c r="AV136" s="11"/>
      <c r="AW136" s="11"/>
      <c r="AX136" s="3" t="s">
        <v>169</v>
      </c>
      <c r="AY136" s="11">
        <v>8.9657000000000001E-2</v>
      </c>
      <c r="AZ136" s="11">
        <v>0.11198900000000001</v>
      </c>
      <c r="BA136" s="11">
        <v>0.13253000000000001</v>
      </c>
      <c r="BB136" s="11">
        <v>0.10191</v>
      </c>
      <c r="BC136" s="11">
        <v>0.10033400000000001</v>
      </c>
      <c r="BD136" s="11">
        <v>0.183916</v>
      </c>
      <c r="BE136" s="11"/>
      <c r="BF136" s="11"/>
      <c r="BG136" s="11"/>
      <c r="BH136" s="3" t="s">
        <v>167</v>
      </c>
      <c r="BI136" s="11">
        <v>3.6698000000000001E-2</v>
      </c>
      <c r="BJ136" s="11">
        <v>2.8122999999999999E-2</v>
      </c>
      <c r="BK136" s="11">
        <v>7.4929999999999997E-2</v>
      </c>
      <c r="BL136" s="11">
        <v>5.2380000000000003E-2</v>
      </c>
      <c r="BM136" s="11">
        <v>7.0240999999999998E-2</v>
      </c>
      <c r="BN136" s="11">
        <v>8.6665000000000006E-2</v>
      </c>
      <c r="BO136" s="11"/>
      <c r="BP136" s="11"/>
      <c r="BQ136" s="11"/>
      <c r="BR136" s="3" t="s">
        <v>169</v>
      </c>
      <c r="BS136" s="11">
        <v>0.130662</v>
      </c>
      <c r="BT136" s="11">
        <v>9.3787999999999996E-2</v>
      </c>
      <c r="BU136" s="11">
        <v>0.11958000000000001</v>
      </c>
      <c r="BV136" s="11">
        <v>0.13040099999999999</v>
      </c>
      <c r="BW136" s="11">
        <v>0.11568100000000001</v>
      </c>
      <c r="BX136" s="11">
        <v>0.11468299999999999</v>
      </c>
      <c r="BY136" s="11"/>
      <c r="BZ136" s="11"/>
      <c r="CA136" s="11"/>
      <c r="CB136" s="3" t="s">
        <v>169</v>
      </c>
      <c r="CC136" s="11">
        <v>0.40973799999999999</v>
      </c>
      <c r="CD136" s="11">
        <v>0.37071599999999999</v>
      </c>
      <c r="CE136" s="11">
        <v>0.29944799999999999</v>
      </c>
      <c r="CF136" s="11">
        <v>0.127053</v>
      </c>
      <c r="CG136" s="11">
        <v>0.159971</v>
      </c>
      <c r="CH136" s="11">
        <v>0.18819</v>
      </c>
      <c r="CI136" s="11"/>
      <c r="CJ136" s="11"/>
      <c r="CK136" s="11"/>
      <c r="CL136" s="11"/>
      <c r="CM136" s="3" t="s">
        <v>169</v>
      </c>
      <c r="CN136" s="11">
        <v>0.142175</v>
      </c>
      <c r="CO136" s="11">
        <v>0.19570199999999999</v>
      </c>
      <c r="CP136" s="11">
        <v>0.21417900000000001</v>
      </c>
      <c r="CQ136" s="11">
        <v>0.17843999999999999</v>
      </c>
      <c r="CR136" s="11">
        <v>0.18859999999999999</v>
      </c>
      <c r="CS136" s="11">
        <v>0.189162</v>
      </c>
      <c r="CT136" s="11"/>
      <c r="CU136" s="11"/>
      <c r="CV136" s="11"/>
      <c r="CW136" s="11"/>
      <c r="CX136" s="3" t="s">
        <v>169</v>
      </c>
      <c r="CY136" s="17" t="s">
        <v>78</v>
      </c>
      <c r="CZ136" s="11">
        <v>0.26941399999999999</v>
      </c>
      <c r="DA136" s="11">
        <v>0.401806</v>
      </c>
      <c r="DB136" s="11">
        <v>0.39485500000000001</v>
      </c>
      <c r="DC136" s="11">
        <v>0.15873100000000001</v>
      </c>
      <c r="DD136" s="11">
        <v>0.53348700000000004</v>
      </c>
      <c r="DE136" s="11">
        <v>0.96184000000000003</v>
      </c>
      <c r="DQ136" s="3" t="s">
        <v>169</v>
      </c>
      <c r="DR136" s="11">
        <v>1.1690199999999999</v>
      </c>
      <c r="DS136" s="11" t="s">
        <v>116</v>
      </c>
      <c r="DT136" s="11">
        <v>0.99110200000000004</v>
      </c>
      <c r="DU136" s="11">
        <v>4.3421099999999999</v>
      </c>
      <c r="DV136" s="11">
        <v>0.52663599999999999</v>
      </c>
      <c r="DW136" s="11">
        <v>0.43665500000000002</v>
      </c>
      <c r="DZ136" s="3" t="s">
        <v>171</v>
      </c>
      <c r="EA136" s="11">
        <v>0.13883899999999999</v>
      </c>
      <c r="EB136" s="11">
        <v>0.15029799999999999</v>
      </c>
      <c r="EC136" s="11">
        <v>0.127523</v>
      </c>
      <c r="ED136" s="11">
        <v>0.13047600000000001</v>
      </c>
      <c r="EE136" s="11">
        <v>0.13233200000000001</v>
      </c>
      <c r="EF136" s="11">
        <v>0.104185</v>
      </c>
      <c r="EL136" s="3" t="s">
        <v>169</v>
      </c>
      <c r="EM136" s="20">
        <v>0.134131</v>
      </c>
      <c r="EN136" s="11">
        <v>0.13922999999999999</v>
      </c>
      <c r="EO136" s="11">
        <v>9.8241999999999996E-2</v>
      </c>
      <c r="EP136" s="11">
        <v>0.101008</v>
      </c>
      <c r="EQ136" s="11">
        <v>0.102116</v>
      </c>
      <c r="ER136" s="11">
        <v>9.9743999999999999E-2</v>
      </c>
      <c r="ES136" s="11">
        <v>9.1845999999999997E-2</v>
      </c>
      <c r="EU136" s="3" t="s">
        <v>169</v>
      </c>
      <c r="EV136" s="11">
        <v>-2.2252000000000001E-2</v>
      </c>
      <c r="EW136" s="11">
        <v>8.3900000000000001E-4</v>
      </c>
      <c r="EX136" s="11">
        <v>2.1892000000000002E-2</v>
      </c>
      <c r="EY136" s="11">
        <v>2.4261999999999999E-2</v>
      </c>
      <c r="EZ136" s="11">
        <v>3.5559E-2</v>
      </c>
      <c r="FA136" s="11">
        <v>5.0361000000000003E-2</v>
      </c>
    </row>
    <row r="137" spans="1:157" x14ac:dyDescent="0.2">
      <c r="A137" s="3" t="s">
        <v>171</v>
      </c>
      <c r="B137" s="11">
        <v>0.153892</v>
      </c>
      <c r="C137" s="11">
        <v>0.15705</v>
      </c>
      <c r="D137" s="11">
        <v>0.26241900000000001</v>
      </c>
      <c r="E137" s="11">
        <v>0.20295299999999999</v>
      </c>
      <c r="F137" s="11">
        <v>0.21398700000000001</v>
      </c>
      <c r="G137" s="11">
        <v>0.24653</v>
      </c>
      <c r="K137" s="3" t="s">
        <v>171</v>
      </c>
      <c r="L137" s="11">
        <v>1.074681</v>
      </c>
      <c r="M137" s="11">
        <v>0.56379800000000002</v>
      </c>
      <c r="N137" s="11">
        <v>0.41519499999999998</v>
      </c>
      <c r="O137" s="11">
        <v>0.25552900000000001</v>
      </c>
      <c r="P137" s="11">
        <v>0.238367</v>
      </c>
      <c r="Q137" s="11">
        <v>0.32901200000000003</v>
      </c>
      <c r="U137" s="3" t="s">
        <v>171</v>
      </c>
      <c r="V137" s="11">
        <v>3.5865000000000001E-2</v>
      </c>
      <c r="W137" s="11">
        <v>-1.7836999999999999E-2</v>
      </c>
      <c r="X137" s="11">
        <v>0.12662599999999999</v>
      </c>
      <c r="Y137" s="11">
        <v>0.14254500000000001</v>
      </c>
      <c r="Z137" s="11">
        <v>0.100229</v>
      </c>
      <c r="AA137" s="11">
        <v>0.14022999999999999</v>
      </c>
      <c r="AD137" s="3" t="s">
        <v>171</v>
      </c>
      <c r="AE137" s="11">
        <v>0.272142</v>
      </c>
      <c r="AF137" s="11">
        <v>0.125858</v>
      </c>
      <c r="AG137" s="11">
        <v>0.25232399999999999</v>
      </c>
      <c r="AH137" s="11" t="s">
        <v>116</v>
      </c>
      <c r="AI137" s="11">
        <v>0.60343599999999997</v>
      </c>
      <c r="AJ137" s="11">
        <v>0.27775699999999998</v>
      </c>
      <c r="AN137" s="3" t="s">
        <v>171</v>
      </c>
      <c r="AO137" s="11">
        <v>0.481655</v>
      </c>
      <c r="AP137" s="11">
        <v>0.32561200000000001</v>
      </c>
      <c r="AQ137" s="11">
        <v>0.25576700000000002</v>
      </c>
      <c r="AR137" s="11">
        <v>0.21731700000000001</v>
      </c>
      <c r="AS137" s="11">
        <v>0.16825899999999999</v>
      </c>
      <c r="AT137" s="11">
        <v>0.21135499999999999</v>
      </c>
      <c r="AU137" s="11"/>
      <c r="AV137" s="11"/>
      <c r="AW137" s="11"/>
      <c r="AX137" s="3" t="s">
        <v>171</v>
      </c>
      <c r="AY137" s="11">
        <v>0.10004300000000001</v>
      </c>
      <c r="AZ137" s="11">
        <v>0.125809</v>
      </c>
      <c r="BA137" s="11">
        <v>0.14341200000000001</v>
      </c>
      <c r="BB137" s="11">
        <v>0.12346699999999999</v>
      </c>
      <c r="BC137" s="11">
        <v>0.120728</v>
      </c>
      <c r="BD137" s="11">
        <v>0.197827</v>
      </c>
      <c r="BE137" s="11"/>
      <c r="BF137" s="11"/>
      <c r="BG137" s="11"/>
      <c r="BH137" s="3" t="s">
        <v>175</v>
      </c>
      <c r="BI137" s="11">
        <v>0.108721</v>
      </c>
      <c r="BJ137" s="11">
        <v>3.5722999999999998E-2</v>
      </c>
      <c r="BK137" s="11">
        <v>0.14339199999999999</v>
      </c>
      <c r="BL137" s="11">
        <v>9.0408000000000002E-2</v>
      </c>
      <c r="BM137" s="11">
        <v>8.8191000000000005E-2</v>
      </c>
      <c r="BN137" s="11">
        <v>9.9242999999999998E-2</v>
      </c>
      <c r="BO137" s="11"/>
      <c r="BP137" s="11"/>
      <c r="BQ137" s="11"/>
      <c r="BR137" s="3" t="s">
        <v>171</v>
      </c>
      <c r="BS137" s="11">
        <v>0.129772</v>
      </c>
      <c r="BT137" s="11">
        <v>9.1939000000000007E-2</v>
      </c>
      <c r="BU137" s="11">
        <v>0.118856</v>
      </c>
      <c r="BV137" s="11">
        <v>0.130496</v>
      </c>
      <c r="BW137" s="11">
        <v>0.115968</v>
      </c>
      <c r="BX137" s="11">
        <v>0.114646</v>
      </c>
      <c r="BY137" s="11"/>
      <c r="BZ137" s="11"/>
      <c r="CA137" s="11"/>
      <c r="CB137" s="3" t="s">
        <v>171</v>
      </c>
      <c r="CC137" s="11">
        <v>0.40941100000000002</v>
      </c>
      <c r="CD137" s="11">
        <v>0.366537</v>
      </c>
      <c r="CE137" s="11">
        <v>0.29046100000000002</v>
      </c>
      <c r="CF137" s="11">
        <v>0.100577</v>
      </c>
      <c r="CG137" s="11">
        <v>0.145343</v>
      </c>
      <c r="CH137" s="11">
        <v>0.179338</v>
      </c>
      <c r="CI137" s="11"/>
      <c r="CJ137" s="11"/>
      <c r="CK137" s="11"/>
      <c r="CL137" s="11"/>
      <c r="CM137" s="3" t="s">
        <v>171</v>
      </c>
      <c r="CN137" s="11">
        <v>0.131075</v>
      </c>
      <c r="CO137" s="11">
        <v>0.20485700000000001</v>
      </c>
      <c r="CP137" s="11">
        <v>0.22437699999999999</v>
      </c>
      <c r="CQ137" s="11">
        <v>0.19600000000000001</v>
      </c>
      <c r="CR137" s="11">
        <v>0.20555899999999999</v>
      </c>
      <c r="CS137" s="11">
        <v>0.20109199999999999</v>
      </c>
      <c r="CT137" s="11"/>
      <c r="CU137" s="11"/>
      <c r="CV137" s="11"/>
      <c r="CW137" s="11"/>
      <c r="CX137" s="3" t="s">
        <v>171</v>
      </c>
      <c r="CY137" s="17" t="s">
        <v>78</v>
      </c>
      <c r="CZ137" s="11">
        <v>0.27986899999999998</v>
      </c>
      <c r="DA137" s="11">
        <v>0.41175099999999998</v>
      </c>
      <c r="DB137" s="11">
        <v>0.39531100000000002</v>
      </c>
      <c r="DC137" s="11">
        <v>0.13961999999999999</v>
      </c>
      <c r="DD137" s="11">
        <v>0.54356099999999996</v>
      </c>
      <c r="DE137" s="11">
        <v>1.011628</v>
      </c>
      <c r="DQ137" s="3" t="s">
        <v>171</v>
      </c>
      <c r="DR137" s="11" t="s">
        <v>116</v>
      </c>
      <c r="DS137" s="11" t="s">
        <v>116</v>
      </c>
      <c r="DT137" s="11" t="s">
        <v>116</v>
      </c>
      <c r="DU137" s="11" t="s">
        <v>116</v>
      </c>
      <c r="DV137" s="11" t="s">
        <v>116</v>
      </c>
      <c r="DW137" s="11">
        <v>1.0626880000000001</v>
      </c>
      <c r="DZ137" s="3" t="s">
        <v>173</v>
      </c>
      <c r="EA137" s="11">
        <v>0.13888300000000001</v>
      </c>
      <c r="EB137" s="11">
        <v>0.15245700000000001</v>
      </c>
      <c r="EC137" s="11">
        <v>0.13139400000000001</v>
      </c>
      <c r="ED137" s="11">
        <v>0.13331499999999999</v>
      </c>
      <c r="EE137" s="11">
        <v>0.13283400000000001</v>
      </c>
      <c r="EF137" s="11">
        <v>0.10402400000000001</v>
      </c>
      <c r="EL137" s="3" t="s">
        <v>171</v>
      </c>
      <c r="EM137" s="20">
        <v>0.13533200000000001</v>
      </c>
      <c r="EN137" s="11">
        <v>0.13533200000000001</v>
      </c>
      <c r="EO137" s="11">
        <v>9.2168E-2</v>
      </c>
      <c r="EP137" s="11">
        <v>9.5429E-2</v>
      </c>
      <c r="EQ137" s="11">
        <v>9.7476999999999994E-2</v>
      </c>
      <c r="ER137" s="11">
        <v>0.10005</v>
      </c>
      <c r="ES137" s="11">
        <v>9.1572000000000001E-2</v>
      </c>
      <c r="EU137" s="3" t="s">
        <v>171</v>
      </c>
      <c r="EV137" s="11">
        <v>-4.5856000000000001E-2</v>
      </c>
      <c r="EW137" s="11">
        <v>-1.3266E-2</v>
      </c>
      <c r="EX137" s="11">
        <v>2.6481000000000001E-2</v>
      </c>
      <c r="EY137" s="11">
        <v>3.2166E-2</v>
      </c>
      <c r="EZ137" s="11">
        <v>4.231E-2</v>
      </c>
      <c r="FA137" s="11">
        <v>5.9313999999999999E-2</v>
      </c>
    </row>
    <row r="138" spans="1:157" x14ac:dyDescent="0.2">
      <c r="A138" s="3" t="s">
        <v>173</v>
      </c>
      <c r="B138" s="11">
        <v>0.16316900000000001</v>
      </c>
      <c r="C138" s="11">
        <v>0.163185</v>
      </c>
      <c r="D138" s="11">
        <v>0.27116600000000002</v>
      </c>
      <c r="E138" s="11">
        <v>0.209504</v>
      </c>
      <c r="F138" s="11">
        <v>0.220363</v>
      </c>
      <c r="G138" s="11">
        <v>0.25208000000000003</v>
      </c>
      <c r="K138" s="3" t="s">
        <v>173</v>
      </c>
      <c r="L138" s="11">
        <v>1.41232</v>
      </c>
      <c r="M138" s="11">
        <v>0.592889</v>
      </c>
      <c r="N138" s="11">
        <v>0.42825800000000003</v>
      </c>
      <c r="O138" s="11">
        <v>0.26590000000000003</v>
      </c>
      <c r="P138" s="11">
        <v>0.24297099999999999</v>
      </c>
      <c r="Q138" s="11">
        <v>0.33462500000000001</v>
      </c>
      <c r="U138" s="3" t="s">
        <v>173</v>
      </c>
      <c r="V138" s="11">
        <v>4.0169000000000003E-2</v>
      </c>
      <c r="W138" s="11">
        <v>-1.4278000000000001E-2</v>
      </c>
      <c r="X138" s="11">
        <v>0.12662599999999999</v>
      </c>
      <c r="Y138" s="11">
        <v>0.14254500000000001</v>
      </c>
      <c r="Z138" s="11">
        <v>0.100229</v>
      </c>
      <c r="AA138" s="11">
        <v>0.14022999999999999</v>
      </c>
      <c r="AD138" s="3" t="s">
        <v>173</v>
      </c>
      <c r="AE138" s="11">
        <v>0.27833200000000002</v>
      </c>
      <c r="AF138" s="11">
        <v>0.12820799999999999</v>
      </c>
      <c r="AG138" s="11">
        <v>0.25971300000000003</v>
      </c>
      <c r="AH138" s="11" t="s">
        <v>116</v>
      </c>
      <c r="AI138" s="11">
        <v>0.63941000000000003</v>
      </c>
      <c r="AJ138" s="11">
        <v>0.28284300000000001</v>
      </c>
      <c r="AN138" s="3" t="s">
        <v>173</v>
      </c>
      <c r="AO138" s="11">
        <v>0.36946400000000001</v>
      </c>
      <c r="AP138" s="11">
        <v>0.18327499999999999</v>
      </c>
      <c r="AQ138" s="11">
        <v>0.35934300000000002</v>
      </c>
      <c r="AR138" s="11">
        <v>0.39657399999999998</v>
      </c>
      <c r="AS138" s="11">
        <v>0.24562500000000001</v>
      </c>
      <c r="AT138" s="11">
        <v>0.29493399999999997</v>
      </c>
      <c r="AU138" s="11"/>
      <c r="AV138" s="11"/>
      <c r="AW138" s="11"/>
      <c r="AX138" s="3" t="s">
        <v>173</v>
      </c>
      <c r="AY138" s="11">
        <v>0.12503700000000001</v>
      </c>
      <c r="AZ138" s="11">
        <v>0.14954799999999999</v>
      </c>
      <c r="BA138" s="11">
        <v>0.16401399999999999</v>
      </c>
      <c r="BB138" s="11">
        <v>0.13000800000000001</v>
      </c>
      <c r="BC138" s="11">
        <v>0.123517</v>
      </c>
      <c r="BD138" s="11">
        <v>0.204122</v>
      </c>
      <c r="BE138" s="11"/>
      <c r="BF138" s="11"/>
      <c r="BG138" s="11"/>
      <c r="BH138" s="3" t="s">
        <v>176</v>
      </c>
      <c r="BI138" s="11">
        <v>0.108721</v>
      </c>
      <c r="BJ138" s="11">
        <v>3.5722999999999998E-2</v>
      </c>
      <c r="BK138" s="11">
        <v>0.14339199999999999</v>
      </c>
      <c r="BL138" s="11">
        <v>9.0408000000000002E-2</v>
      </c>
      <c r="BM138" s="11">
        <v>8.8191000000000005E-2</v>
      </c>
      <c r="BN138" s="11">
        <v>9.9242999999999998E-2</v>
      </c>
      <c r="BO138" s="11"/>
      <c r="BP138" s="11"/>
      <c r="BQ138" s="11"/>
      <c r="BR138" s="3" t="s">
        <v>173</v>
      </c>
      <c r="BS138" s="11">
        <v>0.13233400000000001</v>
      </c>
      <c r="BT138" s="11">
        <v>9.3600000000000003E-2</v>
      </c>
      <c r="BU138" s="11">
        <v>0.118062</v>
      </c>
      <c r="BV138" s="11">
        <v>0.13141700000000001</v>
      </c>
      <c r="BW138" s="11">
        <v>0.115596</v>
      </c>
      <c r="BX138" s="11">
        <v>0.114271</v>
      </c>
      <c r="BY138" s="11"/>
      <c r="BZ138" s="11"/>
      <c r="CA138" s="11"/>
      <c r="CB138" s="3" t="s">
        <v>173</v>
      </c>
      <c r="CC138" s="11">
        <v>0.42150399999999999</v>
      </c>
      <c r="CD138" s="11">
        <v>0.39317200000000002</v>
      </c>
      <c r="CE138" s="11">
        <v>0.30343300000000001</v>
      </c>
      <c r="CF138" s="11">
        <v>0.106798</v>
      </c>
      <c r="CG138" s="11">
        <v>0.15043100000000001</v>
      </c>
      <c r="CH138" s="11">
        <v>0.18389</v>
      </c>
      <c r="CI138" s="11"/>
      <c r="CJ138" s="11"/>
      <c r="CK138" s="11"/>
      <c r="CL138" s="11"/>
      <c r="CM138" s="3" t="s">
        <v>173</v>
      </c>
      <c r="CN138" s="11">
        <v>0.134552</v>
      </c>
      <c r="CO138" s="11">
        <v>0.207925</v>
      </c>
      <c r="CP138" s="11">
        <v>0.23239599999999999</v>
      </c>
      <c r="CQ138" s="11">
        <v>0.203934</v>
      </c>
      <c r="CR138" s="11">
        <v>0.20564299999999999</v>
      </c>
      <c r="CS138" s="11">
        <v>0.19872799999999999</v>
      </c>
      <c r="CT138" s="11"/>
      <c r="CU138" s="11"/>
      <c r="CV138" s="11"/>
      <c r="CW138" s="11"/>
      <c r="CX138" s="3" t="s">
        <v>173</v>
      </c>
      <c r="CY138" s="17" t="s">
        <v>78</v>
      </c>
      <c r="CZ138" s="11">
        <v>0.30256300000000003</v>
      </c>
      <c r="DA138" s="11">
        <v>0.39993499999999998</v>
      </c>
      <c r="DB138" s="11">
        <v>0.38972699999999999</v>
      </c>
      <c r="DC138" s="11">
        <v>0.11681</v>
      </c>
      <c r="DD138" s="11">
        <v>0.54021399999999997</v>
      </c>
      <c r="DE138" s="11">
        <v>1.0128170000000001</v>
      </c>
      <c r="DQ138" s="3" t="s">
        <v>173</v>
      </c>
      <c r="DR138" s="11" t="s">
        <v>116</v>
      </c>
      <c r="DS138" s="11" t="s">
        <v>116</v>
      </c>
      <c r="DT138" s="11" t="s">
        <v>116</v>
      </c>
      <c r="DU138" s="11" t="s">
        <v>116</v>
      </c>
      <c r="DV138" s="11" t="s">
        <v>116</v>
      </c>
      <c r="DW138" s="11">
        <v>1.2169509999999999</v>
      </c>
      <c r="DZ138" s="3" t="s">
        <v>175</v>
      </c>
      <c r="EA138" s="11">
        <v>0.20438100000000001</v>
      </c>
      <c r="EB138" s="11">
        <v>0.21860499999999999</v>
      </c>
      <c r="EC138" s="11">
        <v>0.201796</v>
      </c>
      <c r="ED138" s="11">
        <v>0.13780600000000001</v>
      </c>
      <c r="EE138" s="11">
        <v>0.13325999999999999</v>
      </c>
      <c r="EF138" s="11">
        <v>1.3707E-2</v>
      </c>
      <c r="EL138" s="3" t="s">
        <v>173</v>
      </c>
      <c r="EM138" s="20">
        <v>0.13628299999999999</v>
      </c>
      <c r="EN138" s="11">
        <v>0.13628299999999999</v>
      </c>
      <c r="EO138" s="11">
        <v>9.2444999999999999E-2</v>
      </c>
      <c r="EP138" s="11">
        <v>9.5371999999999998E-2</v>
      </c>
      <c r="EQ138" s="11">
        <v>9.7466999999999998E-2</v>
      </c>
      <c r="ER138" s="11">
        <v>0.100177</v>
      </c>
      <c r="ES138" s="11">
        <v>9.1699000000000003E-2</v>
      </c>
      <c r="EU138" s="3" t="s">
        <v>173</v>
      </c>
      <c r="EV138" s="11">
        <v>-4.5856000000000001E-2</v>
      </c>
      <c r="EW138" s="11">
        <v>-1.3266E-2</v>
      </c>
      <c r="EX138" s="11">
        <v>2.6481000000000001E-2</v>
      </c>
      <c r="EY138" s="11">
        <v>3.2166E-2</v>
      </c>
      <c r="EZ138" s="11">
        <v>4.231E-2</v>
      </c>
      <c r="FA138" s="11">
        <v>5.9313999999999999E-2</v>
      </c>
    </row>
    <row r="139" spans="1:157" x14ac:dyDescent="0.2">
      <c r="A139" s="3" t="s">
        <v>175</v>
      </c>
      <c r="B139" s="11">
        <v>0.203184</v>
      </c>
      <c r="C139" s="11">
        <v>0.197571</v>
      </c>
      <c r="D139" s="11">
        <v>0.313081</v>
      </c>
      <c r="E139" s="11">
        <v>0.36486400000000002</v>
      </c>
      <c r="F139" s="11">
        <v>0.19145000000000001</v>
      </c>
      <c r="G139" s="11">
        <v>0.23645099999999999</v>
      </c>
      <c r="K139" s="3" t="s">
        <v>175</v>
      </c>
      <c r="L139" s="11" t="s">
        <v>116</v>
      </c>
      <c r="M139" s="11">
        <v>1.0452809999999999</v>
      </c>
      <c r="N139" s="11">
        <v>0.69695099999999999</v>
      </c>
      <c r="O139" s="11" t="s">
        <v>116</v>
      </c>
      <c r="P139" s="11">
        <v>0.24742500000000001</v>
      </c>
      <c r="Q139" s="11">
        <v>0.34458499999999997</v>
      </c>
      <c r="U139" s="3" t="s">
        <v>175</v>
      </c>
      <c r="V139" s="11">
        <v>6.9386000000000003E-2</v>
      </c>
      <c r="W139" s="11">
        <v>1.4612999999999999E-2</v>
      </c>
      <c r="X139" s="11">
        <v>0.156893</v>
      </c>
      <c r="Y139" s="11">
        <v>0.155973</v>
      </c>
      <c r="Z139" s="11">
        <v>0.102557</v>
      </c>
      <c r="AA139" s="11">
        <v>0.111489</v>
      </c>
      <c r="AD139" s="3" t="s">
        <v>175</v>
      </c>
      <c r="AE139" s="11">
        <v>0.323125</v>
      </c>
      <c r="AF139" s="11">
        <v>0.12118</v>
      </c>
      <c r="AG139" s="11">
        <v>0.30072500000000002</v>
      </c>
      <c r="AH139" s="11" t="s">
        <v>116</v>
      </c>
      <c r="AI139" s="11">
        <v>0.86358400000000002</v>
      </c>
      <c r="AJ139" s="11">
        <v>0.31678699999999999</v>
      </c>
      <c r="AN139" s="3" t="s">
        <v>175</v>
      </c>
      <c r="AO139" s="11">
        <v>0.54679100000000003</v>
      </c>
      <c r="AP139" s="11">
        <v>0.16311400000000001</v>
      </c>
      <c r="AQ139" s="11" t="s">
        <v>116</v>
      </c>
      <c r="AR139" s="11">
        <v>0.45054499999999997</v>
      </c>
      <c r="AS139" s="11">
        <v>2.2019E-2</v>
      </c>
      <c r="AT139" s="11">
        <v>0.176537</v>
      </c>
      <c r="AU139" s="11"/>
      <c r="AV139" s="11"/>
      <c r="AW139" s="11"/>
      <c r="AX139" s="3" t="s">
        <v>175</v>
      </c>
      <c r="AY139" s="11">
        <v>0.141738</v>
      </c>
      <c r="AZ139" s="11">
        <v>0.20793700000000001</v>
      </c>
      <c r="BA139" s="11">
        <v>0.15313299999999999</v>
      </c>
      <c r="BB139" s="11" t="s">
        <v>116</v>
      </c>
      <c r="BC139" s="11">
        <v>0.10711900000000001</v>
      </c>
      <c r="BD139" s="11">
        <v>0.144429</v>
      </c>
      <c r="BE139" s="11"/>
      <c r="BF139" s="11"/>
      <c r="BG139" s="11"/>
      <c r="BH139" s="3" t="s">
        <v>177</v>
      </c>
      <c r="BI139" s="11">
        <v>6.0775999999999997E-2</v>
      </c>
      <c r="BJ139" s="11">
        <v>2.1781999999999999E-2</v>
      </c>
      <c r="BK139" s="11">
        <v>0.11722399999999999</v>
      </c>
      <c r="BL139" s="11">
        <v>5.5617E-2</v>
      </c>
      <c r="BM139" s="11">
        <v>8.8702000000000003E-2</v>
      </c>
      <c r="BN139" s="11">
        <v>0.111577</v>
      </c>
      <c r="BO139" s="11"/>
      <c r="BP139" s="11"/>
      <c r="BQ139" s="11"/>
      <c r="BR139" s="3" t="s">
        <v>175</v>
      </c>
      <c r="BS139" s="11">
        <v>0.17549300000000001</v>
      </c>
      <c r="BT139" s="11">
        <v>0.109803</v>
      </c>
      <c r="BU139" s="11">
        <v>0.16436799999999999</v>
      </c>
      <c r="BV139" s="11">
        <v>0.20460200000000001</v>
      </c>
      <c r="BW139" s="11">
        <v>0.13825599999999999</v>
      </c>
      <c r="BX139" s="11">
        <v>0.122431</v>
      </c>
      <c r="BY139" s="11"/>
      <c r="BZ139" s="11"/>
      <c r="CA139" s="11"/>
      <c r="CB139" s="3" t="s">
        <v>175</v>
      </c>
      <c r="CC139" s="11">
        <v>0.44442300000000001</v>
      </c>
      <c r="CD139" s="11">
        <v>0.51202000000000003</v>
      </c>
      <c r="CE139" s="11">
        <v>0.30969000000000002</v>
      </c>
      <c r="CF139" s="11">
        <v>7.8034000000000006E-2</v>
      </c>
      <c r="CG139" s="11">
        <v>0.120741</v>
      </c>
      <c r="CH139" s="11">
        <v>0.252502</v>
      </c>
      <c r="CI139" s="11"/>
      <c r="CJ139" s="11"/>
      <c r="CK139" s="11"/>
      <c r="CL139" s="11"/>
      <c r="CM139" s="3" t="s">
        <v>175</v>
      </c>
      <c r="CN139" s="11">
        <v>0.29425899999999999</v>
      </c>
      <c r="CO139" s="11">
        <v>0.24432899999999999</v>
      </c>
      <c r="CP139" s="11">
        <v>0.23333699999999999</v>
      </c>
      <c r="CQ139" s="11">
        <v>0.34286100000000003</v>
      </c>
      <c r="CR139" s="11">
        <v>0.17566799999999999</v>
      </c>
      <c r="CS139" s="11">
        <v>0.17107700000000001</v>
      </c>
      <c r="CT139" s="11"/>
      <c r="CU139" s="11"/>
      <c r="CV139" s="11"/>
      <c r="CW139" s="11"/>
      <c r="CX139" s="3" t="s">
        <v>175</v>
      </c>
      <c r="CY139" s="17" t="s">
        <v>78</v>
      </c>
      <c r="CZ139" s="11">
        <v>0.34679500000000002</v>
      </c>
      <c r="DA139" s="11">
        <v>0.478101</v>
      </c>
      <c r="DB139" s="11">
        <v>0.42391400000000001</v>
      </c>
      <c r="DC139" s="11">
        <v>7.4687000000000003E-2</v>
      </c>
      <c r="DD139" s="11">
        <v>0.48356100000000002</v>
      </c>
      <c r="DE139" s="11">
        <v>0.921014</v>
      </c>
      <c r="DQ139" s="3" t="s">
        <v>175</v>
      </c>
      <c r="DR139" s="11" t="s">
        <v>116</v>
      </c>
      <c r="DS139" s="11" t="s">
        <v>116</v>
      </c>
      <c r="DT139" s="11" t="s">
        <v>116</v>
      </c>
      <c r="DU139" s="11" t="s">
        <v>116</v>
      </c>
      <c r="DV139" s="11" t="s">
        <v>116</v>
      </c>
      <c r="DW139" s="11" t="s">
        <v>116</v>
      </c>
      <c r="DZ139" s="3" t="s">
        <v>176</v>
      </c>
      <c r="EA139" s="11">
        <v>0.19753699999999999</v>
      </c>
      <c r="EB139" s="11">
        <v>0.21518100000000001</v>
      </c>
      <c r="EC139" s="11">
        <v>0.197577</v>
      </c>
      <c r="ED139" s="11">
        <v>0.137651</v>
      </c>
      <c r="EE139" s="11">
        <v>0.13302900000000001</v>
      </c>
      <c r="EF139" s="11">
        <v>8.0490000000000006E-3</v>
      </c>
      <c r="EL139" s="3" t="s">
        <v>175</v>
      </c>
      <c r="EM139" s="20">
        <v>0.17307400000000001</v>
      </c>
      <c r="EN139" s="11">
        <v>0.17307400000000001</v>
      </c>
      <c r="EO139" s="11">
        <v>0.114194</v>
      </c>
      <c r="EP139" s="11">
        <v>0.15493799999999999</v>
      </c>
      <c r="EQ139" s="11">
        <v>0.17426700000000001</v>
      </c>
      <c r="ER139" s="11">
        <v>0.108913</v>
      </c>
      <c r="ES139" s="11">
        <v>0.103238</v>
      </c>
      <c r="EU139" s="3" t="s">
        <v>175</v>
      </c>
      <c r="EV139" s="11">
        <v>-1.9968E-2</v>
      </c>
      <c r="EW139" s="11">
        <v>-1.8925999999999998E-2</v>
      </c>
      <c r="EX139" s="11">
        <v>-4.9890000000000004E-3</v>
      </c>
      <c r="EY139" s="11">
        <v>1.4206E-2</v>
      </c>
      <c r="EZ139" s="11">
        <v>0.17778099999999999</v>
      </c>
      <c r="FA139" s="11">
        <v>6.7546999999999996E-2</v>
      </c>
    </row>
    <row r="140" spans="1:157" x14ac:dyDescent="0.2">
      <c r="A140" s="3" t="s">
        <v>176</v>
      </c>
      <c r="B140" s="11">
        <v>0.194269</v>
      </c>
      <c r="C140" s="11">
        <v>0.197571</v>
      </c>
      <c r="D140" s="11">
        <v>0.313081</v>
      </c>
      <c r="E140" s="11">
        <v>0.36486400000000002</v>
      </c>
      <c r="F140" s="11">
        <v>0.19145000000000001</v>
      </c>
      <c r="G140" s="11">
        <v>0.23645099999999999</v>
      </c>
      <c r="K140" s="3" t="s">
        <v>176</v>
      </c>
      <c r="L140" s="11" t="s">
        <v>116</v>
      </c>
      <c r="M140" s="11">
        <v>1.0452809999999999</v>
      </c>
      <c r="N140" s="11">
        <v>0.69695099999999999</v>
      </c>
      <c r="O140" s="11" t="s">
        <v>116</v>
      </c>
      <c r="P140" s="11">
        <v>0.24742500000000001</v>
      </c>
      <c r="Q140" s="11">
        <v>0.34458499999999997</v>
      </c>
      <c r="U140" s="3" t="s">
        <v>176</v>
      </c>
      <c r="V140" s="11">
        <v>6.9386000000000003E-2</v>
      </c>
      <c r="W140" s="11">
        <v>1.4612999999999999E-2</v>
      </c>
      <c r="X140" s="11">
        <v>0.156893</v>
      </c>
      <c r="Y140" s="11">
        <v>0.155973</v>
      </c>
      <c r="Z140" s="11">
        <v>0.102557</v>
      </c>
      <c r="AA140" s="11">
        <v>0.111489</v>
      </c>
      <c r="AD140" s="3" t="s">
        <v>176</v>
      </c>
      <c r="AE140" s="11">
        <v>0.325851</v>
      </c>
      <c r="AF140" s="11">
        <v>0.12041399999999999</v>
      </c>
      <c r="AG140" s="11">
        <v>0.30160100000000001</v>
      </c>
      <c r="AH140" s="11" t="s">
        <v>116</v>
      </c>
      <c r="AI140" s="11">
        <v>0.88707400000000003</v>
      </c>
      <c r="AJ140" s="11">
        <v>0.31805800000000001</v>
      </c>
      <c r="AN140" s="3" t="s">
        <v>176</v>
      </c>
      <c r="AO140" s="11">
        <v>0.59606400000000004</v>
      </c>
      <c r="AP140" s="11">
        <v>0.167604</v>
      </c>
      <c r="AQ140" s="11" t="s">
        <v>116</v>
      </c>
      <c r="AR140" s="11">
        <v>0.466972</v>
      </c>
      <c r="AS140" s="11">
        <v>2.8115000000000001E-2</v>
      </c>
      <c r="AT140" s="11">
        <v>0.166958</v>
      </c>
      <c r="AU140" s="11"/>
      <c r="AV140" s="11"/>
      <c r="AW140" s="11"/>
      <c r="AX140" s="3" t="s">
        <v>176</v>
      </c>
      <c r="AY140" s="11">
        <v>0.28324700000000003</v>
      </c>
      <c r="AZ140" s="11">
        <v>0.20793700000000001</v>
      </c>
      <c r="BA140" s="11">
        <v>0.15313299999999999</v>
      </c>
      <c r="BB140" s="11" t="s">
        <v>116</v>
      </c>
      <c r="BC140" s="11">
        <v>0.10148500000000001</v>
      </c>
      <c r="BD140" s="11">
        <v>1.0406E-2</v>
      </c>
      <c r="BE140" s="11"/>
      <c r="BF140" s="11"/>
      <c r="BG140" s="11"/>
      <c r="BH140" s="3" t="s">
        <v>178</v>
      </c>
      <c r="BI140" s="11">
        <v>0.151722</v>
      </c>
      <c r="BJ140" s="11">
        <v>8.1563999999999998E-2</v>
      </c>
      <c r="BK140" s="11">
        <v>0.19933400000000001</v>
      </c>
      <c r="BL140" s="11">
        <v>0.13888400000000001</v>
      </c>
      <c r="BM140" s="11">
        <v>0.125162</v>
      </c>
      <c r="BN140" s="11">
        <v>0.12998999999999999</v>
      </c>
      <c r="BO140" s="11"/>
      <c r="BP140" s="11"/>
      <c r="BQ140" s="11"/>
      <c r="BR140" s="3" t="s">
        <v>176</v>
      </c>
      <c r="BS140" s="11">
        <v>0.17549300000000001</v>
      </c>
      <c r="BT140" s="11">
        <v>0.109803</v>
      </c>
      <c r="BU140" s="11">
        <v>0.16436799999999999</v>
      </c>
      <c r="BV140" s="11">
        <v>0.20460200000000001</v>
      </c>
      <c r="BW140" s="11">
        <v>0.13825599999999999</v>
      </c>
      <c r="BX140" s="11">
        <v>0.122431</v>
      </c>
      <c r="BY140" s="11"/>
      <c r="BZ140" s="11"/>
      <c r="CA140" s="11"/>
      <c r="CB140" s="3" t="s">
        <v>176</v>
      </c>
      <c r="CC140" s="11">
        <v>0.44442300000000001</v>
      </c>
      <c r="CD140" s="11">
        <v>0.51202000000000003</v>
      </c>
      <c r="CE140" s="11">
        <v>0.30969000000000002</v>
      </c>
      <c r="CF140" s="11">
        <v>7.8034000000000006E-2</v>
      </c>
      <c r="CG140" s="11">
        <v>0.120741</v>
      </c>
      <c r="CH140" s="11">
        <v>0.252502</v>
      </c>
      <c r="CI140" s="11"/>
      <c r="CJ140" s="11"/>
      <c r="CK140" s="11"/>
      <c r="CL140" s="11"/>
      <c r="CM140" s="3" t="s">
        <v>176</v>
      </c>
      <c r="CN140" s="11">
        <v>0.29425899999999999</v>
      </c>
      <c r="CO140" s="11">
        <v>0.24432899999999999</v>
      </c>
      <c r="CP140" s="11">
        <v>0.23333699999999999</v>
      </c>
      <c r="CQ140" s="11">
        <v>0.34286100000000003</v>
      </c>
      <c r="CR140" s="11">
        <v>0.17566799999999999</v>
      </c>
      <c r="CS140" s="11">
        <v>0.17107700000000001</v>
      </c>
      <c r="CT140" s="11"/>
      <c r="CU140" s="11"/>
      <c r="CV140" s="11"/>
      <c r="CW140" s="11"/>
      <c r="CX140" s="3" t="s">
        <v>176</v>
      </c>
      <c r="CY140" s="17" t="s">
        <v>78</v>
      </c>
      <c r="CZ140" s="11">
        <v>0.34679500000000002</v>
      </c>
      <c r="DA140" s="11">
        <v>0.478101</v>
      </c>
      <c r="DB140" s="11">
        <v>0.42391400000000001</v>
      </c>
      <c r="DC140" s="11">
        <v>7.4687000000000003E-2</v>
      </c>
      <c r="DD140" s="11">
        <v>0.48356100000000002</v>
      </c>
      <c r="DE140" s="11">
        <v>0.921014</v>
      </c>
      <c r="DQ140" s="3" t="s">
        <v>176</v>
      </c>
      <c r="DR140" s="11" t="s">
        <v>116</v>
      </c>
      <c r="DS140" s="11" t="s">
        <v>116</v>
      </c>
      <c r="DT140" s="11" t="s">
        <v>116</v>
      </c>
      <c r="DU140" s="11" t="s">
        <v>116</v>
      </c>
      <c r="DV140" s="11" t="s">
        <v>116</v>
      </c>
      <c r="DW140" s="11" t="s">
        <v>116</v>
      </c>
      <c r="DZ140" s="3" t="s">
        <v>177</v>
      </c>
      <c r="EA140" s="11">
        <v>0.12423099999999999</v>
      </c>
      <c r="EB140" s="11">
        <v>0.147227</v>
      </c>
      <c r="EC140" s="11">
        <v>0.12898799999999999</v>
      </c>
      <c r="ED140" s="11">
        <v>0.13409499999999999</v>
      </c>
      <c r="EE140" s="11">
        <v>0.127447</v>
      </c>
      <c r="EF140" s="11">
        <v>9.2929999999999999E-2</v>
      </c>
      <c r="EL140" s="3" t="s">
        <v>176</v>
      </c>
      <c r="EM140" s="20">
        <v>0.17307400000000001</v>
      </c>
      <c r="EN140" s="11">
        <v>0.17307400000000001</v>
      </c>
      <c r="EO140" s="11">
        <v>0.114194</v>
      </c>
      <c r="EP140" s="11">
        <v>0.15493799999999999</v>
      </c>
      <c r="EQ140" s="11">
        <v>0.17426700000000001</v>
      </c>
      <c r="ER140" s="11">
        <v>0.108913</v>
      </c>
      <c r="ES140" s="11">
        <v>0.103238</v>
      </c>
      <c r="EU140" s="3" t="s">
        <v>176</v>
      </c>
      <c r="EV140" s="11">
        <v>-1.8808999999999999E-2</v>
      </c>
      <c r="EW140" s="11">
        <v>-1.6662E-2</v>
      </c>
      <c r="EX140" s="11">
        <v>4.3899999999999999E-4</v>
      </c>
      <c r="EY140" s="11">
        <v>3.4417000000000003E-2</v>
      </c>
      <c r="EZ140" s="11">
        <v>0.183867</v>
      </c>
      <c r="FA140" s="11">
        <v>6.4026E-2</v>
      </c>
    </row>
    <row r="141" spans="1:157" x14ac:dyDescent="0.2">
      <c r="A141" s="3" t="s">
        <v>177</v>
      </c>
      <c r="B141" s="11">
        <v>0.17197899999999999</v>
      </c>
      <c r="C141" s="11">
        <v>0.158835</v>
      </c>
      <c r="D141" s="11">
        <v>0.26289499999999999</v>
      </c>
      <c r="E141" s="11">
        <v>0.20600399999999999</v>
      </c>
      <c r="F141" s="11">
        <v>0.22015299999999999</v>
      </c>
      <c r="G141" s="11">
        <v>0.24513699999999999</v>
      </c>
      <c r="K141" s="3" t="s">
        <v>177</v>
      </c>
      <c r="L141" s="11" t="s">
        <v>116</v>
      </c>
      <c r="M141" s="11">
        <v>0.69655900000000004</v>
      </c>
      <c r="N141" s="11">
        <v>0.443909</v>
      </c>
      <c r="O141" s="11">
        <v>0.24665400000000001</v>
      </c>
      <c r="P141" s="11">
        <v>0.26505099999999998</v>
      </c>
      <c r="Q141" s="11">
        <v>0.361124</v>
      </c>
      <c r="U141" s="3" t="s">
        <v>177</v>
      </c>
      <c r="V141" s="11">
        <v>4.2123000000000001E-2</v>
      </c>
      <c r="W141" s="11">
        <v>-1.5429E-2</v>
      </c>
      <c r="X141" s="11">
        <v>0.12216299999999999</v>
      </c>
      <c r="Y141" s="11">
        <v>0.13195200000000001</v>
      </c>
      <c r="Z141" s="11">
        <v>9.3025999999999998E-2</v>
      </c>
      <c r="AA141" s="11">
        <v>0.13438600000000001</v>
      </c>
      <c r="AD141" s="3" t="s">
        <v>177</v>
      </c>
      <c r="AE141" s="11">
        <v>0.29901100000000003</v>
      </c>
      <c r="AF141" s="11">
        <v>0.13628399999999999</v>
      </c>
      <c r="AG141" s="11">
        <v>0.272032</v>
      </c>
      <c r="AH141" s="11" t="s">
        <v>116</v>
      </c>
      <c r="AI141" s="11">
        <v>0.97987100000000005</v>
      </c>
      <c r="AJ141" s="11">
        <v>0.32239400000000001</v>
      </c>
      <c r="AN141" s="3" t="s">
        <v>177</v>
      </c>
      <c r="AO141" s="11">
        <v>0.29716300000000001</v>
      </c>
      <c r="AP141" s="11">
        <v>8.8755000000000001E-2</v>
      </c>
      <c r="AQ141" s="11">
        <v>0.35578100000000001</v>
      </c>
      <c r="AR141" s="11">
        <v>0.42561100000000002</v>
      </c>
      <c r="AS141" s="11">
        <v>0.28140300000000001</v>
      </c>
      <c r="AT141" s="11">
        <v>0.32837</v>
      </c>
      <c r="AU141" s="11"/>
      <c r="AV141" s="11"/>
      <c r="AW141" s="11"/>
      <c r="AX141" s="3" t="s">
        <v>177</v>
      </c>
      <c r="AY141" s="11">
        <v>0.108406</v>
      </c>
      <c r="AZ141" s="11">
        <v>0.13047700000000001</v>
      </c>
      <c r="BA141" s="11">
        <v>0.14888499999999999</v>
      </c>
      <c r="BB141" s="11">
        <v>0.12822800000000001</v>
      </c>
      <c r="BC141" s="11">
        <v>0.119786</v>
      </c>
      <c r="BD141" s="11">
        <v>0.21141599999999999</v>
      </c>
      <c r="BE141" s="11"/>
      <c r="BF141" s="11"/>
      <c r="BG141" s="11"/>
      <c r="BH141" s="3" t="s">
        <v>181</v>
      </c>
      <c r="BI141" s="11">
        <v>0.16564000000000001</v>
      </c>
      <c r="BJ141" s="11">
        <v>0.15919</v>
      </c>
      <c r="BK141" s="11">
        <v>0.15113199999999999</v>
      </c>
      <c r="BL141" s="11">
        <v>0.13538900000000001</v>
      </c>
      <c r="BM141" s="11">
        <v>8.5532999999999998E-2</v>
      </c>
      <c r="BN141" s="11">
        <v>7.1401999999999993E-2</v>
      </c>
      <c r="BO141" s="11"/>
      <c r="BP141" s="11"/>
      <c r="BQ141" s="11"/>
      <c r="BR141" s="3" t="s">
        <v>177</v>
      </c>
      <c r="BS141" s="11">
        <v>0.13109000000000001</v>
      </c>
      <c r="BT141" s="11">
        <v>8.8860999999999996E-2</v>
      </c>
      <c r="BU141" s="11">
        <v>0.112888</v>
      </c>
      <c r="BV141" s="11">
        <v>0.12781999999999999</v>
      </c>
      <c r="BW141" s="11">
        <v>0.11312999999999999</v>
      </c>
      <c r="BX141" s="11">
        <v>0.112118</v>
      </c>
      <c r="BY141" s="11"/>
      <c r="BZ141" s="11"/>
      <c r="CA141" s="11"/>
      <c r="CB141" s="3" t="s">
        <v>177</v>
      </c>
      <c r="CC141" s="11">
        <v>0.43437199999999998</v>
      </c>
      <c r="CD141" s="11">
        <v>0.39888200000000001</v>
      </c>
      <c r="CE141" s="11">
        <v>0.304475</v>
      </c>
      <c r="CF141" s="11">
        <v>0.104671</v>
      </c>
      <c r="CG141" s="11">
        <v>0.149869</v>
      </c>
      <c r="CH141" s="11">
        <v>0.184139</v>
      </c>
      <c r="CI141" s="11"/>
      <c r="CJ141" s="11"/>
      <c r="CK141" s="11"/>
      <c r="CL141" s="11"/>
      <c r="CM141" s="3" t="s">
        <v>177</v>
      </c>
      <c r="CN141" s="11">
        <v>0.13759399999999999</v>
      </c>
      <c r="CO141" s="11">
        <v>0.217559</v>
      </c>
      <c r="CP141" s="11">
        <v>0.24509700000000001</v>
      </c>
      <c r="CQ141" s="11">
        <v>0.21395</v>
      </c>
      <c r="CR141" s="11">
        <v>0.20219899999999999</v>
      </c>
      <c r="CS141" s="11">
        <v>0.19258</v>
      </c>
      <c r="CT141" s="11"/>
      <c r="CU141" s="11"/>
      <c r="CV141" s="11"/>
      <c r="CW141" s="11"/>
      <c r="CX141" s="3" t="s">
        <v>177</v>
      </c>
      <c r="CY141" s="17" t="s">
        <v>78</v>
      </c>
      <c r="CZ141" s="11">
        <v>0.31519799999999998</v>
      </c>
      <c r="DA141" s="11">
        <v>0.39383499999999999</v>
      </c>
      <c r="DB141" s="11">
        <v>0.38529200000000002</v>
      </c>
      <c r="DC141" s="11">
        <v>0.117866</v>
      </c>
      <c r="DD141" s="11">
        <v>0.53848200000000002</v>
      </c>
      <c r="DE141" s="11">
        <v>0.99911099999999997</v>
      </c>
      <c r="DQ141" s="3" t="s">
        <v>177</v>
      </c>
      <c r="DR141" s="11" t="s">
        <v>116</v>
      </c>
      <c r="DS141" s="11" t="s">
        <v>116</v>
      </c>
      <c r="DT141" s="11" t="s">
        <v>116</v>
      </c>
      <c r="DU141" s="11" t="s">
        <v>116</v>
      </c>
      <c r="DV141" s="11" t="s">
        <v>116</v>
      </c>
      <c r="DW141" s="11" t="s">
        <v>116</v>
      </c>
      <c r="DZ141" s="3" t="s">
        <v>178</v>
      </c>
      <c r="EA141" s="11">
        <v>0.20247000000000001</v>
      </c>
      <c r="EB141" s="11">
        <v>0.216779</v>
      </c>
      <c r="EC141" s="11">
        <v>0.20052700000000001</v>
      </c>
      <c r="ED141" s="11">
        <v>0.145899</v>
      </c>
      <c r="EE141" s="11">
        <v>0.14375599999999999</v>
      </c>
      <c r="EF141" s="11">
        <v>1.5897999999999999E-2</v>
      </c>
      <c r="EL141" s="3" t="s">
        <v>177</v>
      </c>
      <c r="EM141" s="20">
        <v>0.13156999999999999</v>
      </c>
      <c r="EN141" s="11">
        <v>0.13150999999999999</v>
      </c>
      <c r="EO141" s="11">
        <v>8.7509000000000003E-2</v>
      </c>
      <c r="EP141" s="11">
        <v>9.0643000000000001E-2</v>
      </c>
      <c r="EQ141" s="11">
        <v>0.10169300000000001</v>
      </c>
      <c r="ER141" s="11">
        <v>0.109445</v>
      </c>
      <c r="ES141" s="11">
        <v>9.9168999999999993E-2</v>
      </c>
      <c r="EU141" s="3" t="s">
        <v>177</v>
      </c>
      <c r="EV141" s="11">
        <v>-4.6336000000000002E-2</v>
      </c>
      <c r="EW141" s="11">
        <v>-9.2860000000000009E-3</v>
      </c>
      <c r="EX141" s="11">
        <v>3.8938E-2</v>
      </c>
      <c r="EY141" s="11">
        <v>5.3947000000000002E-2</v>
      </c>
      <c r="EZ141" s="11">
        <v>4.6184999999999997E-2</v>
      </c>
      <c r="FA141" s="11">
        <v>6.4344999999999999E-2</v>
      </c>
    </row>
    <row r="142" spans="1:157" x14ac:dyDescent="0.2">
      <c r="A142" s="3" t="s">
        <v>178</v>
      </c>
      <c r="B142" s="11">
        <v>0.19920199999999999</v>
      </c>
      <c r="C142" s="11">
        <v>0.19961400000000001</v>
      </c>
      <c r="D142" s="11">
        <v>0.32114199999999998</v>
      </c>
      <c r="E142" s="11">
        <v>0.38329200000000002</v>
      </c>
      <c r="F142" s="11">
        <v>0.215618</v>
      </c>
      <c r="G142" s="11">
        <v>0.26456299999999999</v>
      </c>
      <c r="K142" s="3" t="s">
        <v>178</v>
      </c>
      <c r="L142" s="11" t="s">
        <v>116</v>
      </c>
      <c r="M142" s="11">
        <v>1.017684</v>
      </c>
      <c r="N142" s="11">
        <v>0.67600700000000002</v>
      </c>
      <c r="O142" s="11" t="s">
        <v>116</v>
      </c>
      <c r="P142" s="11">
        <v>0.23558799999999999</v>
      </c>
      <c r="Q142" s="11">
        <v>0.32893800000000001</v>
      </c>
      <c r="U142" s="3" t="s">
        <v>178</v>
      </c>
      <c r="V142" s="11">
        <v>0.12992899999999999</v>
      </c>
      <c r="W142" s="11">
        <v>7.3100999999999999E-2</v>
      </c>
      <c r="X142" s="11">
        <v>0.21978800000000001</v>
      </c>
      <c r="Y142" s="11">
        <v>0.21553700000000001</v>
      </c>
      <c r="Z142" s="11">
        <v>0.15517800000000001</v>
      </c>
      <c r="AA142" s="11">
        <v>0.15406300000000001</v>
      </c>
      <c r="AD142" s="3" t="s">
        <v>178</v>
      </c>
      <c r="AE142" s="11">
        <v>0.32739099999999999</v>
      </c>
      <c r="AF142" s="11">
        <v>0.12717800000000001</v>
      </c>
      <c r="AG142" s="11">
        <v>0.32386399999999999</v>
      </c>
      <c r="AH142" s="11" t="s">
        <v>116</v>
      </c>
      <c r="AI142" s="11">
        <v>0.93531699999999995</v>
      </c>
      <c r="AJ142" s="11">
        <v>0.35255900000000001</v>
      </c>
      <c r="AN142" s="3" t="s">
        <v>178</v>
      </c>
      <c r="AO142" s="11">
        <v>0.40979199999999999</v>
      </c>
      <c r="AP142" s="11">
        <v>5.0491000000000001E-2</v>
      </c>
      <c r="AQ142" s="11" t="s">
        <v>116</v>
      </c>
      <c r="AR142" s="11">
        <v>0.45743200000000001</v>
      </c>
      <c r="AS142" s="11">
        <v>2.9898999999999998E-2</v>
      </c>
      <c r="AT142" s="11">
        <v>0.148342</v>
      </c>
      <c r="AU142" s="11"/>
      <c r="AV142" s="11"/>
      <c r="AW142" s="11"/>
      <c r="AX142" s="3" t="s">
        <v>178</v>
      </c>
      <c r="AY142" s="11">
        <v>0.173371</v>
      </c>
      <c r="AZ142" s="11">
        <v>0.24609800000000001</v>
      </c>
      <c r="BA142" s="11">
        <v>0.18857399999999999</v>
      </c>
      <c r="BB142" s="11" t="s">
        <v>116</v>
      </c>
      <c r="BC142" s="11">
        <v>0.13717099999999999</v>
      </c>
      <c r="BD142" s="11">
        <v>0.15890899999999999</v>
      </c>
      <c r="BE142" s="11"/>
      <c r="BF142" s="11"/>
      <c r="BG142" s="11"/>
      <c r="BH142" s="3" t="s">
        <v>184</v>
      </c>
      <c r="BI142" s="11">
        <v>6.4322000000000004E-2</v>
      </c>
      <c r="BJ142" s="11">
        <v>4.7273999999999997E-2</v>
      </c>
      <c r="BK142" s="11">
        <v>4.8166E-2</v>
      </c>
      <c r="BL142" s="11">
        <v>4.3575999999999997E-2</v>
      </c>
      <c r="BM142" s="11">
        <v>6.3908999999999994E-2</v>
      </c>
      <c r="BN142" s="11">
        <v>5.6977E-2</v>
      </c>
      <c r="BO142" s="11"/>
      <c r="BP142" s="11"/>
      <c r="BQ142" s="11"/>
      <c r="BR142" s="3" t="s">
        <v>178</v>
      </c>
      <c r="BS142" s="11">
        <v>0.206957</v>
      </c>
      <c r="BT142" s="11">
        <v>0.137153</v>
      </c>
      <c r="BU142" s="11">
        <v>0.18876399999999999</v>
      </c>
      <c r="BV142" s="11">
        <v>0.22866</v>
      </c>
      <c r="BW142" s="11">
        <v>0.16134000000000001</v>
      </c>
      <c r="BX142" s="11">
        <v>0.144929</v>
      </c>
      <c r="BY142" s="11"/>
      <c r="BZ142" s="11"/>
      <c r="CA142" s="11"/>
      <c r="CB142" s="3" t="s">
        <v>178</v>
      </c>
      <c r="CC142" s="11">
        <v>0.42259000000000002</v>
      </c>
      <c r="CD142" s="11">
        <v>0.50827500000000003</v>
      </c>
      <c r="CE142" s="11">
        <v>0.31567099999999998</v>
      </c>
      <c r="CF142" s="11">
        <v>9.7677E-2</v>
      </c>
      <c r="CG142" s="11">
        <v>0.14457100000000001</v>
      </c>
      <c r="CH142" s="11">
        <v>0.27620699999999998</v>
      </c>
      <c r="CI142" s="11"/>
      <c r="CJ142" s="11"/>
      <c r="CK142" s="11"/>
      <c r="CL142" s="11"/>
      <c r="CM142" s="3" t="s">
        <v>178</v>
      </c>
      <c r="CN142" s="11">
        <v>0.31229699999999999</v>
      </c>
      <c r="CO142" s="11">
        <v>0.25750899999999999</v>
      </c>
      <c r="CP142" s="11">
        <v>0.24316499999999999</v>
      </c>
      <c r="CQ142" s="11">
        <v>0.35362700000000002</v>
      </c>
      <c r="CR142" s="11">
        <v>0.184531</v>
      </c>
      <c r="CS142" s="11">
        <v>0.179705</v>
      </c>
      <c r="CT142" s="11"/>
      <c r="CU142" s="11"/>
      <c r="CV142" s="11"/>
      <c r="CW142" s="11"/>
      <c r="CX142" s="3" t="s">
        <v>178</v>
      </c>
      <c r="CY142" s="17" t="s">
        <v>78</v>
      </c>
      <c r="CZ142" s="11">
        <v>0.32185599999999998</v>
      </c>
      <c r="DA142" s="11">
        <v>0.44989499999999999</v>
      </c>
      <c r="DB142" s="11">
        <v>0.43037500000000001</v>
      </c>
      <c r="DC142" s="11">
        <v>7.6247999999999996E-2</v>
      </c>
      <c r="DD142" s="11">
        <v>0.48392200000000002</v>
      </c>
      <c r="DE142" s="11">
        <v>0.91759400000000002</v>
      </c>
      <c r="DQ142" s="3" t="s">
        <v>178</v>
      </c>
      <c r="DR142" s="11" t="s">
        <v>116</v>
      </c>
      <c r="DS142" s="11" t="s">
        <v>116</v>
      </c>
      <c r="DT142" s="11" t="s">
        <v>116</v>
      </c>
      <c r="DU142" s="11" t="s">
        <v>116</v>
      </c>
      <c r="DV142" s="11" t="s">
        <v>116</v>
      </c>
      <c r="DW142" s="11" t="s">
        <v>116</v>
      </c>
      <c r="DZ142" s="3"/>
      <c r="EA142" s="3"/>
      <c r="EB142" s="3"/>
      <c r="EC142" s="3"/>
      <c r="ED142" s="3"/>
      <c r="EE142" s="3"/>
      <c r="EF142" s="3"/>
      <c r="EL142" s="3" t="s">
        <v>178</v>
      </c>
      <c r="EM142" s="20">
        <v>0.197405</v>
      </c>
      <c r="EN142" s="11">
        <v>0.197405</v>
      </c>
      <c r="EO142" s="11">
        <v>0.136324</v>
      </c>
      <c r="EP142" s="11">
        <v>0.177868</v>
      </c>
      <c r="EQ142" s="11">
        <v>0.201456</v>
      </c>
      <c r="ER142" s="11">
        <v>0.13373199999999999</v>
      </c>
      <c r="ES142" s="11">
        <v>0.12848200000000001</v>
      </c>
      <c r="EU142" s="3" t="s">
        <v>178</v>
      </c>
      <c r="EV142" s="11">
        <v>9.025E-3</v>
      </c>
      <c r="EW142" s="11">
        <v>7.7559999999999999E-3</v>
      </c>
      <c r="EX142" s="11">
        <v>2.1016E-2</v>
      </c>
      <c r="EY142" s="11">
        <v>5.3683000000000002E-2</v>
      </c>
      <c r="EZ142" s="11">
        <v>0.204517</v>
      </c>
      <c r="FA142" s="11">
        <v>7.7454999999999996E-2</v>
      </c>
    </row>
    <row r="143" spans="1:157" x14ac:dyDescent="0.2">
      <c r="A143" s="3"/>
      <c r="B143" s="3"/>
      <c r="C143" s="3"/>
      <c r="D143" s="3"/>
      <c r="E143" s="3"/>
      <c r="F143" s="3"/>
      <c r="G143" s="3"/>
      <c r="K143" s="3"/>
      <c r="L143" s="3"/>
      <c r="M143" s="3"/>
      <c r="N143" s="3"/>
      <c r="O143" s="3"/>
      <c r="P143" s="3"/>
      <c r="Q143" s="3"/>
      <c r="U143" s="3"/>
      <c r="V143" s="3"/>
      <c r="W143" s="3"/>
      <c r="X143" s="3"/>
      <c r="Y143" s="3"/>
      <c r="Z143" s="3"/>
      <c r="AA143" s="3"/>
      <c r="AD143" s="3"/>
      <c r="AE143" s="3"/>
      <c r="AF143" s="3"/>
      <c r="AG143" s="3"/>
      <c r="AH143" s="3"/>
      <c r="AI143" s="3"/>
      <c r="AJ143" s="3"/>
      <c r="AN143" s="3"/>
      <c r="AO143" s="3"/>
      <c r="AP143" s="3"/>
      <c r="AQ143" s="3"/>
      <c r="AR143" s="3"/>
      <c r="AS143" s="3"/>
      <c r="AT143" s="3"/>
      <c r="AU143" s="3"/>
      <c r="AV143" s="11"/>
      <c r="AW143" s="11"/>
      <c r="AX143" s="3"/>
      <c r="AY143" s="3"/>
      <c r="AZ143" s="3"/>
      <c r="BA143" s="3"/>
      <c r="BB143" s="3"/>
      <c r="BC143" s="3"/>
      <c r="BD143" s="3"/>
      <c r="BE143" s="11"/>
      <c r="BF143" s="11"/>
      <c r="BG143" s="11"/>
      <c r="BH143" s="3" t="s">
        <v>186</v>
      </c>
      <c r="BI143" s="14">
        <v>-1.5</v>
      </c>
      <c r="BJ143" s="14">
        <v>15.883900000000001</v>
      </c>
      <c r="BK143" s="14">
        <v>3.5308999999999999</v>
      </c>
      <c r="BL143" s="14">
        <v>7.7145999999999999</v>
      </c>
      <c r="BM143" s="14">
        <v>10.7682</v>
      </c>
      <c r="BN143" s="14">
        <v>13.1554</v>
      </c>
      <c r="BO143" s="11"/>
      <c r="BP143" s="11"/>
      <c r="BQ143" s="11"/>
      <c r="BR143" s="3"/>
      <c r="BS143" s="3"/>
      <c r="BT143" s="3"/>
      <c r="BU143" s="3"/>
      <c r="BV143" s="3"/>
      <c r="BW143" s="3"/>
      <c r="BX143" s="3"/>
      <c r="BY143" s="11"/>
      <c r="BZ143" s="11"/>
      <c r="CA143" s="11"/>
      <c r="CB143" s="3"/>
      <c r="CC143" s="3"/>
      <c r="CD143" s="3"/>
      <c r="CE143" s="3"/>
      <c r="CF143" s="3"/>
      <c r="CG143" s="3"/>
      <c r="CH143" s="3"/>
      <c r="CI143" s="11"/>
      <c r="CJ143" s="11"/>
      <c r="CK143" s="11"/>
      <c r="CL143" s="11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Q143" s="3"/>
      <c r="DR143" s="3"/>
      <c r="DS143" s="3"/>
      <c r="DT143" s="3"/>
      <c r="DU143" s="3"/>
      <c r="DV143" s="3"/>
      <c r="DW143" s="3"/>
      <c r="DZ143" s="3" t="s">
        <v>179</v>
      </c>
      <c r="EA143" s="11">
        <v>0.13897200000000001</v>
      </c>
      <c r="EB143" s="11">
        <v>0.111666</v>
      </c>
      <c r="EC143" s="11">
        <v>6.8526000000000004E-2</v>
      </c>
      <c r="ED143" s="11">
        <v>5.1035999999999998E-2</v>
      </c>
      <c r="EE143" s="11">
        <v>2.3179000000000002E-2</v>
      </c>
      <c r="EF143" s="13" t="s">
        <v>78</v>
      </c>
      <c r="EL143" s="3"/>
      <c r="EM143" s="3"/>
      <c r="EN143" s="3"/>
      <c r="EO143" s="3"/>
      <c r="EP143" s="3"/>
      <c r="EQ143" s="3"/>
      <c r="ER143" s="3"/>
      <c r="ES143" s="3"/>
      <c r="EU143" s="3"/>
      <c r="EV143" s="3"/>
      <c r="EW143" s="3"/>
      <c r="EX143" s="3"/>
      <c r="EY143" s="3"/>
      <c r="EZ143" s="3"/>
      <c r="FA143" s="3"/>
    </row>
    <row r="144" spans="1:157" x14ac:dyDescent="0.2">
      <c r="A144" s="3" t="s">
        <v>180</v>
      </c>
      <c r="B144" s="11">
        <v>0.21967700000000001</v>
      </c>
      <c r="C144" s="11">
        <v>0.21762799999999999</v>
      </c>
      <c r="D144" s="11">
        <v>0.22691900000000001</v>
      </c>
      <c r="E144" s="11">
        <v>0.17033300000000001</v>
      </c>
      <c r="F144" s="11">
        <v>0.18144099999999999</v>
      </c>
      <c r="G144" s="11">
        <v>0.18642400000000001</v>
      </c>
      <c r="K144" s="3" t="s">
        <v>180</v>
      </c>
      <c r="L144" s="11">
        <v>0.245198</v>
      </c>
      <c r="M144" s="11">
        <v>0.28227200000000002</v>
      </c>
      <c r="N144" s="11">
        <v>0.250504</v>
      </c>
      <c r="O144" s="11">
        <v>0.32098500000000002</v>
      </c>
      <c r="P144" s="11">
        <v>0.29197099999999998</v>
      </c>
      <c r="Q144" s="11">
        <v>0.26776</v>
      </c>
      <c r="U144" s="3" t="s">
        <v>180</v>
      </c>
      <c r="V144" s="11">
        <v>5.5982999999999998E-2</v>
      </c>
      <c r="W144" s="11">
        <v>-8.8070000000000006E-3</v>
      </c>
      <c r="X144" s="11">
        <v>0.10774599999999999</v>
      </c>
      <c r="Y144" s="11">
        <v>9.5357999999999998E-2</v>
      </c>
      <c r="Z144" s="11">
        <v>4.9404000000000003E-2</v>
      </c>
      <c r="AA144" s="11">
        <v>7.8226000000000004E-2</v>
      </c>
      <c r="AD144" s="3" t="s">
        <v>180</v>
      </c>
      <c r="AE144" s="11">
        <v>8.5710999999999996E-2</v>
      </c>
      <c r="AF144" s="11">
        <v>6.9439000000000001E-2</v>
      </c>
      <c r="AG144" s="11">
        <v>5.3753000000000002E-2</v>
      </c>
      <c r="AH144" s="11">
        <v>6.9304000000000004E-2</v>
      </c>
      <c r="AI144" s="11">
        <v>6.6998000000000002E-2</v>
      </c>
      <c r="AJ144" s="11">
        <v>6.1289000000000003E-2</v>
      </c>
      <c r="AN144" s="3" t="s">
        <v>180</v>
      </c>
      <c r="AO144" s="11">
        <v>0.33037899999999998</v>
      </c>
      <c r="AP144" s="11">
        <v>0.17651500000000001</v>
      </c>
      <c r="AQ144" s="11">
        <v>-1.0297000000000001E-2</v>
      </c>
      <c r="AR144" s="11">
        <v>3.8573999999999997E-2</v>
      </c>
      <c r="AS144" s="11">
        <v>1.8994E-2</v>
      </c>
      <c r="AT144" s="11">
        <v>0.142066</v>
      </c>
      <c r="AU144" s="11"/>
      <c r="AV144" s="3"/>
      <c r="AW144" s="3"/>
      <c r="AX144" s="3" t="s">
        <v>180</v>
      </c>
      <c r="AY144" s="11">
        <v>7.0499999999999993E-2</v>
      </c>
      <c r="AZ144" s="11">
        <v>0.108333</v>
      </c>
      <c r="BA144" s="11">
        <v>0.10614899999999999</v>
      </c>
      <c r="BB144" s="11">
        <v>8.6895E-2</v>
      </c>
      <c r="BC144" s="11">
        <v>0.146255</v>
      </c>
      <c r="BD144" s="11">
        <v>0.18307899999999999</v>
      </c>
      <c r="BE144" s="3"/>
      <c r="BF144" s="3"/>
      <c r="BG144" s="3"/>
      <c r="BH144" s="3" t="s">
        <v>188</v>
      </c>
      <c r="BI144" s="11">
        <v>6.5642000000000006E-2</v>
      </c>
      <c r="BJ144" s="11">
        <v>4.4988E-2</v>
      </c>
      <c r="BK144" s="11">
        <v>4.8362000000000002E-2</v>
      </c>
      <c r="BL144" s="11">
        <v>4.3057999999999999E-2</v>
      </c>
      <c r="BM144" s="11">
        <v>6.3261999999999999E-2</v>
      </c>
      <c r="BN144" s="11">
        <v>5.586E-2</v>
      </c>
      <c r="BO144" s="3"/>
      <c r="BP144" s="3"/>
      <c r="BQ144" s="3"/>
      <c r="BR144" s="3" t="s">
        <v>180</v>
      </c>
      <c r="BS144" s="11">
        <v>0.20976700000000001</v>
      </c>
      <c r="BT144" s="11">
        <v>4.4929999999999998E-2</v>
      </c>
      <c r="BU144" s="11">
        <v>3.9219999999999998E-2</v>
      </c>
      <c r="BV144" s="11">
        <v>5.1590000000000004E-3</v>
      </c>
      <c r="BW144" s="11">
        <v>-3.0005E-2</v>
      </c>
      <c r="BX144" s="11">
        <v>-5.1295E-2</v>
      </c>
      <c r="BY144" s="3"/>
      <c r="BZ144" s="3"/>
      <c r="CA144" s="3"/>
      <c r="CB144" s="3" t="s">
        <v>180</v>
      </c>
      <c r="CC144" s="11">
        <v>0.41498099999999999</v>
      </c>
      <c r="CD144" s="11">
        <v>0.34669800000000001</v>
      </c>
      <c r="CE144" s="11">
        <v>0.28589999999999999</v>
      </c>
      <c r="CF144" s="11">
        <v>0.18218200000000001</v>
      </c>
      <c r="CG144" s="11">
        <v>0.163383</v>
      </c>
      <c r="CH144" s="11">
        <v>0.13886000000000001</v>
      </c>
      <c r="CI144" s="3"/>
      <c r="CJ144" s="3"/>
      <c r="CK144" s="3"/>
      <c r="CL144" s="3"/>
      <c r="CM144" s="3" t="s">
        <v>180</v>
      </c>
      <c r="CN144" s="11">
        <v>0.123183</v>
      </c>
      <c r="CO144" s="11">
        <v>0.15790799999999999</v>
      </c>
      <c r="CP144" s="11">
        <v>0.14560400000000001</v>
      </c>
      <c r="CQ144" s="11">
        <v>0.12952900000000001</v>
      </c>
      <c r="CR144" s="11">
        <v>0.14031299999999999</v>
      </c>
      <c r="CS144" s="11">
        <v>0.182591</v>
      </c>
      <c r="CT144" s="11"/>
      <c r="CU144" s="11"/>
      <c r="CV144" s="11"/>
      <c r="CW144" s="11"/>
      <c r="CX144" s="3" t="s">
        <v>180</v>
      </c>
      <c r="CY144" s="17" t="s">
        <v>78</v>
      </c>
      <c r="CZ144" s="11">
        <v>0.28442499999999998</v>
      </c>
      <c r="DA144" s="11">
        <v>0.36907499999999999</v>
      </c>
      <c r="DB144" s="11">
        <v>0.41284500000000002</v>
      </c>
      <c r="DC144" s="11">
        <v>0.24782499999999999</v>
      </c>
      <c r="DD144" s="11">
        <v>0.47669</v>
      </c>
      <c r="DE144" s="11">
        <v>0.64811600000000003</v>
      </c>
      <c r="DQ144" s="3" t="s">
        <v>180</v>
      </c>
      <c r="DR144" s="11">
        <v>0.42339100000000002</v>
      </c>
      <c r="DS144" s="11">
        <v>0.62303699999999995</v>
      </c>
      <c r="DT144" s="11">
        <v>0.318108</v>
      </c>
      <c r="DU144" s="11">
        <v>0.43315700000000001</v>
      </c>
      <c r="DV144" s="11">
        <v>0.312552</v>
      </c>
      <c r="DW144" s="11">
        <v>0.22948299999999999</v>
      </c>
      <c r="DZ144" s="3" t="s">
        <v>183</v>
      </c>
      <c r="EA144" s="13" t="s">
        <v>78</v>
      </c>
      <c r="EB144" s="13" t="s">
        <v>78</v>
      </c>
      <c r="EC144" s="13" t="s">
        <v>78</v>
      </c>
      <c r="ED144" s="13" t="s">
        <v>78</v>
      </c>
      <c r="EE144" s="13" t="s">
        <v>78</v>
      </c>
      <c r="EF144" s="13" t="s">
        <v>78</v>
      </c>
      <c r="EL144" s="3" t="s">
        <v>180</v>
      </c>
      <c r="EM144" s="20">
        <v>0.233404</v>
      </c>
      <c r="EN144" s="11">
        <v>0.233404</v>
      </c>
      <c r="EO144" s="11">
        <v>0.180892</v>
      </c>
      <c r="EP144" s="11">
        <v>8.2388000000000003E-2</v>
      </c>
      <c r="EQ144" s="11">
        <v>9.1236999999999999E-2</v>
      </c>
      <c r="ER144" s="11">
        <v>9.9052000000000001E-2</v>
      </c>
      <c r="ES144" s="11">
        <v>8.8536000000000004E-2</v>
      </c>
      <c r="EU144" s="3" t="s">
        <v>180</v>
      </c>
      <c r="EV144" s="11">
        <v>-1.5021E-2</v>
      </c>
      <c r="EW144" s="11">
        <v>2.9881000000000001E-2</v>
      </c>
      <c r="EX144" s="11">
        <v>7.2500999999999996E-2</v>
      </c>
      <c r="EY144" s="11">
        <v>7.1600999999999998E-2</v>
      </c>
      <c r="EZ144" s="11">
        <v>6.9605E-2</v>
      </c>
      <c r="FA144" s="11">
        <v>0.123349</v>
      </c>
    </row>
    <row r="145" spans="1:157" x14ac:dyDescent="0.2">
      <c r="A145" s="3" t="s">
        <v>183</v>
      </c>
      <c r="B145" s="13" t="s">
        <v>78</v>
      </c>
      <c r="C145" s="11">
        <v>8.1957000000000002E-2</v>
      </c>
      <c r="D145" s="11">
        <v>0.34279700000000002</v>
      </c>
      <c r="E145" s="13" t="s">
        <v>78</v>
      </c>
      <c r="F145" s="13" t="s">
        <v>78</v>
      </c>
      <c r="G145" s="13" t="s">
        <v>78</v>
      </c>
      <c r="K145" s="3" t="s">
        <v>183</v>
      </c>
      <c r="L145" s="11">
        <v>0.19821</v>
      </c>
      <c r="M145" s="11">
        <v>0.183618</v>
      </c>
      <c r="N145" s="11">
        <v>0.23283699999999999</v>
      </c>
      <c r="O145" s="11">
        <v>0.16478400000000001</v>
      </c>
      <c r="P145" s="11">
        <v>0.14172499999999999</v>
      </c>
      <c r="Q145" s="11">
        <v>0.13981499999999999</v>
      </c>
      <c r="U145" s="3" t="s">
        <v>183</v>
      </c>
      <c r="V145" s="11">
        <v>0.142316</v>
      </c>
      <c r="W145" s="11">
        <v>0.115706</v>
      </c>
      <c r="X145" s="11">
        <v>0.25281700000000001</v>
      </c>
      <c r="Y145" s="11">
        <v>3.7209999999999999E-3</v>
      </c>
      <c r="Z145" s="11">
        <v>9.8609000000000002E-2</v>
      </c>
      <c r="AA145" s="11">
        <v>0.12153799999999999</v>
      </c>
      <c r="AD145" s="3" t="s">
        <v>183</v>
      </c>
      <c r="AE145" s="11">
        <v>0.141655</v>
      </c>
      <c r="AF145" s="11">
        <v>0.10019699999999999</v>
      </c>
      <c r="AG145" s="11">
        <v>5.9069000000000003E-2</v>
      </c>
      <c r="AH145" s="11">
        <v>7.8724000000000002E-2</v>
      </c>
      <c r="AI145" s="11">
        <v>4.8455999999999999E-2</v>
      </c>
      <c r="AJ145" s="11">
        <v>6.7191000000000001E-2</v>
      </c>
      <c r="AN145" s="3" t="s">
        <v>183</v>
      </c>
      <c r="AO145" s="11">
        <v>0.109861</v>
      </c>
      <c r="AP145" s="11">
        <v>0.13866000000000001</v>
      </c>
      <c r="AQ145" s="11">
        <v>-1.5167999999999999E-2</v>
      </c>
      <c r="AR145" s="11">
        <v>5.8748000000000002E-2</v>
      </c>
      <c r="AS145" s="11">
        <v>0.110468</v>
      </c>
      <c r="AT145" s="11">
        <v>0.15027099999999999</v>
      </c>
      <c r="AU145" s="11"/>
      <c r="AV145" s="11"/>
      <c r="AW145" s="11"/>
      <c r="AX145" s="3" t="s">
        <v>183</v>
      </c>
      <c r="AY145" s="11">
        <v>3.0925000000000001E-2</v>
      </c>
      <c r="AZ145" s="11">
        <v>2.9260000000000001E-2</v>
      </c>
      <c r="BA145" s="11">
        <v>1.7569999999999999E-2</v>
      </c>
      <c r="BB145" s="11">
        <v>-6.757E-3</v>
      </c>
      <c r="BC145" s="11">
        <v>0.132552</v>
      </c>
      <c r="BD145" s="11">
        <v>0.19189100000000001</v>
      </c>
      <c r="BE145" s="11"/>
      <c r="BF145" s="11"/>
      <c r="BG145" s="11"/>
      <c r="BH145" s="3" t="s">
        <v>189</v>
      </c>
      <c r="BI145" s="14">
        <v>-8.3000000000000007</v>
      </c>
      <c r="BJ145" s="14">
        <v>10.461499999999999</v>
      </c>
      <c r="BK145" s="14">
        <v>2.5198</v>
      </c>
      <c r="BL145" s="14">
        <v>2.4878999999999998</v>
      </c>
      <c r="BM145" s="14">
        <v>7.4424999999999999</v>
      </c>
      <c r="BN145" s="14">
        <v>13.7431</v>
      </c>
      <c r="BO145" s="11"/>
      <c r="BP145" s="11"/>
      <c r="BQ145" s="11"/>
      <c r="BR145" s="3" t="s">
        <v>183</v>
      </c>
      <c r="BS145" s="13" t="s">
        <v>78</v>
      </c>
      <c r="BT145" s="13" t="s">
        <v>78</v>
      </c>
      <c r="BU145" s="13" t="s">
        <v>78</v>
      </c>
      <c r="BV145" s="13" t="s">
        <v>78</v>
      </c>
      <c r="BW145" s="13" t="s">
        <v>78</v>
      </c>
      <c r="BX145" s="13" t="s">
        <v>78</v>
      </c>
      <c r="BY145" s="11"/>
      <c r="BZ145" s="11"/>
      <c r="CA145" s="11"/>
      <c r="CB145" s="3" t="s">
        <v>183</v>
      </c>
      <c r="CC145" s="13" t="s">
        <v>78</v>
      </c>
      <c r="CD145" s="13" t="s">
        <v>78</v>
      </c>
      <c r="CE145" s="13" t="s">
        <v>78</v>
      </c>
      <c r="CF145" s="13" t="s">
        <v>78</v>
      </c>
      <c r="CG145" s="13" t="s">
        <v>78</v>
      </c>
      <c r="CH145" s="13" t="s">
        <v>78</v>
      </c>
      <c r="CI145" s="11"/>
      <c r="CJ145" s="11"/>
      <c r="CK145" s="11"/>
      <c r="CL145" s="11"/>
      <c r="CM145" s="3" t="s">
        <v>183</v>
      </c>
      <c r="CN145" s="11">
        <v>-8.1705E-2</v>
      </c>
      <c r="CO145" s="11">
        <v>3.2080999999999998E-2</v>
      </c>
      <c r="CP145" s="11">
        <v>0.114011</v>
      </c>
      <c r="CQ145" s="11">
        <v>-1.2479000000000001E-2</v>
      </c>
      <c r="CR145" s="11">
        <v>-9.5926999999999998E-2</v>
      </c>
      <c r="CS145" s="11">
        <v>-9.1138999999999998E-2</v>
      </c>
      <c r="CT145" s="11"/>
      <c r="CU145" s="11"/>
      <c r="CV145" s="11"/>
      <c r="CW145" s="11"/>
      <c r="CX145" s="3" t="s">
        <v>183</v>
      </c>
      <c r="CY145" s="17" t="s">
        <v>78</v>
      </c>
      <c r="CZ145" s="11">
        <v>0.15177399999999999</v>
      </c>
      <c r="DA145" s="11">
        <v>0.34296599999999999</v>
      </c>
      <c r="DB145" s="11">
        <v>0.26822800000000002</v>
      </c>
      <c r="DC145" s="11">
        <v>0.45321699999999998</v>
      </c>
      <c r="DD145" s="11">
        <v>0.27380700000000002</v>
      </c>
      <c r="DE145" s="11">
        <v>0.48863499999999999</v>
      </c>
      <c r="DQ145" s="3" t="s">
        <v>183</v>
      </c>
      <c r="DR145" s="11">
        <v>0.30081200000000002</v>
      </c>
      <c r="DS145" s="11">
        <v>0.26264900000000002</v>
      </c>
      <c r="DT145" s="11">
        <v>0.22730400000000001</v>
      </c>
      <c r="DU145" s="11">
        <v>0.41497499999999998</v>
      </c>
      <c r="DV145" s="11">
        <v>0.343501</v>
      </c>
      <c r="DW145" s="11">
        <v>0.32328099999999999</v>
      </c>
      <c r="DZ145" s="3" t="s">
        <v>180</v>
      </c>
      <c r="EA145" s="11">
        <v>0.22692899999999999</v>
      </c>
      <c r="EB145" s="11">
        <v>0.14558199999999999</v>
      </c>
      <c r="EC145" s="11">
        <v>0.117642</v>
      </c>
      <c r="ED145" s="11">
        <v>0.13067300000000001</v>
      </c>
      <c r="EE145" s="11">
        <v>0.13315299999999999</v>
      </c>
      <c r="EF145" s="11">
        <v>0.135993</v>
      </c>
      <c r="EL145" s="3" t="s">
        <v>183</v>
      </c>
      <c r="EM145" s="17" t="s">
        <v>78</v>
      </c>
      <c r="EN145" s="13" t="s">
        <v>78</v>
      </c>
      <c r="EO145" s="13" t="s">
        <v>78</v>
      </c>
      <c r="EP145" s="13" t="s">
        <v>78</v>
      </c>
      <c r="EQ145" s="13" t="s">
        <v>78</v>
      </c>
      <c r="ER145" s="13" t="s">
        <v>78</v>
      </c>
      <c r="ES145" s="13" t="s">
        <v>78</v>
      </c>
      <c r="EU145" s="3" t="s">
        <v>183</v>
      </c>
      <c r="EV145" s="11">
        <v>-3.1480000000000002E-3</v>
      </c>
      <c r="EW145" s="11">
        <v>2.15E-3</v>
      </c>
      <c r="EX145" s="11">
        <v>5.5941999999999999E-2</v>
      </c>
      <c r="EY145" s="11">
        <v>5.2604999999999999E-2</v>
      </c>
      <c r="EZ145" s="11">
        <v>4.3955000000000001E-2</v>
      </c>
      <c r="FA145" s="11">
        <v>4.1944000000000002E-2</v>
      </c>
    </row>
    <row r="146" spans="1:157" x14ac:dyDescent="0.2">
      <c r="A146" s="3" t="s">
        <v>179</v>
      </c>
      <c r="B146" s="11">
        <v>0.28778399999999998</v>
      </c>
      <c r="C146" s="11">
        <v>0.27289000000000002</v>
      </c>
      <c r="D146" s="11">
        <v>0.26423099999999999</v>
      </c>
      <c r="E146" s="11">
        <v>0.245535</v>
      </c>
      <c r="F146" s="11">
        <v>0.199735</v>
      </c>
      <c r="G146" s="11">
        <v>0.17043900000000001</v>
      </c>
      <c r="K146" s="3" t="s">
        <v>179</v>
      </c>
      <c r="L146" s="11">
        <v>0.41967100000000002</v>
      </c>
      <c r="M146" s="11">
        <v>0.47150300000000001</v>
      </c>
      <c r="N146" s="11">
        <v>0.49353799999999998</v>
      </c>
      <c r="O146" s="11">
        <v>0.38920700000000003</v>
      </c>
      <c r="P146" s="11">
        <v>0.34960000000000002</v>
      </c>
      <c r="Q146" s="11">
        <v>0.282078</v>
      </c>
      <c r="U146" s="3" t="s">
        <v>179</v>
      </c>
      <c r="V146" s="11">
        <v>0.12628600000000001</v>
      </c>
      <c r="W146" s="11">
        <v>0.15070500000000001</v>
      </c>
      <c r="X146" s="11">
        <v>0.12892100000000001</v>
      </c>
      <c r="Y146" s="11">
        <v>9.2315999999999995E-2</v>
      </c>
      <c r="Z146" s="11">
        <v>1.1410999999999999E-2</v>
      </c>
      <c r="AA146" s="11">
        <v>4.0931000000000002E-2</v>
      </c>
      <c r="AD146" s="3" t="s">
        <v>179</v>
      </c>
      <c r="AE146" s="11">
        <v>6.8890000000000007E-2</v>
      </c>
      <c r="AF146" s="11">
        <v>7.2352E-2</v>
      </c>
      <c r="AG146" s="11">
        <v>6.5364000000000005E-2</v>
      </c>
      <c r="AH146" s="11">
        <v>5.0007999999999997E-2</v>
      </c>
      <c r="AI146" s="11">
        <v>5.8838000000000001E-2</v>
      </c>
      <c r="AJ146" s="11">
        <v>4.6030000000000001E-2</v>
      </c>
      <c r="AN146" s="3" t="s">
        <v>179</v>
      </c>
      <c r="AO146" s="11">
        <v>0.1724</v>
      </c>
      <c r="AP146" s="11">
        <v>0.16237299999999999</v>
      </c>
      <c r="AQ146" s="11">
        <v>3.1932000000000002E-2</v>
      </c>
      <c r="AR146" s="11">
        <v>1.0621999999999999E-2</v>
      </c>
      <c r="AS146" s="11">
        <v>-1.3699999999999999E-3</v>
      </c>
      <c r="AT146" s="11">
        <v>8.4387000000000004E-2</v>
      </c>
      <c r="AU146" s="11"/>
      <c r="AV146" s="11"/>
      <c r="AW146" s="11"/>
      <c r="AX146" s="3" t="s">
        <v>179</v>
      </c>
      <c r="AY146" s="11">
        <v>-2.2959999999999999E-3</v>
      </c>
      <c r="AZ146" s="11">
        <v>1.5140000000000001E-2</v>
      </c>
      <c r="BA146" s="11">
        <v>1.7153000000000002E-2</v>
      </c>
      <c r="BB146" s="11">
        <v>2.8215E-2</v>
      </c>
      <c r="BC146" s="11">
        <v>0.10061100000000001</v>
      </c>
      <c r="BD146" s="11">
        <v>0.14168800000000001</v>
      </c>
      <c r="BE146" s="11"/>
      <c r="BF146" s="11"/>
      <c r="BG146" s="11"/>
      <c r="BH146" s="3" t="s">
        <v>192</v>
      </c>
      <c r="BI146" s="11">
        <v>-8.7006E-2</v>
      </c>
      <c r="BJ146" s="11">
        <v>9.1673000000000004E-2</v>
      </c>
      <c r="BK146" s="11">
        <v>2.0655E-2</v>
      </c>
      <c r="BL146" s="11">
        <v>2.4337999999999999E-2</v>
      </c>
      <c r="BM146" s="11">
        <v>7.9183000000000003E-2</v>
      </c>
      <c r="BN146" s="11">
        <v>0.129498</v>
      </c>
      <c r="BO146" s="11"/>
      <c r="BP146" s="11"/>
      <c r="BQ146" s="11"/>
      <c r="BR146" s="3" t="s">
        <v>179</v>
      </c>
      <c r="BS146" s="11">
        <v>0.243427</v>
      </c>
      <c r="BT146" s="11">
        <v>0.230216</v>
      </c>
      <c r="BU146" s="11">
        <v>0.21073600000000001</v>
      </c>
      <c r="BV146" s="11">
        <v>0.19331499999999999</v>
      </c>
      <c r="BW146" s="11">
        <v>0.17479900000000001</v>
      </c>
      <c r="BX146" s="11">
        <v>7.8395000000000006E-2</v>
      </c>
      <c r="BY146" s="11"/>
      <c r="BZ146" s="11"/>
      <c r="CA146" s="11"/>
      <c r="CB146" s="3" t="s">
        <v>179</v>
      </c>
      <c r="CC146" s="11">
        <v>0.62379099999999998</v>
      </c>
      <c r="CD146" s="11">
        <v>0.57422200000000001</v>
      </c>
      <c r="CE146" s="11">
        <v>0.52112899999999995</v>
      </c>
      <c r="CF146" s="11">
        <v>0.463729</v>
      </c>
      <c r="CG146" s="11">
        <v>0.348047</v>
      </c>
      <c r="CH146" s="11">
        <v>0.25560100000000002</v>
      </c>
      <c r="CI146" s="11"/>
      <c r="CJ146" s="11"/>
      <c r="CK146" s="11"/>
      <c r="CL146" s="11"/>
      <c r="CM146" s="3" t="s">
        <v>179</v>
      </c>
      <c r="CN146" s="11">
        <v>0.29137200000000002</v>
      </c>
      <c r="CO146" s="11">
        <v>0.30995</v>
      </c>
      <c r="CP146" s="11">
        <v>0.236489</v>
      </c>
      <c r="CQ146" s="11">
        <v>0.24926999999999999</v>
      </c>
      <c r="CR146" s="11">
        <v>0.28649799999999997</v>
      </c>
      <c r="CS146" s="11">
        <v>0.30224000000000001</v>
      </c>
      <c r="CT146" s="11"/>
      <c r="CU146" s="11"/>
      <c r="CV146" s="11"/>
      <c r="CW146" s="11"/>
      <c r="CX146" s="3" t="s">
        <v>179</v>
      </c>
      <c r="CY146" s="17" t="s">
        <v>78</v>
      </c>
      <c r="CZ146" s="11">
        <v>0.32700299999999999</v>
      </c>
      <c r="DA146" s="11">
        <v>0.43705899999999998</v>
      </c>
      <c r="DB146" s="11">
        <v>0.472522</v>
      </c>
      <c r="DC146" s="11">
        <v>0.37189100000000003</v>
      </c>
      <c r="DD146" s="11">
        <v>0.302338</v>
      </c>
      <c r="DE146" s="11">
        <v>0.282717</v>
      </c>
      <c r="DQ146" s="3" t="s">
        <v>179</v>
      </c>
      <c r="DR146" s="11">
        <v>0.50731700000000002</v>
      </c>
      <c r="DS146" s="11">
        <v>0.35094500000000001</v>
      </c>
      <c r="DT146" s="11">
        <v>0.156997</v>
      </c>
      <c r="DU146" s="11">
        <v>0.12321799999999999</v>
      </c>
      <c r="DV146" s="11">
        <v>0.180391</v>
      </c>
      <c r="DW146" s="11">
        <v>0.209672</v>
      </c>
      <c r="DZ146" s="3" t="s">
        <v>187</v>
      </c>
      <c r="EA146" s="11">
        <v>0.15018999999999999</v>
      </c>
      <c r="EB146" s="11">
        <v>0.121392</v>
      </c>
      <c r="EC146" s="11">
        <v>0.11559</v>
      </c>
      <c r="ED146" s="11">
        <v>0.12058199999999999</v>
      </c>
      <c r="EE146" s="11">
        <v>0.124518</v>
      </c>
      <c r="EF146" s="11">
        <v>0.11396000000000001</v>
      </c>
      <c r="EL146" s="3" t="s">
        <v>179</v>
      </c>
      <c r="EM146" s="20">
        <v>5.1663000000000001E-2</v>
      </c>
      <c r="EN146" s="11">
        <v>5.1663000000000001E-2</v>
      </c>
      <c r="EO146" s="11">
        <v>9.8169999999999993E-2</v>
      </c>
      <c r="EP146" s="11">
        <v>0.106519</v>
      </c>
      <c r="EQ146" s="11">
        <v>8.2631999999999997E-2</v>
      </c>
      <c r="ER146" s="11">
        <v>7.7632999999999994E-2</v>
      </c>
      <c r="ES146" s="11">
        <v>0.102996</v>
      </c>
      <c r="EU146" s="3" t="s">
        <v>179</v>
      </c>
      <c r="EV146" s="11">
        <v>1.7217E-2</v>
      </c>
      <c r="EW146" s="11">
        <v>-1.1717E-2</v>
      </c>
      <c r="EX146" s="11">
        <v>-2.7369999999999998E-3</v>
      </c>
      <c r="EY146" s="11">
        <v>7.5760000000000003E-3</v>
      </c>
      <c r="EZ146" s="11">
        <v>3.1907999999999999E-2</v>
      </c>
      <c r="FA146" s="11">
        <v>1.7106E-2</v>
      </c>
    </row>
    <row r="147" spans="1:157" x14ac:dyDescent="0.2">
      <c r="A147" s="3" t="s">
        <v>187</v>
      </c>
      <c r="B147" s="11">
        <v>0.163883</v>
      </c>
      <c r="C147" s="11">
        <v>0.167321</v>
      </c>
      <c r="D147" s="11">
        <v>0.164883</v>
      </c>
      <c r="E147" s="11">
        <v>0.13109299999999999</v>
      </c>
      <c r="F147" s="11">
        <v>0.115671</v>
      </c>
      <c r="G147" s="11">
        <v>0.103422</v>
      </c>
      <c r="K147" s="3" t="s">
        <v>187</v>
      </c>
      <c r="L147" s="11">
        <v>0.32814300000000002</v>
      </c>
      <c r="M147" s="11">
        <v>0.377558</v>
      </c>
      <c r="N147" s="11">
        <v>0.38206400000000001</v>
      </c>
      <c r="O147" s="11">
        <v>0.28645799999999999</v>
      </c>
      <c r="P147" s="11">
        <v>0.26547300000000001</v>
      </c>
      <c r="Q147" s="11">
        <v>0.2404</v>
      </c>
      <c r="U147" s="3" t="s">
        <v>187</v>
      </c>
      <c r="V147" s="11">
        <v>7.8645000000000007E-2</v>
      </c>
      <c r="W147" s="11">
        <v>2.2106000000000001E-2</v>
      </c>
      <c r="X147" s="11">
        <v>1.7596000000000001E-2</v>
      </c>
      <c r="Y147" s="11">
        <v>-1.2324E-2</v>
      </c>
      <c r="Z147" s="11">
        <v>-7.293E-3</v>
      </c>
      <c r="AA147" s="11">
        <v>1.5167999999999999E-2</v>
      </c>
      <c r="AD147" s="3" t="s">
        <v>187</v>
      </c>
      <c r="AE147" s="11">
        <v>9.2312000000000005E-2</v>
      </c>
      <c r="AF147" s="11">
        <v>9.6091999999999997E-2</v>
      </c>
      <c r="AG147" s="11">
        <v>9.0802999999999995E-2</v>
      </c>
      <c r="AH147" s="11">
        <v>6.2001000000000001E-2</v>
      </c>
      <c r="AI147" s="11">
        <v>8.6158999999999999E-2</v>
      </c>
      <c r="AJ147" s="11">
        <v>7.7886999999999998E-2</v>
      </c>
      <c r="AN147" s="3" t="s">
        <v>187</v>
      </c>
      <c r="AO147" s="11">
        <v>0.45107000000000003</v>
      </c>
      <c r="AP147" s="11">
        <v>0.48499199999999998</v>
      </c>
      <c r="AQ147" s="11">
        <v>8.6263000000000006E-2</v>
      </c>
      <c r="AR147" s="11">
        <v>6.1235999999999999E-2</v>
      </c>
      <c r="AS147" s="11">
        <v>7.7679999999999999E-2</v>
      </c>
      <c r="AT147" s="11">
        <v>0.19669600000000001</v>
      </c>
      <c r="AU147" s="11"/>
      <c r="AV147" s="11"/>
      <c r="AW147" s="11"/>
      <c r="AX147" s="3" t="s">
        <v>187</v>
      </c>
      <c r="AY147" s="11">
        <v>1.5893999999999998E-2</v>
      </c>
      <c r="AZ147" s="11">
        <v>5.5662000000000003E-2</v>
      </c>
      <c r="BA147" s="11">
        <v>4.6924E-2</v>
      </c>
      <c r="BB147" s="11">
        <v>1.9289000000000001E-2</v>
      </c>
      <c r="BC147" s="11">
        <v>7.8288999999999997E-2</v>
      </c>
      <c r="BD147" s="11">
        <v>0.14815400000000001</v>
      </c>
      <c r="BE147" s="11"/>
      <c r="BF147" s="11"/>
      <c r="BG147" s="11"/>
      <c r="BH147" s="3" t="s">
        <v>187</v>
      </c>
      <c r="BI147" s="11">
        <v>8.7939999999999997E-3</v>
      </c>
      <c r="BJ147" s="11">
        <v>7.5546000000000002E-2</v>
      </c>
      <c r="BK147" s="11">
        <v>8.4884000000000001E-2</v>
      </c>
      <c r="BL147" s="11">
        <v>7.6674999999999993E-2</v>
      </c>
      <c r="BM147" s="11">
        <v>8.1231999999999999E-2</v>
      </c>
      <c r="BN147" s="11">
        <v>8.2947000000000007E-2</v>
      </c>
      <c r="BO147" s="11"/>
      <c r="BP147" s="11"/>
      <c r="BQ147" s="11"/>
      <c r="BR147" s="3" t="s">
        <v>187</v>
      </c>
      <c r="BS147" s="11">
        <v>0.13783899999999999</v>
      </c>
      <c r="BT147" s="11">
        <v>0.15626100000000001</v>
      </c>
      <c r="BU147" s="11">
        <v>0.15065400000000001</v>
      </c>
      <c r="BV147" s="11">
        <v>0.12668299999999999</v>
      </c>
      <c r="BW147" s="11">
        <v>0.112939</v>
      </c>
      <c r="BX147" s="11">
        <v>0.12700400000000001</v>
      </c>
      <c r="BY147" s="11"/>
      <c r="BZ147" s="11"/>
      <c r="CA147" s="11"/>
      <c r="CB147" s="3" t="s">
        <v>187</v>
      </c>
      <c r="CC147" s="11">
        <v>0.27255699999999999</v>
      </c>
      <c r="CD147" s="11">
        <v>0.26384600000000002</v>
      </c>
      <c r="CE147" s="11">
        <v>0.20638000000000001</v>
      </c>
      <c r="CF147" s="11">
        <v>0.17052</v>
      </c>
      <c r="CG147" s="11">
        <v>0.18727199999999999</v>
      </c>
      <c r="CH147" s="11">
        <v>0.15560599999999999</v>
      </c>
      <c r="CI147" s="11"/>
      <c r="CJ147" s="11"/>
      <c r="CK147" s="11"/>
      <c r="CL147" s="11"/>
      <c r="CM147" s="3" t="s">
        <v>187</v>
      </c>
      <c r="CN147" s="11">
        <v>0.11547</v>
      </c>
      <c r="CO147" s="11">
        <v>0.115244</v>
      </c>
      <c r="CP147" s="11">
        <v>7.8260999999999997E-2</v>
      </c>
      <c r="CQ147" s="11">
        <v>9.7401000000000001E-2</v>
      </c>
      <c r="CR147" s="11">
        <v>0.123155</v>
      </c>
      <c r="CS147" s="11">
        <v>0.13395399999999999</v>
      </c>
      <c r="CT147" s="11"/>
      <c r="CU147" s="11"/>
      <c r="CV147" s="11"/>
      <c r="CW147" s="11"/>
      <c r="CX147" s="3" t="s">
        <v>187</v>
      </c>
      <c r="CY147" s="17" t="s">
        <v>78</v>
      </c>
      <c r="CZ147" s="11">
        <v>0.19180700000000001</v>
      </c>
      <c r="DA147" s="11">
        <v>0.313282</v>
      </c>
      <c r="DB147" s="11">
        <v>0.35036499999999998</v>
      </c>
      <c r="DC147" s="11">
        <v>0.29652400000000001</v>
      </c>
      <c r="DD147" s="11">
        <v>0.37667699999999998</v>
      </c>
      <c r="DE147" s="11">
        <v>0.43443100000000001</v>
      </c>
      <c r="DQ147" s="3" t="s">
        <v>187</v>
      </c>
      <c r="DR147" s="11">
        <v>0.425404</v>
      </c>
      <c r="DS147" s="11">
        <v>0.45242900000000003</v>
      </c>
      <c r="DT147" s="11">
        <v>0.223472</v>
      </c>
      <c r="DU147" s="11">
        <v>0.23503399999999999</v>
      </c>
      <c r="DV147" s="11">
        <v>0.29091600000000001</v>
      </c>
      <c r="DW147" s="11">
        <v>0.29588799999999998</v>
      </c>
      <c r="DZ147" s="3"/>
      <c r="EA147" s="3"/>
      <c r="EB147" s="3"/>
      <c r="EC147" s="3"/>
      <c r="ED147" s="3"/>
      <c r="EE147" s="3"/>
      <c r="EF147" s="3"/>
      <c r="EL147" s="3" t="s">
        <v>187</v>
      </c>
      <c r="EM147" s="20">
        <v>0.134772</v>
      </c>
      <c r="EN147" s="11">
        <v>0.134772</v>
      </c>
      <c r="EO147" s="11">
        <v>0.155004</v>
      </c>
      <c r="EP147" s="11">
        <v>5.2988E-2</v>
      </c>
      <c r="EQ147" s="11">
        <v>4.6940000000000003E-2</v>
      </c>
      <c r="ER147" s="11">
        <v>5.5057000000000002E-2</v>
      </c>
      <c r="ES147" s="11">
        <v>5.4241999999999999E-2</v>
      </c>
      <c r="EU147" s="3" t="s">
        <v>187</v>
      </c>
      <c r="EV147" s="11">
        <v>3.0518E-2</v>
      </c>
      <c r="EW147" s="11">
        <v>4.8159E-2</v>
      </c>
      <c r="EX147" s="11">
        <v>4.2532E-2</v>
      </c>
      <c r="EY147" s="11">
        <v>3.5246E-2</v>
      </c>
      <c r="EZ147" s="11">
        <v>2.8518000000000002E-2</v>
      </c>
      <c r="FA147" s="11">
        <v>1.8925000000000001E-2</v>
      </c>
    </row>
    <row r="148" spans="1:157" x14ac:dyDescent="0.2">
      <c r="A148" s="3"/>
      <c r="B148" s="3"/>
      <c r="C148" s="3"/>
      <c r="D148" s="3"/>
      <c r="E148" s="3"/>
      <c r="F148" s="3"/>
      <c r="G148" s="3"/>
      <c r="K148" s="3"/>
      <c r="L148" s="3"/>
      <c r="M148" s="3"/>
      <c r="N148" s="3"/>
      <c r="O148" s="3"/>
      <c r="P148" s="3"/>
      <c r="Q148" s="3"/>
      <c r="U148" s="3"/>
      <c r="V148" s="3"/>
      <c r="W148" s="3"/>
      <c r="X148" s="3"/>
      <c r="Y148" s="3"/>
      <c r="Z148" s="3"/>
      <c r="AA148" s="3"/>
      <c r="AD148" s="3"/>
      <c r="AE148" s="3"/>
      <c r="AF148" s="3"/>
      <c r="AG148" s="3"/>
      <c r="AH148" s="3"/>
      <c r="AI148" s="3"/>
      <c r="AJ148" s="3"/>
      <c r="AN148" s="3"/>
      <c r="AO148" s="3"/>
      <c r="AP148" s="3"/>
      <c r="AQ148" s="3"/>
      <c r="AR148" s="3"/>
      <c r="AS148" s="3"/>
      <c r="AT148" s="3"/>
      <c r="AU148" s="3"/>
      <c r="AV148" s="11"/>
      <c r="AW148" s="11"/>
      <c r="AX148" s="3"/>
      <c r="AY148" s="3"/>
      <c r="AZ148" s="3"/>
      <c r="BA148" s="3"/>
      <c r="BB148" s="3"/>
      <c r="BC148" s="3"/>
      <c r="BD148" s="3"/>
      <c r="BE148" s="11"/>
      <c r="BF148" s="11"/>
      <c r="BG148" s="11"/>
      <c r="BH148" s="3" t="s">
        <v>194</v>
      </c>
      <c r="BI148" s="11">
        <v>2.7623000000000002E-2</v>
      </c>
      <c r="BJ148" s="11">
        <v>0.108748</v>
      </c>
      <c r="BK148" s="11">
        <v>0.12356</v>
      </c>
      <c r="BL148" s="11">
        <v>0.101381</v>
      </c>
      <c r="BM148" s="11">
        <v>0.10297199999999999</v>
      </c>
      <c r="BN148" s="11">
        <v>9.0185000000000001E-2</v>
      </c>
      <c r="BO148" s="11"/>
      <c r="BP148" s="11"/>
      <c r="BQ148" s="11"/>
      <c r="BR148" s="3"/>
      <c r="BS148" s="3"/>
      <c r="BT148" s="3"/>
      <c r="BU148" s="3"/>
      <c r="BV148" s="3"/>
      <c r="BW148" s="3"/>
      <c r="BX148" s="3"/>
      <c r="BY148" s="11"/>
      <c r="BZ148" s="11"/>
      <c r="CA148" s="11"/>
      <c r="CB148" s="3"/>
      <c r="CC148" s="3"/>
      <c r="CD148" s="3"/>
      <c r="CE148" s="3"/>
      <c r="CF148" s="3"/>
      <c r="CG148" s="3"/>
      <c r="CH148" s="3"/>
      <c r="CI148" s="11"/>
      <c r="CJ148" s="11"/>
      <c r="CK148" s="11"/>
      <c r="CL148" s="11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Q148" s="3"/>
      <c r="DR148" s="3"/>
      <c r="DS148" s="3"/>
      <c r="DT148" s="3"/>
      <c r="DU148" s="3"/>
      <c r="DV148" s="3"/>
      <c r="DW148" s="3"/>
      <c r="DZ148" s="3" t="s">
        <v>190</v>
      </c>
      <c r="EA148" s="11">
        <v>0.121644</v>
      </c>
      <c r="EB148" s="11">
        <v>0.141237</v>
      </c>
      <c r="EC148" s="11">
        <v>0.13395499999999999</v>
      </c>
      <c r="ED148" s="11">
        <v>0.102358</v>
      </c>
      <c r="EE148" s="11">
        <v>0.114161</v>
      </c>
      <c r="EF148" s="11">
        <v>0.112689</v>
      </c>
      <c r="EL148" s="3"/>
      <c r="EM148" s="3"/>
      <c r="EN148" s="3"/>
      <c r="EO148" s="3"/>
      <c r="EP148" s="3"/>
      <c r="EQ148" s="3"/>
      <c r="ER148" s="3"/>
      <c r="ES148" s="3"/>
      <c r="EU148" s="3"/>
      <c r="EV148" s="3"/>
      <c r="EW148" s="3"/>
      <c r="EX148" s="3"/>
      <c r="EY148" s="3"/>
      <c r="EZ148" s="3"/>
      <c r="FA148" s="3"/>
    </row>
    <row r="149" spans="1:157" x14ac:dyDescent="0.2">
      <c r="A149" s="3" t="s">
        <v>191</v>
      </c>
      <c r="B149" s="11">
        <v>0.16411300000000001</v>
      </c>
      <c r="C149" s="11">
        <v>0.147203</v>
      </c>
      <c r="D149" s="11">
        <v>0.13764199999999999</v>
      </c>
      <c r="E149" s="11">
        <v>0.11292000000000001</v>
      </c>
      <c r="F149" s="11">
        <v>0.100428</v>
      </c>
      <c r="G149" s="11">
        <v>0.100077</v>
      </c>
      <c r="K149" s="3" t="s">
        <v>191</v>
      </c>
      <c r="L149" s="11">
        <v>0.45392700000000002</v>
      </c>
      <c r="M149" s="11">
        <v>0.53431300000000004</v>
      </c>
      <c r="N149" s="11">
        <v>0.51724199999999998</v>
      </c>
      <c r="O149" s="11">
        <v>0.612147</v>
      </c>
      <c r="P149" s="11">
        <v>0.47093400000000002</v>
      </c>
      <c r="Q149" s="11">
        <v>0.41392699999999999</v>
      </c>
      <c r="U149" s="3" t="s">
        <v>191</v>
      </c>
      <c r="V149" s="11">
        <v>-2.5170000000000001E-2</v>
      </c>
      <c r="W149" s="11">
        <v>-9.9501000000000006E-2</v>
      </c>
      <c r="X149" s="11">
        <v>-0.120117</v>
      </c>
      <c r="Y149" s="11">
        <v>-0.17680599999999999</v>
      </c>
      <c r="Z149" s="11">
        <v>-0.10321900000000001</v>
      </c>
      <c r="AA149" s="11">
        <v>-8.8450000000000001E-2</v>
      </c>
      <c r="AD149" s="3" t="s">
        <v>191</v>
      </c>
      <c r="AE149" s="11">
        <v>0.129187</v>
      </c>
      <c r="AF149" s="11">
        <v>0.13100200000000001</v>
      </c>
      <c r="AG149" s="11">
        <v>0.19034999999999999</v>
      </c>
      <c r="AH149" s="11">
        <v>9.3018000000000003E-2</v>
      </c>
      <c r="AI149" s="11">
        <v>0.13288</v>
      </c>
      <c r="AJ149" s="11">
        <v>0.122657</v>
      </c>
      <c r="AN149" s="3" t="s">
        <v>191</v>
      </c>
      <c r="AO149" s="11" t="s">
        <v>116</v>
      </c>
      <c r="AP149" s="11" t="s">
        <v>116</v>
      </c>
      <c r="AQ149" s="11" t="s">
        <v>116</v>
      </c>
      <c r="AR149" s="11" t="s">
        <v>116</v>
      </c>
      <c r="AS149" s="11" t="s">
        <v>116</v>
      </c>
      <c r="AT149" s="11" t="s">
        <v>116</v>
      </c>
      <c r="AU149" s="11"/>
      <c r="AV149" s="3"/>
      <c r="AW149" s="3"/>
      <c r="AX149" s="3" t="s">
        <v>191</v>
      </c>
      <c r="AY149" s="11" t="s">
        <v>116</v>
      </c>
      <c r="AZ149" s="11" t="s">
        <v>116</v>
      </c>
      <c r="BA149" s="11" t="s">
        <v>116</v>
      </c>
      <c r="BB149" s="11" t="s">
        <v>116</v>
      </c>
      <c r="BC149" s="11" t="s">
        <v>116</v>
      </c>
      <c r="BD149" s="11" t="s">
        <v>116</v>
      </c>
      <c r="BE149" s="3"/>
      <c r="BF149" s="3"/>
      <c r="BG149" s="3"/>
      <c r="BH149" s="3" t="s">
        <v>191</v>
      </c>
      <c r="BI149" s="11">
        <v>2.6634000000000001E-2</v>
      </c>
      <c r="BJ149" s="11">
        <v>2.8346E-2</v>
      </c>
      <c r="BK149" s="11">
        <v>2.9461000000000001E-2</v>
      </c>
      <c r="BL149" s="11">
        <v>3.1864000000000003E-2</v>
      </c>
      <c r="BM149" s="11">
        <v>6.0654E-2</v>
      </c>
      <c r="BN149" s="11">
        <v>7.7152999999999999E-2</v>
      </c>
      <c r="BO149" s="3"/>
      <c r="BP149" s="3"/>
      <c r="BQ149" s="3"/>
      <c r="BR149" s="3" t="s">
        <v>191</v>
      </c>
      <c r="BS149" s="11">
        <v>-0.36915399999999998</v>
      </c>
      <c r="BT149" s="11" t="s">
        <v>116</v>
      </c>
      <c r="BU149" s="11" t="s">
        <v>116</v>
      </c>
      <c r="BV149" s="11" t="s">
        <v>116</v>
      </c>
      <c r="BW149" s="11" t="s">
        <v>116</v>
      </c>
      <c r="BX149" s="11" t="s">
        <v>116</v>
      </c>
      <c r="BY149" s="3"/>
      <c r="BZ149" s="3"/>
      <c r="CA149" s="3"/>
      <c r="CB149" s="3" t="s">
        <v>191</v>
      </c>
      <c r="CC149" s="11">
        <v>0.41840699999999997</v>
      </c>
      <c r="CD149" s="11">
        <v>0.364703</v>
      </c>
      <c r="CE149" s="11">
        <v>0.22208700000000001</v>
      </c>
      <c r="CF149" s="11">
        <v>0.140156</v>
      </c>
      <c r="CG149" s="11">
        <v>0.15339800000000001</v>
      </c>
      <c r="CH149" s="11">
        <v>0.13819899999999999</v>
      </c>
      <c r="CI149" s="3"/>
      <c r="CJ149" s="3"/>
      <c r="CK149" s="3"/>
      <c r="CL149" s="3"/>
      <c r="CM149" s="3" t="s">
        <v>191</v>
      </c>
      <c r="CN149" s="11">
        <v>3.0970000000000001E-2</v>
      </c>
      <c r="CO149" s="11">
        <v>0.108857</v>
      </c>
      <c r="CP149" s="11">
        <v>0.15604999999999999</v>
      </c>
      <c r="CQ149" s="11">
        <v>0.27035599999999999</v>
      </c>
      <c r="CR149" s="11">
        <v>0.18279200000000001</v>
      </c>
      <c r="CS149" s="11">
        <v>0.20197100000000001</v>
      </c>
      <c r="CT149" s="11"/>
      <c r="CU149" s="11"/>
      <c r="CV149" s="11"/>
      <c r="CW149" s="11"/>
      <c r="CX149" s="3" t="s">
        <v>191</v>
      </c>
      <c r="CY149" s="17" t="s">
        <v>78</v>
      </c>
      <c r="CZ149" s="11">
        <v>0.26383499999999999</v>
      </c>
      <c r="DA149" s="11">
        <v>0.220086</v>
      </c>
      <c r="DB149" s="11">
        <v>0.31640400000000002</v>
      </c>
      <c r="DC149" s="11">
        <v>0.18739900000000001</v>
      </c>
      <c r="DD149" s="11">
        <v>0.33956500000000001</v>
      </c>
      <c r="DE149" s="11">
        <v>0.41723399999999999</v>
      </c>
      <c r="DQ149" s="3" t="s">
        <v>191</v>
      </c>
      <c r="DR149" s="11">
        <v>0.46158399999999999</v>
      </c>
      <c r="DS149" s="11">
        <v>0.82542099999999996</v>
      </c>
      <c r="DT149" s="11">
        <v>0.46694600000000003</v>
      </c>
      <c r="DU149" s="11">
        <v>0.63290400000000002</v>
      </c>
      <c r="DV149" s="11">
        <v>0.68547400000000003</v>
      </c>
      <c r="DW149" s="11">
        <v>0.66074200000000005</v>
      </c>
      <c r="DZ149" s="3" t="s">
        <v>191</v>
      </c>
      <c r="EA149" s="11" t="s">
        <v>116</v>
      </c>
      <c r="EB149" s="11" t="s">
        <v>116</v>
      </c>
      <c r="EC149" s="11" t="s">
        <v>116</v>
      </c>
      <c r="ED149" s="11" t="s">
        <v>116</v>
      </c>
      <c r="EE149" s="11" t="s">
        <v>116</v>
      </c>
      <c r="EF149" s="11" t="s">
        <v>116</v>
      </c>
      <c r="EL149" s="3" t="s">
        <v>191</v>
      </c>
      <c r="EM149" s="20">
        <v>0.32126100000000002</v>
      </c>
      <c r="EN149" s="11" t="s">
        <v>116</v>
      </c>
      <c r="EO149" s="11" t="s">
        <v>116</v>
      </c>
      <c r="EP149" s="11" t="s">
        <v>116</v>
      </c>
      <c r="EQ149" s="11" t="s">
        <v>116</v>
      </c>
      <c r="ER149" s="11" t="s">
        <v>116</v>
      </c>
      <c r="ES149" s="11" t="s">
        <v>116</v>
      </c>
      <c r="EU149" s="3" t="s">
        <v>191</v>
      </c>
      <c r="EV149" s="11">
        <v>-9.5128000000000004E-2</v>
      </c>
      <c r="EW149" s="11">
        <v>-5.9272999999999999E-2</v>
      </c>
      <c r="EX149" s="11">
        <v>-4.0403000000000001E-2</v>
      </c>
      <c r="EY149" s="11">
        <v>-5.8039E-2</v>
      </c>
      <c r="EZ149" s="11">
        <v>7.7774999999999997E-2</v>
      </c>
      <c r="FA149" s="11">
        <v>8.0078999999999997E-2</v>
      </c>
    </row>
    <row r="150" spans="1:157" x14ac:dyDescent="0.2">
      <c r="A150" s="3" t="s">
        <v>190</v>
      </c>
      <c r="B150" s="11">
        <v>0.14166899999999999</v>
      </c>
      <c r="C150" s="11">
        <v>0.130857</v>
      </c>
      <c r="D150" s="11">
        <v>0.125975</v>
      </c>
      <c r="E150" s="11">
        <v>0.109281</v>
      </c>
      <c r="F150" s="11">
        <v>9.7920999999999994E-2</v>
      </c>
      <c r="G150" s="11">
        <v>0.10008400000000001</v>
      </c>
      <c r="K150" s="3" t="s">
        <v>190</v>
      </c>
      <c r="L150" s="11">
        <v>0.420213</v>
      </c>
      <c r="M150" s="11">
        <v>0.47487699999999999</v>
      </c>
      <c r="N150" s="11">
        <v>0.48281200000000002</v>
      </c>
      <c r="O150" s="11">
        <v>0.39435100000000001</v>
      </c>
      <c r="P150" s="11">
        <v>0.35900399999999999</v>
      </c>
      <c r="Q150" s="11">
        <v>0.35609000000000002</v>
      </c>
      <c r="U150" s="3" t="s">
        <v>190</v>
      </c>
      <c r="V150" s="11">
        <v>-4.0981999999999998E-2</v>
      </c>
      <c r="W150" s="11">
        <v>-0.113525</v>
      </c>
      <c r="X150" s="11">
        <v>-0.13227700000000001</v>
      </c>
      <c r="Y150" s="11">
        <v>-0.17680599999999999</v>
      </c>
      <c r="Z150" s="11">
        <v>-0.10321900000000001</v>
      </c>
      <c r="AA150" s="11">
        <v>-8.8450000000000001E-2</v>
      </c>
      <c r="AD150" s="3" t="s">
        <v>190</v>
      </c>
      <c r="AE150" s="11">
        <v>0.120808</v>
      </c>
      <c r="AF150" s="11">
        <v>0.116394</v>
      </c>
      <c r="AG150" s="11">
        <v>0.124069</v>
      </c>
      <c r="AH150" s="11">
        <v>6.3311000000000006E-2</v>
      </c>
      <c r="AI150" s="11">
        <v>9.9876000000000006E-2</v>
      </c>
      <c r="AJ150" s="11">
        <v>9.6095E-2</v>
      </c>
      <c r="AN150" s="3" t="s">
        <v>190</v>
      </c>
      <c r="AO150" s="11">
        <v>0.50381100000000001</v>
      </c>
      <c r="AP150" s="11">
        <v>0.38327</v>
      </c>
      <c r="AQ150" s="11">
        <v>5.7305000000000002E-2</v>
      </c>
      <c r="AR150" s="11">
        <v>2.2832999999999999E-2</v>
      </c>
      <c r="AS150" s="11">
        <v>-2.0879000000000002E-2</v>
      </c>
      <c r="AT150" s="11">
        <v>0.220975</v>
      </c>
      <c r="AU150" s="11"/>
      <c r="AV150" s="11"/>
      <c r="AW150" s="11"/>
      <c r="AX150" s="3" t="s">
        <v>190</v>
      </c>
      <c r="AY150" s="11">
        <v>-0.29875200000000002</v>
      </c>
      <c r="AZ150" s="11">
        <v>-0.17285700000000001</v>
      </c>
      <c r="BA150" s="11">
        <v>-8.5098999999999994E-2</v>
      </c>
      <c r="BB150" s="11">
        <v>-1.6815E-2</v>
      </c>
      <c r="BC150" s="11">
        <v>1.8495999999999999E-2</v>
      </c>
      <c r="BD150" s="11">
        <v>0.33307399999999998</v>
      </c>
      <c r="BE150" s="11"/>
      <c r="BF150" s="11"/>
      <c r="BG150" s="11"/>
      <c r="BH150" s="3" t="s">
        <v>197</v>
      </c>
      <c r="BI150" s="14">
        <v>2.7368999999999999</v>
      </c>
      <c r="BJ150" s="14">
        <v>5.8872999999999998</v>
      </c>
      <c r="BK150" s="14">
        <v>8.8808000000000007</v>
      </c>
      <c r="BL150" s="14">
        <v>9.0571000000000002</v>
      </c>
      <c r="BM150" s="14">
        <v>8.4910999999999994</v>
      </c>
      <c r="BN150" s="14">
        <v>8.5679999999999996</v>
      </c>
      <c r="BO150" s="11"/>
      <c r="BP150" s="11"/>
      <c r="BQ150" s="11"/>
      <c r="BR150" s="3" t="s">
        <v>190</v>
      </c>
      <c r="BS150" s="11">
        <v>-2.794E-2</v>
      </c>
      <c r="BT150" s="11">
        <v>1.1764E-2</v>
      </c>
      <c r="BU150" s="11">
        <v>5.2701999999999999E-2</v>
      </c>
      <c r="BV150" s="11">
        <v>2.8667000000000002E-2</v>
      </c>
      <c r="BW150" s="11">
        <v>5.1322E-2</v>
      </c>
      <c r="BX150" s="11">
        <v>8.4953000000000001E-2</v>
      </c>
      <c r="BY150" s="11"/>
      <c r="BZ150" s="11"/>
      <c r="CA150" s="11"/>
      <c r="CB150" s="3" t="s">
        <v>190</v>
      </c>
      <c r="CC150" s="11">
        <v>0.22862399999999999</v>
      </c>
      <c r="CD150" s="11">
        <v>0.237425</v>
      </c>
      <c r="CE150" s="11">
        <v>0.161027</v>
      </c>
      <c r="CF150" s="11">
        <v>0.11076800000000001</v>
      </c>
      <c r="CG150" s="11">
        <v>0.12731799999999999</v>
      </c>
      <c r="CH150" s="11">
        <v>0.118469</v>
      </c>
      <c r="CI150" s="11"/>
      <c r="CJ150" s="11"/>
      <c r="CK150" s="11"/>
      <c r="CL150" s="11"/>
      <c r="CM150" s="3" t="s">
        <v>190</v>
      </c>
      <c r="CN150" s="11">
        <v>8.1165000000000001E-2</v>
      </c>
      <c r="CO150" s="11">
        <v>0.14548</v>
      </c>
      <c r="CP150" s="11">
        <v>0.136826</v>
      </c>
      <c r="CQ150" s="11">
        <v>0.200459</v>
      </c>
      <c r="CR150" s="11">
        <v>0.21277699999999999</v>
      </c>
      <c r="CS150" s="11">
        <v>0.22091</v>
      </c>
      <c r="CT150" s="11"/>
      <c r="CU150" s="11"/>
      <c r="CV150" s="11"/>
      <c r="CW150" s="11"/>
      <c r="CX150" s="3" t="s">
        <v>190</v>
      </c>
      <c r="CY150" s="17" t="s">
        <v>78</v>
      </c>
      <c r="CZ150" s="11">
        <v>0.22533600000000001</v>
      </c>
      <c r="DA150" s="11">
        <v>0.30466599999999999</v>
      </c>
      <c r="DB150" s="11">
        <v>0.35800300000000002</v>
      </c>
      <c r="DC150" s="11">
        <v>0.24224300000000001</v>
      </c>
      <c r="DD150" s="11">
        <v>0.35694199999999998</v>
      </c>
      <c r="DE150" s="11">
        <v>0.42502899999999999</v>
      </c>
      <c r="DQ150" s="3" t="s">
        <v>190</v>
      </c>
      <c r="DR150" s="11">
        <v>0.48653099999999999</v>
      </c>
      <c r="DS150" s="11">
        <v>0.82972699999999999</v>
      </c>
      <c r="DT150" s="11">
        <v>0.44736399999999998</v>
      </c>
      <c r="DU150" s="11">
        <v>0.60196300000000003</v>
      </c>
      <c r="DV150" s="11">
        <v>0.66309099999999999</v>
      </c>
      <c r="DW150" s="11">
        <v>0.63202400000000003</v>
      </c>
      <c r="DZ150" s="3" t="s">
        <v>193</v>
      </c>
      <c r="EA150" s="11">
        <v>0.18056700000000001</v>
      </c>
      <c r="EB150" s="11">
        <v>0.178846</v>
      </c>
      <c r="EC150" s="11">
        <v>0.179308</v>
      </c>
      <c r="ED150" s="11">
        <v>0.14024400000000001</v>
      </c>
      <c r="EE150" s="11">
        <v>0.13091800000000001</v>
      </c>
      <c r="EF150" s="11">
        <v>5.5642999999999998E-2</v>
      </c>
      <c r="EL150" s="3" t="s">
        <v>190</v>
      </c>
      <c r="EM150" s="20">
        <v>1.2862999999999999E-2</v>
      </c>
      <c r="EN150" s="11">
        <v>1.2862999999999999E-2</v>
      </c>
      <c r="EO150" s="11">
        <v>8.4480000000000006E-3</v>
      </c>
      <c r="EP150" s="11">
        <v>4.879E-2</v>
      </c>
      <c r="EQ150" s="11">
        <v>4.0769E-2</v>
      </c>
      <c r="ER150" s="11">
        <v>5.3523000000000001E-2</v>
      </c>
      <c r="ES150" s="11">
        <v>5.4524000000000003E-2</v>
      </c>
      <c r="EU150" s="3" t="s">
        <v>190</v>
      </c>
      <c r="EV150" s="11">
        <v>-1.7099E-2</v>
      </c>
      <c r="EW150" s="11">
        <v>9.3899999999999995E-4</v>
      </c>
      <c r="EX150" s="11">
        <v>1.3646E-2</v>
      </c>
      <c r="EY150" s="11">
        <v>-3.039E-3</v>
      </c>
      <c r="EZ150" s="11">
        <v>2.9554E-2</v>
      </c>
      <c r="FA150" s="11">
        <v>4.2223999999999998E-2</v>
      </c>
    </row>
    <row r="151" spans="1:157" x14ac:dyDescent="0.2">
      <c r="A151" s="3" t="s">
        <v>193</v>
      </c>
      <c r="B151" s="11">
        <v>0.18815999999999999</v>
      </c>
      <c r="C151" s="11">
        <v>0.19636400000000001</v>
      </c>
      <c r="D151" s="11">
        <v>0.205261</v>
      </c>
      <c r="E151" s="11">
        <v>0.19791400000000001</v>
      </c>
      <c r="F151" s="11">
        <v>0.162272</v>
      </c>
      <c r="G151" s="11">
        <v>0.146397</v>
      </c>
      <c r="K151" s="3" t="s">
        <v>193</v>
      </c>
      <c r="L151" s="11">
        <v>0.41282099999999999</v>
      </c>
      <c r="M151" s="11">
        <v>0.405642</v>
      </c>
      <c r="N151" s="11">
        <v>0.21911900000000001</v>
      </c>
      <c r="O151" s="11">
        <v>0.205485</v>
      </c>
      <c r="P151" s="11">
        <v>0.22556399999999999</v>
      </c>
      <c r="Q151" s="11">
        <v>0.26111800000000002</v>
      </c>
      <c r="U151" s="3" t="s">
        <v>193</v>
      </c>
      <c r="V151" s="11">
        <v>3.0497E-2</v>
      </c>
      <c r="W151" s="11">
        <v>-1.4610000000000001E-3</v>
      </c>
      <c r="X151" s="11">
        <v>9.4525999999999999E-2</v>
      </c>
      <c r="Y151" s="11">
        <v>0.13720399999999999</v>
      </c>
      <c r="Z151" s="11">
        <v>7.3790999999999995E-2</v>
      </c>
      <c r="AA151" s="11">
        <v>0.11250599999999999</v>
      </c>
      <c r="AD151" s="3" t="s">
        <v>193</v>
      </c>
      <c r="AE151" s="11">
        <v>3.8618E-2</v>
      </c>
      <c r="AF151" s="11">
        <v>4.7805E-2</v>
      </c>
      <c r="AG151" s="11">
        <v>3.8461000000000002E-2</v>
      </c>
      <c r="AH151" s="11">
        <v>-3.9667000000000001E-2</v>
      </c>
      <c r="AI151" s="11">
        <v>5.6358999999999999E-2</v>
      </c>
      <c r="AJ151" s="11">
        <v>1.5107000000000001E-2</v>
      </c>
      <c r="AN151" s="3" t="s">
        <v>193</v>
      </c>
      <c r="AO151" s="11">
        <v>0.52517599999999998</v>
      </c>
      <c r="AP151" s="11">
        <v>0.390766</v>
      </c>
      <c r="AQ151" s="11">
        <v>0.32182100000000002</v>
      </c>
      <c r="AR151" s="11">
        <v>0.20633699999999999</v>
      </c>
      <c r="AS151" s="11">
        <v>0.15287200000000001</v>
      </c>
      <c r="AT151" s="11">
        <v>0.15534899999999999</v>
      </c>
      <c r="AU151" s="11"/>
      <c r="AV151" s="11"/>
      <c r="AW151" s="11"/>
      <c r="AX151" s="3" t="s">
        <v>193</v>
      </c>
      <c r="AY151" s="11">
        <v>1.6417999999999999E-2</v>
      </c>
      <c r="AZ151" s="11">
        <v>0.16999500000000001</v>
      </c>
      <c r="BA151" s="11">
        <v>8.7123999999999993E-2</v>
      </c>
      <c r="BB151" s="11">
        <v>6.1989000000000002E-2</v>
      </c>
      <c r="BC151" s="11">
        <v>-5.1545000000000001E-2</v>
      </c>
      <c r="BD151" s="11">
        <v>6.8972000000000006E-2</v>
      </c>
      <c r="BE151" s="11"/>
      <c r="BF151" s="11"/>
      <c r="BG151" s="11"/>
      <c r="BH151" s="3" t="s">
        <v>199</v>
      </c>
      <c r="BI151" s="14">
        <v>1.9422999999999999</v>
      </c>
      <c r="BJ151" s="14">
        <v>5.5647000000000002</v>
      </c>
      <c r="BK151" s="14">
        <v>8.4692000000000007</v>
      </c>
      <c r="BL151" s="14">
        <v>8.5924999999999994</v>
      </c>
      <c r="BM151" s="14">
        <v>8.4190000000000005</v>
      </c>
      <c r="BN151" s="14">
        <v>8.9364000000000008</v>
      </c>
      <c r="BO151" s="11"/>
      <c r="BP151" s="11"/>
      <c r="BQ151" s="11"/>
      <c r="BR151" s="3" t="s">
        <v>193</v>
      </c>
      <c r="BS151" s="11">
        <v>0.19153800000000001</v>
      </c>
      <c r="BT151" s="11">
        <v>0.119896</v>
      </c>
      <c r="BU151" s="11">
        <v>0.15334300000000001</v>
      </c>
      <c r="BV151" s="11">
        <v>0.14598800000000001</v>
      </c>
      <c r="BW151" s="11">
        <v>0.13996500000000001</v>
      </c>
      <c r="BX151" s="11">
        <v>0.16586100000000001</v>
      </c>
      <c r="BY151" s="11"/>
      <c r="BZ151" s="11"/>
      <c r="CA151" s="11"/>
      <c r="CB151" s="3" t="s">
        <v>193</v>
      </c>
      <c r="CC151" s="11">
        <v>0.37734099999999998</v>
      </c>
      <c r="CD151" s="11">
        <v>0.302902</v>
      </c>
      <c r="CE151" s="11">
        <v>0.290628</v>
      </c>
      <c r="CF151" s="11">
        <v>0.15823000000000001</v>
      </c>
      <c r="CG151" s="11">
        <v>0.194245</v>
      </c>
      <c r="CH151" s="11">
        <v>0.188801</v>
      </c>
      <c r="CI151" s="11"/>
      <c r="CJ151" s="11"/>
      <c r="CK151" s="11"/>
      <c r="CL151" s="11"/>
      <c r="CM151" s="3" t="s">
        <v>193</v>
      </c>
      <c r="CN151" s="11">
        <v>0.153836</v>
      </c>
      <c r="CO151" s="11">
        <v>0.18154500000000001</v>
      </c>
      <c r="CP151" s="11">
        <v>0.17646000000000001</v>
      </c>
      <c r="CQ151" s="11">
        <v>0.14821100000000001</v>
      </c>
      <c r="CR151" s="11">
        <v>0.178337</v>
      </c>
      <c r="CS151" s="11">
        <v>0.184673</v>
      </c>
      <c r="CT151" s="11"/>
      <c r="CU151" s="11"/>
      <c r="CV151" s="11"/>
      <c r="CW151" s="11"/>
      <c r="CX151" s="3" t="s">
        <v>193</v>
      </c>
      <c r="CY151" s="17" t="s">
        <v>78</v>
      </c>
      <c r="CZ151" s="11">
        <v>0.39352199999999998</v>
      </c>
      <c r="DA151" s="11">
        <v>0.37723099999999998</v>
      </c>
      <c r="DB151" s="11">
        <v>0.40358100000000002</v>
      </c>
      <c r="DC151" s="11">
        <v>0.100039</v>
      </c>
      <c r="DD151" s="11">
        <v>0.49646400000000002</v>
      </c>
      <c r="DE151" s="11">
        <v>0.69661899999999999</v>
      </c>
      <c r="DQ151" s="3" t="s">
        <v>193</v>
      </c>
      <c r="DR151" s="11" t="s">
        <v>116</v>
      </c>
      <c r="DS151" s="11" t="s">
        <v>116</v>
      </c>
      <c r="DT151" s="11" t="s">
        <v>116</v>
      </c>
      <c r="DU151" s="11" t="s">
        <v>116</v>
      </c>
      <c r="DV151" s="11">
        <v>0.44584400000000002</v>
      </c>
      <c r="DW151" s="11">
        <v>0.455704</v>
      </c>
      <c r="DZ151" s="3" t="s">
        <v>195</v>
      </c>
      <c r="EA151" s="11">
        <v>6.3118999999999995E-2</v>
      </c>
      <c r="EB151" s="11">
        <v>5.6795999999999999E-2</v>
      </c>
      <c r="EC151" s="11">
        <v>7.5549000000000005E-2</v>
      </c>
      <c r="ED151" s="11">
        <v>6.7319000000000004E-2</v>
      </c>
      <c r="EE151" s="11">
        <v>0.104174</v>
      </c>
      <c r="EF151" s="11">
        <v>0.110587</v>
      </c>
      <c r="EL151" s="3" t="s">
        <v>193</v>
      </c>
      <c r="EM151" s="20">
        <v>0.121519</v>
      </c>
      <c r="EN151" s="11">
        <v>0.121519</v>
      </c>
      <c r="EO151" s="11">
        <v>9.6585000000000004E-2</v>
      </c>
      <c r="EP151" s="11">
        <v>0.22261400000000001</v>
      </c>
      <c r="EQ151" s="11">
        <v>0.151337</v>
      </c>
      <c r="ER151" s="11">
        <v>9.9084000000000005E-2</v>
      </c>
      <c r="ES151" s="11">
        <v>9.3088000000000004E-2</v>
      </c>
      <c r="EU151" s="3" t="s">
        <v>193</v>
      </c>
      <c r="EV151" s="11">
        <v>-2.4323999999999998E-2</v>
      </c>
      <c r="EW151" s="11">
        <v>5.5377999999999997E-2</v>
      </c>
      <c r="EX151" s="11">
        <v>-5.2548999999999998E-2</v>
      </c>
      <c r="EY151" s="11">
        <v>3.532E-3</v>
      </c>
      <c r="EZ151" s="11">
        <v>5.1804000000000003E-2</v>
      </c>
      <c r="FA151" s="11">
        <v>9.6660999999999997E-2</v>
      </c>
    </row>
    <row r="152" spans="1:157" x14ac:dyDescent="0.2">
      <c r="A152" s="3" t="s">
        <v>195</v>
      </c>
      <c r="B152" s="11">
        <v>0.164131</v>
      </c>
      <c r="C152" s="11">
        <v>0.174958</v>
      </c>
      <c r="D152" s="11">
        <v>0.192631</v>
      </c>
      <c r="E152" s="11">
        <v>0.19017600000000001</v>
      </c>
      <c r="F152" s="11">
        <v>5.1088000000000001E-2</v>
      </c>
      <c r="G152" s="11">
        <v>0.14927699999999999</v>
      </c>
      <c r="K152" s="3" t="s">
        <v>195</v>
      </c>
      <c r="L152" s="11">
        <v>0.28074199999999999</v>
      </c>
      <c r="M152" s="11">
        <v>0.49432799999999999</v>
      </c>
      <c r="N152" s="11">
        <v>0.508961</v>
      </c>
      <c r="O152" s="11">
        <v>0.39715</v>
      </c>
      <c r="P152" s="11">
        <v>0.314662</v>
      </c>
      <c r="Q152" s="11">
        <v>0.35478599999999999</v>
      </c>
      <c r="U152" s="3" t="s">
        <v>195</v>
      </c>
      <c r="V152" s="11">
        <v>1.8603000000000001E-2</v>
      </c>
      <c r="W152" s="11">
        <v>-8.2587999999999995E-2</v>
      </c>
      <c r="X152" s="11">
        <v>-2.7355000000000001E-2</v>
      </c>
      <c r="Y152" s="11">
        <v>-2.9711999999999999E-2</v>
      </c>
      <c r="Z152" s="11">
        <v>-3.8169000000000002E-2</v>
      </c>
      <c r="AA152" s="11">
        <v>-2.0820999999999999E-2</v>
      </c>
      <c r="AD152" s="3" t="s">
        <v>195</v>
      </c>
      <c r="AE152" s="11">
        <v>1.0245000000000001E-2</v>
      </c>
      <c r="AF152" s="11">
        <v>-4.1480999999999997E-2</v>
      </c>
      <c r="AG152" s="11">
        <v>4.9230000000000003E-3</v>
      </c>
      <c r="AH152" s="11">
        <v>5.7225999999999999E-2</v>
      </c>
      <c r="AI152" s="11">
        <v>5.9511000000000001E-2</v>
      </c>
      <c r="AJ152" s="11">
        <v>4.3403999999999998E-2</v>
      </c>
      <c r="AN152" s="3" t="s">
        <v>195</v>
      </c>
      <c r="AO152" s="11">
        <v>1.1002E-2</v>
      </c>
      <c r="AP152" s="11">
        <v>-4.8288999999999999E-2</v>
      </c>
      <c r="AQ152" s="11">
        <v>-9.3322000000000002E-2</v>
      </c>
      <c r="AR152" s="11">
        <v>-0.168854</v>
      </c>
      <c r="AS152" s="11">
        <v>-6.5728999999999996E-2</v>
      </c>
      <c r="AT152" s="11">
        <v>4.8718999999999998E-2</v>
      </c>
      <c r="AU152" s="11"/>
      <c r="AV152" s="11"/>
      <c r="AW152" s="11"/>
      <c r="AX152" s="3" t="s">
        <v>195</v>
      </c>
      <c r="AY152" s="11">
        <v>-2.3191E-2</v>
      </c>
      <c r="AZ152" s="11">
        <v>5.4153E-2</v>
      </c>
      <c r="BA152" s="11">
        <v>4.7815999999999997E-2</v>
      </c>
      <c r="BB152" s="11">
        <v>0.114831</v>
      </c>
      <c r="BC152" s="11">
        <v>0.23283000000000001</v>
      </c>
      <c r="BD152" s="11">
        <v>0.33274999999999999</v>
      </c>
      <c r="BE152" s="11"/>
      <c r="BF152" s="11"/>
      <c r="BG152" s="11"/>
      <c r="BH152" s="3" t="s">
        <v>190</v>
      </c>
      <c r="BI152" s="11">
        <v>2.0559999999999998E-2</v>
      </c>
      <c r="BJ152" s="11">
        <v>2.3917000000000001E-2</v>
      </c>
      <c r="BK152" s="11">
        <v>2.5943000000000001E-2</v>
      </c>
      <c r="BL152" s="11">
        <v>2.9014999999999999E-2</v>
      </c>
      <c r="BM152" s="11">
        <v>5.4501000000000001E-2</v>
      </c>
      <c r="BN152" s="11">
        <v>6.7407999999999996E-2</v>
      </c>
      <c r="BO152" s="11"/>
      <c r="BP152" s="11"/>
      <c r="BQ152" s="11"/>
      <c r="BR152" s="3" t="s">
        <v>195</v>
      </c>
      <c r="BS152" s="11">
        <v>0.19248999999999999</v>
      </c>
      <c r="BT152" s="11">
        <v>0.138794</v>
      </c>
      <c r="BU152" s="11">
        <v>0.13613800000000001</v>
      </c>
      <c r="BV152" s="11">
        <v>8.0588000000000007E-2</v>
      </c>
      <c r="BW152" s="11">
        <v>2.3698E-2</v>
      </c>
      <c r="BX152" s="11">
        <v>3.6592E-2</v>
      </c>
      <c r="BY152" s="11"/>
      <c r="BZ152" s="11"/>
      <c r="CA152" s="11"/>
      <c r="CB152" s="3" t="s">
        <v>195</v>
      </c>
      <c r="CC152" s="11">
        <v>0.52499799999999996</v>
      </c>
      <c r="CD152" s="11">
        <v>0.43144100000000002</v>
      </c>
      <c r="CE152" s="11">
        <v>0.33000499999999999</v>
      </c>
      <c r="CF152" s="11">
        <v>0.36091200000000001</v>
      </c>
      <c r="CG152" s="11">
        <v>0.14400399999999999</v>
      </c>
      <c r="CH152" s="11">
        <v>0.148983</v>
      </c>
      <c r="CI152" s="11"/>
      <c r="CJ152" s="11"/>
      <c r="CK152" s="11"/>
      <c r="CL152" s="11"/>
      <c r="CM152" s="3" t="s">
        <v>195</v>
      </c>
      <c r="CN152" s="11">
        <v>0.210373</v>
      </c>
      <c r="CO152" s="11">
        <v>0.19839999999999999</v>
      </c>
      <c r="CP152" s="11">
        <v>0.24057000000000001</v>
      </c>
      <c r="CQ152" s="11">
        <v>0.19297700000000001</v>
      </c>
      <c r="CR152" s="11">
        <v>0.26144400000000001</v>
      </c>
      <c r="CS152" s="11">
        <v>0.29269600000000001</v>
      </c>
      <c r="CT152" s="11"/>
      <c r="CU152" s="11"/>
      <c r="CV152" s="11"/>
      <c r="CW152" s="11"/>
      <c r="CX152" s="3" t="s">
        <v>195</v>
      </c>
      <c r="CY152" s="17" t="s">
        <v>78</v>
      </c>
      <c r="CZ152" s="11">
        <v>0.320048</v>
      </c>
      <c r="DA152" s="11">
        <v>0.67325500000000005</v>
      </c>
      <c r="DB152" s="11">
        <v>0.40859899999999999</v>
      </c>
      <c r="DC152" s="11">
        <v>0.25320300000000001</v>
      </c>
      <c r="DD152" s="11">
        <v>0.122445</v>
      </c>
      <c r="DE152" s="11">
        <v>0.34559400000000001</v>
      </c>
      <c r="DQ152" s="3" t="s">
        <v>195</v>
      </c>
      <c r="DR152" s="11">
        <v>8.1046999999999994E-2</v>
      </c>
      <c r="DS152" s="11">
        <v>0.146037</v>
      </c>
      <c r="DT152" s="11">
        <v>0.35228599999999999</v>
      </c>
      <c r="DU152" s="11">
        <v>0.119092</v>
      </c>
      <c r="DV152" s="11">
        <v>0.30860300000000002</v>
      </c>
      <c r="DW152" s="11">
        <v>0.52058800000000005</v>
      </c>
      <c r="DZ152" s="3" t="s">
        <v>196</v>
      </c>
      <c r="EA152" s="11">
        <v>0.17500499999999999</v>
      </c>
      <c r="EB152" s="11">
        <v>0.16431100000000001</v>
      </c>
      <c r="EC152" s="11">
        <v>0.11011700000000001</v>
      </c>
      <c r="ED152" s="11">
        <v>0.120155</v>
      </c>
      <c r="EE152" s="11">
        <v>0.109142</v>
      </c>
      <c r="EF152" s="11">
        <v>-2.5204000000000001E-2</v>
      </c>
      <c r="EL152" s="3" t="s">
        <v>195</v>
      </c>
      <c r="EM152" s="20">
        <v>6.4532999999999993E-2</v>
      </c>
      <c r="EN152" s="11">
        <v>6.4532999999999993E-2</v>
      </c>
      <c r="EO152" s="11">
        <v>0.12195499999999999</v>
      </c>
      <c r="EP152" s="11">
        <v>6.1543E-2</v>
      </c>
      <c r="EQ152" s="11">
        <v>6.5296000000000007E-2</v>
      </c>
      <c r="ER152" s="11">
        <v>8.0822000000000005E-2</v>
      </c>
      <c r="ES152" s="11">
        <v>0.10703799999999999</v>
      </c>
      <c r="EU152" s="3" t="s">
        <v>195</v>
      </c>
      <c r="EV152" s="11">
        <v>-2.5389999999999999E-2</v>
      </c>
      <c r="EW152" s="11">
        <v>-2.2093000000000002E-2</v>
      </c>
      <c r="EX152" s="11">
        <v>4.2983E-2</v>
      </c>
      <c r="EY152" s="11">
        <v>0.108956</v>
      </c>
      <c r="EZ152" s="11">
        <v>0.147786</v>
      </c>
      <c r="FA152" s="11">
        <v>0.153198</v>
      </c>
    </row>
    <row r="153" spans="1:157" x14ac:dyDescent="0.2">
      <c r="A153" s="3" t="s">
        <v>196</v>
      </c>
      <c r="B153" s="11">
        <v>0.25311299999999998</v>
      </c>
      <c r="C153" s="11">
        <v>0.24702299999999999</v>
      </c>
      <c r="D153" s="11">
        <v>0.191081</v>
      </c>
      <c r="E153" s="11">
        <v>0.16155600000000001</v>
      </c>
      <c r="F153" s="11">
        <v>0.233653</v>
      </c>
      <c r="G153" s="11">
        <v>0.126614</v>
      </c>
      <c r="K153" s="3" t="s">
        <v>196</v>
      </c>
      <c r="L153" s="11">
        <v>0.36814799999999998</v>
      </c>
      <c r="M153" s="11">
        <v>0.42906100000000003</v>
      </c>
      <c r="N153" s="11" t="s">
        <v>116</v>
      </c>
      <c r="O153" s="11">
        <v>-0.40660800000000002</v>
      </c>
      <c r="P153" s="11">
        <v>0.12812200000000001</v>
      </c>
      <c r="Q153" s="11">
        <v>0.191968</v>
      </c>
      <c r="U153" s="3" t="s">
        <v>196</v>
      </c>
      <c r="V153" s="11">
        <v>3.3614999999999999E-2</v>
      </c>
      <c r="W153" s="11">
        <v>1.5695000000000001E-2</v>
      </c>
      <c r="X153" s="11">
        <v>0.107159</v>
      </c>
      <c r="Y153" s="11">
        <v>0.183614</v>
      </c>
      <c r="Z153" s="11">
        <v>0.122553</v>
      </c>
      <c r="AA153" s="11">
        <v>0.20899300000000001</v>
      </c>
      <c r="AD153" s="3" t="s">
        <v>196</v>
      </c>
      <c r="AE153" s="11">
        <v>0.93701699999999999</v>
      </c>
      <c r="AF153" s="11">
        <v>0.48239500000000002</v>
      </c>
      <c r="AG153" s="11">
        <v>0.52077600000000002</v>
      </c>
      <c r="AH153" s="11" t="s">
        <v>116</v>
      </c>
      <c r="AI153" s="11" t="s">
        <v>116</v>
      </c>
      <c r="AJ153" s="11">
        <v>0.36373499999999998</v>
      </c>
      <c r="AN153" s="3" t="s">
        <v>196</v>
      </c>
      <c r="AO153" s="11">
        <v>2.365729</v>
      </c>
      <c r="AP153" s="11">
        <v>0.42250599999999999</v>
      </c>
      <c r="AQ153" s="11">
        <v>0.29311799999999999</v>
      </c>
      <c r="AR153" s="11">
        <v>0.20013</v>
      </c>
      <c r="AS153" s="11">
        <v>0.125773</v>
      </c>
      <c r="AT153" s="11">
        <v>0.205507</v>
      </c>
      <c r="AU153" s="11"/>
      <c r="AV153" s="11"/>
      <c r="AW153" s="11"/>
      <c r="AX153" s="3" t="s">
        <v>196</v>
      </c>
      <c r="AY153" s="11">
        <v>0.26491799999999999</v>
      </c>
      <c r="AZ153" s="11">
        <v>4.0272000000000002E-2</v>
      </c>
      <c r="BA153" s="11">
        <v>0.138825</v>
      </c>
      <c r="BB153" s="11">
        <v>0.200098</v>
      </c>
      <c r="BC153" s="11">
        <v>-0.15171100000000001</v>
      </c>
      <c r="BD153" s="11" t="s">
        <v>116</v>
      </c>
      <c r="BE153" s="11"/>
      <c r="BF153" s="11"/>
      <c r="BG153" s="11"/>
      <c r="BH153" s="3" t="s">
        <v>200</v>
      </c>
      <c r="BI153" s="11">
        <v>2.4336E-2</v>
      </c>
      <c r="BJ153" s="11">
        <v>2.4448999999999999E-2</v>
      </c>
      <c r="BK153" s="11">
        <v>2.9616E-2</v>
      </c>
      <c r="BL153" s="11">
        <v>2.7144000000000001E-2</v>
      </c>
      <c r="BM153" s="11">
        <v>5.0316E-2</v>
      </c>
      <c r="BN153" s="11">
        <v>5.6975999999999999E-2</v>
      </c>
      <c r="BO153" s="11"/>
      <c r="BP153" s="11"/>
      <c r="BQ153" s="11"/>
      <c r="BR153" s="3" t="s">
        <v>196</v>
      </c>
      <c r="BS153" s="11">
        <v>9.5352000000000006E-2</v>
      </c>
      <c r="BT153" s="11">
        <v>6.0576999999999999E-2</v>
      </c>
      <c r="BU153" s="11">
        <v>0.115191</v>
      </c>
      <c r="BV153" s="11">
        <v>0.12837499999999999</v>
      </c>
      <c r="BW153" s="11">
        <v>9.5153000000000001E-2</v>
      </c>
      <c r="BX153" s="11">
        <v>0.17957500000000001</v>
      </c>
      <c r="BY153" s="11"/>
      <c r="BZ153" s="11"/>
      <c r="CA153" s="11"/>
      <c r="CB153" s="3" t="s">
        <v>196</v>
      </c>
      <c r="CC153" s="11">
        <v>0.354715</v>
      </c>
      <c r="CD153" s="11">
        <v>0.231769</v>
      </c>
      <c r="CE153" s="11">
        <v>0.283466</v>
      </c>
      <c r="CF153" s="11">
        <v>6.0774000000000002E-2</v>
      </c>
      <c r="CG153" s="11">
        <v>0.256575</v>
      </c>
      <c r="CH153" s="11">
        <v>0.175869</v>
      </c>
      <c r="CI153" s="11"/>
      <c r="CJ153" s="11"/>
      <c r="CK153" s="11"/>
      <c r="CL153" s="11"/>
      <c r="CM153" s="3" t="s">
        <v>196</v>
      </c>
      <c r="CN153" s="11">
        <v>0.103605</v>
      </c>
      <c r="CO153" s="11">
        <v>0.15241299999999999</v>
      </c>
      <c r="CP153" s="11">
        <v>0.27546500000000002</v>
      </c>
      <c r="CQ153" s="11">
        <v>0.13600400000000001</v>
      </c>
      <c r="CR153" s="11">
        <v>0.12886300000000001</v>
      </c>
      <c r="CS153" s="11">
        <v>0.12629399999999999</v>
      </c>
      <c r="CT153" s="11"/>
      <c r="CU153" s="11"/>
      <c r="CV153" s="11"/>
      <c r="CW153" s="11"/>
      <c r="CX153" s="3" t="s">
        <v>196</v>
      </c>
      <c r="CY153" s="17" t="s">
        <v>78</v>
      </c>
      <c r="CZ153" s="11">
        <v>0.42477300000000001</v>
      </c>
      <c r="DA153" s="11">
        <v>0.30802200000000002</v>
      </c>
      <c r="DB153" s="11">
        <v>0.53283100000000005</v>
      </c>
      <c r="DC153" s="11">
        <v>0.21582899999999999</v>
      </c>
      <c r="DD153" s="11">
        <v>0.62316700000000003</v>
      </c>
      <c r="DE153" s="11">
        <v>0.71398499999999998</v>
      </c>
      <c r="DQ153" s="3" t="s">
        <v>196</v>
      </c>
      <c r="DR153" s="11" t="s">
        <v>116</v>
      </c>
      <c r="DS153" s="11" t="s">
        <v>116</v>
      </c>
      <c r="DT153" s="11">
        <v>0.610792</v>
      </c>
      <c r="DU153" s="11" t="s">
        <v>116</v>
      </c>
      <c r="DV153" s="11" t="s">
        <v>116</v>
      </c>
      <c r="DW153" s="11">
        <v>-7.1353E-2</v>
      </c>
      <c r="DZ153" s="3" t="s">
        <v>198</v>
      </c>
      <c r="EA153" s="11">
        <v>0.177865</v>
      </c>
      <c r="EB153" s="11">
        <v>0.16412199999999999</v>
      </c>
      <c r="EC153" s="11">
        <v>0.109169</v>
      </c>
      <c r="ED153" s="11">
        <v>0.120157</v>
      </c>
      <c r="EE153" s="11">
        <v>0.11491700000000001</v>
      </c>
      <c r="EF153" s="11">
        <v>-5.855E-3</v>
      </c>
      <c r="EL153" s="3" t="s">
        <v>196</v>
      </c>
      <c r="EM153" s="20">
        <v>0.14399000000000001</v>
      </c>
      <c r="EN153" s="11">
        <v>0.14399000000000001</v>
      </c>
      <c r="EO153" s="11">
        <v>3.6408000000000003E-2</v>
      </c>
      <c r="EP153" s="11">
        <v>9.672E-2</v>
      </c>
      <c r="EQ153" s="11">
        <v>0.13277</v>
      </c>
      <c r="ER153" s="11">
        <v>9.6180000000000002E-2</v>
      </c>
      <c r="ES153" s="11">
        <v>7.0070999999999994E-2</v>
      </c>
      <c r="EU153" s="3" t="s">
        <v>196</v>
      </c>
      <c r="EV153" s="11">
        <v>9.8209999999999999E-3</v>
      </c>
      <c r="EW153" s="11">
        <v>-2.9510999999999999E-2</v>
      </c>
      <c r="EX153" s="11">
        <v>-4.1079999999999998E-2</v>
      </c>
      <c r="EY153" s="11">
        <v>-5.5986000000000001E-2</v>
      </c>
      <c r="EZ153" s="11">
        <v>-7.2403999999999996E-2</v>
      </c>
      <c r="FA153" s="11">
        <v>1.1956E-2</v>
      </c>
    </row>
    <row r="154" spans="1:157" x14ac:dyDescent="0.2">
      <c r="A154" s="3" t="s">
        <v>198</v>
      </c>
      <c r="B154" s="11">
        <v>0.25179800000000002</v>
      </c>
      <c r="C154" s="11">
        <v>0.246251</v>
      </c>
      <c r="D154" s="11">
        <v>0.19123399999999999</v>
      </c>
      <c r="E154" s="11">
        <v>0.16192100000000001</v>
      </c>
      <c r="F154" s="11">
        <v>0.23360700000000001</v>
      </c>
      <c r="G154" s="11">
        <v>0.12689</v>
      </c>
      <c r="K154" s="3" t="s">
        <v>198</v>
      </c>
      <c r="L154" s="11">
        <v>0.373309</v>
      </c>
      <c r="M154" s="11">
        <v>0.423929</v>
      </c>
      <c r="N154" s="11">
        <v>-0.56194699999999997</v>
      </c>
      <c r="O154" s="11">
        <v>-0.26267200000000002</v>
      </c>
      <c r="P154" s="11">
        <v>0.12989200000000001</v>
      </c>
      <c r="Q154" s="11">
        <v>0.18896099999999999</v>
      </c>
      <c r="U154" s="3" t="s">
        <v>198</v>
      </c>
      <c r="V154" s="11">
        <v>4.2791000000000003E-2</v>
      </c>
      <c r="W154" s="11">
        <v>1.9997000000000001E-2</v>
      </c>
      <c r="X154" s="11">
        <v>0.107571</v>
      </c>
      <c r="Y154" s="11">
        <v>0.175126</v>
      </c>
      <c r="Z154" s="11">
        <v>0.113216</v>
      </c>
      <c r="AA154" s="11">
        <v>0.19677900000000001</v>
      </c>
      <c r="AD154" s="3" t="s">
        <v>198</v>
      </c>
      <c r="AE154" s="11">
        <v>0.72240199999999999</v>
      </c>
      <c r="AF154" s="11">
        <v>0.41617100000000001</v>
      </c>
      <c r="AG154" s="11">
        <v>0.45334999999999998</v>
      </c>
      <c r="AH154" s="11" t="s">
        <v>116</v>
      </c>
      <c r="AI154" s="11" t="s">
        <v>116</v>
      </c>
      <c r="AJ154" s="11">
        <v>0.34163399999999999</v>
      </c>
      <c r="AN154" s="3" t="s">
        <v>198</v>
      </c>
      <c r="AO154" s="11">
        <v>1.721776</v>
      </c>
      <c r="AP154" s="11">
        <v>0.43464799999999998</v>
      </c>
      <c r="AQ154" s="11">
        <v>0.292846</v>
      </c>
      <c r="AR154" s="11">
        <v>0.20674500000000001</v>
      </c>
      <c r="AS154" s="11">
        <v>0.13056499999999999</v>
      </c>
      <c r="AT154" s="11">
        <v>0.20686599999999999</v>
      </c>
      <c r="AU154" s="11"/>
      <c r="AV154" s="11"/>
      <c r="AW154" s="11"/>
      <c r="AX154" s="3" t="s">
        <v>198</v>
      </c>
      <c r="AY154" s="11">
        <v>0.26248100000000002</v>
      </c>
      <c r="AZ154" s="11">
        <v>4.6064000000000001E-2</v>
      </c>
      <c r="BA154" s="11">
        <v>0.13844999999999999</v>
      </c>
      <c r="BB154" s="11">
        <v>0.193942</v>
      </c>
      <c r="BC154" s="11">
        <v>-4.7871999999999998E-2</v>
      </c>
      <c r="BD154" s="11" t="s">
        <v>116</v>
      </c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3" t="s">
        <v>198</v>
      </c>
      <c r="BS154" s="11">
        <v>9.8456000000000002E-2</v>
      </c>
      <c r="BT154" s="11">
        <v>6.6857E-2</v>
      </c>
      <c r="BU154" s="11">
        <v>0.119507</v>
      </c>
      <c r="BV154" s="11">
        <v>0.130833</v>
      </c>
      <c r="BW154" s="11">
        <v>9.8549999999999999E-2</v>
      </c>
      <c r="BX154" s="11">
        <v>0.181031</v>
      </c>
      <c r="BY154" s="11"/>
      <c r="BZ154" s="11"/>
      <c r="CA154" s="11"/>
      <c r="CB154" s="3" t="s">
        <v>198</v>
      </c>
      <c r="CC154" s="11">
        <v>0.35379699999999997</v>
      </c>
      <c r="CD154" s="11">
        <v>0.23114299999999999</v>
      </c>
      <c r="CE154" s="11">
        <v>0.28339999999999999</v>
      </c>
      <c r="CF154" s="11">
        <v>6.2272000000000001E-2</v>
      </c>
      <c r="CG154" s="11">
        <v>0.25872499999999998</v>
      </c>
      <c r="CH154" s="11">
        <v>0.178041</v>
      </c>
      <c r="CI154" s="11"/>
      <c r="CJ154" s="11"/>
      <c r="CK154" s="11"/>
      <c r="CL154" s="11"/>
      <c r="CM154" s="3" t="s">
        <v>198</v>
      </c>
      <c r="CN154" s="11">
        <v>0.108722</v>
      </c>
      <c r="CO154" s="11">
        <v>0.151753</v>
      </c>
      <c r="CP154" s="11">
        <v>0.25899299999999997</v>
      </c>
      <c r="CQ154" s="11">
        <v>0.12694800000000001</v>
      </c>
      <c r="CR154" s="11">
        <v>0.12424399999999999</v>
      </c>
      <c r="CS154" s="11">
        <v>0.122408</v>
      </c>
      <c r="CT154" s="11"/>
      <c r="CU154" s="11"/>
      <c r="CV154" s="11"/>
      <c r="CW154" s="11"/>
      <c r="CX154" s="3" t="s">
        <v>198</v>
      </c>
      <c r="CY154" s="17" t="s">
        <v>78</v>
      </c>
      <c r="CZ154" s="11">
        <v>0.42727199999999999</v>
      </c>
      <c r="DA154" s="11">
        <v>0.31587900000000002</v>
      </c>
      <c r="DB154" s="11">
        <v>0.52555700000000005</v>
      </c>
      <c r="DC154" s="11">
        <v>0.21908900000000001</v>
      </c>
      <c r="DD154" s="11">
        <v>0.61917900000000003</v>
      </c>
      <c r="DE154" s="11">
        <v>0.71126299999999998</v>
      </c>
      <c r="DQ154" s="3" t="s">
        <v>198</v>
      </c>
      <c r="DR154" s="11" t="s">
        <v>116</v>
      </c>
      <c r="DS154" s="11" t="s">
        <v>116</v>
      </c>
      <c r="DT154" s="11">
        <v>0.60873600000000005</v>
      </c>
      <c r="DU154" s="11" t="s">
        <v>116</v>
      </c>
      <c r="DV154" s="11" t="s">
        <v>116</v>
      </c>
      <c r="DW154" s="11">
        <v>-7.2294999999999998E-2</v>
      </c>
      <c r="DZ154" s="3" t="s">
        <v>181</v>
      </c>
      <c r="EA154" s="11">
        <v>0.24126600000000001</v>
      </c>
      <c r="EB154" s="11">
        <v>0.20834</v>
      </c>
      <c r="EC154" s="11">
        <v>0.18714800000000001</v>
      </c>
      <c r="ED154" s="11">
        <v>0.173568</v>
      </c>
      <c r="EE154" s="11">
        <v>0.16139999999999999</v>
      </c>
      <c r="EF154" s="11">
        <v>0.14591000000000001</v>
      </c>
      <c r="EL154" s="3" t="s">
        <v>198</v>
      </c>
      <c r="EM154" s="20">
        <v>0.15179200000000001</v>
      </c>
      <c r="EN154" s="11">
        <v>0.15179200000000001</v>
      </c>
      <c r="EO154" s="11">
        <v>4.4337000000000001E-2</v>
      </c>
      <c r="EP154" s="11">
        <v>9.4889000000000001E-2</v>
      </c>
      <c r="EQ154" s="11">
        <v>0.12768699999999999</v>
      </c>
      <c r="ER154" s="11">
        <v>9.3600000000000003E-2</v>
      </c>
      <c r="ES154" s="11">
        <v>6.9015999999999994E-2</v>
      </c>
      <c r="EU154" s="3" t="s">
        <v>198</v>
      </c>
      <c r="EV154" s="11">
        <v>9.9349999999999994E-3</v>
      </c>
      <c r="EW154" s="11">
        <v>-2.8452000000000002E-2</v>
      </c>
      <c r="EX154" s="11">
        <v>-4.0509999999999997E-2</v>
      </c>
      <c r="EY154" s="11">
        <v>-5.2668E-2</v>
      </c>
      <c r="EZ154" s="11">
        <v>-6.0122000000000002E-2</v>
      </c>
      <c r="FA154" s="11">
        <v>1.1313999999999999E-2</v>
      </c>
    </row>
    <row r="155" spans="1:157" x14ac:dyDescent="0.2">
      <c r="A155" s="3" t="s">
        <v>181</v>
      </c>
      <c r="B155" s="13" t="s">
        <v>78</v>
      </c>
      <c r="C155" s="13" t="s">
        <v>78</v>
      </c>
      <c r="D155" s="13" t="s">
        <v>78</v>
      </c>
      <c r="E155" s="13" t="s">
        <v>78</v>
      </c>
      <c r="F155" s="13" t="s">
        <v>78</v>
      </c>
      <c r="G155" s="13" t="s">
        <v>78</v>
      </c>
      <c r="K155" s="3" t="s">
        <v>181</v>
      </c>
      <c r="L155" s="13" t="s">
        <v>78</v>
      </c>
      <c r="M155" s="13" t="s">
        <v>78</v>
      </c>
      <c r="N155" s="13" t="s">
        <v>78</v>
      </c>
      <c r="O155" s="13" t="s">
        <v>78</v>
      </c>
      <c r="P155" s="13" t="s">
        <v>78</v>
      </c>
      <c r="Q155" s="13" t="s">
        <v>78</v>
      </c>
      <c r="U155" s="3" t="s">
        <v>181</v>
      </c>
      <c r="V155" s="11">
        <v>0.10512100000000001</v>
      </c>
      <c r="W155" s="11">
        <v>9.9390999999999993E-2</v>
      </c>
      <c r="X155" s="11">
        <v>9.2961000000000002E-2</v>
      </c>
      <c r="Y155" s="11">
        <v>8.4472000000000005E-2</v>
      </c>
      <c r="Z155" s="11">
        <v>6.6900000000000001E-2</v>
      </c>
      <c r="AA155" s="11">
        <v>5.4953000000000002E-2</v>
      </c>
      <c r="AD155" s="3" t="s">
        <v>181</v>
      </c>
      <c r="AE155" s="13" t="s">
        <v>78</v>
      </c>
      <c r="AF155" s="13" t="s">
        <v>78</v>
      </c>
      <c r="AG155" s="13" t="s">
        <v>78</v>
      </c>
      <c r="AH155" s="13" t="s">
        <v>78</v>
      </c>
      <c r="AI155" s="13" t="s">
        <v>78</v>
      </c>
      <c r="AJ155" s="13" t="s">
        <v>78</v>
      </c>
      <c r="AN155" s="3" t="s">
        <v>181</v>
      </c>
      <c r="AO155" s="11">
        <v>-1.8563E-2</v>
      </c>
      <c r="AP155" s="11">
        <v>-4.0318E-2</v>
      </c>
      <c r="AQ155" s="11">
        <v>-9.9763000000000004E-2</v>
      </c>
      <c r="AR155" s="11">
        <v>-0.18876200000000001</v>
      </c>
      <c r="AS155" s="11">
        <v>0.19248699999999999</v>
      </c>
      <c r="AT155" s="11">
        <v>0.141428</v>
      </c>
      <c r="AU155" s="11"/>
      <c r="AV155" s="11"/>
      <c r="AW155" s="11"/>
      <c r="AX155" s="3" t="s">
        <v>181</v>
      </c>
      <c r="AY155" s="11">
        <v>5.6508000000000003E-2</v>
      </c>
      <c r="AZ155" s="11">
        <v>8.1563999999999998E-2</v>
      </c>
      <c r="BA155" s="11">
        <v>0.10756599999999999</v>
      </c>
      <c r="BB155" s="11">
        <v>0.135127</v>
      </c>
      <c r="BC155" s="11">
        <v>0.14971799999999999</v>
      </c>
      <c r="BD155" s="11">
        <v>0.15030399999999999</v>
      </c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3" t="s">
        <v>181</v>
      </c>
      <c r="BS155" s="11">
        <v>0.23186699999999999</v>
      </c>
      <c r="BT155" s="11">
        <v>0.19606199999999999</v>
      </c>
      <c r="BU155" s="11">
        <v>0.18034900000000001</v>
      </c>
      <c r="BV155" s="11">
        <v>0.17521600000000001</v>
      </c>
      <c r="BW155" s="11">
        <v>0.170213</v>
      </c>
      <c r="BX155" s="11">
        <v>0.148698</v>
      </c>
      <c r="BY155" s="11"/>
      <c r="BZ155" s="11"/>
      <c r="CA155" s="11"/>
      <c r="CB155" s="3" t="s">
        <v>181</v>
      </c>
      <c r="CC155" s="13" t="s">
        <v>78</v>
      </c>
      <c r="CD155" s="13" t="s">
        <v>78</v>
      </c>
      <c r="CE155" s="13" t="s">
        <v>78</v>
      </c>
      <c r="CF155" s="13" t="s">
        <v>78</v>
      </c>
      <c r="CG155" s="13" t="s">
        <v>78</v>
      </c>
      <c r="CH155" s="13" t="s">
        <v>78</v>
      </c>
      <c r="CI155" s="11"/>
      <c r="CJ155" s="11"/>
      <c r="CK155" s="11"/>
      <c r="CL155" s="11"/>
      <c r="CM155" s="3" t="s">
        <v>181</v>
      </c>
      <c r="CN155" s="11">
        <v>0.10469299999999999</v>
      </c>
      <c r="CO155" s="11">
        <v>9.2387999999999998E-2</v>
      </c>
      <c r="CP155" s="11">
        <v>9.7147999999999998E-2</v>
      </c>
      <c r="CQ155" s="11">
        <v>0.101164</v>
      </c>
      <c r="CR155" s="11">
        <v>0.10270799999999999</v>
      </c>
      <c r="CS155" s="11">
        <v>0.102599</v>
      </c>
      <c r="CT155" s="11"/>
      <c r="CU155" s="11"/>
      <c r="CV155" s="11"/>
      <c r="CW155" s="11"/>
      <c r="CX155" s="3" t="s">
        <v>181</v>
      </c>
      <c r="CY155" s="17" t="s">
        <v>78</v>
      </c>
      <c r="CZ155" s="11">
        <v>0.134854</v>
      </c>
      <c r="DA155" s="11">
        <v>0.100771</v>
      </c>
      <c r="DB155" s="11">
        <v>5.7466999999999997E-2</v>
      </c>
      <c r="DC155" s="11">
        <v>2.2720000000000001E-2</v>
      </c>
      <c r="DD155" s="11">
        <v>8.9870000000000002E-3</v>
      </c>
      <c r="DE155" s="11">
        <v>0.118427</v>
      </c>
      <c r="DQ155" s="3" t="s">
        <v>181</v>
      </c>
      <c r="DR155" s="13" t="s">
        <v>78</v>
      </c>
      <c r="DS155" s="13" t="s">
        <v>78</v>
      </c>
      <c r="DT155" s="13" t="s">
        <v>78</v>
      </c>
      <c r="DU155" s="13" t="s">
        <v>78</v>
      </c>
      <c r="DV155" s="13" t="s">
        <v>78</v>
      </c>
      <c r="DW155" s="13" t="s">
        <v>78</v>
      </c>
      <c r="EL155" s="3" t="s">
        <v>181</v>
      </c>
      <c r="EM155" s="20">
        <v>0.201124</v>
      </c>
      <c r="EN155" s="11">
        <v>0.201124</v>
      </c>
      <c r="EO155" s="11">
        <v>0.195303</v>
      </c>
      <c r="EP155" s="11">
        <v>0.17941099999999999</v>
      </c>
      <c r="EQ155" s="11">
        <v>0.17946799999999999</v>
      </c>
      <c r="ER155" s="11">
        <v>0.16271099999999999</v>
      </c>
      <c r="ES155" s="11">
        <v>0.154117</v>
      </c>
      <c r="EU155" s="3" t="s">
        <v>181</v>
      </c>
      <c r="EV155" s="11">
        <v>2.0025000000000001E-2</v>
      </c>
      <c r="EW155" s="11">
        <v>1.9633000000000001E-2</v>
      </c>
      <c r="EX155" s="11">
        <v>1.9224999999999999E-2</v>
      </c>
      <c r="EY155" s="11">
        <v>1.8890000000000001E-2</v>
      </c>
      <c r="EZ155" s="11">
        <v>1.8540999999999998E-2</v>
      </c>
      <c r="FA155" s="11">
        <v>2.9287000000000001E-2</v>
      </c>
    </row>
    <row r="156" spans="1:157" x14ac:dyDescent="0.2"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9869-698C-4472-89D5-30C95ADC24C8}">
  <dimension ref="A1:V37"/>
  <sheetViews>
    <sheetView tabSelected="1" workbookViewId="0">
      <selection activeCell="J25" sqref="J25"/>
    </sheetView>
  </sheetViews>
  <sheetFormatPr baseColWidth="10" defaultColWidth="18.5" defaultRowHeight="15" x14ac:dyDescent="0.2"/>
  <cols>
    <col min="1" max="1" width="37.33203125" style="24" customWidth="1"/>
    <col min="2" max="2" width="23.33203125" style="24" bestFit="1" customWidth="1"/>
    <col min="3" max="4" width="18.5" style="24"/>
    <col min="5" max="5" width="21.5" style="24" customWidth="1"/>
    <col min="6" max="13" width="18.5" style="24"/>
    <col min="14" max="14" width="25.1640625" style="24" customWidth="1"/>
    <col min="15" max="16384" width="18.5" style="24"/>
  </cols>
  <sheetData>
    <row r="1" spans="1:22" ht="18" x14ac:dyDescent="0.25">
      <c r="A1" s="27" t="s">
        <v>204</v>
      </c>
      <c r="B1" s="28" t="s">
        <v>205</v>
      </c>
      <c r="C1" s="28" t="s">
        <v>206</v>
      </c>
      <c r="D1" s="28" t="s">
        <v>207</v>
      </c>
      <c r="E1" s="28" t="s">
        <v>208</v>
      </c>
      <c r="F1" s="28" t="s">
        <v>209</v>
      </c>
      <c r="G1" s="28" t="s">
        <v>210</v>
      </c>
      <c r="H1" s="28" t="s">
        <v>211</v>
      </c>
      <c r="I1" s="28" t="s">
        <v>212</v>
      </c>
      <c r="J1" s="28" t="s">
        <v>213</v>
      </c>
      <c r="K1" s="28" t="s">
        <v>214</v>
      </c>
      <c r="L1" s="28" t="s">
        <v>215</v>
      </c>
      <c r="M1" s="28" t="s">
        <v>216</v>
      </c>
      <c r="N1" s="28" t="s">
        <v>217</v>
      </c>
      <c r="O1" s="28" t="s">
        <v>218</v>
      </c>
      <c r="P1" s="28" t="s">
        <v>219</v>
      </c>
      <c r="Q1" s="28" t="s">
        <v>220</v>
      </c>
    </row>
    <row r="2" spans="1:22" ht="18" x14ac:dyDescent="0.25">
      <c r="A2" s="27" t="s">
        <v>221</v>
      </c>
      <c r="B2" s="35">
        <f>Data!B46</f>
        <v>7.3931999999999998E-2</v>
      </c>
      <c r="C2" s="35">
        <f>Data!L46</f>
        <v>0.55542100000000005</v>
      </c>
      <c r="D2" s="35">
        <v>0.54400000000000004</v>
      </c>
      <c r="E2" s="35">
        <f>Data!AE46</f>
        <v>0.20313700000000001</v>
      </c>
      <c r="F2" s="35">
        <f>Data!AO46</f>
        <v>0.56775299999999995</v>
      </c>
      <c r="G2" s="35">
        <f>Data!AY46</f>
        <v>0.85057700000000003</v>
      </c>
      <c r="H2" s="35">
        <f>Data!BI46</f>
        <v>9.7524E-2</v>
      </c>
      <c r="I2" s="35">
        <f>Data!BS46</f>
        <v>0.60791799999999996</v>
      </c>
      <c r="J2" s="35">
        <f>Data!CC46</f>
        <v>9.2692999999999998E-2</v>
      </c>
      <c r="K2" s="35">
        <f>Data!CN46</f>
        <v>0.40970099999999998</v>
      </c>
      <c r="L2" s="35">
        <f>Data!CZ46</f>
        <v>0.17801500000000001</v>
      </c>
      <c r="M2" s="35">
        <f>Data!DJ59</f>
        <v>0.53437199999999996</v>
      </c>
      <c r="N2" s="35">
        <f>Data!DR46</f>
        <v>0.64251000000000003</v>
      </c>
      <c r="O2" s="35">
        <f>Data!EA46</f>
        <v>0.39554600000000001</v>
      </c>
      <c r="P2" s="35">
        <f>Data!EN46</f>
        <v>0.32538400000000001</v>
      </c>
      <c r="Q2" s="35">
        <f>Data!EV46</f>
        <v>0.47277200000000003</v>
      </c>
      <c r="R2" s="25"/>
      <c r="S2" s="25"/>
      <c r="T2" s="25"/>
      <c r="U2" s="25"/>
      <c r="V2" s="25"/>
    </row>
    <row r="3" spans="1:22" ht="18" x14ac:dyDescent="0.25">
      <c r="A3" s="27" t="s">
        <v>222</v>
      </c>
      <c r="B3" s="35">
        <f>Data!C46</f>
        <v>0.111302</v>
      </c>
      <c r="C3" s="35">
        <f>Data!M46</f>
        <v>0.52860499999999999</v>
      </c>
      <c r="D3" s="35">
        <v>0.65200000000000002</v>
      </c>
      <c r="E3" s="35">
        <f>Data!AF46</f>
        <v>0.21328900000000001</v>
      </c>
      <c r="F3" s="35">
        <f>Data!AP46</f>
        <v>0.63559900000000003</v>
      </c>
      <c r="G3" s="35">
        <f>Data!AZ46</f>
        <v>0.74350700000000003</v>
      </c>
      <c r="H3" s="35">
        <f>Data!BJ46</f>
        <v>8.9042999999999997E-2</v>
      </c>
      <c r="I3" s="35">
        <f>Data!BT46</f>
        <v>0.67479999999999996</v>
      </c>
      <c r="J3" s="35">
        <f>Data!CD46</f>
        <v>7.6677999999999996E-2</v>
      </c>
      <c r="K3" s="35">
        <f>Data!CO46</f>
        <v>0.36687599999999998</v>
      </c>
      <c r="L3" s="35">
        <f>Data!DA46</f>
        <v>0.31020799999999998</v>
      </c>
      <c r="M3" s="35">
        <f>Data!DK59</f>
        <v>0.54283899999999996</v>
      </c>
      <c r="N3" s="35">
        <f>Data!DS46</f>
        <v>0.36030299999999998</v>
      </c>
      <c r="O3" s="35">
        <f>Data!EB46</f>
        <v>0.38126900000000002</v>
      </c>
      <c r="P3" s="35">
        <f>Data!EO46</f>
        <v>0.40493000000000001</v>
      </c>
      <c r="Q3" s="35">
        <f>Data!EW46</f>
        <v>0.42098000000000002</v>
      </c>
    </row>
    <row r="4" spans="1:22" ht="18" x14ac:dyDescent="0.25">
      <c r="A4" s="27" t="s">
        <v>223</v>
      </c>
      <c r="B4" s="35">
        <f>Data!D46</f>
        <v>0.10176200000000001</v>
      </c>
      <c r="C4" s="35">
        <f>Data!N46</f>
        <v>0.50271900000000003</v>
      </c>
      <c r="D4" s="35">
        <v>0.68400000000000005</v>
      </c>
      <c r="E4" s="35">
        <f>Data!AG46</f>
        <v>0.18804100000000001</v>
      </c>
      <c r="F4" s="35">
        <f>Data!AQ46</f>
        <v>0.61709700000000001</v>
      </c>
      <c r="G4" s="35">
        <f>Data!BA46</f>
        <v>0.64898900000000004</v>
      </c>
      <c r="H4" s="35">
        <f>Data!BK46</f>
        <v>8.0450999999999995E-2</v>
      </c>
      <c r="I4" s="35">
        <f>Data!BU46</f>
        <v>0.66438699999999995</v>
      </c>
      <c r="J4" s="35">
        <f>Data!CE46</f>
        <v>9.9984000000000003E-2</v>
      </c>
      <c r="K4" s="35">
        <f>Data!CP46</f>
        <v>0.320075</v>
      </c>
      <c r="L4" s="35">
        <f>Data!DB46</f>
        <v>0.30775400000000003</v>
      </c>
      <c r="M4" s="35">
        <f>Data!DL59</f>
        <v>0.52231099999999997</v>
      </c>
      <c r="N4" s="35">
        <f>Data!DT46</f>
        <v>0.21932399999999999</v>
      </c>
      <c r="O4" s="35">
        <f>Data!EC46</f>
        <v>0.37558900000000001</v>
      </c>
      <c r="P4" s="35">
        <f>Data!EP46</f>
        <v>0.36440600000000001</v>
      </c>
      <c r="Q4" s="35">
        <f>Data!EX46</f>
        <v>0.388652</v>
      </c>
    </row>
    <row r="5" spans="1:22" ht="18" x14ac:dyDescent="0.25">
      <c r="A5" s="27" t="s">
        <v>224</v>
      </c>
      <c r="B5" s="35">
        <f>Data!E46</f>
        <v>0.10477</v>
      </c>
      <c r="C5" s="35">
        <f>Data!O46</f>
        <v>0.53781000000000001</v>
      </c>
      <c r="D5" s="35">
        <v>0.72299999999999998</v>
      </c>
      <c r="E5" s="35">
        <f>Data!AH46</f>
        <v>0.209534</v>
      </c>
      <c r="F5" s="35">
        <f>Data!AR46</f>
        <v>0.63773899999999994</v>
      </c>
      <c r="G5" s="35">
        <f>Data!BB46</f>
        <v>0.60309100000000004</v>
      </c>
      <c r="H5" s="35">
        <f>Data!BL46</f>
        <v>7.9150999999999999E-2</v>
      </c>
      <c r="I5" s="35">
        <f>Data!BV46</f>
        <v>0.69877100000000003</v>
      </c>
      <c r="J5" s="35">
        <f>Data!CF46</f>
        <v>0.174591</v>
      </c>
      <c r="K5" s="35">
        <f>Data!CQ46</f>
        <v>0.27809200000000001</v>
      </c>
      <c r="L5" s="35">
        <f>Data!DC46</f>
        <v>0.35248400000000002</v>
      </c>
      <c r="M5" s="35">
        <f>Data!DM59</f>
        <v>0.53330200000000005</v>
      </c>
      <c r="N5" s="35">
        <f>Data!DU46</f>
        <v>0.11129600000000001</v>
      </c>
      <c r="O5" s="35">
        <f>Data!ED46</f>
        <v>0.40024300000000002</v>
      </c>
      <c r="P5" s="35">
        <f>Data!EQ46</f>
        <v>0.39563100000000001</v>
      </c>
      <c r="Q5" s="35">
        <f>Data!EY46</f>
        <v>0.42085499999999998</v>
      </c>
    </row>
    <row r="6" spans="1:22" ht="19" x14ac:dyDescent="0.25">
      <c r="A6" s="27" t="s">
        <v>225</v>
      </c>
      <c r="B6" s="35">
        <f>Data!F46</f>
        <v>9.5346E-2</v>
      </c>
      <c r="C6" s="35">
        <f>Data!P46</f>
        <v>0.44455699999999998</v>
      </c>
      <c r="D6" s="35">
        <v>0.66600000000000004</v>
      </c>
      <c r="E6" s="35">
        <f>Data!AI46</f>
        <v>0.189638</v>
      </c>
      <c r="F6" s="35">
        <f>Data!AS46</f>
        <v>0.62304300000000001</v>
      </c>
      <c r="G6" s="35">
        <f>Data!BC46</f>
        <v>0.70898899999999998</v>
      </c>
      <c r="H6" s="36" t="s">
        <v>116</v>
      </c>
      <c r="I6" s="35">
        <f>Data!BW46</f>
        <v>0.701658</v>
      </c>
      <c r="J6" s="35">
        <f>Data!CG46</f>
        <v>0.198459</v>
      </c>
      <c r="K6" s="35">
        <f>Data!CR46</f>
        <v>0.26711499999999999</v>
      </c>
      <c r="L6" s="35">
        <f>Data!DD46</f>
        <v>0.20461099999999999</v>
      </c>
      <c r="M6" s="35">
        <f>Data!DN59</f>
        <v>0.53451400000000004</v>
      </c>
      <c r="N6" s="35">
        <f>Data!DV46</f>
        <v>0.13081000000000001</v>
      </c>
      <c r="O6" s="35">
        <f>Data!EE46</f>
        <v>0.40537000000000001</v>
      </c>
      <c r="P6" s="35">
        <f>Data!ER46</f>
        <v>0.35475099999999998</v>
      </c>
      <c r="Q6" s="35">
        <f>Data!EZ46</f>
        <v>0.41129500000000002</v>
      </c>
    </row>
    <row r="7" spans="1:22" ht="19" x14ac:dyDescent="0.25">
      <c r="A7" s="27" t="s">
        <v>226</v>
      </c>
      <c r="B7" s="35">
        <f>Data!G46</f>
        <v>8.5289000000000004E-2</v>
      </c>
      <c r="C7" s="35">
        <f>Data!Q46</f>
        <v>0.37955499999999998</v>
      </c>
      <c r="D7" s="35">
        <v>0.67600000000000005</v>
      </c>
      <c r="E7" s="35">
        <f>Data!AJ46</f>
        <v>0.16462299999999999</v>
      </c>
      <c r="F7" s="35">
        <f>Data!AT46</f>
        <v>0.50453099999999995</v>
      </c>
      <c r="G7" s="35">
        <f>Data!BD46</f>
        <v>0.68561399999999995</v>
      </c>
      <c r="H7" s="36" t="s">
        <v>116</v>
      </c>
      <c r="I7" s="35">
        <f>Data!BX46</f>
        <v>0.710009</v>
      </c>
      <c r="J7" s="35">
        <f>Data!CH46</f>
        <v>0.22964599999999999</v>
      </c>
      <c r="K7" s="35">
        <f>Data!CS46</f>
        <v>0.25181399999999998</v>
      </c>
      <c r="L7" s="35">
        <f>Data!DE46</f>
        <v>0.13431999999999999</v>
      </c>
      <c r="M7" s="35">
        <f>Data!DO59</f>
        <v>0.52298100000000003</v>
      </c>
      <c r="N7" s="35">
        <f>Data!DW46</f>
        <v>0.15310199999999999</v>
      </c>
      <c r="O7" s="35">
        <f>Data!EF46</f>
        <v>0.42844599999999999</v>
      </c>
      <c r="P7" s="35">
        <f>Data!ES46</f>
        <v>0.35778799999999999</v>
      </c>
      <c r="Q7" s="35">
        <f>Data!FA46</f>
        <v>0.40228199999999997</v>
      </c>
    </row>
    <row r="8" spans="1:22" ht="15.5" customHeight="1" x14ac:dyDescent="0.25">
      <c r="A8" s="29" t="s">
        <v>227</v>
      </c>
      <c r="B8" s="36">
        <v>0.17197899999999999</v>
      </c>
      <c r="C8" s="36" t="s">
        <v>116</v>
      </c>
      <c r="D8" s="35">
        <f>Data!V141</f>
        <v>4.2123000000000001E-2</v>
      </c>
      <c r="E8" s="35">
        <f>0.299011</f>
        <v>0.29901100000000003</v>
      </c>
      <c r="F8" s="36">
        <v>0.29716300000000001</v>
      </c>
      <c r="G8" s="36">
        <v>0.108406</v>
      </c>
      <c r="H8" s="36">
        <v>6.0775999999999997E-2</v>
      </c>
      <c r="I8" s="36">
        <v>0.13109000000000001</v>
      </c>
      <c r="J8" s="36">
        <v>0.43437199999999998</v>
      </c>
      <c r="K8" s="36">
        <v>0.13759399999999999</v>
      </c>
      <c r="L8" s="36">
        <v>0.31519799999999998</v>
      </c>
      <c r="M8" s="36" t="s">
        <v>116</v>
      </c>
      <c r="N8" s="36" t="s">
        <v>116</v>
      </c>
      <c r="O8" s="36">
        <v>0.12423099999999999</v>
      </c>
      <c r="P8" s="36">
        <v>0.13150999999999999</v>
      </c>
      <c r="Q8" s="36">
        <v>-4.6336000000000002E-2</v>
      </c>
    </row>
    <row r="9" spans="1:22" ht="38" x14ac:dyDescent="0.25">
      <c r="A9" s="29" t="s">
        <v>228</v>
      </c>
      <c r="B9" s="36">
        <v>0.158835</v>
      </c>
      <c r="C9" s="35">
        <f>Data!M141</f>
        <v>0.69655900000000004</v>
      </c>
      <c r="D9" s="35">
        <f>Data!W142</f>
        <v>7.3100999999999999E-2</v>
      </c>
      <c r="E9" s="35">
        <f>0.136284</f>
        <v>0.13628399999999999</v>
      </c>
      <c r="F9" s="36">
        <v>8.8755000000000001E-2</v>
      </c>
      <c r="G9" s="36">
        <v>0.13047700000000001</v>
      </c>
      <c r="H9" s="36">
        <v>2.1781999999999999E-2</v>
      </c>
      <c r="I9" s="36">
        <v>8.8860999999999996E-2</v>
      </c>
      <c r="J9" s="36">
        <v>0.39888200000000001</v>
      </c>
      <c r="K9" s="36">
        <v>0.217559</v>
      </c>
      <c r="L9" s="36">
        <v>0.39383499999999999</v>
      </c>
      <c r="M9" s="36" t="s">
        <v>116</v>
      </c>
      <c r="N9" s="36" t="s">
        <v>116</v>
      </c>
      <c r="O9" s="36">
        <v>0.147227</v>
      </c>
      <c r="P9" s="36">
        <v>8.7509000000000003E-2</v>
      </c>
      <c r="Q9" s="36">
        <v>-9.2860000000000009E-3</v>
      </c>
    </row>
    <row r="10" spans="1:22" ht="38" x14ac:dyDescent="0.25">
      <c r="A10" s="29" t="s">
        <v>229</v>
      </c>
      <c r="B10" s="36">
        <v>0.26289499999999999</v>
      </c>
      <c r="C10" s="35">
        <f>Data!N141</f>
        <v>0.443909</v>
      </c>
      <c r="D10" s="35">
        <f>Data!X141</f>
        <v>0.12216299999999999</v>
      </c>
      <c r="E10" s="35">
        <f>0.272032</f>
        <v>0.272032</v>
      </c>
      <c r="F10" s="36">
        <v>0.35578100000000001</v>
      </c>
      <c r="G10" s="36">
        <v>0.14888499999999999</v>
      </c>
      <c r="H10" s="36">
        <v>0.11722399999999999</v>
      </c>
      <c r="I10" s="36">
        <v>0.112888</v>
      </c>
      <c r="J10" s="36">
        <v>0.304475</v>
      </c>
      <c r="K10" s="36">
        <v>0.24509700000000001</v>
      </c>
      <c r="L10" s="36">
        <v>0.38529200000000002</v>
      </c>
      <c r="M10" s="36" t="s">
        <v>116</v>
      </c>
      <c r="N10" s="36" t="s">
        <v>116</v>
      </c>
      <c r="O10" s="36">
        <v>0.12898799999999999</v>
      </c>
      <c r="P10" s="36">
        <v>9.0643000000000001E-2</v>
      </c>
      <c r="Q10" s="36">
        <v>3.8938E-2</v>
      </c>
    </row>
    <row r="11" spans="1:22" ht="38" x14ac:dyDescent="0.25">
      <c r="A11" s="29" t="s">
        <v>230</v>
      </c>
      <c r="B11" s="36">
        <v>0.20600399999999999</v>
      </c>
      <c r="C11" s="35">
        <f>Data!O141</f>
        <v>0.24665400000000001</v>
      </c>
      <c r="D11" s="35">
        <f>Data!Y141</f>
        <v>0.13195200000000001</v>
      </c>
      <c r="E11" s="36" t="s">
        <v>116</v>
      </c>
      <c r="F11" s="36">
        <v>0.42561100000000002</v>
      </c>
      <c r="G11" s="36">
        <v>0.12822800000000001</v>
      </c>
      <c r="H11" s="36">
        <v>5.5617E-2</v>
      </c>
      <c r="I11" s="36">
        <v>0.12781999999999999</v>
      </c>
      <c r="J11" s="36">
        <v>0.104671</v>
      </c>
      <c r="K11" s="36">
        <v>0.21395</v>
      </c>
      <c r="L11" s="36">
        <v>0.117866</v>
      </c>
      <c r="M11" s="36" t="s">
        <v>116</v>
      </c>
      <c r="N11" s="36" t="s">
        <v>116</v>
      </c>
      <c r="O11" s="36">
        <v>0.13409499999999999</v>
      </c>
      <c r="P11" s="36">
        <v>0.10169300000000001</v>
      </c>
      <c r="Q11" s="36">
        <v>5.3947000000000002E-2</v>
      </c>
    </row>
    <row r="12" spans="1:22" ht="38" x14ac:dyDescent="0.25">
      <c r="A12" s="29" t="s">
        <v>231</v>
      </c>
      <c r="B12" s="36">
        <v>0.22015299999999999</v>
      </c>
      <c r="C12" s="35">
        <f>Data!P141</f>
        <v>0.26505099999999998</v>
      </c>
      <c r="D12" s="35">
        <f>Data!Z141</f>
        <v>9.3025999999999998E-2</v>
      </c>
      <c r="E12" s="35">
        <f>0.979871</f>
        <v>0.97987100000000005</v>
      </c>
      <c r="F12" s="36">
        <v>0.28140300000000001</v>
      </c>
      <c r="G12" s="36">
        <v>0.119786</v>
      </c>
      <c r="H12" s="36">
        <v>8.8702000000000003E-2</v>
      </c>
      <c r="I12" s="36">
        <v>0.11312999999999999</v>
      </c>
      <c r="J12" s="36">
        <v>0.149869</v>
      </c>
      <c r="K12" s="36">
        <v>0.20219899999999999</v>
      </c>
      <c r="L12" s="36">
        <v>0.53848200000000002</v>
      </c>
      <c r="M12" s="36" t="s">
        <v>116</v>
      </c>
      <c r="N12" s="36" t="s">
        <v>116</v>
      </c>
      <c r="O12" s="36">
        <v>0.127447</v>
      </c>
      <c r="P12" s="36">
        <v>0.109445</v>
      </c>
      <c r="Q12" s="36">
        <v>4.6184999999999997E-2</v>
      </c>
    </row>
    <row r="13" spans="1:22" ht="38" x14ac:dyDescent="0.25">
      <c r="A13" s="29" t="s">
        <v>232</v>
      </c>
      <c r="B13" s="36">
        <v>0.24513699999999999</v>
      </c>
      <c r="C13" s="35">
        <f>Data!Q141</f>
        <v>0.361124</v>
      </c>
      <c r="D13" s="35">
        <f>Data!AA141</f>
        <v>0.13438600000000001</v>
      </c>
      <c r="E13" s="35">
        <f>0.322</f>
        <v>0.32200000000000001</v>
      </c>
      <c r="F13" s="36">
        <v>0.32837</v>
      </c>
      <c r="G13" s="36">
        <v>0.21141599999999999</v>
      </c>
      <c r="H13" s="36">
        <v>0.111577</v>
      </c>
      <c r="I13" s="36">
        <v>0.112118</v>
      </c>
      <c r="J13" s="36">
        <v>0.184139</v>
      </c>
      <c r="K13" s="36">
        <v>0.19258</v>
      </c>
      <c r="L13" s="36">
        <v>0.99911099999999997</v>
      </c>
      <c r="M13" s="36" t="s">
        <v>116</v>
      </c>
      <c r="N13" s="36" t="s">
        <v>116</v>
      </c>
      <c r="O13" s="36">
        <v>9.2929999999999999E-2</v>
      </c>
      <c r="P13" s="36">
        <v>9.9168999999999993E-2</v>
      </c>
      <c r="Q13" s="36">
        <v>6.4344999999999999E-2</v>
      </c>
    </row>
    <row r="14" spans="1:22" ht="18" x14ac:dyDescent="0.25">
      <c r="A14" s="27" t="s">
        <v>233</v>
      </c>
      <c r="B14" s="30">
        <f>921.13 * 10^9</f>
        <v>921130000000</v>
      </c>
      <c r="C14" s="30">
        <f>920.22 * 10^9</f>
        <v>920220000000</v>
      </c>
      <c r="D14" s="30">
        <f>1.287 * 10^12</f>
        <v>1287000000000</v>
      </c>
      <c r="E14" s="30">
        <f>551.96 * 10^9</f>
        <v>551960000000</v>
      </c>
      <c r="F14" s="31">
        <f>125.71 *10^9</f>
        <v>125710000000</v>
      </c>
      <c r="G14" s="31">
        <f>125.84 *10^9</f>
        <v>125840000000</v>
      </c>
      <c r="H14" s="31">
        <f>429.91 *10^9</f>
        <v>429910000000</v>
      </c>
      <c r="I14" s="27">
        <f>300.68 * 10^9</f>
        <v>300680000000</v>
      </c>
      <c r="J14" s="27">
        <f>585.37 * 10^9</f>
        <v>585370000000</v>
      </c>
      <c r="K14" s="31">
        <f>1.2 *10^12</f>
        <v>1200000000000</v>
      </c>
      <c r="L14" s="32">
        <v>144000000000</v>
      </c>
      <c r="M14" s="27">
        <f>26.76*10^12</f>
        <v>26760000000000</v>
      </c>
      <c r="N14" s="33">
        <f>75.71 * 10^9</f>
        <v>75710000000</v>
      </c>
      <c r="O14" s="27">
        <f>278.69 * 10^9</f>
        <v>278690000000</v>
      </c>
      <c r="P14" s="27">
        <f>416.79 * 10^9</f>
        <v>416790000000</v>
      </c>
      <c r="Q14" s="27">
        <f>337.16 *10^9</f>
        <v>337160000000</v>
      </c>
    </row>
    <row r="15" spans="1:22" ht="18" x14ac:dyDescent="0.25">
      <c r="A15" s="27" t="s">
        <v>234</v>
      </c>
      <c r="B15" s="30">
        <f>1.185 * 10^12</f>
        <v>1185000000000</v>
      </c>
      <c r="C15" s="30">
        <f>1.634 * 10^12</f>
        <v>1634000000000</v>
      </c>
      <c r="D15" s="30">
        <f>2.255 * 10^12</f>
        <v>2255000000000</v>
      </c>
      <c r="E15" s="30">
        <f>543.67 * 10^9</f>
        <v>543669999999.99994</v>
      </c>
      <c r="F15" s="31">
        <f>178.07 *10^9</f>
        <v>178070000000</v>
      </c>
      <c r="G15" s="31">
        <f>161.5 * 10^9</f>
        <v>161500000000</v>
      </c>
      <c r="H15" s="31">
        <f>387.33 *10^9</f>
        <v>387330000000</v>
      </c>
      <c r="I15" s="27">
        <f>355.84 * 10^9</f>
        <v>355840000000</v>
      </c>
      <c r="J15" s="27">
        <f>778.23 * 10^9</f>
        <v>778230000000</v>
      </c>
      <c r="K15" s="31">
        <f>1.681 *10^12</f>
        <v>1681000000000</v>
      </c>
      <c r="L15" s="32">
        <v>323240000000</v>
      </c>
      <c r="M15" s="27">
        <f>31.66*10^12</f>
        <v>31660000000000</v>
      </c>
      <c r="N15" s="33">
        <f>668.9 * 10^9</f>
        <v>668900000000</v>
      </c>
      <c r="O15" s="27">
        <f>332.73 * 10^9</f>
        <v>332730000000</v>
      </c>
      <c r="P15" s="32">
        <v>482170000000</v>
      </c>
      <c r="Q15" s="27">
        <f>407.84 * 10^9</f>
        <v>407840000000</v>
      </c>
    </row>
    <row r="16" spans="1:22" ht="18" x14ac:dyDescent="0.25">
      <c r="A16" s="27" t="s">
        <v>235</v>
      </c>
      <c r="B16" s="30">
        <f>1.917 * 10^12</f>
        <v>1917000000000</v>
      </c>
      <c r="C16" s="30">
        <f>1.691 * 10^12</f>
        <v>1691000000000</v>
      </c>
      <c r="D16" s="30">
        <f>2.901 * 10^12</f>
        <v>2901000000000</v>
      </c>
      <c r="E16" s="30">
        <f>669.12 * 10^9</f>
        <v>669120000000</v>
      </c>
      <c r="F16" s="31">
        <f>274.73 *10^9</f>
        <v>274730000000.00003</v>
      </c>
      <c r="G16" s="31">
        <f>264.22 * 10^9</f>
        <v>264220000000.00003</v>
      </c>
      <c r="H16" s="31">
        <f>466.19 *10^9</f>
        <v>466190000000</v>
      </c>
      <c r="I16" s="27">
        <f>352.07 * 10^9</f>
        <v>352070000000</v>
      </c>
      <c r="J16" s="27">
        <f>921.93 * 10^9</f>
        <v>921930000000</v>
      </c>
      <c r="K16" s="31">
        <f>2.522 *10^12</f>
        <v>2522000000000</v>
      </c>
      <c r="L16" s="32">
        <v>735270000000</v>
      </c>
      <c r="M16" s="27">
        <f>40.36*10^12</f>
        <v>40360000000000</v>
      </c>
      <c r="N16" s="33">
        <f>1.061 * 10^12</f>
        <v>1061000000000</v>
      </c>
      <c r="O16" s="27">
        <f>472.94 * 10^9</f>
        <v>472940000000</v>
      </c>
      <c r="P16" s="27">
        <f>469.42 * 10^9</f>
        <v>469420000000</v>
      </c>
      <c r="Q16" s="27">
        <f>401.35 * 10^9</f>
        <v>401350000000</v>
      </c>
    </row>
    <row r="17" spans="1:17" ht="18" x14ac:dyDescent="0.25">
      <c r="A17" s="27" t="s">
        <v>236</v>
      </c>
      <c r="B17" s="30">
        <f>1.145 * 10^12</f>
        <v>1145000000000</v>
      </c>
      <c r="C17" s="30">
        <f>856.94 * 10^9</f>
        <v>856940000000</v>
      </c>
      <c r="D17" s="30">
        <f>2.066 * 10^12</f>
        <v>2065999999999.9998</v>
      </c>
      <c r="E17" s="30">
        <f>681.77 * 10^9</f>
        <v>681770000000</v>
      </c>
      <c r="F17" s="31">
        <f>233.65 *10^9</f>
        <v>233650000000</v>
      </c>
      <c r="G17" s="31">
        <f>347.61 * 10^9</f>
        <v>347610000000</v>
      </c>
      <c r="H17" s="31">
        <f>393.34 *10^9</f>
        <v>393340000000</v>
      </c>
      <c r="I17" s="27">
        <f>334.32 * 10^9</f>
        <v>334320000000</v>
      </c>
      <c r="J17" s="27">
        <f>319.88 * 10^9</f>
        <v>319880000000</v>
      </c>
      <c r="K17" s="31">
        <f>1.787 *10^12</f>
        <v>1787000000000</v>
      </c>
      <c r="L17" s="32">
        <v>364180000000</v>
      </c>
      <c r="M17" s="27">
        <f>32.13*10^12</f>
        <v>32130000000000.004</v>
      </c>
      <c r="N17" s="33">
        <f>388.97 * 10^9</f>
        <v>388970000000</v>
      </c>
      <c r="O17" s="27">
        <f>495.37 * 10^9</f>
        <v>495370000000</v>
      </c>
      <c r="P17" s="27">
        <f>439.95 * 10^9</f>
        <v>439950000000</v>
      </c>
      <c r="Q17" s="27">
        <f>382.37 * 10^9</f>
        <v>382370000000</v>
      </c>
    </row>
    <row r="18" spans="1:17" ht="18" x14ac:dyDescent="0.25">
      <c r="A18" s="27" t="s">
        <v>237</v>
      </c>
      <c r="B18" s="30">
        <f>1.756 * 10^12</f>
        <v>1756000000000</v>
      </c>
      <c r="C18" s="30">
        <f>1.57 * 10^12</f>
        <v>1570000000000</v>
      </c>
      <c r="D18" s="30">
        <f>2.994 * 10^12</f>
        <v>2994000000000</v>
      </c>
      <c r="E18" s="30">
        <f>777.45 * 10^9</f>
        <v>777450000000</v>
      </c>
      <c r="F18" s="31">
        <f>461.01 *10^9</f>
        <v>461010000000</v>
      </c>
      <c r="G18" s="31">
        <f>553.36 * 10^9</f>
        <v>553360000000</v>
      </c>
      <c r="H18" s="31">
        <f>491.76 *10^9</f>
        <v>491760000000</v>
      </c>
      <c r="I18" s="27">
        <f>399.97 * 10^9</f>
        <v>399970000000</v>
      </c>
      <c r="J18" s="27">
        <f>909.62 * 10^9</f>
        <v>909620000000</v>
      </c>
      <c r="K18" s="31">
        <f>2.794 *10^12</f>
        <v>2794000000000</v>
      </c>
      <c r="L18" s="32">
        <v>1223000000000</v>
      </c>
      <c r="M18" s="27">
        <f>40.04*10^12</f>
        <v>40040000000000</v>
      </c>
      <c r="N18" s="33">
        <f>789.89 * 10^9</f>
        <v>789890000000</v>
      </c>
      <c r="O18" s="27">
        <f>486.94 * 10^9</f>
        <v>486940000000</v>
      </c>
      <c r="P18" s="27">
        <f>535.06 * 10^9</f>
        <v>535059999999.99994</v>
      </c>
      <c r="Q18" s="27">
        <f>424.43 * 10^9</f>
        <v>424430000000</v>
      </c>
    </row>
    <row r="19" spans="1:17" ht="18" x14ac:dyDescent="0.25">
      <c r="A19" s="27" t="s">
        <v>238</v>
      </c>
      <c r="B19" s="32">
        <f>2.365 * 10^12</f>
        <v>2365000000000</v>
      </c>
      <c r="C19" s="30">
        <f>2.352 * 10^12</f>
        <v>2352000000000</v>
      </c>
      <c r="D19" s="30">
        <f>3.863 * 10^12</f>
        <v>3863000000000</v>
      </c>
      <c r="E19" s="30">
        <f>983.86 * 10^9</f>
        <v>983860000000</v>
      </c>
      <c r="F19" s="31">
        <f>1.133 *10^12</f>
        <v>1133000000000</v>
      </c>
      <c r="G19" s="31">
        <f>704.31 * 10^9</f>
        <v>704310000000</v>
      </c>
      <c r="H19" s="31">
        <f>678.97 *10^9</f>
        <v>678970000000</v>
      </c>
      <c r="I19" s="27">
        <f>488.46 * 10^9</f>
        <v>488460000000</v>
      </c>
      <c r="J19" s="27">
        <f>1.514 * 10^12</f>
        <v>1514000000000</v>
      </c>
      <c r="K19" s="31">
        <f>3.2 *10^12</f>
        <v>3200000000000</v>
      </c>
      <c r="L19" s="32">
        <v>3355000000000</v>
      </c>
      <c r="M19" s="27">
        <f>49.81*10^12</f>
        <v>49810000000000</v>
      </c>
      <c r="N19" s="33">
        <f>1.385 * 10^12</f>
        <v>1385000000000</v>
      </c>
      <c r="O19" s="27">
        <f>469.33 * 10^9</f>
        <v>469330000000</v>
      </c>
      <c r="P19" s="27">
        <f>617.07 * 10^9</f>
        <v>617070000000</v>
      </c>
      <c r="Q19" s="27">
        <f>736.34 * 10^9</f>
        <v>736340000000</v>
      </c>
    </row>
    <row r="21" spans="1:17" x14ac:dyDescent="0.2">
      <c r="A21" s="34" t="s">
        <v>239</v>
      </c>
      <c r="C21" s="26"/>
    </row>
    <row r="22" spans="1:17" x14ac:dyDescent="0.2">
      <c r="A22" s="34" t="s">
        <v>240</v>
      </c>
    </row>
    <row r="23" spans="1:17" x14ac:dyDescent="0.2">
      <c r="A23" s="34" t="s">
        <v>241</v>
      </c>
    </row>
    <row r="24" spans="1:17" x14ac:dyDescent="0.2">
      <c r="A24" s="34" t="s">
        <v>242</v>
      </c>
    </row>
    <row r="25" spans="1:17" x14ac:dyDescent="0.2">
      <c r="A25" s="34" t="s">
        <v>243</v>
      </c>
    </row>
    <row r="26" spans="1:17" x14ac:dyDescent="0.2">
      <c r="A26" s="34" t="s">
        <v>244</v>
      </c>
    </row>
    <row r="35" spans="2:13" x14ac:dyDescent="0.2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2:13" x14ac:dyDescent="0.2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spans="2:13" x14ac:dyDescent="0.2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</sheetData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589c76f5-ca15-41f9-884b-55ec15a0672a}" enabled="0" method="" siteId="{589c76f5-ca15-41f9-884b-55ec15a0672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Patel, Vatsal</dc:creator>
  <cp:keywords/>
  <dc:description/>
  <cp:lastModifiedBy>Adiga, Anshu</cp:lastModifiedBy>
  <cp:revision/>
  <dcterms:created xsi:type="dcterms:W3CDTF">2025-01-25T22:37:35Z</dcterms:created>
  <dcterms:modified xsi:type="dcterms:W3CDTF">2025-02-12T14:17:41Z</dcterms:modified>
  <cp:category/>
  <cp:contentStatus/>
</cp:coreProperties>
</file>