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A\FIN 643\Case Study\Final\"/>
    </mc:Choice>
  </mc:AlternateContent>
  <xr:revisionPtr revIDLastSave="0" documentId="13_ncr:1_{6C002696-1A06-4009-B8E5-667F4E442660}" xr6:coauthVersionLast="46" xr6:coauthVersionMax="46" xr10:uidLastSave="{00000000-0000-0000-0000-000000000000}"/>
  <bookViews>
    <workbookView xWindow="-120" yWindow="-120" windowWidth="20730" windowHeight="11760" xr2:uid="{7B526185-D0E1-4C04-AFC5-F4E7E9582DE5}"/>
  </bookViews>
  <sheets>
    <sheet name="PCS Scoreboard" sheetId="1" r:id="rId1"/>
    <sheet name="Demography" sheetId="2" r:id="rId2"/>
    <sheet name="Estimated minutes of Usage" sheetId="7" r:id="rId3"/>
    <sheet name="Churn Rate" sheetId="8" r:id="rId4"/>
    <sheet name="Call Rate &amp; Activation" sheetId="3" r:id="rId5"/>
    <sheet name="Card selling price &amp; min" sheetId="4" r:id="rId6"/>
    <sheet name="Links" sheetId="5" r:id="rId7"/>
    <sheet name="VAS" sheetId="6" r:id="rId8"/>
  </sheets>
  <externalReferences>
    <externalReference r:id="rId9"/>
    <externalReference r:id="rId10"/>
    <externalReference r:id="rId11"/>
  </externalReferences>
  <definedNames>
    <definedName name="ebitda">[1]NPV!#REF!</definedName>
    <definedName name="fcfunl" localSheetId="4">#REF!</definedName>
    <definedName name="fcfunl" localSheetId="5">[1]NPV!#REF!</definedName>
    <definedName name="fcfunl" localSheetId="6">[1]NPV!#REF!</definedName>
    <definedName name="fcfunl">[2]NPV!#REF!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E43" i="6"/>
  <c r="E42" i="6"/>
  <c r="E41" i="6"/>
  <c r="E40" i="6"/>
  <c r="E39" i="6"/>
  <c r="E38" i="6"/>
  <c r="E37" i="6"/>
  <c r="E36" i="6"/>
  <c r="E35" i="6"/>
  <c r="E34" i="6"/>
  <c r="D9" i="6"/>
  <c r="E9" i="6" s="1"/>
  <c r="F9" i="6" s="1"/>
  <c r="G9" i="6" s="1"/>
  <c r="H9" i="6" s="1"/>
  <c r="I9" i="6" s="1"/>
  <c r="J9" i="6" s="1"/>
  <c r="K9" i="6" s="1"/>
  <c r="L9" i="6" s="1"/>
  <c r="D8" i="6"/>
  <c r="E8" i="6" s="1"/>
  <c r="F8" i="6" s="1"/>
  <c r="G8" i="6" s="1"/>
  <c r="H8" i="6" s="1"/>
  <c r="I8" i="6" s="1"/>
  <c r="J8" i="6" s="1"/>
  <c r="K8" i="6" s="1"/>
  <c r="L8" i="6" s="1"/>
  <c r="D7" i="6"/>
  <c r="E7" i="6" s="1"/>
  <c r="F7" i="6" s="1"/>
  <c r="G7" i="6" s="1"/>
  <c r="H7" i="6" s="1"/>
  <c r="I7" i="6" s="1"/>
  <c r="J7" i="6" s="1"/>
  <c r="K7" i="6" s="1"/>
  <c r="L7" i="6" s="1"/>
  <c r="D6" i="6"/>
  <c r="D10" i="6" s="1"/>
  <c r="E6" i="6" l="1"/>
  <c r="F6" i="6" l="1"/>
  <c r="E10" i="6"/>
  <c r="F10" i="6" l="1"/>
  <c r="G6" i="6"/>
  <c r="G10" i="6" l="1"/>
  <c r="H6" i="6"/>
  <c r="H10" i="6" l="1"/>
  <c r="I6" i="6"/>
  <c r="I10" i="6" l="1"/>
  <c r="J6" i="6"/>
  <c r="B141" i="4"/>
  <c r="B142" i="4" s="1"/>
  <c r="B143" i="4" s="1"/>
  <c r="B144" i="4" s="1"/>
  <c r="B145" i="4" s="1"/>
  <c r="B146" i="4" s="1"/>
  <c r="B147" i="4" s="1"/>
  <c r="B148" i="4" s="1"/>
  <c r="B149" i="4" s="1"/>
  <c r="B150" i="4" s="1"/>
  <c r="F136" i="4"/>
  <c r="F135" i="4"/>
  <c r="F134" i="4"/>
  <c r="F133" i="4"/>
  <c r="F132" i="4"/>
  <c r="H131" i="4"/>
  <c r="F131" i="4"/>
  <c r="D131" i="4"/>
  <c r="F130" i="4"/>
  <c r="D130" i="4"/>
  <c r="H130" i="4" s="1"/>
  <c r="I130" i="4" s="1"/>
  <c r="I129" i="4"/>
  <c r="H129" i="4"/>
  <c r="F129" i="4"/>
  <c r="D129" i="4"/>
  <c r="H128" i="4"/>
  <c r="I128" i="4" s="1"/>
  <c r="F128" i="4"/>
  <c r="G124" i="4" s="1"/>
  <c r="D128" i="4"/>
  <c r="F127" i="4"/>
  <c r="D127" i="4"/>
  <c r="H127" i="4" s="1"/>
  <c r="I127" i="4" s="1"/>
  <c r="H126" i="4"/>
  <c r="F126" i="4"/>
  <c r="D126" i="4"/>
  <c r="F125" i="4"/>
  <c r="E119" i="4"/>
  <c r="E118" i="4"/>
  <c r="E117" i="4"/>
  <c r="E116" i="4"/>
  <c r="E115" i="4"/>
  <c r="B81" i="4"/>
  <c r="B82" i="4" s="1"/>
  <c r="B83" i="4" s="1"/>
  <c r="B84" i="4" s="1"/>
  <c r="B85" i="4" s="1"/>
  <c r="B86" i="4" s="1"/>
  <c r="B87" i="4" s="1"/>
  <c r="B88" i="4" s="1"/>
  <c r="B80" i="4"/>
  <c r="B63" i="4"/>
  <c r="B64" i="4" s="1"/>
  <c r="B65" i="4" s="1"/>
  <c r="B66" i="4" s="1"/>
  <c r="B67" i="4" s="1"/>
  <c r="B68" i="4" s="1"/>
  <c r="B69" i="4" s="1"/>
  <c r="B70" i="4" s="1"/>
  <c r="B71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F51" i="4"/>
  <c r="E51" i="4"/>
  <c r="E50" i="4"/>
  <c r="F50" i="4" s="1"/>
  <c r="E49" i="4"/>
  <c r="F49" i="4" s="1"/>
  <c r="F48" i="4"/>
  <c r="E48" i="4"/>
  <c r="E47" i="4"/>
  <c r="F47" i="4" s="1"/>
  <c r="E46" i="4"/>
  <c r="F45" i="4"/>
  <c r="E45" i="4"/>
  <c r="E44" i="4"/>
  <c r="F44" i="4" s="1"/>
  <c r="E43" i="4"/>
  <c r="F43" i="4" s="1"/>
  <c r="F42" i="4"/>
  <c r="E42" i="4"/>
  <c r="E41" i="4"/>
  <c r="F41" i="4" s="1"/>
  <c r="E40" i="4"/>
  <c r="F40" i="4" s="1"/>
  <c r="F39" i="4"/>
  <c r="E39" i="4"/>
  <c r="E38" i="4"/>
  <c r="F38" i="4" s="1"/>
  <c r="E37" i="4"/>
  <c r="F37" i="4" s="1"/>
  <c r="F36" i="4"/>
  <c r="E36" i="4"/>
  <c r="E35" i="4"/>
  <c r="F35" i="4" s="1"/>
  <c r="E34" i="4"/>
  <c r="F34" i="4" s="1"/>
  <c r="E33" i="4"/>
  <c r="E28" i="4"/>
  <c r="D18" i="4"/>
  <c r="I18" i="4" s="1"/>
  <c r="G17" i="4"/>
  <c r="F17" i="4"/>
  <c r="E17" i="4"/>
  <c r="D17" i="4"/>
  <c r="I17" i="4" s="1"/>
  <c r="I16" i="4"/>
  <c r="H16" i="4"/>
  <c r="G16" i="4"/>
  <c r="F16" i="4"/>
  <c r="D16" i="4"/>
  <c r="E16" i="4" s="1"/>
  <c r="J16" i="4" s="1"/>
  <c r="K16" i="4" s="1"/>
  <c r="D15" i="4"/>
  <c r="I15" i="4" s="1"/>
  <c r="I59" i="1"/>
  <c r="J59" i="1"/>
  <c r="K59" i="1"/>
  <c r="L59" i="1"/>
  <c r="M59" i="1"/>
  <c r="N59" i="1"/>
  <c r="O59" i="1"/>
  <c r="P59" i="1"/>
  <c r="Q59" i="1"/>
  <c r="I58" i="1"/>
  <c r="J58" i="1"/>
  <c r="K58" i="1"/>
  <c r="L58" i="1"/>
  <c r="M58" i="1"/>
  <c r="N58" i="1"/>
  <c r="O58" i="1"/>
  <c r="P58" i="1"/>
  <c r="Q58" i="1"/>
  <c r="H59" i="1"/>
  <c r="H58" i="1"/>
  <c r="G48" i="1"/>
  <c r="G50" i="1"/>
  <c r="G49" i="1"/>
  <c r="I72" i="2"/>
  <c r="H73" i="2"/>
  <c r="I73" i="2" s="1"/>
  <c r="H72" i="2"/>
  <c r="J42" i="2"/>
  <c r="L42" i="2" s="1"/>
  <c r="J41" i="2"/>
  <c r="L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I53" i="2" s="1"/>
  <c r="B8" i="2"/>
  <c r="B9" i="2" s="1"/>
  <c r="I6" i="2"/>
  <c r="C6" i="2"/>
  <c r="C8" i="2" s="1"/>
  <c r="C9" i="2" s="1"/>
  <c r="B6" i="2"/>
  <c r="N5" i="2"/>
  <c r="N6" i="2" s="1"/>
  <c r="M5" i="2"/>
  <c r="M6" i="2" s="1"/>
  <c r="L5" i="2"/>
  <c r="L6" i="2" s="1"/>
  <c r="K5" i="2"/>
  <c r="K6" i="2" s="1"/>
  <c r="J5" i="2"/>
  <c r="J6" i="2" s="1"/>
  <c r="I5" i="2"/>
  <c r="H5" i="2"/>
  <c r="H6" i="2" s="1"/>
  <c r="G5" i="2"/>
  <c r="G6" i="2" s="1"/>
  <c r="F5" i="2"/>
  <c r="F6" i="2" s="1"/>
  <c r="E5" i="2"/>
  <c r="E6" i="2" s="1"/>
  <c r="D5" i="2"/>
  <c r="D6" i="2" s="1"/>
  <c r="D8" i="2" s="1"/>
  <c r="C5" i="2"/>
  <c r="H106" i="1"/>
  <c r="H231" i="1"/>
  <c r="I231" i="1" s="1"/>
  <c r="J231" i="1" s="1"/>
  <c r="K231" i="1" s="1"/>
  <c r="L231" i="1" s="1"/>
  <c r="M231" i="1" s="1"/>
  <c r="N231" i="1" s="1"/>
  <c r="O231" i="1" s="1"/>
  <c r="P231" i="1" s="1"/>
  <c r="Q231" i="1" s="1"/>
  <c r="H212" i="1"/>
  <c r="I212" i="1" s="1"/>
  <c r="J212" i="1" s="1"/>
  <c r="K212" i="1" s="1"/>
  <c r="L212" i="1" s="1"/>
  <c r="M212" i="1" s="1"/>
  <c r="N212" i="1" s="1"/>
  <c r="O212" i="1" s="1"/>
  <c r="G212" i="1"/>
  <c r="K164" i="1"/>
  <c r="L164" i="1" s="1"/>
  <c r="M164" i="1" s="1"/>
  <c r="N164" i="1" s="1"/>
  <c r="O164" i="1" s="1"/>
  <c r="P164" i="1" s="1"/>
  <c r="J164" i="1"/>
  <c r="I164" i="1"/>
  <c r="H164" i="1"/>
  <c r="Q134" i="1"/>
  <c r="P134" i="1"/>
  <c r="O134" i="1"/>
  <c r="N134" i="1"/>
  <c r="M134" i="1"/>
  <c r="L134" i="1"/>
  <c r="K134" i="1"/>
  <c r="J134" i="1"/>
  <c r="I134" i="1"/>
  <c r="H134" i="1"/>
  <c r="I127" i="1"/>
  <c r="Q114" i="1"/>
  <c r="P114" i="1"/>
  <c r="O114" i="1"/>
  <c r="N114" i="1"/>
  <c r="M114" i="1"/>
  <c r="L114" i="1"/>
  <c r="K114" i="1"/>
  <c r="J114" i="1"/>
  <c r="J115" i="1" s="1"/>
  <c r="I114" i="1"/>
  <c r="H114" i="1"/>
  <c r="H117" i="1" s="1"/>
  <c r="H118" i="1" s="1"/>
  <c r="Q113" i="1"/>
  <c r="P113" i="1"/>
  <c r="O113" i="1"/>
  <c r="O115" i="1" s="1"/>
  <c r="N113" i="1"/>
  <c r="M113" i="1"/>
  <c r="M115" i="1" s="1"/>
  <c r="L113" i="1"/>
  <c r="L115" i="1" s="1"/>
  <c r="K113" i="1"/>
  <c r="J113" i="1"/>
  <c r="I113" i="1"/>
  <c r="I115" i="1" s="1"/>
  <c r="H113" i="1"/>
  <c r="Q110" i="1"/>
  <c r="Q117" i="1" s="1"/>
  <c r="P110" i="1"/>
  <c r="P117" i="1" s="1"/>
  <c r="P118" i="1" s="1"/>
  <c r="O110" i="1"/>
  <c r="O125" i="1" s="1"/>
  <c r="N110" i="1"/>
  <c r="N125" i="1" s="1"/>
  <c r="M110" i="1"/>
  <c r="M125" i="1" s="1"/>
  <c r="L110" i="1"/>
  <c r="L125" i="1" s="1"/>
  <c r="K110" i="1"/>
  <c r="K117" i="1" s="1"/>
  <c r="J110" i="1"/>
  <c r="J117" i="1" s="1"/>
  <c r="J118" i="1" s="1"/>
  <c r="I110" i="1"/>
  <c r="I125" i="1" s="1"/>
  <c r="H110" i="1"/>
  <c r="H125" i="1" s="1"/>
  <c r="Q106" i="1"/>
  <c r="P106" i="1"/>
  <c r="O106" i="1"/>
  <c r="N106" i="1"/>
  <c r="M106" i="1"/>
  <c r="L106" i="1"/>
  <c r="K106" i="1"/>
  <c r="J106" i="1"/>
  <c r="I106" i="1"/>
  <c r="Q102" i="1"/>
  <c r="Q103" i="1" s="1"/>
  <c r="P102" i="1"/>
  <c r="P103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I102" i="1"/>
  <c r="I103" i="1" s="1"/>
  <c r="H102" i="1"/>
  <c r="H103" i="1" s="1"/>
  <c r="Q100" i="1"/>
  <c r="Q137" i="1" s="1"/>
  <c r="P160" i="1" s="1"/>
  <c r="P100" i="1"/>
  <c r="P137" i="1" s="1"/>
  <c r="O160" i="1" s="1"/>
  <c r="O100" i="1"/>
  <c r="O137" i="1" s="1"/>
  <c r="N160" i="1" s="1"/>
  <c r="N100" i="1"/>
  <c r="N137" i="1" s="1"/>
  <c r="M160" i="1" s="1"/>
  <c r="M100" i="1"/>
  <c r="M137" i="1" s="1"/>
  <c r="L160" i="1" s="1"/>
  <c r="L100" i="1"/>
  <c r="L137" i="1" s="1"/>
  <c r="K160" i="1" s="1"/>
  <c r="K100" i="1"/>
  <c r="K137" i="1" s="1"/>
  <c r="J160" i="1" s="1"/>
  <c r="J100" i="1"/>
  <c r="J137" i="1" s="1"/>
  <c r="I160" i="1" s="1"/>
  <c r="I100" i="1"/>
  <c r="I137" i="1" s="1"/>
  <c r="H160" i="1" s="1"/>
  <c r="H100" i="1"/>
  <c r="H137" i="1" s="1"/>
  <c r="G160" i="1" s="1"/>
  <c r="G100" i="1"/>
  <c r="Q96" i="1"/>
  <c r="P96" i="1"/>
  <c r="O96" i="1"/>
  <c r="N96" i="1"/>
  <c r="M96" i="1"/>
  <c r="L96" i="1"/>
  <c r="K96" i="1"/>
  <c r="J96" i="1"/>
  <c r="I96" i="1"/>
  <c r="H96" i="1"/>
  <c r="Q91" i="1"/>
  <c r="P91" i="1"/>
  <c r="O91" i="1"/>
  <c r="N91" i="1"/>
  <c r="M91" i="1"/>
  <c r="L91" i="1"/>
  <c r="K91" i="1"/>
  <c r="J91" i="1"/>
  <c r="I91" i="1"/>
  <c r="H91" i="1"/>
  <c r="Q90" i="1"/>
  <c r="Q124" i="1" s="1"/>
  <c r="P90" i="1"/>
  <c r="P124" i="1" s="1"/>
  <c r="O90" i="1"/>
  <c r="O124" i="1" s="1"/>
  <c r="N90" i="1"/>
  <c r="M90" i="1"/>
  <c r="M124" i="1" s="1"/>
  <c r="L90" i="1"/>
  <c r="L124" i="1" s="1"/>
  <c r="K90" i="1"/>
  <c r="K124" i="1" s="1"/>
  <c r="J90" i="1"/>
  <c r="J124" i="1" s="1"/>
  <c r="I90" i="1"/>
  <c r="I124" i="1" s="1"/>
  <c r="H90" i="1"/>
  <c r="P42" i="1"/>
  <c r="Q57" i="1" s="1"/>
  <c r="N42" i="1"/>
  <c r="O57" i="1" s="1"/>
  <c r="J42" i="1"/>
  <c r="K57" i="1" s="1"/>
  <c r="H42" i="1"/>
  <c r="I57" i="1" s="1"/>
  <c r="F40" i="1"/>
  <c r="G40" i="1" s="1"/>
  <c r="G39" i="1"/>
  <c r="H39" i="1" s="1"/>
  <c r="I39" i="1" s="1"/>
  <c r="J39" i="1" s="1"/>
  <c r="K39" i="1" s="1"/>
  <c r="L39" i="1" s="1"/>
  <c r="M39" i="1" s="1"/>
  <c r="N39" i="1" s="1"/>
  <c r="O39" i="1" s="1"/>
  <c r="P39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G37" i="1"/>
  <c r="H37" i="1" s="1"/>
  <c r="P35" i="1"/>
  <c r="O35" i="1"/>
  <c r="O42" i="1" s="1"/>
  <c r="P57" i="1" s="1"/>
  <c r="N35" i="1"/>
  <c r="M35" i="1"/>
  <c r="M42" i="1" s="1"/>
  <c r="N57" i="1" s="1"/>
  <c r="L35" i="1"/>
  <c r="L42" i="1" s="1"/>
  <c r="M57" i="1" s="1"/>
  <c r="K35" i="1"/>
  <c r="K42" i="1" s="1"/>
  <c r="L57" i="1" s="1"/>
  <c r="J35" i="1"/>
  <c r="I35" i="1"/>
  <c r="I42" i="1" s="1"/>
  <c r="J57" i="1" s="1"/>
  <c r="H35" i="1"/>
  <c r="G35" i="1"/>
  <c r="G42" i="1" s="1"/>
  <c r="H57" i="1" s="1"/>
  <c r="F35" i="1"/>
  <c r="N117" i="1" l="1"/>
  <c r="N118" i="1" s="1"/>
  <c r="I117" i="1"/>
  <c r="I118" i="1" s="1"/>
  <c r="O117" i="1"/>
  <c r="O118" i="1" s="1"/>
  <c r="J10" i="6"/>
  <c r="K6" i="6"/>
  <c r="H115" i="1"/>
  <c r="N115" i="1"/>
  <c r="K118" i="1"/>
  <c r="Q118" i="1"/>
  <c r="P115" i="1"/>
  <c r="K115" i="1"/>
  <c r="Q115" i="1"/>
  <c r="G46" i="4"/>
  <c r="G33" i="4"/>
  <c r="I131" i="4"/>
  <c r="J124" i="4" s="1"/>
  <c r="F15" i="4"/>
  <c r="H17" i="4"/>
  <c r="J17" i="4" s="1"/>
  <c r="K17" i="4" s="1"/>
  <c r="F18" i="4"/>
  <c r="E15" i="4"/>
  <c r="G15" i="4"/>
  <c r="G18" i="4"/>
  <c r="E18" i="4"/>
  <c r="H15" i="4"/>
  <c r="H18" i="4"/>
  <c r="I92" i="1"/>
  <c r="I98" i="1" s="1"/>
  <c r="O92" i="1"/>
  <c r="O98" i="1" s="1"/>
  <c r="H92" i="1"/>
  <c r="H98" i="1" s="1"/>
  <c r="N92" i="1"/>
  <c r="N98" i="1" s="1"/>
  <c r="J92" i="1"/>
  <c r="J98" i="1" s="1"/>
  <c r="P92" i="1"/>
  <c r="P98" i="1" s="1"/>
  <c r="H48" i="1"/>
  <c r="I54" i="2"/>
  <c r="I55" i="2" s="1"/>
  <c r="I56" i="2" s="1"/>
  <c r="I57" i="2" s="1"/>
  <c r="I58" i="2" s="1"/>
  <c r="I59" i="2" s="1"/>
  <c r="I60" i="2" s="1"/>
  <c r="I61" i="2" s="1"/>
  <c r="I62" i="2" s="1"/>
  <c r="D9" i="2"/>
  <c r="E8" i="2"/>
  <c r="H74" i="2"/>
  <c r="I173" i="1"/>
  <c r="I191" i="1" s="1"/>
  <c r="I209" i="1" s="1"/>
  <c r="J220" i="1" s="1"/>
  <c r="B177" i="1"/>
  <c r="B183" i="1"/>
  <c r="O173" i="1"/>
  <c r="O191" i="1" s="1"/>
  <c r="O209" i="1" s="1"/>
  <c r="P220" i="1" s="1"/>
  <c r="H40" i="1"/>
  <c r="G44" i="1"/>
  <c r="B178" i="1"/>
  <c r="J173" i="1"/>
  <c r="J191" i="1" s="1"/>
  <c r="J209" i="1" s="1"/>
  <c r="K220" i="1" s="1"/>
  <c r="P173" i="1"/>
  <c r="P191" i="1" s="1"/>
  <c r="P209" i="1" s="1"/>
  <c r="Q220" i="1" s="1"/>
  <c r="B184" i="1"/>
  <c r="K173" i="1"/>
  <c r="K191" i="1" s="1"/>
  <c r="K209" i="1" s="1"/>
  <c r="L220" i="1" s="1"/>
  <c r="B179" i="1"/>
  <c r="B180" i="1"/>
  <c r="L173" i="1"/>
  <c r="L191" i="1" s="1"/>
  <c r="L209" i="1" s="1"/>
  <c r="M220" i="1" s="1"/>
  <c r="I37" i="1"/>
  <c r="H41" i="1"/>
  <c r="H43" i="1" s="1"/>
  <c r="B175" i="1"/>
  <c r="G173" i="1"/>
  <c r="G191" i="1" s="1"/>
  <c r="G209" i="1" s="1"/>
  <c r="B181" i="1"/>
  <c r="M173" i="1"/>
  <c r="M191" i="1" s="1"/>
  <c r="M209" i="1" s="1"/>
  <c r="N220" i="1" s="1"/>
  <c r="B176" i="1"/>
  <c r="H173" i="1"/>
  <c r="H191" i="1" s="1"/>
  <c r="H209" i="1" s="1"/>
  <c r="I220" i="1" s="1"/>
  <c r="B182" i="1"/>
  <c r="N173" i="1"/>
  <c r="N191" i="1" s="1"/>
  <c r="N209" i="1" s="1"/>
  <c r="O220" i="1" s="1"/>
  <c r="L117" i="1"/>
  <c r="L118" i="1" s="1"/>
  <c r="H124" i="1"/>
  <c r="N124" i="1"/>
  <c r="J125" i="1"/>
  <c r="P125" i="1"/>
  <c r="G41" i="1"/>
  <c r="G43" i="1" s="1"/>
  <c r="M117" i="1"/>
  <c r="M118" i="1" s="1"/>
  <c r="K125" i="1"/>
  <c r="Q125" i="1"/>
  <c r="K92" i="1"/>
  <c r="K98" i="1" s="1"/>
  <c r="Q92" i="1"/>
  <c r="L92" i="1"/>
  <c r="J127" i="1"/>
  <c r="M92" i="1"/>
  <c r="M98" i="1" s="1"/>
  <c r="K10" i="6" l="1"/>
  <c r="L6" i="6"/>
  <c r="L10" i="6" s="1"/>
  <c r="J15" i="4"/>
  <c r="K15" i="4" s="1"/>
  <c r="J18" i="4"/>
  <c r="K18" i="4" s="1"/>
  <c r="H50" i="1"/>
  <c r="H49" i="1" s="1"/>
  <c r="I48" i="1"/>
  <c r="H75" i="2"/>
  <c r="I74" i="2"/>
  <c r="E9" i="2"/>
  <c r="F8" i="2"/>
  <c r="H220" i="1"/>
  <c r="G220" i="1" s="1"/>
  <c r="F209" i="1"/>
  <c r="L98" i="1"/>
  <c r="J37" i="1"/>
  <c r="G45" i="1"/>
  <c r="G47" i="1"/>
  <c r="G53" i="1" s="1"/>
  <c r="I40" i="1"/>
  <c r="H44" i="1"/>
  <c r="K127" i="1"/>
  <c r="Q98" i="1"/>
  <c r="K19" i="4" l="1"/>
  <c r="I50" i="1"/>
  <c r="I49" i="1" s="1"/>
  <c r="J48" i="1"/>
  <c r="G52" i="1"/>
  <c r="G54" i="1" s="1"/>
  <c r="F9" i="2"/>
  <c r="G8" i="2"/>
  <c r="I75" i="2"/>
  <c r="H76" i="2"/>
  <c r="K37" i="1"/>
  <c r="L127" i="1"/>
  <c r="H47" i="1"/>
  <c r="H45" i="1"/>
  <c r="H63" i="1"/>
  <c r="H71" i="1"/>
  <c r="I44" i="1"/>
  <c r="J40" i="1"/>
  <c r="I41" i="1"/>
  <c r="I43" i="1" s="1"/>
  <c r="J50" i="1" l="1"/>
  <c r="J49" i="1" s="1"/>
  <c r="K48" i="1"/>
  <c r="I76" i="2"/>
  <c r="H77" i="2"/>
  <c r="G9" i="2"/>
  <c r="H8" i="2"/>
  <c r="J44" i="1"/>
  <c r="K40" i="1"/>
  <c r="L40" i="1" s="1"/>
  <c r="M40" i="1" s="1"/>
  <c r="N40" i="1" s="1"/>
  <c r="O40" i="1" s="1"/>
  <c r="P40" i="1" s="1"/>
  <c r="I47" i="1"/>
  <c r="I45" i="1"/>
  <c r="H72" i="1"/>
  <c r="H73" i="1" s="1"/>
  <c r="I70" i="1"/>
  <c r="L37" i="1"/>
  <c r="H53" i="1"/>
  <c r="H52" i="1"/>
  <c r="M127" i="1"/>
  <c r="I62" i="1"/>
  <c r="H64" i="1"/>
  <c r="J41" i="1"/>
  <c r="J43" i="1" s="1"/>
  <c r="K50" i="1" l="1"/>
  <c r="K49" i="1" s="1"/>
  <c r="L48" i="1"/>
  <c r="H54" i="1"/>
  <c r="I8" i="2"/>
  <c r="H9" i="2"/>
  <c r="H78" i="2"/>
  <c r="I77" i="2"/>
  <c r="N127" i="1"/>
  <c r="I53" i="1"/>
  <c r="I52" i="1"/>
  <c r="M37" i="1"/>
  <c r="L41" i="1"/>
  <c r="L43" i="1" s="1"/>
  <c r="H74" i="1"/>
  <c r="H75" i="1" s="1"/>
  <c r="H149" i="1" s="1"/>
  <c r="H142" i="1"/>
  <c r="H146" i="1" s="1"/>
  <c r="H119" i="1"/>
  <c r="H120" i="1" s="1"/>
  <c r="I63" i="1"/>
  <c r="I71" i="1"/>
  <c r="H65" i="1"/>
  <c r="K41" i="1"/>
  <c r="K43" i="1" s="1"/>
  <c r="K44" i="1"/>
  <c r="J45" i="1"/>
  <c r="J47" i="1"/>
  <c r="L50" i="1" l="1"/>
  <c r="L49" i="1" s="1"/>
  <c r="I54" i="1"/>
  <c r="M48" i="1"/>
  <c r="I78" i="2"/>
  <c r="H79" i="2"/>
  <c r="I9" i="2"/>
  <c r="J8" i="2"/>
  <c r="J70" i="1"/>
  <c r="I72" i="1"/>
  <c r="I73" i="1" s="1"/>
  <c r="N37" i="1"/>
  <c r="M41" i="1"/>
  <c r="M43" i="1" s="1"/>
  <c r="I64" i="1"/>
  <c r="J62" i="1"/>
  <c r="J63" i="1"/>
  <c r="J71" i="1"/>
  <c r="K45" i="1"/>
  <c r="K47" i="1"/>
  <c r="L44" i="1"/>
  <c r="O127" i="1"/>
  <c r="J52" i="1"/>
  <c r="J53" i="1"/>
  <c r="H144" i="1"/>
  <c r="H66" i="1"/>
  <c r="H67" i="1" s="1"/>
  <c r="H141" i="1"/>
  <c r="H151" i="1"/>
  <c r="G203" i="1" s="1"/>
  <c r="M50" i="1" l="1"/>
  <c r="M49" i="1" s="1"/>
  <c r="N48" i="1"/>
  <c r="J9" i="2"/>
  <c r="K8" i="2"/>
  <c r="I79" i="2"/>
  <c r="H80" i="2"/>
  <c r="H148" i="1"/>
  <c r="G163" i="1"/>
  <c r="I65" i="1"/>
  <c r="O37" i="1"/>
  <c r="N41" i="1"/>
  <c r="N43" i="1" s="1"/>
  <c r="L45" i="1"/>
  <c r="L47" i="1"/>
  <c r="M44" i="1"/>
  <c r="K52" i="1"/>
  <c r="K53" i="1"/>
  <c r="J54" i="1"/>
  <c r="J72" i="1"/>
  <c r="J73" i="1" s="1"/>
  <c r="K70" i="1"/>
  <c r="I74" i="1"/>
  <c r="I75" i="1" s="1"/>
  <c r="I149" i="1" s="1"/>
  <c r="I142" i="1"/>
  <c r="I146" i="1" s="1"/>
  <c r="I119" i="1"/>
  <c r="I120" i="1" s="1"/>
  <c r="H145" i="1"/>
  <c r="H143" i="1"/>
  <c r="K63" i="1"/>
  <c r="K71" i="1"/>
  <c r="P127" i="1"/>
  <c r="J64" i="1"/>
  <c r="K62" i="1"/>
  <c r="H147" i="1" l="1"/>
  <c r="H150" i="1" s="1"/>
  <c r="H152" i="1" s="1"/>
  <c r="H153" i="1" s="1"/>
  <c r="N50" i="1"/>
  <c r="N49" i="1" s="1"/>
  <c r="P48" i="1"/>
  <c r="O48" i="1"/>
  <c r="K54" i="1"/>
  <c r="H81" i="2"/>
  <c r="I81" i="2" s="1"/>
  <c r="I80" i="2"/>
  <c r="K9" i="2"/>
  <c r="L8" i="2"/>
  <c r="L71" i="1"/>
  <c r="L63" i="1"/>
  <c r="P37" i="1"/>
  <c r="P41" i="1" s="1"/>
  <c r="P43" i="1" s="1"/>
  <c r="P44" i="1" s="1"/>
  <c r="O41" i="1"/>
  <c r="O43" i="1" s="1"/>
  <c r="I144" i="1"/>
  <c r="I66" i="1"/>
  <c r="I67" i="1" s="1"/>
  <c r="I141" i="1"/>
  <c r="I151" i="1"/>
  <c r="H203" i="1" s="1"/>
  <c r="M45" i="1"/>
  <c r="M47" i="1"/>
  <c r="N44" i="1"/>
  <c r="L53" i="1"/>
  <c r="L52" i="1"/>
  <c r="G205" i="1"/>
  <c r="G207" i="1" s="1"/>
  <c r="G165" i="1"/>
  <c r="F175" i="1"/>
  <c r="K72" i="1"/>
  <c r="K73" i="1" s="1"/>
  <c r="L70" i="1"/>
  <c r="J74" i="1"/>
  <c r="J75" i="1" s="1"/>
  <c r="J149" i="1" s="1"/>
  <c r="J142" i="1"/>
  <c r="J146" i="1" s="1"/>
  <c r="J119" i="1"/>
  <c r="J120" i="1" s="1"/>
  <c r="K64" i="1"/>
  <c r="K65" i="1" s="1"/>
  <c r="L62" i="1"/>
  <c r="Q127" i="1"/>
  <c r="J65" i="1"/>
  <c r="G198" i="1" l="1"/>
  <c r="G200" i="1" s="1"/>
  <c r="H154" i="1"/>
  <c r="G194" i="1"/>
  <c r="G210" i="1" s="1"/>
  <c r="F211" i="1" s="1"/>
  <c r="F213" i="1" s="1"/>
  <c r="H155" i="1"/>
  <c r="P50" i="1"/>
  <c r="P49" i="1" s="1"/>
  <c r="O50" i="1"/>
  <c r="O49" i="1" s="1"/>
  <c r="L54" i="1"/>
  <c r="L9" i="2"/>
  <c r="M8" i="2"/>
  <c r="K74" i="1"/>
  <c r="K75" i="1" s="1"/>
  <c r="K149" i="1" s="1"/>
  <c r="K142" i="1"/>
  <c r="K146" i="1" s="1"/>
  <c r="K119" i="1"/>
  <c r="K120" i="1" s="1"/>
  <c r="H163" i="1"/>
  <c r="I148" i="1"/>
  <c r="J144" i="1"/>
  <c r="J66" i="1"/>
  <c r="J67" i="1" s="1"/>
  <c r="J141" i="1"/>
  <c r="J151" i="1"/>
  <c r="I203" i="1" s="1"/>
  <c r="K175" i="1"/>
  <c r="J175" i="1"/>
  <c r="I175" i="1"/>
  <c r="N175" i="1"/>
  <c r="H175" i="1"/>
  <c r="M175" i="1"/>
  <c r="G175" i="1"/>
  <c r="G185" i="1" s="1"/>
  <c r="H225" i="1" s="1"/>
  <c r="L175" i="1"/>
  <c r="N47" i="1"/>
  <c r="O44" i="1"/>
  <c r="N45" i="1"/>
  <c r="M53" i="1"/>
  <c r="M52" i="1"/>
  <c r="P45" i="1"/>
  <c r="P47" i="1"/>
  <c r="L64" i="1"/>
  <c r="L65" i="1" s="1"/>
  <c r="M62" i="1"/>
  <c r="K144" i="1"/>
  <c r="K66" i="1"/>
  <c r="K67" i="1" s="1"/>
  <c r="K151" i="1"/>
  <c r="J203" i="1" s="1"/>
  <c r="K141" i="1"/>
  <c r="M63" i="1"/>
  <c r="M71" i="1"/>
  <c r="I143" i="1"/>
  <c r="I145" i="1"/>
  <c r="L72" i="1"/>
  <c r="L73" i="1" s="1"/>
  <c r="M70" i="1"/>
  <c r="H156" i="1" l="1"/>
  <c r="H157" i="1" s="1"/>
  <c r="H224" i="1" s="1"/>
  <c r="I147" i="1"/>
  <c r="I150" i="1" s="1"/>
  <c r="H194" i="1" s="1"/>
  <c r="N8" i="2"/>
  <c r="N9" i="2" s="1"/>
  <c r="M9" i="2"/>
  <c r="J163" i="1"/>
  <c r="K148" i="1"/>
  <c r="K143" i="1"/>
  <c r="K145" i="1"/>
  <c r="M54" i="1"/>
  <c r="N63" i="1"/>
  <c r="N71" i="1"/>
  <c r="H205" i="1"/>
  <c r="H207" i="1" s="1"/>
  <c r="F176" i="1"/>
  <c r="H165" i="1"/>
  <c r="L144" i="1"/>
  <c r="L66" i="1"/>
  <c r="L67" i="1" s="1"/>
  <c r="L151" i="1"/>
  <c r="K203" i="1" s="1"/>
  <c r="L141" i="1"/>
  <c r="L74" i="1"/>
  <c r="L75" i="1" s="1"/>
  <c r="L149" i="1" s="1"/>
  <c r="L142" i="1"/>
  <c r="L146" i="1" s="1"/>
  <c r="L119" i="1"/>
  <c r="L120" i="1" s="1"/>
  <c r="J143" i="1"/>
  <c r="J145" i="1"/>
  <c r="M72" i="1"/>
  <c r="M73" i="1" s="1"/>
  <c r="N70" i="1"/>
  <c r="P53" i="1"/>
  <c r="P52" i="1"/>
  <c r="O47" i="1"/>
  <c r="O45" i="1"/>
  <c r="I163" i="1"/>
  <c r="J148" i="1"/>
  <c r="M64" i="1"/>
  <c r="M65" i="1" s="1"/>
  <c r="N62" i="1"/>
  <c r="N53" i="1"/>
  <c r="N52" i="1"/>
  <c r="I152" i="1" l="1"/>
  <c r="I153" i="1" s="1"/>
  <c r="I155" i="1"/>
  <c r="I154" i="1"/>
  <c r="H198" i="1"/>
  <c r="H200" i="1" s="1"/>
  <c r="H210" i="1" s="1"/>
  <c r="G211" i="1" s="1"/>
  <c r="G213" i="1" s="1"/>
  <c r="N54" i="1"/>
  <c r="P54" i="1"/>
  <c r="J147" i="1"/>
  <c r="J150" i="1" s="1"/>
  <c r="N176" i="1"/>
  <c r="H176" i="1"/>
  <c r="H185" i="1" s="1"/>
  <c r="I225" i="1" s="1"/>
  <c r="M176" i="1"/>
  <c r="L176" i="1"/>
  <c r="K176" i="1"/>
  <c r="J176" i="1"/>
  <c r="O176" i="1"/>
  <c r="I176" i="1"/>
  <c r="Q63" i="1"/>
  <c r="Q71" i="1"/>
  <c r="L143" i="1"/>
  <c r="L145" i="1"/>
  <c r="N72" i="1"/>
  <c r="N73" i="1" s="1"/>
  <c r="O70" i="1"/>
  <c r="K147" i="1"/>
  <c r="K150" i="1" s="1"/>
  <c r="I165" i="1"/>
  <c r="F177" i="1"/>
  <c r="I205" i="1"/>
  <c r="I207" i="1" s="1"/>
  <c r="M74" i="1"/>
  <c r="M75" i="1" s="1"/>
  <c r="M149" i="1" s="1"/>
  <c r="M142" i="1"/>
  <c r="M146" i="1" s="1"/>
  <c r="M119" i="1"/>
  <c r="M120" i="1" s="1"/>
  <c r="O62" i="1"/>
  <c r="N64" i="1"/>
  <c r="O63" i="1"/>
  <c r="O71" i="1"/>
  <c r="K163" i="1"/>
  <c r="L148" i="1"/>
  <c r="M66" i="1"/>
  <c r="M67" i="1" s="1"/>
  <c r="M144" i="1"/>
  <c r="M151" i="1"/>
  <c r="L203" i="1" s="1"/>
  <c r="M141" i="1"/>
  <c r="O53" i="1"/>
  <c r="O52" i="1"/>
  <c r="J165" i="1"/>
  <c r="J205" i="1"/>
  <c r="J207" i="1" s="1"/>
  <c r="F178" i="1"/>
  <c r="I156" i="1" l="1"/>
  <c r="I157" i="1" s="1"/>
  <c r="I224" i="1" s="1"/>
  <c r="O54" i="1"/>
  <c r="M148" i="1"/>
  <c r="L163" i="1"/>
  <c r="N74" i="1"/>
  <c r="N75" i="1" s="1"/>
  <c r="N149" i="1" s="1"/>
  <c r="N142" i="1"/>
  <c r="N146" i="1" s="1"/>
  <c r="N119" i="1"/>
  <c r="N120" i="1" s="1"/>
  <c r="O64" i="1"/>
  <c r="O65" i="1" s="1"/>
  <c r="P62" i="1"/>
  <c r="P63" i="1"/>
  <c r="P71" i="1"/>
  <c r="K177" i="1"/>
  <c r="P177" i="1"/>
  <c r="J177" i="1"/>
  <c r="O177" i="1"/>
  <c r="I177" i="1"/>
  <c r="I185" i="1" s="1"/>
  <c r="J225" i="1" s="1"/>
  <c r="N177" i="1"/>
  <c r="M177" i="1"/>
  <c r="L177" i="1"/>
  <c r="N178" i="1"/>
  <c r="M178" i="1"/>
  <c r="L178" i="1"/>
  <c r="K178" i="1"/>
  <c r="P178" i="1"/>
  <c r="J178" i="1"/>
  <c r="O178" i="1"/>
  <c r="F179" i="1"/>
  <c r="K205" i="1"/>
  <c r="K207" i="1" s="1"/>
  <c r="K165" i="1"/>
  <c r="J155" i="1"/>
  <c r="I194" i="1"/>
  <c r="I198" i="1"/>
  <c r="I200" i="1" s="1"/>
  <c r="J154" i="1"/>
  <c r="J152" i="1"/>
  <c r="J153" i="1" s="1"/>
  <c r="N65" i="1"/>
  <c r="M145" i="1"/>
  <c r="M143" i="1"/>
  <c r="P70" i="1"/>
  <c r="O72" i="1"/>
  <c r="O73" i="1" s="1"/>
  <c r="J194" i="1"/>
  <c r="J198" i="1"/>
  <c r="J200" i="1" s="1"/>
  <c r="K155" i="1"/>
  <c r="K154" i="1"/>
  <c r="K152" i="1"/>
  <c r="K153" i="1" s="1"/>
  <c r="L147" i="1"/>
  <c r="L150" i="1" s="1"/>
  <c r="J185" i="1" l="1"/>
  <c r="K225" i="1" s="1"/>
  <c r="J210" i="1"/>
  <c r="K156" i="1"/>
  <c r="K157" i="1" s="1"/>
  <c r="K224" i="1" s="1"/>
  <c r="M147" i="1"/>
  <c r="M150" i="1" s="1"/>
  <c r="M155" i="1" s="1"/>
  <c r="O74" i="1"/>
  <c r="O75" i="1" s="1"/>
  <c r="O149" i="1" s="1"/>
  <c r="O119" i="1"/>
  <c r="O120" i="1" s="1"/>
  <c r="O142" i="1"/>
  <c r="O146" i="1" s="1"/>
  <c r="N66" i="1"/>
  <c r="N67" i="1" s="1"/>
  <c r="N144" i="1"/>
  <c r="N141" i="1"/>
  <c r="N151" i="1"/>
  <c r="M203" i="1" s="1"/>
  <c r="P64" i="1"/>
  <c r="P65" i="1" s="1"/>
  <c r="Q62" i="1"/>
  <c r="K194" i="1"/>
  <c r="K198" i="1"/>
  <c r="K200" i="1" s="1"/>
  <c r="L155" i="1"/>
  <c r="L154" i="1"/>
  <c r="L152" i="1"/>
  <c r="L153" i="1" s="1"/>
  <c r="J156" i="1"/>
  <c r="J157" i="1" s="1"/>
  <c r="J224" i="1" s="1"/>
  <c r="O66" i="1"/>
  <c r="O67" i="1" s="1"/>
  <c r="O144" i="1"/>
  <c r="O151" i="1"/>
  <c r="N203" i="1" s="1"/>
  <c r="O141" i="1"/>
  <c r="F180" i="1"/>
  <c r="L205" i="1"/>
  <c r="L207" i="1" s="1"/>
  <c r="L165" i="1"/>
  <c r="L179" i="1"/>
  <c r="K179" i="1"/>
  <c r="K185" i="1" s="1"/>
  <c r="L225" i="1" s="1"/>
  <c r="P179" i="1"/>
  <c r="O179" i="1"/>
  <c r="N179" i="1"/>
  <c r="M179" i="1"/>
  <c r="I210" i="1"/>
  <c r="H211" i="1" s="1"/>
  <c r="H213" i="1" s="1"/>
  <c r="P72" i="1"/>
  <c r="P73" i="1" s="1"/>
  <c r="Q70" i="1"/>
  <c r="L156" i="1" l="1"/>
  <c r="M154" i="1"/>
  <c r="M156" i="1" s="1"/>
  <c r="L198" i="1"/>
  <c r="L200" i="1" s="1"/>
  <c r="L194" i="1"/>
  <c r="L157" i="1"/>
  <c r="L224" i="1" s="1"/>
  <c r="M152" i="1"/>
  <c r="M153" i="1" s="1"/>
  <c r="N163" i="1"/>
  <c r="O148" i="1"/>
  <c r="P74" i="1"/>
  <c r="P75" i="1" s="1"/>
  <c r="P149" i="1" s="1"/>
  <c r="P142" i="1"/>
  <c r="P146" i="1" s="1"/>
  <c r="P119" i="1"/>
  <c r="P120" i="1" s="1"/>
  <c r="Q72" i="1"/>
  <c r="Q73" i="1" s="1"/>
  <c r="K210" i="1"/>
  <c r="J211" i="1" s="1"/>
  <c r="J213" i="1" s="1"/>
  <c r="N145" i="1"/>
  <c r="N143" i="1"/>
  <c r="P180" i="1"/>
  <c r="O180" i="1"/>
  <c r="N180" i="1"/>
  <c r="M180" i="1"/>
  <c r="L180" i="1"/>
  <c r="L185" i="1" s="1"/>
  <c r="M225" i="1" s="1"/>
  <c r="N148" i="1"/>
  <c r="M163" i="1"/>
  <c r="P66" i="1"/>
  <c r="P67" i="1" s="1"/>
  <c r="P144" i="1"/>
  <c r="P151" i="1"/>
  <c r="O203" i="1" s="1"/>
  <c r="P141" i="1"/>
  <c r="O143" i="1"/>
  <c r="O145" i="1"/>
  <c r="I211" i="1"/>
  <c r="I213" i="1" s="1"/>
  <c r="Q64" i="1"/>
  <c r="L210" i="1" l="1"/>
  <c r="K211" i="1" s="1"/>
  <c r="K213" i="1" s="1"/>
  <c r="M157" i="1"/>
  <c r="M224" i="1" s="1"/>
  <c r="Q74" i="1"/>
  <c r="Q75" i="1" s="1"/>
  <c r="Q149" i="1" s="1"/>
  <c r="Q119" i="1"/>
  <c r="Q120" i="1" s="1"/>
  <c r="Q142" i="1"/>
  <c r="Q146" i="1" s="1"/>
  <c r="O163" i="1"/>
  <c r="P148" i="1"/>
  <c r="M205" i="1"/>
  <c r="M207" i="1" s="1"/>
  <c r="M165" i="1"/>
  <c r="F181" i="1"/>
  <c r="O147" i="1"/>
  <c r="O150" i="1" s="1"/>
  <c r="Q65" i="1"/>
  <c r="P143" i="1"/>
  <c r="P145" i="1"/>
  <c r="N147" i="1"/>
  <c r="N150" i="1" s="1"/>
  <c r="N205" i="1"/>
  <c r="N207" i="1" s="1"/>
  <c r="N165" i="1"/>
  <c r="F182" i="1"/>
  <c r="P147" i="1" l="1"/>
  <c r="P150" i="1" s="1"/>
  <c r="O198" i="1" s="1"/>
  <c r="O200" i="1" s="1"/>
  <c r="F183" i="1"/>
  <c r="O165" i="1"/>
  <c r="O205" i="1"/>
  <c r="O207" i="1" s="1"/>
  <c r="N198" i="1"/>
  <c r="N200" i="1" s="1"/>
  <c r="O155" i="1"/>
  <c r="N194" i="1"/>
  <c r="O154" i="1"/>
  <c r="O152" i="1"/>
  <c r="O153" i="1" s="1"/>
  <c r="P181" i="1"/>
  <c r="O181" i="1"/>
  <c r="N181" i="1"/>
  <c r="M181" i="1"/>
  <c r="M185" i="1" s="1"/>
  <c r="N225" i="1" s="1"/>
  <c r="P182" i="1"/>
  <c r="O182" i="1"/>
  <c r="N182" i="1"/>
  <c r="Q144" i="1"/>
  <c r="Q66" i="1"/>
  <c r="Q67" i="1" s="1"/>
  <c r="Q151" i="1"/>
  <c r="P203" i="1" s="1"/>
  <c r="Q141" i="1"/>
  <c r="N154" i="1"/>
  <c r="M198" i="1"/>
  <c r="M200" i="1" s="1"/>
  <c r="N155" i="1"/>
  <c r="M194" i="1"/>
  <c r="N152" i="1"/>
  <c r="N153" i="1" s="1"/>
  <c r="N210" i="1" l="1"/>
  <c r="P154" i="1"/>
  <c r="P155" i="1"/>
  <c r="P156" i="1" s="1"/>
  <c r="O194" i="1"/>
  <c r="O210" i="1" s="1"/>
  <c r="M210" i="1"/>
  <c r="L211" i="1" s="1"/>
  <c r="L213" i="1" s="1"/>
  <c r="P152" i="1"/>
  <c r="P153" i="1" s="1"/>
  <c r="N185" i="1"/>
  <c r="O225" i="1" s="1"/>
  <c r="N156" i="1"/>
  <c r="N157" i="1" s="1"/>
  <c r="N224" i="1" s="1"/>
  <c r="Q145" i="1"/>
  <c r="Q143" i="1"/>
  <c r="P163" i="1"/>
  <c r="Q148" i="1"/>
  <c r="O156" i="1"/>
  <c r="O157" i="1" s="1"/>
  <c r="O224" i="1" s="1"/>
  <c r="P183" i="1"/>
  <c r="O183" i="1"/>
  <c r="O185" i="1" s="1"/>
  <c r="P225" i="1" s="1"/>
  <c r="N211" i="1" l="1"/>
  <c r="N213" i="1" s="1"/>
  <c r="M211" i="1"/>
  <c r="M213" i="1" s="1"/>
  <c r="P157" i="1"/>
  <c r="P224" i="1" s="1"/>
  <c r="Q147" i="1"/>
  <c r="Q150" i="1" s="1"/>
  <c r="P165" i="1"/>
  <c r="G166" i="1" s="1"/>
  <c r="G221" i="1" s="1"/>
  <c r="F184" i="1"/>
  <c r="P184" i="1" s="1"/>
  <c r="P185" i="1" s="1"/>
  <c r="Q225" i="1" s="1"/>
  <c r="P205" i="1"/>
  <c r="P207" i="1" s="1"/>
  <c r="P194" i="1" l="1"/>
  <c r="P198" i="1"/>
  <c r="P200" i="1" s="1"/>
  <c r="Q155" i="1"/>
  <c r="Q154" i="1"/>
  <c r="Q152" i="1"/>
  <c r="Q153" i="1" s="1"/>
  <c r="Q156" i="1" l="1"/>
  <c r="Q157" i="1" s="1"/>
  <c r="Q224" i="1" s="1"/>
  <c r="P210" i="1"/>
  <c r="P215" i="1" l="1"/>
  <c r="Q229" i="1" s="1"/>
  <c r="O211" i="1"/>
  <c r="O213" i="1" s="1"/>
  <c r="F214" i="1" s="1"/>
  <c r="G223" i="1" s="1"/>
  <c r="G222" i="1" l="1"/>
  <c r="G230" i="1" s="1"/>
  <c r="G232" i="1" s="1"/>
  <c r="G189" i="1"/>
  <c r="P192" i="1" s="1"/>
  <c r="Q226" i="1" s="1"/>
  <c r="Q227" i="1" s="1"/>
  <c r="Q228" i="1" s="1"/>
  <c r="Q230" i="1" s="1"/>
  <c r="Q232" i="1" s="1"/>
  <c r="G192" i="1" l="1"/>
  <c r="H226" i="1" s="1"/>
  <c r="H227" i="1" s="1"/>
  <c r="H228" i="1" s="1"/>
  <c r="H230" i="1" s="1"/>
  <c r="H232" i="1" s="1"/>
  <c r="H192" i="1"/>
  <c r="I226" i="1" s="1"/>
  <c r="I227" i="1" s="1"/>
  <c r="I228" i="1" s="1"/>
  <c r="I230" i="1" s="1"/>
  <c r="I232" i="1" s="1"/>
  <c r="I192" i="1"/>
  <c r="J226" i="1" s="1"/>
  <c r="J227" i="1" s="1"/>
  <c r="J228" i="1" s="1"/>
  <c r="J230" i="1" s="1"/>
  <c r="J232" i="1" s="1"/>
  <c r="J192" i="1"/>
  <c r="K226" i="1" s="1"/>
  <c r="K227" i="1" s="1"/>
  <c r="K228" i="1" s="1"/>
  <c r="K230" i="1" s="1"/>
  <c r="K232" i="1" s="1"/>
  <c r="K192" i="1"/>
  <c r="L226" i="1" s="1"/>
  <c r="L227" i="1" s="1"/>
  <c r="L228" i="1" s="1"/>
  <c r="L230" i="1" s="1"/>
  <c r="L232" i="1" s="1"/>
  <c r="L192" i="1"/>
  <c r="M226" i="1" s="1"/>
  <c r="M227" i="1" s="1"/>
  <c r="M228" i="1" s="1"/>
  <c r="M230" i="1" s="1"/>
  <c r="M232" i="1" s="1"/>
  <c r="N192" i="1"/>
  <c r="O226" i="1" s="1"/>
  <c r="O227" i="1" s="1"/>
  <c r="O228" i="1" s="1"/>
  <c r="O230" i="1" s="1"/>
  <c r="O232" i="1" s="1"/>
  <c r="M192" i="1"/>
  <c r="N226" i="1" s="1"/>
  <c r="N227" i="1" s="1"/>
  <c r="N228" i="1" s="1"/>
  <c r="N230" i="1" s="1"/>
  <c r="N232" i="1" s="1"/>
  <c r="O192" i="1"/>
  <c r="P226" i="1" s="1"/>
  <c r="P227" i="1" s="1"/>
  <c r="P228" i="1" s="1"/>
  <c r="P230" i="1" s="1"/>
  <c r="P232" i="1" s="1"/>
  <c r="G233" i="1" l="1"/>
  <c r="D28" i="1" s="1"/>
</calcChain>
</file>

<file path=xl/sharedStrings.xml><?xml version="1.0" encoding="utf-8"?>
<sst xmlns="http://schemas.openxmlformats.org/spreadsheetml/2006/main" count="495" uniqueCount="296">
  <si>
    <t>PCS License Scorecard</t>
  </si>
  <si>
    <t>MODEL PARAMETERS</t>
  </si>
  <si>
    <t xml:space="preserve"> </t>
  </si>
  <si>
    <t>% (Penetration/Total Population)</t>
  </si>
  <si>
    <t>PCS vs Cellular Market Split</t>
  </si>
  <si>
    <t>% postpaid / total PCS</t>
  </si>
  <si>
    <t>Postpaid</t>
  </si>
  <si>
    <t>Churn</t>
  </si>
  <si>
    <t>Estimated Average Minutes per Month</t>
  </si>
  <si>
    <t>Local Rate per Minute</t>
  </si>
  <si>
    <t>Monthly Charge</t>
  </si>
  <si>
    <t>Activation Charge</t>
  </si>
  <si>
    <t>Value-Added Services</t>
  </si>
  <si>
    <t>Prepaid</t>
  </si>
  <si>
    <t>Selling price per Card</t>
  </si>
  <si>
    <t>Minutes per Card</t>
  </si>
  <si>
    <t>LICENSE PAYMENT</t>
  </si>
  <si>
    <t>Enterprise Value (15%)</t>
  </si>
  <si>
    <t>PCS Demand Estimate</t>
  </si>
  <si>
    <t>CITY</t>
  </si>
  <si>
    <t>ZONE</t>
  </si>
  <si>
    <t>TEMIC CITY</t>
  </si>
  <si>
    <t>North Cost</t>
  </si>
  <si>
    <t>BONGO</t>
  </si>
  <si>
    <t>West Coast</t>
  </si>
  <si>
    <t>SALSA</t>
  </si>
  <si>
    <t>East Coast</t>
  </si>
  <si>
    <t>REST OF COUNTRY:</t>
  </si>
  <si>
    <t>Rest</t>
  </si>
  <si>
    <t>TOTAL:</t>
  </si>
  <si>
    <t>YEAR:</t>
  </si>
  <si>
    <t>Total Population:</t>
  </si>
  <si>
    <t>Covered Population:</t>
  </si>
  <si>
    <t>% Covered:</t>
  </si>
  <si>
    <t>WIRELESS MARKET DEMAND:</t>
  </si>
  <si>
    <t>% (PENETRATION /TOTAL POP.):</t>
  </si>
  <si>
    <t>Market Split-</t>
  </si>
  <si>
    <t xml:space="preserve"> Cellular:</t>
  </si>
  <si>
    <t xml:space="preserve"> PCS:</t>
  </si>
  <si>
    <t>Market Demand</t>
  </si>
  <si>
    <t>Cellular:</t>
  </si>
  <si>
    <t>Per Service</t>
  </si>
  <si>
    <t>PCS:</t>
  </si>
  <si>
    <t>Total:</t>
  </si>
  <si>
    <t>Distribution of Postpaid / Prepaid</t>
  </si>
  <si>
    <t>Year</t>
  </si>
  <si>
    <t>Postpaid Subscriber Growth</t>
  </si>
  <si>
    <t>Starting</t>
  </si>
  <si>
    <t>Total - End of the Year</t>
  </si>
  <si>
    <t>Net addition</t>
  </si>
  <si>
    <t>Average no. of Subscribers</t>
  </si>
  <si>
    <t>Additions</t>
  </si>
  <si>
    <t>Prepaid Subscriber Growth</t>
  </si>
  <si>
    <t>Total - End of Year</t>
  </si>
  <si>
    <t xml:space="preserve">Average No. of Subscribers </t>
  </si>
  <si>
    <t>TAXATION</t>
  </si>
  <si>
    <t>Corporate Tax -- Base Rate</t>
  </si>
  <si>
    <t>Capital Gains Tax</t>
  </si>
  <si>
    <t>Value Added Tax</t>
  </si>
  <si>
    <t>SUBSCRIBER USAGE STATISTICS</t>
  </si>
  <si>
    <t>Call Revenues per Subscriber</t>
  </si>
  <si>
    <t>Est. Average Minutes per Month</t>
  </si>
  <si>
    <t>Monthly Airtime Revenue</t>
  </si>
  <si>
    <t>VALUE-ADDED SERVICES</t>
  </si>
  <si>
    <t>Additional Revenue as % of Local Air-Time Revenue</t>
  </si>
  <si>
    <t>Value-Added</t>
  </si>
  <si>
    <t>Value Added Revenue</t>
  </si>
  <si>
    <t>SUBSCRIBER USAGE (Cont'd)</t>
  </si>
  <si>
    <t>FIXED REVENIUE PER SUBSCRIBER</t>
  </si>
  <si>
    <t>Annual Charge</t>
  </si>
  <si>
    <t>(Monthly X12)</t>
  </si>
  <si>
    <t>Selling Price per Card</t>
  </si>
  <si>
    <t>Cost per Minute</t>
  </si>
  <si>
    <t>Card per Month per Prepaid Subscriber</t>
  </si>
  <si>
    <t>Revenue per Month per Average Prepaid Subscriber</t>
  </si>
  <si>
    <t>Total Recurring Revenue - Prepaid Subscriber</t>
  </si>
  <si>
    <t>Value Added Revenue - Prepaid Subscriber</t>
  </si>
  <si>
    <t>COST OF REVENUE</t>
  </si>
  <si>
    <t>Interconnection Charge -- Airtime min.</t>
  </si>
  <si>
    <t>Interconnect/Postpaid Sub</t>
  </si>
  <si>
    <t>Interconnect/Prepaid Sub</t>
  </si>
  <si>
    <t>Spectrum Fees (% of Service Rev.)</t>
  </si>
  <si>
    <t>OPERATING EXPENSES</t>
  </si>
  <si>
    <t>Network Engineering &amp; Maintenance</t>
  </si>
  <si>
    <t>Customer Services &amp; Billing</t>
  </si>
  <si>
    <t>General Administration</t>
  </si>
  <si>
    <t>TOTAL</t>
  </si>
  <si>
    <t>INCOME STATEMENT (US$ Millions)</t>
  </si>
  <si>
    <t>REVENUES</t>
  </si>
  <si>
    <t>Recurring Revenue</t>
  </si>
  <si>
    <t xml:space="preserve">Airtime Postpaid </t>
  </si>
  <si>
    <t xml:space="preserve">Airtime Prepaid </t>
  </si>
  <si>
    <t>Airtime Total</t>
  </si>
  <si>
    <t>Monthly Charge Postpaid</t>
  </si>
  <si>
    <t>Value Added Services Postpaid</t>
  </si>
  <si>
    <t>Value Added Services Prepaid</t>
  </si>
  <si>
    <t>Total Recurring Revenue</t>
  </si>
  <si>
    <t>Activation Fees Postpaid</t>
  </si>
  <si>
    <t>Activation Fees Prepaid</t>
  </si>
  <si>
    <t>TOTAL SERVICE REVENUES</t>
  </si>
  <si>
    <t>Interconnection Costs</t>
  </si>
  <si>
    <t>Spectrum Fees</t>
  </si>
  <si>
    <t>GROSS PROFIT</t>
  </si>
  <si>
    <t>Network Engineering &amp; Maintenance Expenses</t>
  </si>
  <si>
    <t>Customer Services, Billing &amp; General Administration Expenses</t>
  </si>
  <si>
    <t>TOTAL OPERATING EXPENSES</t>
  </si>
  <si>
    <t xml:space="preserve">Earnings Before Interests, Taxes, Depreciation and Amort. </t>
  </si>
  <si>
    <t>Capital Expenditures</t>
  </si>
  <si>
    <t>Incremental Cap Ex per Gross Add</t>
  </si>
  <si>
    <t>Capital Expenditure Total</t>
  </si>
  <si>
    <t>PVIF @ 15%</t>
  </si>
  <si>
    <t>Present Value of Incremental Cap Ex</t>
  </si>
  <si>
    <t>Total Present Value of Incremental Cap Ex</t>
  </si>
  <si>
    <t>ACCOUNTING DEPRECIATION SCHEDULES</t>
  </si>
  <si>
    <t>Depreciation Assumptions</t>
  </si>
  <si>
    <t>Depreciation Period (Straight Line)</t>
  </si>
  <si>
    <t>Years</t>
  </si>
  <si>
    <t xml:space="preserve">             Cap Ex</t>
  </si>
  <si>
    <t>Depreciation</t>
  </si>
  <si>
    <t>Total</t>
  </si>
  <si>
    <t>LICENSE AMORTIZATION SCHEDULE</t>
  </si>
  <si>
    <t>US$</t>
  </si>
  <si>
    <t xml:space="preserve">Amotization Period </t>
  </si>
  <si>
    <t>Amortization of License Fee</t>
  </si>
  <si>
    <t>Operating Cash</t>
  </si>
  <si>
    <t>% of Total Revenues</t>
  </si>
  <si>
    <t>Current Assets (Excl. Cash)</t>
  </si>
  <si>
    <t>Accounts Receivable</t>
  </si>
  <si>
    <t>Days</t>
  </si>
  <si>
    <t>Total Current Assets (Excl. Cash)</t>
  </si>
  <si>
    <t>Current Liabilities</t>
  </si>
  <si>
    <t>Accounts Payable (Interconnect)</t>
  </si>
  <si>
    <t>CapEx Payable</t>
  </si>
  <si>
    <t>% of Cap Ex.</t>
  </si>
  <si>
    <t>Total Current Liabilities</t>
  </si>
  <si>
    <t>Working Capital Requirement</t>
  </si>
  <si>
    <t>Investment in Working Capital</t>
  </si>
  <si>
    <t>Present Value of Net Working Capital</t>
  </si>
  <si>
    <t>Total Present Value of Net Working Capital</t>
  </si>
  <si>
    <t>Recovery of Net working Capital at Year 10</t>
  </si>
  <si>
    <t xml:space="preserve">Cash Flows </t>
  </si>
  <si>
    <t>Present Value of Incremental Capital Exp</t>
  </si>
  <si>
    <t>License Fee</t>
  </si>
  <si>
    <t>Depreciation + Amortization</t>
  </si>
  <si>
    <t>After Tax Operating Cash Flows</t>
  </si>
  <si>
    <t>Terminal Value</t>
  </si>
  <si>
    <t>Net Cash Flows</t>
  </si>
  <si>
    <t>Present Values of Cash Flows</t>
  </si>
  <si>
    <t>Net Present Value</t>
  </si>
  <si>
    <t>PCS Demand</t>
  </si>
  <si>
    <t>Total penetration</t>
  </si>
  <si>
    <t>Total yearly increase</t>
  </si>
  <si>
    <t>Our yearly increment</t>
  </si>
  <si>
    <t>2 comp yearly increment</t>
  </si>
  <si>
    <t xml:space="preserve">Our total penetration </t>
  </si>
  <si>
    <t>2 comp total penetration</t>
  </si>
  <si>
    <t>Series Name</t>
  </si>
  <si>
    <t xml:space="preserve">Country </t>
  </si>
  <si>
    <t>Mobile cellular subscriptions</t>
  </si>
  <si>
    <t>Thailand</t>
  </si>
  <si>
    <t>Mobile cellular subscriptions (per 100 people)</t>
  </si>
  <si>
    <t>Rate of change</t>
  </si>
  <si>
    <t>Fixed telephone subscriptions</t>
  </si>
  <si>
    <t>Fixed telephone subscriptions (per 100 people)</t>
  </si>
  <si>
    <t>Population, total</t>
  </si>
  <si>
    <t>Population ages 0-14 (% of total population)</t>
  </si>
  <si>
    <t>Popolation ages15-64 (% of total population)</t>
  </si>
  <si>
    <t xml:space="preserve">GDP per capita </t>
  </si>
  <si>
    <t>GDP growth (annual %)</t>
  </si>
  <si>
    <t>Inflation, consumer prices (annual %)</t>
  </si>
  <si>
    <t>Land area (sq. km)</t>
  </si>
  <si>
    <t>Imports of goods and services (billions)</t>
  </si>
  <si>
    <t>Exports of goods and services (billions)</t>
  </si>
  <si>
    <t>Penetration rate</t>
  </si>
  <si>
    <t>% change</t>
  </si>
  <si>
    <t>Total Penetration</t>
  </si>
  <si>
    <t>Growth rate</t>
  </si>
  <si>
    <t>https://www.ceicdata.com/en/thailand/telecommunication-statistics-office-of-the-national-broadcasting-and-telecommunications-commission/minutes-of-use-mobile-prepaid</t>
  </si>
  <si>
    <t>https://data.worldbank.org/indicator/IT.CEL.SETS?locations=TH</t>
  </si>
  <si>
    <t>Call rate</t>
  </si>
  <si>
    <t>Activation charge</t>
  </si>
  <si>
    <t>Types of Prepaid Packages (considering 30 Days duration)</t>
  </si>
  <si>
    <t>Type of Rates</t>
  </si>
  <si>
    <t>Type 1</t>
  </si>
  <si>
    <t>Type 2</t>
  </si>
  <si>
    <t>Type 3</t>
  </si>
  <si>
    <t>Type 4</t>
  </si>
  <si>
    <t>Type 5</t>
  </si>
  <si>
    <t>Companies:</t>
  </si>
  <si>
    <t>AIS</t>
  </si>
  <si>
    <t>DTAC</t>
  </si>
  <si>
    <t>True Move</t>
  </si>
  <si>
    <t>My Cat</t>
  </si>
  <si>
    <t>Prepaid_Selling Price Per Card</t>
  </si>
  <si>
    <t>Total Subscriber (In Million)</t>
  </si>
  <si>
    <t>Total Prepaid Subscriber 
(in million)</t>
  </si>
  <si>
    <t>Total Number of cards Sold (in million)</t>
  </si>
  <si>
    <t>Average</t>
  </si>
  <si>
    <t>Averaged Selling Price Per Card</t>
  </si>
  <si>
    <t>Postpaid_Monthly Charge</t>
  </si>
  <si>
    <t>Companies</t>
  </si>
  <si>
    <t>Internet Speed</t>
  </si>
  <si>
    <t>Calls</t>
  </si>
  <si>
    <t>Internet</t>
  </si>
  <si>
    <t>Price ($)</t>
  </si>
  <si>
    <t>AIS 4g Max Speed</t>
  </si>
  <si>
    <t>4g</t>
  </si>
  <si>
    <t>250 minutes</t>
  </si>
  <si>
    <t>4GB</t>
  </si>
  <si>
    <t>DTAC Go NO LIMIT</t>
  </si>
  <si>
    <t>3g</t>
  </si>
  <si>
    <t>unlimited DTAC to DTAC</t>
  </si>
  <si>
    <t>Unlimited</t>
  </si>
  <si>
    <t>TrueMove Unlimited</t>
  </si>
  <si>
    <t>300 minutes</t>
  </si>
  <si>
    <t>My Cat Smart Pack</t>
  </si>
  <si>
    <t>3/4 g</t>
  </si>
  <si>
    <t>450 minutes</t>
  </si>
  <si>
    <t>11GB</t>
  </si>
  <si>
    <t>Avarage monthly Cgarge</t>
  </si>
  <si>
    <t>Percentage Change</t>
  </si>
  <si>
    <t>Operator</t>
  </si>
  <si>
    <t>Category</t>
  </si>
  <si>
    <t>ARPU (THB/sub/month)</t>
  </si>
  <si>
    <t>ARPU (USD/sub/month)</t>
  </si>
  <si>
    <t>Growth</t>
  </si>
  <si>
    <t>Avg Growth</t>
  </si>
  <si>
    <t>Thailand Operators</t>
  </si>
  <si>
    <t>Prepaid (Selling price per card)</t>
  </si>
  <si>
    <t>Postpaid (Monthly Charge)</t>
  </si>
  <si>
    <t>Selling Price Per Card</t>
  </si>
  <si>
    <t>Prepaid_Minutes Per Card</t>
  </si>
  <si>
    <t>Prepaid offers for different operators</t>
  </si>
  <si>
    <t xml:space="preserve">Operator </t>
  </si>
  <si>
    <t xml:space="preserve">Speed </t>
  </si>
  <si>
    <t xml:space="preserve">Minutes </t>
  </si>
  <si>
    <t>Price</t>
  </si>
  <si>
    <t>384 kbps</t>
  </si>
  <si>
    <t>NA</t>
  </si>
  <si>
    <t>49 baht</t>
  </si>
  <si>
    <t>2.5gb</t>
  </si>
  <si>
    <t>8 Days</t>
  </si>
  <si>
    <t>299 baht</t>
  </si>
  <si>
    <t>6gb</t>
  </si>
  <si>
    <t>15 Days</t>
  </si>
  <si>
    <t>599 baht</t>
  </si>
  <si>
    <t>90mb</t>
  </si>
  <si>
    <t>8gb</t>
  </si>
  <si>
    <t>1.5gb</t>
  </si>
  <si>
    <t>7 days</t>
  </si>
  <si>
    <t>Minutes per card</t>
  </si>
  <si>
    <t>Type 1 (49 Baht)</t>
  </si>
  <si>
    <t>Type 2 (299 Baht)</t>
  </si>
  <si>
    <t>Type 3 (599 Baht)</t>
  </si>
  <si>
    <t>Prepaid Subscriber</t>
  </si>
  <si>
    <t>MOU (minutes/sub/month)</t>
  </si>
  <si>
    <t>Growth for MOU</t>
  </si>
  <si>
    <t>Avg Growth for MOU</t>
  </si>
  <si>
    <t>Minutes Per Month</t>
  </si>
  <si>
    <t>Growth for Minutes Per Month</t>
  </si>
  <si>
    <t>Avg Growth for Minutes Per Month</t>
  </si>
  <si>
    <t>Prepaid (Minutes per card)</t>
  </si>
  <si>
    <t>file:///C:/Users/FATEMA.AHMED/Downloads/Thailands_Mobile_Market_Information_2014.pdf</t>
  </si>
  <si>
    <t>http://www.yozzo.com/news-and-information/mvno-mobile-operator-s/mobile-operators,-state-telcos-and-mvno-subscriber-status-in-thailand</t>
  </si>
  <si>
    <t>https://www.expatden.com/thailand/thai-sim-cards/</t>
  </si>
  <si>
    <t>https://prepaid-data-sim-card.fandom.com/wiki/Thailand#SIM_plans</t>
  </si>
  <si>
    <t>https://dtac.listedcompany.com/misc/AR/20200306-dtac-ar2019-en-03.pdf</t>
  </si>
  <si>
    <t>https://investor.ais.co.th/misc/ar/2020/20210225-advanc-ar2020-01-en-01.pdf</t>
  </si>
  <si>
    <t>https://investor.ais.co.th/misc/ar/20200228-advanc-ar2019-en.pdf</t>
  </si>
  <si>
    <t>https://datareportal.com/reports/digital-2021-thailand?rq=thailand</t>
  </si>
  <si>
    <t>https://www.statista.com/statistics/746264/minutes-of-use-per-subscriber-of-mobile-voice-services-brazil/#:~:text=The%20average%20minutes%20of%20use,minutes%20recorded%20one%20year%20before.</t>
  </si>
  <si>
    <t>https://www.krungsri.com/en/research/industry/industry-outlook/Services/Mobile-Communication/IO/io-Mobile-Communication</t>
  </si>
  <si>
    <t>Thailand (% of ARPU (Average Revenue Per User))</t>
  </si>
  <si>
    <t>Value Added Services</t>
  </si>
  <si>
    <t>Mobile Data %</t>
  </si>
  <si>
    <t>SMS/MMS %</t>
  </si>
  <si>
    <t>Downloading ringtones/pictures</t>
  </si>
  <si>
    <t>Entertainment</t>
  </si>
  <si>
    <t>Total VAS %</t>
  </si>
  <si>
    <t>Link</t>
  </si>
  <si>
    <t>https://www.researchgate.net/publication/228122441_Economic_Analysis_of_Business_Model_for_Delivering_Mobile_Value-Added_Services_in_Thailand</t>
  </si>
  <si>
    <t>https://www.ceicdata.com/en/thailand/telecommunication-statistics-office-of-the-national-broadcasting-and-telecommunications-commission/minutes-of-use-mobile-prepaid?fbclid=IwAR2bdgBdvhbIS0k2wEuGS8CiTmmzof4uebJs-mQclZRAsH2jjG4Dn7-hj-w</t>
  </si>
  <si>
    <t>Voice traffic of Thailand</t>
  </si>
  <si>
    <t>Prepaid Minute</t>
  </si>
  <si>
    <t>Postpaid minute</t>
  </si>
  <si>
    <t>Mobile business</t>
  </si>
  <si>
    <t>Subscribers</t>
  </si>
  <si>
    <t>Churn rate (% per month)</t>
  </si>
  <si>
    <t>Blended</t>
  </si>
  <si>
    <t>Postpaid Churn Rate 2019</t>
  </si>
  <si>
    <t>Prepaid Churn Rate 2019</t>
  </si>
  <si>
    <t>ARPU (Bt/month/subscriber)</t>
  </si>
  <si>
    <t>Advanced Info Service Plc</t>
  </si>
  <si>
    <t>Investor Relations</t>
  </si>
  <si>
    <t>(66) 2029 3145</t>
  </si>
  <si>
    <t>http://investor.ais.co.th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</si>
</sst>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809]#,##0.00"/>
    <numFmt numFmtId="165" formatCode="[$$-809]#,##0"/>
    <numFmt numFmtId="166" formatCode="0.0%"/>
    <numFmt numFmtId="167" formatCode="#,##0_);\(#,##0_)\)"/>
    <numFmt numFmtId="168" formatCode="0.000000_)"/>
    <numFmt numFmtId="169" formatCode="0.0000_)"/>
    <numFmt numFmtId="170" formatCode="_(* #,##0_);_(* \(#,##0\);_(* &quot;-&quot;??_);_(@_)"/>
    <numFmt numFmtId="171" formatCode="_(* #,##0.0_);_(* \(#,##0.0\);_(* &quot;-&quot;??_);_(@_)"/>
    <numFmt numFmtId="172" formatCode="#,##0.0000_);\(#,##0.0000_)\)"/>
    <numFmt numFmtId="173" formatCode="#,##0.00000_);\(#,##0.00000_)\)"/>
    <numFmt numFmtId="174" formatCode="#,##0.0_);\(#,##0.0_)"/>
    <numFmt numFmtId="175" formatCode="#,##0.0_);\(#,##0.0\)"/>
    <numFmt numFmtId="176" formatCode="&quot;$&quot;#,##0.00"/>
    <numFmt numFmtId="177" formatCode="&quot;$&quot;#,##0"/>
  </numFmts>
  <fonts count="3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u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i/>
      <sz val="12"/>
      <name val="Calibri Light"/>
      <family val="2"/>
      <scheme val="major"/>
    </font>
    <font>
      <i/>
      <sz val="12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u/>
      <sz val="12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C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5F5F5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2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13">
    <xf numFmtId="0" fontId="0" fillId="0" borderId="0" xfId="0"/>
    <xf numFmtId="38" fontId="11" fillId="0" borderId="5" xfId="1" applyNumberFormat="1" applyFont="1" applyFill="1" applyBorder="1" applyAlignment="1"/>
    <xf numFmtId="166" fontId="11" fillId="0" borderId="0" xfId="3" applyNumberFormat="1" applyFont="1" applyFill="1" applyBorder="1" applyAlignment="1"/>
    <xf numFmtId="166" fontId="11" fillId="0" borderId="5" xfId="3" applyNumberFormat="1" applyFont="1" applyFill="1" applyBorder="1" applyAlignment="1"/>
    <xf numFmtId="170" fontId="11" fillId="0" borderId="5" xfId="1" applyNumberFormat="1" applyFont="1" applyFill="1" applyBorder="1" applyAlignment="1"/>
    <xf numFmtId="166" fontId="11" fillId="0" borderId="0" xfId="3" applyNumberFormat="1" applyFont="1" applyFill="1" applyAlignment="1"/>
    <xf numFmtId="9" fontId="11" fillId="0" borderId="5" xfId="3" applyFont="1" applyFill="1" applyBorder="1" applyAlignment="1"/>
    <xf numFmtId="9" fontId="11" fillId="0" borderId="0" xfId="3" applyFont="1" applyFill="1" applyBorder="1" applyAlignment="1"/>
    <xf numFmtId="38" fontId="11" fillId="0" borderId="5" xfId="1" applyNumberFormat="1" applyFont="1" applyFill="1" applyBorder="1"/>
    <xf numFmtId="38" fontId="11" fillId="0" borderId="0" xfId="1" applyNumberFormat="1" applyFont="1" applyFill="1"/>
    <xf numFmtId="38" fontId="11" fillId="0" borderId="0" xfId="1" applyNumberFormat="1" applyFont="1" applyFill="1" applyBorder="1"/>
    <xf numFmtId="9" fontId="11" fillId="0" borderId="0" xfId="3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5" xfId="0" applyFont="1" applyFill="1" applyBorder="1"/>
    <xf numFmtId="0" fontId="11" fillId="0" borderId="5" xfId="0" applyFont="1" applyFill="1" applyBorder="1" applyAlignment="1">
      <alignment horizontal="center"/>
    </xf>
    <xf numFmtId="9" fontId="11" fillId="0" borderId="5" xfId="3" applyFont="1" applyFill="1" applyBorder="1"/>
    <xf numFmtId="0" fontId="11" fillId="0" borderId="5" xfId="0" applyFont="1" applyFill="1" applyBorder="1"/>
    <xf numFmtId="1" fontId="11" fillId="0" borderId="5" xfId="0" applyNumberFormat="1" applyFont="1" applyFill="1" applyBorder="1"/>
    <xf numFmtId="164" fontId="11" fillId="0" borderId="5" xfId="0" applyNumberFormat="1" applyFont="1" applyFill="1" applyBorder="1"/>
    <xf numFmtId="165" fontId="11" fillId="0" borderId="5" xfId="0" applyNumberFormat="1" applyFont="1" applyFill="1" applyBorder="1"/>
    <xf numFmtId="166" fontId="11" fillId="0" borderId="5" xfId="0" applyNumberFormat="1" applyFont="1" applyFill="1" applyBorder="1"/>
    <xf numFmtId="2" fontId="11" fillId="0" borderId="5" xfId="0" applyNumberFormat="1" applyFont="1" applyFill="1" applyBorder="1"/>
    <xf numFmtId="0" fontId="14" fillId="0" borderId="0" xfId="0" applyFont="1" applyFill="1"/>
    <xf numFmtId="165" fontId="11" fillId="0" borderId="0" xfId="0" applyNumberFormat="1" applyFont="1" applyFill="1" applyAlignment="1">
      <alignment vertical="center"/>
    </xf>
    <xf numFmtId="0" fontId="15" fillId="0" borderId="0" xfId="0" applyFont="1" applyFill="1"/>
    <xf numFmtId="37" fontId="15" fillId="0" borderId="0" xfId="0" applyNumberFormat="1" applyFont="1" applyFill="1"/>
    <xf numFmtId="1" fontId="12" fillId="0" borderId="0" xfId="0" applyNumberFormat="1" applyFont="1" applyFill="1" applyAlignment="1">
      <alignment horizontal="right"/>
    </xf>
    <xf numFmtId="0" fontId="12" fillId="0" borderId="0" xfId="0" applyFont="1" applyFill="1"/>
    <xf numFmtId="0" fontId="12" fillId="0" borderId="0" xfId="0" applyFont="1" applyFill="1" applyAlignment="1">
      <alignment horizontal="left"/>
    </xf>
    <xf numFmtId="168" fontId="11" fillId="0" borderId="0" xfId="0" applyNumberFormat="1" applyFont="1" applyFill="1"/>
    <xf numFmtId="169" fontId="11" fillId="0" borderId="0" xfId="0" applyNumberFormat="1" applyFont="1" applyFill="1"/>
    <xf numFmtId="2" fontId="12" fillId="0" borderId="0" xfId="0" applyNumberFormat="1" applyFont="1" applyFill="1"/>
    <xf numFmtId="1" fontId="12" fillId="0" borderId="0" xfId="0" applyNumberFormat="1" applyFont="1" applyFill="1" applyAlignment="1">
      <alignment horizontal="left"/>
    </xf>
    <xf numFmtId="1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4" xfId="0" applyFont="1" applyFill="1" applyBorder="1"/>
    <xf numFmtId="168" fontId="12" fillId="0" borderId="4" xfId="0" applyNumberFormat="1" applyFont="1" applyFill="1" applyBorder="1" applyAlignment="1">
      <alignment horizontal="right"/>
    </xf>
    <xf numFmtId="1" fontId="12" fillId="0" borderId="5" xfId="0" applyNumberFormat="1" applyFont="1" applyFill="1" applyBorder="1" applyAlignment="1">
      <alignment horizontal="right"/>
    </xf>
    <xf numFmtId="1" fontId="12" fillId="0" borderId="5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1" fillId="0" borderId="13" xfId="0" applyFont="1" applyFill="1" applyBorder="1"/>
    <xf numFmtId="170" fontId="11" fillId="0" borderId="5" xfId="1" applyNumberFormat="1" applyFont="1" applyFill="1" applyBorder="1" applyAlignment="1" applyProtection="1">
      <alignment horizontal="right"/>
    </xf>
    <xf numFmtId="0" fontId="12" fillId="0" borderId="5" xfId="0" applyFont="1" applyFill="1" applyBorder="1" applyAlignment="1">
      <alignment horizontal="right"/>
    </xf>
    <xf numFmtId="170" fontId="11" fillId="0" borderId="5" xfId="1" applyNumberFormat="1" applyFont="1" applyFill="1" applyBorder="1"/>
    <xf numFmtId="10" fontId="11" fillId="0" borderId="5" xfId="3" applyNumberFormat="1" applyFont="1" applyFill="1" applyBorder="1"/>
    <xf numFmtId="166" fontId="11" fillId="0" borderId="5" xfId="3" applyNumberFormat="1" applyFont="1" applyFill="1" applyBorder="1"/>
    <xf numFmtId="170" fontId="11" fillId="0" borderId="0" xfId="1" applyNumberFormat="1" applyFont="1" applyFill="1"/>
    <xf numFmtId="38" fontId="11" fillId="0" borderId="5" xfId="0" applyNumberFormat="1" applyFont="1" applyFill="1" applyBorder="1"/>
    <xf numFmtId="43" fontId="11" fillId="0" borderId="0" xfId="1" applyFont="1" applyFill="1" applyAlignment="1"/>
    <xf numFmtId="43" fontId="11" fillId="0" borderId="0" xfId="1" applyFont="1" applyFill="1"/>
    <xf numFmtId="38" fontId="11" fillId="0" borderId="0" xfId="1" applyNumberFormat="1" applyFont="1" applyFill="1" applyAlignment="1"/>
    <xf numFmtId="0" fontId="12" fillId="0" borderId="0" xfId="0" applyFont="1" applyFill="1" applyAlignment="1">
      <alignment horizontal="right"/>
    </xf>
    <xf numFmtId="166" fontId="11" fillId="0" borderId="0" xfId="3" applyNumberFormat="1" applyFont="1" applyFill="1" applyBorder="1"/>
    <xf numFmtId="166" fontId="11" fillId="0" borderId="0" xfId="3" applyNumberFormat="1" applyFont="1" applyFill="1"/>
    <xf numFmtId="0" fontId="10" fillId="0" borderId="5" xfId="0" applyFont="1" applyFill="1" applyBorder="1"/>
    <xf numFmtId="0" fontId="11" fillId="0" borderId="5" xfId="0" quotePrefix="1" applyFont="1" applyFill="1" applyBorder="1"/>
    <xf numFmtId="0" fontId="11" fillId="0" borderId="5" xfId="0" quotePrefix="1" applyFont="1" applyFill="1" applyBorder="1" applyAlignment="1">
      <alignment horizontal="left"/>
    </xf>
    <xf numFmtId="0" fontId="14" fillId="0" borderId="5" xfId="0" applyFont="1" applyFill="1" applyBorder="1"/>
    <xf numFmtId="7" fontId="11" fillId="0" borderId="5" xfId="0" applyNumberFormat="1" applyFont="1" applyFill="1" applyBorder="1"/>
    <xf numFmtId="9" fontId="11" fillId="0" borderId="0" xfId="3" applyFont="1" applyFill="1"/>
    <xf numFmtId="0" fontId="13" fillId="0" borderId="5" xfId="0" applyFont="1" applyFill="1" applyBorder="1"/>
    <xf numFmtId="6" fontId="12" fillId="0" borderId="5" xfId="2" applyNumberFormat="1" applyFont="1" applyFill="1" applyBorder="1" applyAlignment="1"/>
    <xf numFmtId="6" fontId="11" fillId="0" borderId="0" xfId="2" applyNumberFormat="1" applyFont="1" applyFill="1" applyAlignment="1"/>
    <xf numFmtId="8" fontId="11" fillId="0" borderId="5" xfId="2" applyNumberFormat="1" applyFont="1" applyFill="1" applyBorder="1" applyAlignment="1"/>
    <xf numFmtId="0" fontId="12" fillId="0" borderId="5" xfId="0" quotePrefix="1" applyFont="1" applyFill="1" applyBorder="1" applyAlignment="1">
      <alignment horizontal="left"/>
    </xf>
    <xf numFmtId="5" fontId="11" fillId="0" borderId="5" xfId="0" applyNumberFormat="1" applyFont="1" applyFill="1" applyBorder="1"/>
    <xf numFmtId="6" fontId="11" fillId="0" borderId="5" xfId="2" applyNumberFormat="1" applyFont="1" applyFill="1" applyBorder="1" applyAlignment="1"/>
    <xf numFmtId="7" fontId="11" fillId="0" borderId="5" xfId="0" applyNumberFormat="1" applyFont="1" applyFill="1" applyBorder="1" applyAlignment="1">
      <alignment horizontal="right"/>
    </xf>
    <xf numFmtId="9" fontId="11" fillId="0" borderId="5" xfId="0" applyNumberFormat="1" applyFont="1" applyFill="1" applyBorder="1"/>
    <xf numFmtId="4" fontId="11" fillId="0" borderId="5" xfId="2" applyNumberFormat="1" applyFont="1" applyFill="1" applyBorder="1" applyAlignment="1"/>
    <xf numFmtId="171" fontId="11" fillId="0" borderId="5" xfId="1" applyNumberFormat="1" applyFont="1" applyFill="1" applyBorder="1" applyAlignment="1"/>
    <xf numFmtId="7" fontId="11" fillId="0" borderId="0" xfId="0" applyNumberFormat="1" applyFont="1" applyFill="1"/>
    <xf numFmtId="9" fontId="11" fillId="0" borderId="0" xfId="3" applyFont="1" applyFill="1" applyBorder="1" applyAlignment="1">
      <alignment vertical="center" wrapText="1"/>
    </xf>
    <xf numFmtId="17" fontId="11" fillId="0" borderId="5" xfId="0" applyNumberFormat="1" applyFont="1" applyFill="1" applyBorder="1"/>
    <xf numFmtId="9" fontId="11" fillId="0" borderId="0" xfId="0" applyNumberFormat="1" applyFont="1" applyFill="1"/>
    <xf numFmtId="9" fontId="16" fillId="0" borderId="5" xfId="3" applyFont="1" applyFill="1" applyBorder="1"/>
    <xf numFmtId="0" fontId="11" fillId="0" borderId="0" xfId="0" quotePrefix="1" applyFont="1" applyFill="1"/>
    <xf numFmtId="170" fontId="11" fillId="0" borderId="5" xfId="0" applyNumberFormat="1" applyFont="1" applyFill="1" applyBorder="1"/>
    <xf numFmtId="38" fontId="12" fillId="0" borderId="5" xfId="0" applyNumberFormat="1" applyFont="1" applyFill="1" applyBorder="1"/>
    <xf numFmtId="38" fontId="11" fillId="0" borderId="0" xfId="0" applyNumberFormat="1" applyFont="1" applyFill="1"/>
    <xf numFmtId="0" fontId="11" fillId="0" borderId="0" xfId="0" applyFont="1" applyFill="1" applyAlignment="1">
      <alignment horizontal="right"/>
    </xf>
    <xf numFmtId="38" fontId="11" fillId="0" borderId="5" xfId="0" applyNumberFormat="1" applyFont="1" applyFill="1" applyBorder="1" applyAlignment="1">
      <alignment horizontal="right"/>
    </xf>
    <xf numFmtId="167" fontId="11" fillId="0" borderId="5" xfId="0" applyNumberFormat="1" applyFont="1" applyFill="1" applyBorder="1"/>
    <xf numFmtId="172" fontId="11" fillId="0" borderId="5" xfId="0" applyNumberFormat="1" applyFont="1" applyFill="1" applyBorder="1"/>
    <xf numFmtId="173" fontId="11" fillId="0" borderId="5" xfId="0" applyNumberFormat="1" applyFont="1" applyFill="1" applyBorder="1"/>
    <xf numFmtId="173" fontId="11" fillId="0" borderId="0" xfId="0" applyNumberFormat="1" applyFont="1" applyFill="1"/>
    <xf numFmtId="0" fontId="11" fillId="0" borderId="15" xfId="0" applyFont="1" applyFill="1" applyBorder="1" applyAlignment="1">
      <alignment horizontal="centerContinuous"/>
    </xf>
    <xf numFmtId="0" fontId="11" fillId="0" borderId="5" xfId="0" applyFont="1" applyFill="1" applyBorder="1" applyAlignment="1">
      <alignment horizontal="centerContinuous"/>
    </xf>
    <xf numFmtId="167" fontId="12" fillId="0" borderId="0" xfId="0" applyNumberFormat="1" applyFont="1" applyFill="1"/>
    <xf numFmtId="174" fontId="11" fillId="0" borderId="5" xfId="0" applyNumberFormat="1" applyFont="1" applyFill="1" applyBorder="1"/>
    <xf numFmtId="174" fontId="11" fillId="0" borderId="0" xfId="0" applyNumberFormat="1" applyFont="1" applyFill="1"/>
    <xf numFmtId="167" fontId="11" fillId="0" borderId="0" xfId="0" applyNumberFormat="1" applyFont="1" applyFill="1"/>
    <xf numFmtId="37" fontId="11" fillId="0" borderId="0" xfId="0" applyNumberFormat="1" applyFont="1" applyFill="1"/>
    <xf numFmtId="175" fontId="11" fillId="0" borderId="0" xfId="0" applyNumberFormat="1" applyFont="1" applyFill="1"/>
    <xf numFmtId="37" fontId="12" fillId="0" borderId="5" xfId="0" applyNumberFormat="1" applyFont="1" applyFill="1" applyBorder="1"/>
    <xf numFmtId="37" fontId="11" fillId="0" borderId="5" xfId="0" applyNumberFormat="1" applyFont="1" applyFill="1" applyBorder="1"/>
    <xf numFmtId="170" fontId="11" fillId="0" borderId="0" xfId="0" applyNumberFormat="1" applyFont="1" applyFill="1"/>
    <xf numFmtId="0" fontId="11" fillId="0" borderId="0" xfId="0" applyFont="1" applyFill="1" applyBorder="1"/>
    <xf numFmtId="166" fontId="17" fillId="0" borderId="5" xfId="0" applyNumberFormat="1" applyFont="1" applyFill="1" applyBorder="1" applyAlignment="1">
      <alignment horizontal="right" vertical="top" shrinkToFit="1"/>
    </xf>
    <xf numFmtId="165" fontId="11" fillId="0" borderId="5" xfId="0" applyNumberFormat="1" applyFont="1" applyFill="1" applyBorder="1" applyAlignment="1">
      <alignment horizontal="right"/>
    </xf>
    <xf numFmtId="164" fontId="11" fillId="0" borderId="5" xfId="2" applyNumberFormat="1" applyFont="1" applyFill="1" applyBorder="1" applyAlignment="1"/>
    <xf numFmtId="6" fontId="12" fillId="0" borderId="5" xfId="2" applyNumberFormat="1" applyFont="1" applyFill="1" applyBorder="1"/>
    <xf numFmtId="2" fontId="2" fillId="5" borderId="5" xfId="5" applyNumberFormat="1" applyFont="1" applyFill="1" applyBorder="1"/>
    <xf numFmtId="0" fontId="2" fillId="5" borderId="5" xfId="5" applyFont="1" applyFill="1" applyBorder="1"/>
    <xf numFmtId="0" fontId="2" fillId="0" borderId="0" xfId="7" applyFont="1"/>
    <xf numFmtId="2" fontId="7" fillId="0" borderId="5" xfId="7" applyNumberFormat="1" applyFont="1" applyBorder="1"/>
    <xf numFmtId="2" fontId="1" fillId="0" borderId="5" xfId="7" applyNumberFormat="1" applyBorder="1"/>
    <xf numFmtId="2" fontId="18" fillId="6" borderId="5" xfId="7" applyNumberFormat="1" applyFont="1" applyFill="1" applyBorder="1"/>
    <xf numFmtId="0" fontId="1" fillId="0" borderId="0" xfId="7"/>
    <xf numFmtId="0" fontId="2" fillId="5" borderId="0" xfId="5" applyFont="1" applyFill="1"/>
    <xf numFmtId="0" fontId="19" fillId="0" borderId="0" xfId="7" applyFont="1"/>
    <xf numFmtId="0" fontId="7" fillId="0" borderId="0" xfId="7" applyFont="1"/>
    <xf numFmtId="170" fontId="0" fillId="0" borderId="0" xfId="8" applyNumberFormat="1" applyFont="1" applyAlignment="1">
      <alignment horizontal="center"/>
    </xf>
    <xf numFmtId="0" fontId="20" fillId="7" borderId="5" xfId="7" applyFont="1" applyFill="1" applyBorder="1"/>
    <xf numFmtId="2" fontId="1" fillId="0" borderId="0" xfId="7" applyNumberFormat="1" applyAlignment="1">
      <alignment horizontal="center" vertical="center"/>
    </xf>
    <xf numFmtId="0" fontId="21" fillId="7" borderId="5" xfId="7" applyFont="1" applyFill="1" applyBorder="1"/>
    <xf numFmtId="2" fontId="1" fillId="0" borderId="0" xfId="7" applyNumberFormat="1"/>
    <xf numFmtId="0" fontId="4" fillId="7" borderId="5" xfId="7" applyFont="1" applyFill="1" applyBorder="1" applyAlignment="1">
      <alignment vertical="center"/>
    </xf>
    <xf numFmtId="0" fontId="4" fillId="7" borderId="5" xfId="7" applyFont="1" applyFill="1" applyBorder="1" applyAlignment="1">
      <alignment horizontal="right" vertical="center"/>
    </xf>
    <xf numFmtId="2" fontId="1" fillId="0" borderId="0" xfId="7" applyNumberFormat="1" applyAlignment="1">
      <alignment horizontal="center"/>
    </xf>
    <xf numFmtId="0" fontId="4" fillId="7" borderId="5" xfId="8" applyNumberFormat="1" applyFont="1" applyFill="1" applyBorder="1" applyAlignment="1"/>
    <xf numFmtId="0" fontId="4" fillId="7" borderId="5" xfId="8" applyNumberFormat="1" applyFont="1" applyFill="1" applyBorder="1" applyAlignment="1">
      <alignment horizontal="right"/>
    </xf>
    <xf numFmtId="170" fontId="0" fillId="0" borderId="0" xfId="8" applyNumberFormat="1" applyFont="1" applyAlignment="1">
      <alignment horizontal="center" vertical="center"/>
    </xf>
    <xf numFmtId="0" fontId="4" fillId="7" borderId="5" xfId="7" applyFont="1" applyFill="1" applyBorder="1"/>
    <xf numFmtId="0" fontId="4" fillId="7" borderId="5" xfId="7" applyFont="1" applyFill="1" applyBorder="1" applyAlignment="1">
      <alignment horizontal="right"/>
    </xf>
    <xf numFmtId="0" fontId="4" fillId="7" borderId="5" xfId="8" applyNumberFormat="1" applyFont="1" applyFill="1" applyBorder="1" applyAlignment="1">
      <alignment vertical="center"/>
    </xf>
    <xf numFmtId="0" fontId="4" fillId="7" borderId="5" xfId="8" applyNumberFormat="1" applyFont="1" applyFill="1" applyBorder="1" applyAlignment="1">
      <alignment horizontal="right" vertical="center"/>
    </xf>
    <xf numFmtId="43" fontId="0" fillId="0" borderId="0" xfId="8" applyFont="1" applyAlignment="1">
      <alignment vertical="center"/>
    </xf>
    <xf numFmtId="0" fontId="18" fillId="0" borderId="0" xfId="7" applyFont="1"/>
    <xf numFmtId="0" fontId="1" fillId="0" borderId="5" xfId="7" applyBorder="1"/>
    <xf numFmtId="0" fontId="18" fillId="0" borderId="5" xfId="7" applyFont="1" applyBorder="1"/>
    <xf numFmtId="0" fontId="3" fillId="9" borderId="5" xfId="4" applyFill="1" applyBorder="1"/>
    <xf numFmtId="9" fontId="0" fillId="0" borderId="5" xfId="9" applyFont="1" applyBorder="1"/>
    <xf numFmtId="9" fontId="1" fillId="0" borderId="5" xfId="7" applyNumberFormat="1" applyBorder="1"/>
    <xf numFmtId="0" fontId="21" fillId="10" borderId="5" xfId="7" applyFont="1" applyFill="1" applyBorder="1"/>
    <xf numFmtId="0" fontId="4" fillId="10" borderId="5" xfId="7" applyFont="1" applyFill="1" applyBorder="1"/>
    <xf numFmtId="10" fontId="4" fillId="10" borderId="5" xfId="7" applyNumberFormat="1" applyFont="1" applyFill="1" applyBorder="1"/>
    <xf numFmtId="10" fontId="4" fillId="10" borderId="5" xfId="9" applyNumberFormat="1" applyFont="1" applyFill="1" applyBorder="1"/>
    <xf numFmtId="0" fontId="1" fillId="10" borderId="5" xfId="7" applyFill="1" applyBorder="1"/>
    <xf numFmtId="0" fontId="18" fillId="10" borderId="5" xfId="7" applyFont="1" applyFill="1" applyBorder="1"/>
    <xf numFmtId="0" fontId="22" fillId="10" borderId="5" xfId="7" applyFont="1" applyFill="1" applyBorder="1"/>
    <xf numFmtId="9" fontId="21" fillId="10" borderId="5" xfId="7" applyNumberFormat="1" applyFont="1" applyFill="1" applyBorder="1"/>
    <xf numFmtId="9" fontId="1" fillId="10" borderId="5" xfId="7" applyNumberFormat="1" applyFill="1" applyBorder="1"/>
    <xf numFmtId="10" fontId="20" fillId="6" borderId="5" xfId="9" applyNumberFormat="1" applyFont="1" applyFill="1" applyBorder="1"/>
    <xf numFmtId="0" fontId="6" fillId="0" borderId="0" xfId="6"/>
    <xf numFmtId="10" fontId="0" fillId="0" borderId="0" xfId="0" applyNumberFormat="1"/>
    <xf numFmtId="0" fontId="23" fillId="0" borderId="17" xfId="10" applyFont="1" applyBorder="1"/>
    <xf numFmtId="0" fontId="8" fillId="0" borderId="0" xfId="10"/>
    <xf numFmtId="0" fontId="23" fillId="11" borderId="17" xfId="10" applyFont="1" applyFill="1" applyBorder="1" applyAlignment="1">
      <alignment horizontal="right"/>
    </xf>
    <xf numFmtId="176" fontId="24" fillId="12" borderId="17" xfId="10" applyNumberFormat="1" applyFont="1" applyFill="1" applyBorder="1" applyAlignment="1">
      <alignment horizontal="right"/>
    </xf>
    <xf numFmtId="177" fontId="24" fillId="12" borderId="17" xfId="10" applyNumberFormat="1" applyFont="1" applyFill="1" applyBorder="1" applyAlignment="1">
      <alignment horizontal="right"/>
    </xf>
    <xf numFmtId="0" fontId="25" fillId="0" borderId="0" xfId="11" applyAlignment="1" applyProtection="1"/>
    <xf numFmtId="0" fontId="26" fillId="13" borderId="5" xfId="0" applyFont="1" applyFill="1" applyBorder="1" applyAlignment="1">
      <alignment horizontal="center" vertical="center"/>
    </xf>
    <xf numFmtId="0" fontId="26" fillId="13" borderId="13" xfId="0" applyFont="1" applyFill="1" applyBorder="1" applyAlignment="1">
      <alignment horizontal="center" vertical="center"/>
    </xf>
    <xf numFmtId="0" fontId="0" fillId="0" borderId="5" xfId="0" applyBorder="1"/>
    <xf numFmtId="0" fontId="7" fillId="0" borderId="5" xfId="0" applyFont="1" applyBorder="1"/>
    <xf numFmtId="44" fontId="0" fillId="0" borderId="5" xfId="2" applyFont="1" applyBorder="1"/>
    <xf numFmtId="44" fontId="0" fillId="0" borderId="5" xfId="2" applyFont="1" applyFill="1" applyBorder="1"/>
    <xf numFmtId="0" fontId="7" fillId="4" borderId="5" xfId="0" applyFont="1" applyFill="1" applyBorder="1"/>
    <xf numFmtId="0" fontId="7" fillId="6" borderId="5" xfId="0" applyFont="1" applyFill="1" applyBorder="1"/>
    <xf numFmtId="0" fontId="26" fillId="13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6" fillId="0" borderId="5" xfId="0" applyFont="1" applyBorder="1" applyAlignment="1">
      <alignment horizontal="center" vertical="center" wrapText="1"/>
    </xf>
    <xf numFmtId="0" fontId="26" fillId="0" borderId="13" xfId="0" applyFont="1" applyBorder="1"/>
    <xf numFmtId="0" fontId="26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44" fontId="0" fillId="0" borderId="5" xfId="0" applyNumberFormat="1" applyBorder="1" applyAlignment="1">
      <alignment horizontal="center"/>
    </xf>
    <xf numFmtId="0" fontId="26" fillId="13" borderId="5" xfId="0" applyFont="1" applyFill="1" applyBorder="1"/>
    <xf numFmtId="0" fontId="26" fillId="13" borderId="13" xfId="0" applyFont="1" applyFill="1" applyBorder="1"/>
    <xf numFmtId="44" fontId="7" fillId="14" borderId="5" xfId="2" applyFont="1" applyFill="1" applyBorder="1"/>
    <xf numFmtId="0" fontId="7" fillId="4" borderId="0" xfId="0" applyFont="1" applyFill="1"/>
    <xf numFmtId="0" fontId="0" fillId="0" borderId="13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7" fillId="0" borderId="0" xfId="0" applyFont="1"/>
    <xf numFmtId="0" fontId="0" fillId="15" borderId="5" xfId="0" applyFill="1" applyBorder="1" applyAlignment="1">
      <alignment horizontal="center" vertical="center"/>
    </xf>
    <xf numFmtId="8" fontId="0" fillId="15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26" fillId="13" borderId="13" xfId="0" applyFont="1" applyFill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44" fontId="0" fillId="0" borderId="5" xfId="2" applyFont="1" applyBorder="1" applyAlignment="1">
      <alignment horizontal="center"/>
    </xf>
    <xf numFmtId="1" fontId="7" fillId="0" borderId="5" xfId="2" applyNumberFormat="1" applyFont="1" applyBorder="1" applyAlignment="1">
      <alignment horizontal="center"/>
    </xf>
    <xf numFmtId="1" fontId="0" fillId="0" borderId="5" xfId="2" applyNumberFormat="1" applyFont="1" applyFill="1" applyBorder="1" applyAlignment="1">
      <alignment horizontal="center"/>
    </xf>
    <xf numFmtId="1" fontId="7" fillId="0" borderId="5" xfId="2" applyNumberFormat="1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4" fontId="7" fillId="14" borderId="5" xfId="2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1" fontId="0" fillId="15" borderId="5" xfId="0" applyNumberFormat="1" applyFill="1" applyBorder="1" applyAlignment="1">
      <alignment horizontal="center"/>
    </xf>
    <xf numFmtId="2" fontId="18" fillId="0" borderId="5" xfId="7" applyNumberFormat="1" applyFont="1" applyBorder="1"/>
    <xf numFmtId="0" fontId="7" fillId="0" borderId="5" xfId="7" applyFont="1" applyBorder="1"/>
    <xf numFmtId="10" fontId="0" fillId="0" borderId="5" xfId="9" applyNumberFormat="1" applyFont="1" applyBorder="1"/>
    <xf numFmtId="2" fontId="18" fillId="0" borderId="5" xfId="7" applyNumberFormat="1" applyFont="1" applyBorder="1" applyAlignment="1">
      <alignment horizontal="center"/>
    </xf>
    <xf numFmtId="0" fontId="1" fillId="0" borderId="5" xfId="7" applyBorder="1" applyAlignment="1">
      <alignment horizontal="center"/>
    </xf>
    <xf numFmtId="10" fontId="1" fillId="0" borderId="5" xfId="7" applyNumberFormat="1" applyBorder="1"/>
    <xf numFmtId="0" fontId="4" fillId="0" borderId="0" xfId="7" applyFont="1"/>
    <xf numFmtId="0" fontId="6" fillId="0" borderId="20" xfId="6" applyBorder="1" applyAlignment="1">
      <alignment vertical="center"/>
    </xf>
    <xf numFmtId="0" fontId="27" fillId="0" borderId="20" xfId="7" applyFont="1" applyBorder="1" applyAlignment="1">
      <alignment wrapText="1"/>
    </xf>
    <xf numFmtId="0" fontId="9" fillId="0" borderId="20" xfId="7" applyFont="1" applyBorder="1" applyAlignment="1">
      <alignment wrapText="1"/>
    </xf>
    <xf numFmtId="0" fontId="9" fillId="16" borderId="20" xfId="7" applyFont="1" applyFill="1" applyBorder="1" applyAlignment="1">
      <alignment horizontal="center" wrapText="1"/>
    </xf>
    <xf numFmtId="0" fontId="27" fillId="0" borderId="23" xfId="7" applyFont="1" applyBorder="1" applyAlignment="1">
      <alignment wrapText="1"/>
    </xf>
    <xf numFmtId="0" fontId="27" fillId="0" borderId="24" xfId="7" applyFont="1" applyBorder="1" applyAlignment="1">
      <alignment wrapText="1"/>
    </xf>
    <xf numFmtId="0" fontId="27" fillId="17" borderId="20" xfId="7" applyFont="1" applyFill="1" applyBorder="1" applyAlignment="1">
      <alignment wrapText="1"/>
    </xf>
    <xf numFmtId="0" fontId="27" fillId="0" borderId="25" xfId="7" applyFont="1" applyBorder="1" applyAlignment="1">
      <alignment wrapText="1"/>
    </xf>
    <xf numFmtId="0" fontId="28" fillId="18" borderId="20" xfId="7" applyFont="1" applyFill="1" applyBorder="1" applyAlignment="1">
      <alignment wrapText="1"/>
    </xf>
    <xf numFmtId="0" fontId="28" fillId="19" borderId="20" xfId="7" applyFont="1" applyFill="1" applyBorder="1" applyAlignment="1">
      <alignment wrapText="1"/>
    </xf>
    <xf numFmtId="0" fontId="28" fillId="18" borderId="20" xfId="7" applyFont="1" applyFill="1" applyBorder="1" applyAlignment="1">
      <alignment horizontal="right" wrapText="1"/>
    </xf>
    <xf numFmtId="0" fontId="28" fillId="19" borderId="20" xfId="7" applyFont="1" applyFill="1" applyBorder="1" applyAlignment="1">
      <alignment horizontal="right" wrapText="1"/>
    </xf>
    <xf numFmtId="0" fontId="28" fillId="4" borderId="20" xfId="7" applyFont="1" applyFill="1" applyBorder="1" applyAlignment="1">
      <alignment wrapText="1"/>
    </xf>
    <xf numFmtId="10" fontId="28" fillId="4" borderId="20" xfId="7" applyNumberFormat="1" applyFont="1" applyFill="1" applyBorder="1" applyAlignment="1">
      <alignment horizontal="right" wrapText="1"/>
    </xf>
    <xf numFmtId="0" fontId="28" fillId="0" borderId="20" xfId="7" applyFont="1" applyBorder="1" applyAlignment="1">
      <alignment wrapText="1"/>
    </xf>
    <xf numFmtId="10" fontId="29" fillId="0" borderId="20" xfId="7" applyNumberFormat="1" applyFont="1" applyBorder="1" applyAlignment="1">
      <alignment horizontal="right" wrapText="1"/>
    </xf>
    <xf numFmtId="0" fontId="29" fillId="0" borderId="20" xfId="7" applyFont="1" applyBorder="1" applyAlignment="1">
      <alignment wrapText="1"/>
    </xf>
    <xf numFmtId="0" fontId="30" fillId="0" borderId="20" xfId="7" applyFont="1" applyBorder="1" applyAlignment="1">
      <alignment wrapText="1"/>
    </xf>
    <xf numFmtId="0" fontId="30" fillId="0" borderId="20" xfId="7" applyFont="1" applyBorder="1" applyAlignment="1">
      <alignment horizontal="right" wrapText="1"/>
    </xf>
    <xf numFmtId="0" fontId="31" fillId="0" borderId="20" xfId="7" applyFont="1" applyBorder="1" applyAlignment="1">
      <alignment horizontal="right" wrapText="1"/>
    </xf>
    <xf numFmtId="0" fontId="27" fillId="17" borderId="20" xfId="7" applyFont="1" applyFill="1" applyBorder="1" applyAlignment="1">
      <alignment vertical="center"/>
    </xf>
    <xf numFmtId="0" fontId="27" fillId="17" borderId="23" xfId="7" applyFont="1" applyFill="1" applyBorder="1" applyAlignment="1">
      <alignment wrapText="1"/>
    </xf>
    <xf numFmtId="0" fontId="27" fillId="20" borderId="20" xfId="7" applyFont="1" applyFill="1" applyBorder="1" applyAlignment="1">
      <alignment wrapText="1"/>
    </xf>
    <xf numFmtId="0" fontId="31" fillId="0" borderId="20" xfId="7" applyFont="1" applyBorder="1" applyAlignment="1">
      <alignment wrapText="1"/>
    </xf>
    <xf numFmtId="0" fontId="6" fillId="0" borderId="20" xfId="6" applyBorder="1" applyAlignment="1">
      <alignment wrapText="1"/>
    </xf>
    <xf numFmtId="166" fontId="11" fillId="0" borderId="2" xfId="3" applyNumberFormat="1" applyFont="1" applyFill="1" applyBorder="1" applyAlignment="1"/>
    <xf numFmtId="0" fontId="11" fillId="0" borderId="5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9" fontId="11" fillId="0" borderId="11" xfId="3" applyFont="1" applyFill="1" applyBorder="1" applyAlignment="1">
      <alignment horizontal="center" vertical="center" wrapText="1"/>
    </xf>
    <xf numFmtId="9" fontId="11" fillId="0" borderId="0" xfId="3" applyFont="1" applyFill="1" applyBorder="1" applyAlignment="1">
      <alignment horizontal="center" vertical="center" wrapText="1"/>
    </xf>
    <xf numFmtId="9" fontId="11" fillId="0" borderId="0" xfId="3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7" fillId="0" borderId="0" xfId="7" applyFont="1" applyAlignment="1">
      <alignment horizontal="center"/>
    </xf>
    <xf numFmtId="0" fontId="20" fillId="8" borderId="2" xfId="7" applyFont="1" applyFill="1" applyBorder="1" applyAlignment="1">
      <alignment horizontal="center"/>
    </xf>
    <xf numFmtId="0" fontId="20" fillId="8" borderId="4" xfId="7" applyFont="1" applyFill="1" applyBorder="1" applyAlignment="1">
      <alignment horizontal="center"/>
    </xf>
    <xf numFmtId="0" fontId="4" fillId="10" borderId="5" xfId="7" applyFont="1" applyFill="1" applyBorder="1" applyAlignment="1">
      <alignment horizontal="center"/>
    </xf>
    <xf numFmtId="0" fontId="9" fillId="0" borderId="21" xfId="7" applyFont="1" applyBorder="1" applyAlignment="1">
      <alignment wrapText="1"/>
    </xf>
    <xf numFmtId="0" fontId="9" fillId="0" borderId="22" xfId="7" applyFont="1" applyBorder="1" applyAlignment="1">
      <alignment wrapText="1"/>
    </xf>
    <xf numFmtId="0" fontId="27" fillId="0" borderId="21" xfId="7" applyFont="1" applyBorder="1" applyAlignment="1">
      <alignment wrapText="1"/>
    </xf>
    <xf numFmtId="0" fontId="27" fillId="0" borderId="22" xfId="7" applyFont="1" applyBorder="1" applyAlignment="1">
      <alignment wrapText="1"/>
    </xf>
    <xf numFmtId="0" fontId="28" fillId="18" borderId="21" xfId="7" applyFont="1" applyFill="1" applyBorder="1" applyAlignment="1">
      <alignment wrapText="1"/>
    </xf>
    <xf numFmtId="0" fontId="28" fillId="18" borderId="26" xfId="7" applyFont="1" applyFill="1" applyBorder="1" applyAlignment="1">
      <alignment wrapText="1"/>
    </xf>
    <xf numFmtId="0" fontId="28" fillId="18" borderId="22" xfId="7" applyFont="1" applyFill="1" applyBorder="1" applyAlignment="1">
      <alignment wrapText="1"/>
    </xf>
    <xf numFmtId="0" fontId="27" fillId="0" borderId="27" xfId="7" applyFont="1" applyBorder="1" applyAlignment="1">
      <alignment wrapText="1"/>
    </xf>
    <xf numFmtId="0" fontId="27" fillId="0" borderId="28" xfId="7" applyFont="1" applyBorder="1" applyAlignment="1">
      <alignment wrapText="1"/>
    </xf>
    <xf numFmtId="0" fontId="23" fillId="0" borderId="18" xfId="10" applyFont="1" applyBorder="1"/>
    <xf numFmtId="0" fontId="7" fillId="0" borderId="19" xfId="10" applyFont="1" applyBorder="1"/>
    <xf numFmtId="0" fontId="7" fillId="6" borderId="1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26" fillId="13" borderId="6" xfId="0" applyFont="1" applyFill="1" applyBorder="1" applyAlignment="1">
      <alignment horizontal="center" vertical="center"/>
    </xf>
    <xf numFmtId="0" fontId="26" fillId="13" borderId="13" xfId="0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 wrapText="1"/>
    </xf>
    <xf numFmtId="0" fontId="26" fillId="1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0" fontId="0" fillId="0" borderId="6" xfId="0" applyNumberFormat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0" fontId="18" fillId="0" borderId="2" xfId="7" applyFont="1" applyBorder="1" applyAlignment="1">
      <alignment horizontal="center"/>
    </xf>
    <xf numFmtId="0" fontId="18" fillId="0" borderId="3" xfId="7" applyFont="1" applyBorder="1" applyAlignment="1">
      <alignment horizontal="center"/>
    </xf>
    <xf numFmtId="0" fontId="18" fillId="0" borderId="4" xfId="7" applyFont="1" applyBorder="1" applyAlignment="1">
      <alignment horizontal="center"/>
    </xf>
    <xf numFmtId="10" fontId="11" fillId="0" borderId="5" xfId="0" applyNumberFormat="1" applyFont="1" applyFill="1" applyBorder="1"/>
    <xf numFmtId="10" fontId="17" fillId="0" borderId="5" xfId="0" applyNumberFormat="1" applyFont="1" applyFill="1" applyBorder="1" applyAlignment="1">
      <alignment vertical="top" shrinkToFit="1"/>
    </xf>
    <xf numFmtId="0" fontId="0" fillId="0" borderId="0" xfId="0" applyFill="1" applyBorder="1"/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3" fontId="13" fillId="4" borderId="5" xfId="0" applyNumberFormat="1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167" fontId="13" fillId="4" borderId="5" xfId="0" applyNumberFormat="1" applyFont="1" applyFill="1" applyBorder="1" applyAlignment="1">
      <alignment horizontal="center"/>
    </xf>
    <xf numFmtId="167" fontId="12" fillId="4" borderId="5" xfId="0" applyNumberFormat="1" applyFont="1" applyFill="1" applyBorder="1"/>
  </cellXfs>
  <cellStyles count="12">
    <cellStyle name="Accent5" xfId="5" builtinId="45"/>
    <cellStyle name="Calculation" xfId="4" builtinId="22"/>
    <cellStyle name="Comma" xfId="1" builtinId="3"/>
    <cellStyle name="Comma 2" xfId="8" xr:uid="{AA074B5F-BC03-4C2B-BEF6-069E3E652873}"/>
    <cellStyle name="Currency" xfId="2" builtinId="4"/>
    <cellStyle name="Hyperlink" xfId="6" builtinId="8"/>
    <cellStyle name="Hyperlink 2" xfId="11" xr:uid="{BFDFE0B4-0359-4D20-AFF1-C889CA8B698B}"/>
    <cellStyle name="Normal" xfId="0" builtinId="0"/>
    <cellStyle name="Normal 2" xfId="7" xr:uid="{83C4CA5D-E3E7-4F4C-AE81-C1FAAF092494}"/>
    <cellStyle name="Normal 3" xfId="10" xr:uid="{2EC8C891-CBAF-4204-A655-45C592B6A468}"/>
    <cellStyle name="Percent" xfId="3" builtinId="5"/>
    <cellStyle name="Percent 2" xfId="9" xr:uid="{BC60C0D7-BB5F-4B55-8C60-173C4287940D}"/>
  </cellStyles>
  <dxfs count="13"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NPV!#REF!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54-4B18-9876-107ED253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67248"/>
        <c:axId val="1"/>
      </c:lineChart>
      <c:catAx>
        <c:axId val="564967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PCS Penetration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967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'Card selling price &amp; min'!$B$61</c:f>
              <c:strCache>
                <c:ptCount val="1"/>
                <c:pt idx="0">
                  <c:v>Selling Price Per Card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'Card selling price &amp; min'!$A$62:$A$71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'Card selling price &amp; min'!$B$62:$B$71</c:f>
              <c:numCache>
                <c:formatCode>"$"#,##0.00_);[Red]\("$"#,##0.00\)</c:formatCode>
                <c:ptCount val="10"/>
                <c:pt idx="0">
                  <c:v>17.5</c:v>
                </c:pt>
                <c:pt idx="1">
                  <c:v>17.12725</c:v>
                </c:pt>
                <c:pt idx="2">
                  <c:v>16.762439575000002</c:v>
                </c:pt>
                <c:pt idx="3">
                  <c:v>16.405399612052502</c:v>
                </c:pt>
                <c:pt idx="4">
                  <c:v>16.055964600315782</c:v>
                </c:pt>
                <c:pt idx="5">
                  <c:v>15.713972554329056</c:v>
                </c:pt>
                <c:pt idx="6">
                  <c:v>15.379264938921846</c:v>
                </c:pt>
                <c:pt idx="7">
                  <c:v>15.051686595722812</c:v>
                </c:pt>
                <c:pt idx="8">
                  <c:v>14.731085671233917</c:v>
                </c:pt>
                <c:pt idx="9">
                  <c:v>14.417313546436635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2-46E7-9290-468D98F3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474256"/>
        <c:axId val="1"/>
      </c:barChart>
      <c:catAx>
        <c:axId val="7374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747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'Card selling price &amp; min'!$B$78</c:f>
              <c:strCache>
                <c:ptCount val="1"/>
                <c:pt idx="0">
                  <c:v>Monthly Charge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'Card selling price &amp; min'!$A$79:$A$88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'Card selling price &amp; min'!$B$79:$B$88</c:f>
              <c:numCache>
                <c:formatCode>"$"#,##0.00_);[Red]\("$"#,##0.00\)</c:formatCode>
                <c:ptCount val="10"/>
                <c:pt idx="0">
                  <c:v>27</c:v>
                </c:pt>
                <c:pt idx="1">
                  <c:v>26.5977</c:v>
                </c:pt>
                <c:pt idx="2">
                  <c:v>26.201394269999998</c:v>
                </c:pt>
                <c:pt idx="3">
                  <c:v>25.810993495376998</c:v>
                </c:pt>
                <c:pt idx="4">
                  <c:v>25.426409692295881</c:v>
                </c:pt>
                <c:pt idx="5">
                  <c:v>25.047556187880673</c:v>
                </c:pt>
                <c:pt idx="6">
                  <c:v>24.674347600681251</c:v>
                </c:pt>
                <c:pt idx="7">
                  <c:v>24.306699821431099</c:v>
                </c:pt>
                <c:pt idx="8">
                  <c:v>23.944529994091774</c:v>
                </c:pt>
                <c:pt idx="9">
                  <c:v>23.587756497179807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3-47EB-A181-EE6158AB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471344"/>
        <c:axId val="1"/>
      </c:barChart>
      <c:catAx>
        <c:axId val="7374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747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'Card selling price &amp; min'!$B$140</c:f>
              <c:strCache>
                <c:ptCount val="1"/>
                <c:pt idx="0">
                  <c:v>Minutes per card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'Card selling price &amp; min'!$A$141:$A$150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'Card selling price &amp; min'!$B$141:$B$150</c:f>
              <c:numCache>
                <c:formatCode>0</c:formatCode>
                <c:ptCount val="10"/>
                <c:pt idx="0">
                  <c:v>75</c:v>
                </c:pt>
                <c:pt idx="1">
                  <c:v>79.822500000000005</c:v>
                </c:pt>
                <c:pt idx="2">
                  <c:v>84.955086750000007</c:v>
                </c:pt>
                <c:pt idx="3">
                  <c:v>90.41769882802501</c:v>
                </c:pt>
                <c:pt idx="4">
                  <c:v>96.23155686266702</c:v>
                </c:pt>
                <c:pt idx="5">
                  <c:v>102.41924596893651</c:v>
                </c:pt>
                <c:pt idx="6">
                  <c:v>109.00480348473913</c:v>
                </c:pt>
                <c:pt idx="7">
                  <c:v>116.01381234880786</c:v>
                </c:pt>
                <c:pt idx="8">
                  <c:v>123.47350048283622</c:v>
                </c:pt>
                <c:pt idx="9">
                  <c:v>131.4128465638826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2-4D6A-8B72-201C1EDF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473424"/>
        <c:axId val="1"/>
      </c:barChart>
      <c:catAx>
        <c:axId val="7374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747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VAS%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VAS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[3]VAS!$B$8:$K$8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[3]VAS!$B$13:$K$13</c:f>
              <c:numCache>
                <c:formatCode>General</c:formatCode>
                <c:ptCount val="10"/>
                <c:pt idx="0">
                  <c:v>0.87000000000000011</c:v>
                </c:pt>
                <c:pt idx="1">
                  <c:v>0.88047876715079387</c:v>
                </c:pt>
                <c:pt idx="2">
                  <c:v>0.89154054753713996</c:v>
                </c:pt>
                <c:pt idx="3">
                  <c:v>0.90310806300061053</c:v>
                </c:pt>
                <c:pt idx="4">
                  <c:v>0.91512007658928884</c:v>
                </c:pt>
                <c:pt idx="5">
                  <c:v>0.92449738314737295</c:v>
                </c:pt>
                <c:pt idx="6">
                  <c:v>0.9343236044083405</c:v>
                </c:pt>
                <c:pt idx="7">
                  <c:v>0.94456310436699142</c:v>
                </c:pt>
                <c:pt idx="8">
                  <c:v>0.95518710811692098</c:v>
                </c:pt>
                <c:pt idx="9">
                  <c:v>0.96617237814066359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D4C-8375-AC7D1B07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217535"/>
        <c:axId val="1"/>
      </c:barChart>
      <c:catAx>
        <c:axId val="1234217535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ARPU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175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SMS/MMS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[3]VAS!$B$8:$K$8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xVal>
          <c:yVal>
            <c:numRef>
              <c:f>[3]VAS!$B$10:$K$10</c:f>
              <c:numCache>
                <c:formatCode>General</c:formatCode>
                <c:ptCount val="10"/>
                <c:pt idx="0">
                  <c:v>0.04</c:v>
                </c:pt>
                <c:pt idx="1">
                  <c:v>4.0800000000000003E-2</c:v>
                </c:pt>
                <c:pt idx="2">
                  <c:v>4.1616000000000007E-2</c:v>
                </c:pt>
                <c:pt idx="3">
                  <c:v>4.2448320000000005E-2</c:v>
                </c:pt>
                <c:pt idx="4">
                  <c:v>4.3297286400000003E-2</c:v>
                </c:pt>
                <c:pt idx="5">
                  <c:v>4.1132422080000001E-2</c:v>
                </c:pt>
                <c:pt idx="6">
                  <c:v>3.9075800975999997E-2</c:v>
                </c:pt>
                <c:pt idx="7">
                  <c:v>3.7122010927199994E-2</c:v>
                </c:pt>
                <c:pt idx="8">
                  <c:v>3.5265910380839996E-2</c:v>
                </c:pt>
                <c:pt idx="9">
                  <c:v>3.3502614861797994E-2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E-471D-9FE2-39B00E32F5F1}"/>
            </c:ext>
          </c:extLst>
        </c:ser>
        <c:ser>
          <c:idx val="2"/>
          <c:order val="1"/>
          <c:tx>
            <c:strRef>
              <c:f>[3]VAS!$A$13</c:f>
              <c:strCache>
                <c:ptCount val="1"/>
                <c:pt idx="0">
                  <c:v>Total VAS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[3]VAS!$B$8:$D$8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[3]VAS!$B$13:$D$13</c:f>
              <c:numCache>
                <c:formatCode>General</c:formatCode>
                <c:ptCount val="3"/>
                <c:pt idx="0">
                  <c:v>0.87000000000000011</c:v>
                </c:pt>
                <c:pt idx="1">
                  <c:v>0.88047876715079387</c:v>
                </c:pt>
                <c:pt idx="2">
                  <c:v>0.89154054753713996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9E-471D-9FE2-39B00E32F5F1}"/>
            </c:ext>
          </c:extLst>
        </c:ser>
        <c:ser>
          <c:idx val="0"/>
          <c:order val="2"/>
          <c:tx>
            <c:v>Mobile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xVal>
            <c:numRef>
              <c:f>[3]VAS!$B$8:$K$8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xVal>
          <c:yVal>
            <c:numRef>
              <c:f>[3]VAS!$B$9:$K$9</c:f>
              <c:numCache>
                <c:formatCode>General</c:formatCode>
                <c:ptCount val="10"/>
                <c:pt idx="0">
                  <c:v>0.8</c:v>
                </c:pt>
                <c:pt idx="1">
                  <c:v>0.81127876715079383</c:v>
                </c:pt>
                <c:pt idx="2">
                  <c:v>0.82271654753713996</c:v>
                </c:pt>
                <c:pt idx="3">
                  <c:v>0.83431558300061048</c:v>
                </c:pt>
                <c:pt idx="4">
                  <c:v>0.84607814698928885</c:v>
                </c:pt>
                <c:pt idx="5">
                  <c:v>0.85800654500337292</c:v>
                </c:pt>
                <c:pt idx="6">
                  <c:v>0.87010311504706062</c:v>
                </c:pt>
                <c:pt idx="7">
                  <c:v>0.88237022808680576</c:v>
                </c:pt>
                <c:pt idx="8">
                  <c:v>0.89481028851603561</c:v>
                </c:pt>
                <c:pt idx="9">
                  <c:v>0.9074257346264194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9E-471D-9FE2-39B00E32F5F1}"/>
            </c:ext>
          </c:extLst>
        </c:ser>
        <c:ser>
          <c:idx val="3"/>
          <c:order val="3"/>
          <c:tx>
            <c:v>Downloads</c:v>
          </c:tx>
          <c:xVal>
            <c:numRef>
              <c:f>[3]VAS!$B$8:$K$8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xVal>
          <c:yVal>
            <c:numRef>
              <c:f>[3]VAS!$B$11:$K$11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6.4000000000000003E-3</c:v>
                </c:pt>
                <c:pt idx="3">
                  <c:v>5.1200000000000004E-3</c:v>
                </c:pt>
                <c:pt idx="4">
                  <c:v>4.0960000000000007E-3</c:v>
                </c:pt>
                <c:pt idx="5">
                  <c:v>3.2768000000000007E-3</c:v>
                </c:pt>
                <c:pt idx="6">
                  <c:v>2.6214400000000009E-3</c:v>
                </c:pt>
                <c:pt idx="7">
                  <c:v>2.097152000000001E-3</c:v>
                </c:pt>
                <c:pt idx="8">
                  <c:v>1.6777216000000009E-3</c:v>
                </c:pt>
                <c:pt idx="9">
                  <c:v>1.3421772800000008E-3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9E-471D-9FE2-39B00E32F5F1}"/>
            </c:ext>
          </c:extLst>
        </c:ser>
        <c:ser>
          <c:idx val="4"/>
          <c:order val="4"/>
          <c:tx>
            <c:v>Entertainment</c:v>
          </c:tx>
          <c:xVal>
            <c:numRef>
              <c:f>[3]VAS!$B$8:$K$8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xVal>
          <c:yVal>
            <c:numRef>
              <c:f>[3]VAS!$B$12:$K$12</c:f>
              <c:numCache>
                <c:formatCode>General</c:formatCode>
                <c:ptCount val="10"/>
                <c:pt idx="0">
                  <c:v>0.02</c:v>
                </c:pt>
                <c:pt idx="1">
                  <c:v>2.0400000000000001E-2</c:v>
                </c:pt>
                <c:pt idx="2">
                  <c:v>2.0808000000000004E-2</c:v>
                </c:pt>
                <c:pt idx="3">
                  <c:v>2.1224160000000002E-2</c:v>
                </c:pt>
                <c:pt idx="4">
                  <c:v>2.1648643200000001E-2</c:v>
                </c:pt>
                <c:pt idx="5">
                  <c:v>2.2081616064000002E-2</c:v>
                </c:pt>
                <c:pt idx="6">
                  <c:v>2.2523248385280002E-2</c:v>
                </c:pt>
                <c:pt idx="7">
                  <c:v>2.2973713352985602E-2</c:v>
                </c:pt>
                <c:pt idx="8">
                  <c:v>2.3433187620045315E-2</c:v>
                </c:pt>
                <c:pt idx="9">
                  <c:v>2.3901851372446221E-2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9E-471D-9FE2-39B00E32F5F1}"/>
            </c:ext>
          </c:extLst>
        </c:ser>
        <c:ser>
          <c:idx val="5"/>
          <c:order val="5"/>
          <c:tx>
            <c:v>Total VAS</c:v>
          </c:tx>
          <c:xVal>
            <c:numRef>
              <c:f>[3]VAS!$B$8:$K$8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xVal>
          <c:yVal>
            <c:numRef>
              <c:f>[3]VAS!$B$13:$K$13</c:f>
              <c:numCache>
                <c:formatCode>General</c:formatCode>
                <c:ptCount val="10"/>
                <c:pt idx="0">
                  <c:v>0.87000000000000011</c:v>
                </c:pt>
                <c:pt idx="1">
                  <c:v>0.88047876715079387</c:v>
                </c:pt>
                <c:pt idx="2">
                  <c:v>0.89154054753713996</c:v>
                </c:pt>
                <c:pt idx="3">
                  <c:v>0.90310806300061053</c:v>
                </c:pt>
                <c:pt idx="4">
                  <c:v>0.91512007658928884</c:v>
                </c:pt>
                <c:pt idx="5">
                  <c:v>0.92449738314737295</c:v>
                </c:pt>
                <c:pt idx="6">
                  <c:v>0.9343236044083405</c:v>
                </c:pt>
                <c:pt idx="7">
                  <c:v>0.94456310436699142</c:v>
                </c:pt>
                <c:pt idx="8">
                  <c:v>0.95518710811692098</c:v>
                </c:pt>
                <c:pt idx="9">
                  <c:v>0.96617237814066359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9E-471D-9FE2-39B00E32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80383"/>
        <c:axId val="1"/>
      </c:scatterChart>
      <c:valAx>
        <c:axId val="12338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ARPU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80383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PCS SUBSCRIBERS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NPV!#REF!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5D-4610-B3DC-120D86D3DE94}"/>
            </c:ext>
          </c:extLst>
        </c:ser>
        <c:ser>
          <c:idx val="1"/>
          <c:order val="1"/>
          <c:tx>
            <c:v>NPV!#REF!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5D-4610-B3DC-120D86D3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71824"/>
        <c:axId val="1"/>
      </c:lineChart>
      <c:catAx>
        <c:axId val="564971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PCS Subscribers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971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Usage of Prepaid and Post Paid Minute of Thailand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'Estimated minutes of Usage'!$B$7</c:f>
              <c:strCache>
                <c:ptCount val="1"/>
                <c:pt idx="0">
                  <c:v>Prepaid Minute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'Estimated minutes of Usage'!$A$8:$A$17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'Estimated minutes of Usage'!$B$8:$B$17</c:f>
              <c:numCache>
                <c:formatCode>General</c:formatCode>
                <c:ptCount val="10"/>
                <c:pt idx="0">
                  <c:v>217</c:v>
                </c:pt>
                <c:pt idx="1">
                  <c:v>226</c:v>
                </c:pt>
                <c:pt idx="2">
                  <c:v>233</c:v>
                </c:pt>
                <c:pt idx="3">
                  <c:v>293</c:v>
                </c:pt>
                <c:pt idx="4">
                  <c:v>291</c:v>
                </c:pt>
                <c:pt idx="5">
                  <c:v>239</c:v>
                </c:pt>
                <c:pt idx="6">
                  <c:v>227</c:v>
                </c:pt>
                <c:pt idx="7">
                  <c:v>238</c:v>
                </c:pt>
                <c:pt idx="8">
                  <c:v>165</c:v>
                </c:pt>
                <c:pt idx="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469F-BC65-68C6B34E7DD8}"/>
            </c:ext>
          </c:extLst>
        </c:ser>
        <c:ser>
          <c:idx val="1"/>
          <c:order val="1"/>
          <c:tx>
            <c:strRef>
              <c:f>'Estimated minutes of Usage'!$C$7</c:f>
              <c:strCache>
                <c:ptCount val="1"/>
                <c:pt idx="0">
                  <c:v>Postpaid minute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'Estimated minutes of Usage'!$A$8:$A$17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'Estimated minutes of Usage'!$C$8:$C$17</c:f>
              <c:numCache>
                <c:formatCode>General</c:formatCode>
                <c:ptCount val="10"/>
                <c:pt idx="0">
                  <c:v>539</c:v>
                </c:pt>
                <c:pt idx="1">
                  <c:v>486</c:v>
                </c:pt>
                <c:pt idx="2">
                  <c:v>477</c:v>
                </c:pt>
                <c:pt idx="3">
                  <c:v>553</c:v>
                </c:pt>
                <c:pt idx="4">
                  <c:v>508</c:v>
                </c:pt>
                <c:pt idx="5">
                  <c:v>456</c:v>
                </c:pt>
                <c:pt idx="6">
                  <c:v>363</c:v>
                </c:pt>
                <c:pt idx="7">
                  <c:v>317</c:v>
                </c:pt>
                <c:pt idx="8">
                  <c:v>287</c:v>
                </c:pt>
                <c:pt idx="9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E-469F-BC65-68C6B34E7DD8}"/>
            </c:ext>
          </c:extLst>
        </c:ser>
        <c:ser>
          <c:idx val="2"/>
          <c:order val="2"/>
          <c:tx>
            <c:strRef>
              <c:f>'Estimated minutes of Usage'!$D$7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'Estimated minutes of Usage'!$A$8:$A$17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'Estimated minutes of Usage'!$D$8:$D$17</c:f>
              <c:numCache>
                <c:formatCode>General</c:formatCode>
                <c:ptCount val="10"/>
                <c:pt idx="0">
                  <c:v>378</c:v>
                </c:pt>
                <c:pt idx="1">
                  <c:v>356</c:v>
                </c:pt>
                <c:pt idx="2">
                  <c:v>355</c:v>
                </c:pt>
                <c:pt idx="3">
                  <c:v>423</c:v>
                </c:pt>
                <c:pt idx="4">
                  <c:v>399.5</c:v>
                </c:pt>
                <c:pt idx="5">
                  <c:v>347.5</c:v>
                </c:pt>
                <c:pt idx="6">
                  <c:v>295</c:v>
                </c:pt>
                <c:pt idx="7">
                  <c:v>277.5</c:v>
                </c:pt>
                <c:pt idx="8">
                  <c:v>226</c:v>
                </c:pt>
                <c:pt idx="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E-469F-BC65-68C6B34E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13615"/>
        <c:axId val="2101315279"/>
      </c:areaChart>
      <c:catAx>
        <c:axId val="2101313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15279"/>
        <c:crosses val="autoZero"/>
        <c:auto val="1"/>
        <c:lblAlgn val="ctr"/>
        <c:lblOffset val="100"/>
        <c:noMultiLvlLbl val="0"/>
      </c:catAx>
      <c:valAx>
        <c:axId val="21013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1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</a:t>
            </a:r>
            <a:r>
              <a:rPr lang="en-US" baseline="0"/>
              <a:t> Rate of Thailand for Both Prepaid and Post Paid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Rate'!$A$3</c:f>
              <c:strCache>
                <c:ptCount val="1"/>
                <c:pt idx="0">
                  <c:v>Churn rate (% per 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'Churn Rate'!$B$1:$K$2</c:f>
              <c:strCach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strCache>
            </c:strRef>
          </c:cat>
          <c:val>
            <c:numRef>
              <c:f>'Churn Rate'!$B$3:$K$3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D80-469C-88D6-6225C35FF640}"/>
            </c:ext>
          </c:extLst>
        </c:ser>
        <c:ser>
          <c:idx val="1"/>
          <c:order val="1"/>
          <c:tx>
            <c:strRef>
              <c:f>'Churn Rate'!$A$4</c:f>
              <c:strCache>
                <c:ptCount val="1"/>
                <c:pt idx="0">
                  <c:v>Postpaid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'Churn Rate'!$B$1:$K$2</c:f>
              <c:strCach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strCache>
            </c:strRef>
          </c:cat>
          <c:val>
            <c:numRef>
              <c:f>'Churn Rate'!$B$4:$K$4</c:f>
              <c:numCache>
                <c:formatCode>0.00%</c:formatCode>
                <c:ptCount val="10"/>
                <c:pt idx="0">
                  <c:v>1.2999999999999999E-2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1.6E-2</c:v>
                </c:pt>
                <c:pt idx="4">
                  <c:v>1.6E-2</c:v>
                </c:pt>
                <c:pt idx="5">
                  <c:v>8.0000000000000002E-3</c:v>
                </c:pt>
                <c:pt idx="6">
                  <c:v>1.7999999999999999E-2</c:v>
                </c:pt>
                <c:pt idx="7">
                  <c:v>1.4E-2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0-469C-88D6-6225C35FF640}"/>
            </c:ext>
          </c:extLst>
        </c:ser>
        <c:ser>
          <c:idx val="2"/>
          <c:order val="2"/>
          <c:tx>
            <c:strRef>
              <c:f>'Churn Rate'!$A$5</c:f>
              <c:strCache>
                <c:ptCount val="1"/>
                <c:pt idx="0">
                  <c:v>Prepaid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'Churn Rate'!$B$1:$K$2</c:f>
              <c:strCach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strCache>
            </c:strRef>
          </c:cat>
          <c:val>
            <c:numRef>
              <c:f>'Churn Rate'!$B$5:$K$5</c:f>
              <c:numCache>
                <c:formatCode>0.00%</c:formatCode>
                <c:ptCount val="10"/>
                <c:pt idx="0">
                  <c:v>3.5999999999999997E-2</c:v>
                </c:pt>
                <c:pt idx="1">
                  <c:v>0.04</c:v>
                </c:pt>
                <c:pt idx="2">
                  <c:v>4.1000000000000002E-2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3.4000000000000002E-2</c:v>
                </c:pt>
                <c:pt idx="6">
                  <c:v>3.2000000000000001E-2</c:v>
                </c:pt>
                <c:pt idx="7">
                  <c:v>3.1E-2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0-469C-88D6-6225C35F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37791"/>
        <c:axId val="80648607"/>
      </c:barChart>
      <c:catAx>
        <c:axId val="8063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8607"/>
        <c:crosses val="autoZero"/>
        <c:auto val="1"/>
        <c:lblAlgn val="ctr"/>
        <c:lblOffset val="100"/>
        <c:noMultiLvlLbl val="0"/>
      </c:catAx>
      <c:valAx>
        <c:axId val="806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Call rate vs.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'Call Rate &amp; Activation'!$B$3</c:f>
              <c:strCache>
                <c:ptCount val="1"/>
                <c:pt idx="0">
                  <c:v>Call rate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Trendline for Call rate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'Call Rate &amp; Activation'!$A$4:$A$13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'Call Rate &amp; Activation'!$B$4:$B$13</c:f>
              <c:numCache>
                <c:formatCode>"$"#,##0.00</c:formatCode>
                <c:ptCount val="10"/>
                <c:pt idx="0">
                  <c:v>0.42</c:v>
                </c:pt>
                <c:pt idx="1">
                  <c:v>0.42</c:v>
                </c:pt>
                <c:pt idx="2">
                  <c:v>0.4</c:v>
                </c:pt>
                <c:pt idx="3">
                  <c:v>0.4</c:v>
                </c:pt>
                <c:pt idx="4">
                  <c:v>0.38</c:v>
                </c:pt>
                <c:pt idx="5">
                  <c:v>0.38</c:v>
                </c:pt>
                <c:pt idx="6">
                  <c:v>0.36</c:v>
                </c:pt>
                <c:pt idx="7">
                  <c:v>0.36</c:v>
                </c:pt>
                <c:pt idx="8">
                  <c:v>0.34</c:v>
                </c:pt>
                <c:pt idx="9">
                  <c:v>0.34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0FB-468C-BC01-28960C85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920945"/>
        <c:axId val="1117802631"/>
      </c:barChart>
      <c:catAx>
        <c:axId val="1568920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7802631"/>
        <c:crosses val="autoZero"/>
        <c:auto val="1"/>
        <c:lblAlgn val="ctr"/>
        <c:lblOffset val="100"/>
        <c:noMultiLvlLbl val="1"/>
      </c:catAx>
      <c:valAx>
        <c:axId val="1117802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Call rate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89209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Postpaid vs.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Rate &amp; Activation'!$B$19</c:f>
              <c:strCache>
                <c:ptCount val="1"/>
                <c:pt idx="0">
                  <c:v>Postpaid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'Call Rate &amp; Activation'!$A$20:$A$29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'Call Rate &amp; Activation'!$B$20:$B$29</c:f>
              <c:numCache>
                <c:formatCode>"$"#,##0</c:formatCode>
                <c:ptCount val="10"/>
                <c:pt idx="0">
                  <c:v>105</c:v>
                </c:pt>
                <c:pt idx="1">
                  <c:v>105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80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6-442A-A7FE-877DA221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49402"/>
        <c:axId val="1532005331"/>
      </c:lineChart>
      <c:catAx>
        <c:axId val="440649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005331"/>
        <c:crosses val="autoZero"/>
        <c:auto val="1"/>
        <c:lblAlgn val="ctr"/>
        <c:lblOffset val="100"/>
        <c:noMultiLvlLbl val="1"/>
      </c:catAx>
      <c:valAx>
        <c:axId val="1532005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Postpaid</a:t>
                </a:r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06494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Prepaid vs.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Rate &amp; Activation'!$B$33</c:f>
              <c:strCache>
                <c:ptCount val="1"/>
                <c:pt idx="0">
                  <c:v>Prepaid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'Call Rate &amp; Activation'!$A$34:$A$43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'Call Rate &amp; Activation'!$B$34:$B$43</c:f>
              <c:numCache>
                <c:formatCode>"$"#,##0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8-45E1-86C8-99A89426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067519"/>
        <c:axId val="192989603"/>
      </c:lineChart>
      <c:catAx>
        <c:axId val="169906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989603"/>
        <c:crosses val="autoZero"/>
        <c:auto val="1"/>
        <c:lblAlgn val="ctr"/>
        <c:lblOffset val="100"/>
        <c:noMultiLvlLbl val="1"/>
      </c:catAx>
      <c:valAx>
        <c:axId val="192989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Prepaid</a:t>
                </a:r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90675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Monthly Charge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7779E-3"/>
                  <c:y val="-3.703703703703705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424242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6F-4CF6-8C55-3EA6D63BC5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'Card selling price &amp; min'!$A$24:$D$27</c:f>
              <c:multiLvlStrCache>
                <c:ptCount val="4"/>
                <c:lvl>
                  <c:pt idx="0">
                    <c:v>4GB</c:v>
                  </c:pt>
                  <c:pt idx="1">
                    <c:v>Unlimited</c:v>
                  </c:pt>
                  <c:pt idx="2">
                    <c:v>Unlimited</c:v>
                  </c:pt>
                  <c:pt idx="3">
                    <c:v>11GB</c:v>
                  </c:pt>
                </c:lvl>
                <c:lvl>
                  <c:pt idx="0">
                    <c:v>250 minutes</c:v>
                  </c:pt>
                  <c:pt idx="1">
                    <c:v>unlimited DTAC to DTAC</c:v>
                  </c:pt>
                  <c:pt idx="2">
                    <c:v>300 minutes</c:v>
                  </c:pt>
                  <c:pt idx="3">
                    <c:v>450 minutes</c:v>
                  </c:pt>
                </c:lvl>
                <c:lvl>
                  <c:pt idx="0">
                    <c:v>4g</c:v>
                  </c:pt>
                  <c:pt idx="1">
                    <c:v>3g</c:v>
                  </c:pt>
                  <c:pt idx="2">
                    <c:v>4g</c:v>
                  </c:pt>
                  <c:pt idx="3">
                    <c:v>3/4 g</c:v>
                  </c:pt>
                </c:lvl>
                <c:lvl>
                  <c:pt idx="0">
                    <c:v>AIS 4g Max Speed</c:v>
                  </c:pt>
                  <c:pt idx="1">
                    <c:v>DTAC Go NO LIMIT</c:v>
                  </c:pt>
                  <c:pt idx="2">
                    <c:v>TrueMove Unlimited</c:v>
                  </c:pt>
                  <c:pt idx="3">
                    <c:v>My Cat Smart Pack</c:v>
                  </c:pt>
                </c:lvl>
              </c:multiLvlStrCache>
            </c:multiLvlStrRef>
          </c:cat>
          <c:val>
            <c:numRef>
              <c:f>'Card selling price &amp; min'!$E$24:$E$27</c:f>
              <c:numCache>
                <c:formatCode>_("$"* #,##0.00_);_("$"* \(#,##0.00\);_("$"* "-"??_);_(@_)</c:formatCode>
                <c:ptCount val="4"/>
                <c:pt idx="0">
                  <c:v>28.87</c:v>
                </c:pt>
                <c:pt idx="1">
                  <c:v>28.87</c:v>
                </c:pt>
                <c:pt idx="2">
                  <c:v>22.45</c:v>
                </c:pt>
                <c:pt idx="3">
                  <c:v>28.87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F-4CF6-8C55-3EA6D63B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473008"/>
        <c:axId val="1"/>
      </c:lineChart>
      <c:catAx>
        <c:axId val="7374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7473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Selling Price Per Card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'Card selling price &amp; min'!$E$13</c:f>
              <c:strCache>
                <c:ptCount val="1"/>
                <c:pt idx="0">
                  <c:v>Type 1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'Card selling price &amp; min'!$A$15:$A$18</c:f>
              <c:strCache>
                <c:ptCount val="4"/>
                <c:pt idx="0">
                  <c:v>AIS</c:v>
                </c:pt>
                <c:pt idx="1">
                  <c:v>DTAC</c:v>
                </c:pt>
                <c:pt idx="2">
                  <c:v>True Move</c:v>
                </c:pt>
                <c:pt idx="3">
                  <c:v>My Cat</c:v>
                </c:pt>
              </c:strCache>
            </c:strRef>
          </c:cat>
          <c:val>
            <c:numRef>
              <c:f>'Card selling price &amp; min'!$E$15:$E$18</c:f>
              <c:numCache>
                <c:formatCode>_("$"* #,##0.00_);_("$"* \(#,##0.00\);_("$"* "-"??_);_(@_)</c:formatCode>
                <c:ptCount val="4"/>
                <c:pt idx="0">
                  <c:v>181.89144000000002</c:v>
                </c:pt>
                <c:pt idx="1">
                  <c:v>73.151999999999987</c:v>
                </c:pt>
                <c:pt idx="2">
                  <c:v>122.2047</c:v>
                </c:pt>
                <c:pt idx="3">
                  <c:v>15.552000000000001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7-4286-83CE-CB039CE52F82}"/>
            </c:ext>
          </c:extLst>
        </c:ser>
        <c:ser>
          <c:idx val="3"/>
          <c:order val="1"/>
          <c:tx>
            <c:strRef>
              <c:f>'Card selling price &amp; min'!$F$13</c:f>
              <c:strCache>
                <c:ptCount val="1"/>
                <c:pt idx="0">
                  <c:v>Type 2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strRef>
              <c:f>'Card selling price &amp; min'!$A$15:$A$18</c:f>
              <c:strCache>
                <c:ptCount val="4"/>
                <c:pt idx="0">
                  <c:v>AIS</c:v>
                </c:pt>
                <c:pt idx="1">
                  <c:v>DTAC</c:v>
                </c:pt>
                <c:pt idx="2">
                  <c:v>True Move</c:v>
                </c:pt>
                <c:pt idx="3">
                  <c:v>My Cat</c:v>
                </c:pt>
              </c:strCache>
            </c:strRef>
          </c:cat>
          <c:val>
            <c:numRef>
              <c:f>'Card selling price &amp; min'!$F$15:$F$18</c:f>
              <c:numCache>
                <c:formatCode>_("$"* #,##0.00_);_("$"* \(#,##0.00\);_("$"* "-"??_);_(@_)</c:formatCode>
                <c:ptCount val="4"/>
                <c:pt idx="0">
                  <c:v>106.15056</c:v>
                </c:pt>
                <c:pt idx="1">
                  <c:v>48.806099999999994</c:v>
                </c:pt>
                <c:pt idx="2">
                  <c:v>71.317800000000005</c:v>
                </c:pt>
                <c:pt idx="3">
                  <c:v>10.376100000000003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7-4286-83CE-CB039CE52F82}"/>
            </c:ext>
          </c:extLst>
        </c:ser>
        <c:ser>
          <c:idx val="4"/>
          <c:order val="2"/>
          <c:tx>
            <c:strRef>
              <c:f>'Card selling price &amp; min'!$G$13</c:f>
              <c:strCache>
                <c:ptCount val="1"/>
                <c:pt idx="0">
                  <c:v>Type 3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strRef>
              <c:f>'Card selling price &amp; min'!$A$15:$A$18</c:f>
              <c:strCache>
                <c:ptCount val="4"/>
                <c:pt idx="0">
                  <c:v>AIS</c:v>
                </c:pt>
                <c:pt idx="1">
                  <c:v>DTAC</c:v>
                </c:pt>
                <c:pt idx="2">
                  <c:v>True Move</c:v>
                </c:pt>
                <c:pt idx="3">
                  <c:v>My Cat</c:v>
                </c:pt>
              </c:strCache>
            </c:strRef>
          </c:cat>
          <c:val>
            <c:numRef>
              <c:f>'Card selling price &amp; min'!$G$15:$G$18</c:f>
              <c:numCache>
                <c:formatCode>_("$"* #,##0.00_);_("$"* \(#,##0.00\);_("$"* "-"??_);_(@_)</c:formatCode>
                <c:ptCount val="4"/>
                <c:pt idx="0">
                  <c:v>147.82220999999998</c:v>
                </c:pt>
                <c:pt idx="1">
                  <c:v>64.150874999999985</c:v>
                </c:pt>
                <c:pt idx="2">
                  <c:v>99.315112499999984</c:v>
                </c:pt>
                <c:pt idx="3">
                  <c:v>11.688300000000002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7-4286-83CE-CB039CE52F82}"/>
            </c:ext>
          </c:extLst>
        </c:ser>
        <c:ser>
          <c:idx val="5"/>
          <c:order val="3"/>
          <c:tx>
            <c:strRef>
              <c:f>'Card selling price &amp; min'!$H$13</c:f>
              <c:strCache>
                <c:ptCount val="1"/>
                <c:pt idx="0">
                  <c:v>Type 4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strRef>
              <c:f>'Card selling price &amp; min'!$A$15:$A$18</c:f>
              <c:strCache>
                <c:ptCount val="4"/>
                <c:pt idx="0">
                  <c:v>AIS</c:v>
                </c:pt>
                <c:pt idx="1">
                  <c:v>DTAC</c:v>
                </c:pt>
                <c:pt idx="2">
                  <c:v>True Move</c:v>
                </c:pt>
                <c:pt idx="3">
                  <c:v>My Cat</c:v>
                </c:pt>
              </c:strCache>
            </c:strRef>
          </c:cat>
          <c:val>
            <c:numRef>
              <c:f>'Card selling price &amp; min'!$H$15:$H$18</c:f>
              <c:numCache>
                <c:formatCode>_("$"* #,##0.00_);_("$"* \(#,##0.00\);_("$"* "-"??_);_(@_)</c:formatCode>
                <c:ptCount val="4"/>
                <c:pt idx="0">
                  <c:v>193.36589999999998</c:v>
                </c:pt>
                <c:pt idx="1">
                  <c:v>73.32344999999998</c:v>
                </c:pt>
                <c:pt idx="2">
                  <c:v>122.10952499999999</c:v>
                </c:pt>
                <c:pt idx="3">
                  <c:v>17.538525000000003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7-4286-83CE-CB039CE52F82}"/>
            </c:ext>
          </c:extLst>
        </c:ser>
        <c:ser>
          <c:idx val="6"/>
          <c:order val="4"/>
          <c:tx>
            <c:strRef>
              <c:f>'Card selling price &amp; min'!$I$13</c:f>
              <c:strCache>
                <c:ptCount val="1"/>
                <c:pt idx="0">
                  <c:v>Type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 selling price &amp; min'!$A$15:$A$18</c:f>
              <c:strCache>
                <c:ptCount val="4"/>
                <c:pt idx="0">
                  <c:v>AIS</c:v>
                </c:pt>
                <c:pt idx="1">
                  <c:v>DTAC</c:v>
                </c:pt>
                <c:pt idx="2">
                  <c:v>True Move</c:v>
                </c:pt>
                <c:pt idx="3">
                  <c:v>My Cat</c:v>
                </c:pt>
              </c:strCache>
            </c:strRef>
          </c:cat>
          <c:val>
            <c:numRef>
              <c:f>'Card selling price &amp; min'!$I$15:$I$18</c:f>
              <c:numCache>
                <c:formatCode>_("$"* #,##0.00_);_("$"* \(#,##0.00\);_("$"* "-"??_);_(@_)</c:formatCode>
                <c:ptCount val="4"/>
                <c:pt idx="0">
                  <c:v>168.33929999999998</c:v>
                </c:pt>
                <c:pt idx="1">
                  <c:v>122.28194999999999</c:v>
                </c:pt>
                <c:pt idx="2">
                  <c:v>162.90787499999999</c:v>
                </c:pt>
                <c:pt idx="3">
                  <c:v>12.992400000000002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7-4286-83CE-CB039CE5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474672"/>
        <c:axId val="1"/>
      </c:barChart>
      <c:catAx>
        <c:axId val="7374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7474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9</xdr:col>
      <xdr:colOff>219075</xdr:colOff>
      <xdr:row>76</xdr:row>
      <xdr:rowOff>0</xdr:rowOff>
    </xdr:to>
    <xdr:graphicFrame macro="">
      <xdr:nvGraphicFramePr>
        <xdr:cNvPr id="2" name="Chart 23">
          <a:extLst>
            <a:ext uri="{FF2B5EF4-FFF2-40B4-BE49-F238E27FC236}">
              <a16:creationId xmlns:a16="http://schemas.microsoft.com/office/drawing/2014/main" id="{E00BF051-DA91-45C3-94DE-5DDBF71EA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76</xdr:row>
      <xdr:rowOff>0</xdr:rowOff>
    </xdr:from>
    <xdr:to>
      <xdr:col>16</xdr:col>
      <xdr:colOff>361950</xdr:colOff>
      <xdr:row>76</xdr:row>
      <xdr:rowOff>0</xdr:rowOff>
    </xdr:to>
    <xdr:graphicFrame macro="">
      <xdr:nvGraphicFramePr>
        <xdr:cNvPr id="3" name="Chart 24">
          <a:extLst>
            <a:ext uri="{FF2B5EF4-FFF2-40B4-BE49-F238E27FC236}">
              <a16:creationId xmlns:a16="http://schemas.microsoft.com/office/drawing/2014/main" id="{1340F269-2248-49AD-A645-1612EDF9B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2" name="AutoShape 1" descr="Thailand Growth Rate: Mobile: Pre-Paid">
          <a:extLst>
            <a:ext uri="{FF2B5EF4-FFF2-40B4-BE49-F238E27FC236}">
              <a16:creationId xmlns:a16="http://schemas.microsoft.com/office/drawing/2014/main" id="{3E57EE8A-E660-43D0-BCE6-8A1B567CFFCF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55761</xdr:rowOff>
    </xdr:from>
    <xdr:to>
      <xdr:col>4</xdr:col>
      <xdr:colOff>811230</xdr:colOff>
      <xdr:row>83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10902E-0EA7-4B5C-BF7D-03A8586B9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28761"/>
          <a:ext cx="6145230" cy="32589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172243</xdr:rowOff>
    </xdr:from>
    <xdr:to>
      <xdr:col>4</xdr:col>
      <xdr:colOff>579596</xdr:colOff>
      <xdr:row>43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04A194-DB49-47E8-8971-06A32BA65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06243"/>
          <a:ext cx="5913596" cy="27328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28575</xdr:rowOff>
    </xdr:from>
    <xdr:to>
      <xdr:col>4</xdr:col>
      <xdr:colOff>539591</xdr:colOff>
      <xdr:row>61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8C4C49-251D-4721-8537-A6FA053B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601075"/>
          <a:ext cx="5873591" cy="3171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200024</xdr:rowOff>
    </xdr:from>
    <xdr:to>
      <xdr:col>14</xdr:col>
      <xdr:colOff>152400</xdr:colOff>
      <xdr:row>17</xdr:row>
      <xdr:rowOff>176211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1A199-C242-4033-86C3-2C1814043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18</xdr:row>
      <xdr:rowOff>47625</xdr:rowOff>
    </xdr:from>
    <xdr:to>
      <xdr:col>10</xdr:col>
      <xdr:colOff>412445</xdr:colOff>
      <xdr:row>42</xdr:row>
      <xdr:rowOff>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3858E6-8931-4824-90E9-1457304F5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914775"/>
          <a:ext cx="6508444" cy="475379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18</xdr:row>
      <xdr:rowOff>9525</xdr:rowOff>
    </xdr:from>
    <xdr:to>
      <xdr:col>20</xdr:col>
      <xdr:colOff>486844</xdr:colOff>
      <xdr:row>42</xdr:row>
      <xdr:rowOff>22891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014573-E4F8-4F88-ADBE-A821F7F12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3876675"/>
          <a:ext cx="6182794" cy="48139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33336</xdr:rowOff>
    </xdr:from>
    <xdr:to>
      <xdr:col>17</xdr:col>
      <xdr:colOff>542924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622C7-6084-491B-8497-D659E7BA8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847725</xdr:colOff>
      <xdr:row>0</xdr:row>
      <xdr:rowOff>180975</xdr:rowOff>
    </xdr:from>
    <xdr:ext cx="4657725" cy="2886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C3AB651-2503-4523-B02F-20249E65C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857250</xdr:colOff>
      <xdr:row>16</xdr:row>
      <xdr:rowOff>76200</xdr:rowOff>
    </xdr:from>
    <xdr:ext cx="4657725" cy="2886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5CD46F2A-8070-48DA-A460-9C525AEC8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857250</xdr:colOff>
      <xdr:row>30</xdr:row>
      <xdr:rowOff>142875</xdr:rowOff>
    </xdr:from>
    <xdr:ext cx="4657725" cy="28860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9960842B-B38E-4482-AA83-6F35CA3E0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23</xdr:row>
      <xdr:rowOff>85725</xdr:rowOff>
    </xdr:from>
    <xdr:to>
      <xdr:col>16</xdr:col>
      <xdr:colOff>504825</xdr:colOff>
      <xdr:row>39</xdr:row>
      <xdr:rowOff>152400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C49DCC6D-8C4B-41F8-9D0F-4515EE610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5</xdr:row>
      <xdr:rowOff>38100</xdr:rowOff>
    </xdr:from>
    <xdr:to>
      <xdr:col>20</xdr:col>
      <xdr:colOff>85725</xdr:colOff>
      <xdr:row>20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45A2EA6-0074-4A61-9F2E-BE9FC202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857250</xdr:colOff>
      <xdr:row>59</xdr:row>
      <xdr:rowOff>9525</xdr:rowOff>
    </xdr:from>
    <xdr:to>
      <xdr:col>7</xdr:col>
      <xdr:colOff>342900</xdr:colOff>
      <xdr:row>74</xdr:row>
      <xdr:rowOff>161925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3798E44-0EA7-438C-A59A-9666CFEFD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866775</xdr:colOff>
      <xdr:row>76</xdr:row>
      <xdr:rowOff>47625</xdr:rowOff>
    </xdr:from>
    <xdr:to>
      <xdr:col>7</xdr:col>
      <xdr:colOff>371475</xdr:colOff>
      <xdr:row>93</xdr:row>
      <xdr:rowOff>38100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B0EE0E6A-3AC3-415A-9FEA-004045F71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400050</xdr:colOff>
      <xdr:row>138</xdr:row>
      <xdr:rowOff>76200</xdr:rowOff>
    </xdr:from>
    <xdr:to>
      <xdr:col>6</xdr:col>
      <xdr:colOff>600075</xdr:colOff>
      <xdr:row>152</xdr:row>
      <xdr:rowOff>95250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2537126-7C6E-4A63-861F-FDF7719D5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317500</xdr:colOff>
      <xdr:row>24</xdr:row>
      <xdr:rowOff>127000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75181D2-98E0-492A-BC4B-35CCE94E3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16</xdr:col>
      <xdr:colOff>323850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125C2-F3D5-4063-BB90-FB7CC570F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S-Scoreboard_Thailand%20-%20Fate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BA/FIN%20643/Case%20Study/DRAFT-PCS-Scoreboard_Group-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/NSU/FIN%20643/FIN%20643%20Project/V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"/>
      <sheetName val="Card selling price &amp; min"/>
      <sheetName val="Link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"/>
      <sheetName val="RQM Copy"/>
      <sheetName val="Links"/>
      <sheetName val="Call rate &amp; act charge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S"/>
    </sheetNames>
    <sheetDataSet>
      <sheetData sheetId="0">
        <row r="8">
          <cell r="B8">
            <v>2021</v>
          </cell>
          <cell r="C8">
            <v>2022</v>
          </cell>
          <cell r="D8">
            <v>2023</v>
          </cell>
          <cell r="E8">
            <v>2024</v>
          </cell>
          <cell r="F8">
            <v>2025</v>
          </cell>
          <cell r="G8">
            <v>2026</v>
          </cell>
          <cell r="H8">
            <v>2027</v>
          </cell>
          <cell r="I8">
            <v>2028</v>
          </cell>
          <cell r="J8">
            <v>2029</v>
          </cell>
          <cell r="K8">
            <v>2030</v>
          </cell>
        </row>
        <row r="9">
          <cell r="B9">
            <v>0.8</v>
          </cell>
          <cell r="C9">
            <v>0.81127876715079383</v>
          </cell>
          <cell r="D9">
            <v>0.82271654753713996</v>
          </cell>
          <cell r="E9">
            <v>0.83431558300061048</v>
          </cell>
          <cell r="F9">
            <v>0.84607814698928885</v>
          </cell>
          <cell r="G9">
            <v>0.85800654500337292</v>
          </cell>
          <cell r="H9">
            <v>0.87010311504706062</v>
          </cell>
          <cell r="I9">
            <v>0.88237022808680576</v>
          </cell>
          <cell r="J9">
            <v>0.89481028851603561</v>
          </cell>
          <cell r="K9">
            <v>0.9074257346264194</v>
          </cell>
        </row>
        <row r="10">
          <cell r="B10">
            <v>0.04</v>
          </cell>
          <cell r="C10">
            <v>4.0800000000000003E-2</v>
          </cell>
          <cell r="D10">
            <v>4.1616000000000007E-2</v>
          </cell>
          <cell r="E10">
            <v>4.2448320000000005E-2</v>
          </cell>
          <cell r="F10">
            <v>4.3297286400000003E-2</v>
          </cell>
          <cell r="G10">
            <v>4.1132422080000001E-2</v>
          </cell>
          <cell r="H10">
            <v>3.9075800975999997E-2</v>
          </cell>
          <cell r="I10">
            <v>3.7122010927199994E-2</v>
          </cell>
          <cell r="J10">
            <v>3.5265910380839996E-2</v>
          </cell>
          <cell r="K10">
            <v>3.3502614861797994E-2</v>
          </cell>
        </row>
        <row r="11">
          <cell r="B11">
            <v>0.01</v>
          </cell>
          <cell r="C11">
            <v>8.0000000000000002E-3</v>
          </cell>
          <cell r="D11">
            <v>6.4000000000000003E-3</v>
          </cell>
          <cell r="E11">
            <v>5.1200000000000004E-3</v>
          </cell>
          <cell r="F11">
            <v>4.0960000000000007E-3</v>
          </cell>
          <cell r="G11">
            <v>3.2768000000000007E-3</v>
          </cell>
          <cell r="H11">
            <v>2.6214400000000009E-3</v>
          </cell>
          <cell r="I11">
            <v>2.097152000000001E-3</v>
          </cell>
          <cell r="J11">
            <v>1.6777216000000009E-3</v>
          </cell>
          <cell r="K11">
            <v>1.3421772800000008E-3</v>
          </cell>
        </row>
        <row r="12">
          <cell r="B12">
            <v>0.02</v>
          </cell>
          <cell r="C12">
            <v>2.0400000000000001E-2</v>
          </cell>
          <cell r="D12">
            <v>2.0808000000000004E-2</v>
          </cell>
          <cell r="E12">
            <v>2.1224160000000002E-2</v>
          </cell>
          <cell r="F12">
            <v>2.1648643200000001E-2</v>
          </cell>
          <cell r="G12">
            <v>2.2081616064000002E-2</v>
          </cell>
          <cell r="H12">
            <v>2.2523248385280002E-2</v>
          </cell>
          <cell r="I12">
            <v>2.2973713352985602E-2</v>
          </cell>
          <cell r="J12">
            <v>2.3433187620045315E-2</v>
          </cell>
          <cell r="K12">
            <v>2.3901851372446221E-2</v>
          </cell>
        </row>
        <row r="13">
          <cell r="A13" t="str">
            <v>Total VAS %</v>
          </cell>
          <cell r="B13">
            <v>0.87000000000000011</v>
          </cell>
          <cell r="C13">
            <v>0.88047876715079387</v>
          </cell>
          <cell r="D13">
            <v>0.89154054753713996</v>
          </cell>
          <cell r="E13">
            <v>0.90310806300061053</v>
          </cell>
          <cell r="F13">
            <v>0.91512007658928884</v>
          </cell>
          <cell r="G13">
            <v>0.92449738314737295</v>
          </cell>
          <cell r="H13">
            <v>0.9343236044083405</v>
          </cell>
          <cell r="I13">
            <v>0.94456310436699142</v>
          </cell>
          <cell r="J13">
            <v>0.95518710811692098</v>
          </cell>
          <cell r="K13">
            <v>0.96617237814066359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6F206-44B4-48F7-926E-CFF07F755632}" name="Table3" displayName="Table3" ref="F33:L45" headerRowCount="0" totalsRowShown="0" headerRowDxfId="12">
  <tableColumns count="7">
    <tableColumn id="1" xr3:uid="{DE4EBC11-DC67-4006-B698-3385B966E587}" name="Column1" dataDxfId="11"/>
    <tableColumn id="2" xr3:uid="{2BE8354D-3A88-40FA-B193-DFA3FA1D6AE2}" name="Penetration rate" headerRowDxfId="10" dataDxfId="9"/>
    <tableColumn id="3" xr3:uid="{EBCE1077-1AB7-426E-9FBD-ED24BE195699}" name="Column2" headerRowDxfId="8" dataDxfId="7"/>
    <tableColumn id="7" xr3:uid="{EAEC6C6A-B37B-43A8-8E7F-8A4FD72F1864}" name="Column5" headerRowDxfId="6" dataDxfId="5" dataCellStyle="Calculation"/>
    <tableColumn id="4" xr3:uid="{338D744B-9991-45F6-8356-21D2B6627E70}" name="% change" headerRowDxfId="4" dataDxfId="3" dataCellStyle="Percent"/>
    <tableColumn id="5" xr3:uid="{E6EDBA80-7EB7-476E-BE01-BE8C5E0426E3}" name="Column3" headerRowDxfId="2" dataDxfId="1" dataCellStyle="Percent"/>
    <tableColumn id="6" xr3:uid="{2FD481C5-F873-4855-AED4-0FDC62578B00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..\..\..\..\..\..\..\Desktop\FIN%20643\Case%20Study\Penetration%202015-2020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j" TargetMode="External"/><Relationship Id="rId2" Type="http://schemas.openxmlformats.org/officeDocument/2006/relationships/hyperlink" Target="Fin643" TargetMode="External"/><Relationship Id="rId1" Type="http://schemas.openxmlformats.org/officeDocument/2006/relationships/hyperlink" Target="..\..\..\..\..\..\..\Desktop\FIN%20643\Case%20Study\Penetration%202015-2020.pdf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ceicdata.com/en/thailand/telecommunication-statistics-office-of-the-national-broadcasting-and-telecommunications-commission/minutes-of-use-mobile-prepaid?fbclid=IwAR2bdgBdvhbIS0k2wEuGS8CiTmmzof4uebJs-mQclZRAsH2jjG4Dn7-hj-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investor.ais.co.th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reportal.com/reports/digital-2021-thailand?rq=thailand" TargetMode="External"/><Relationship Id="rId3" Type="http://schemas.openxmlformats.org/officeDocument/2006/relationships/hyperlink" Target="https://www.expatden.com/thailand/thai-sim-cards/" TargetMode="External"/><Relationship Id="rId7" Type="http://schemas.openxmlformats.org/officeDocument/2006/relationships/hyperlink" Target="https://investor.ais.co.th/misc/ar/20200228-advanc-ar2019-en.pdf" TargetMode="External"/><Relationship Id="rId2" Type="http://schemas.openxmlformats.org/officeDocument/2006/relationships/hyperlink" Target="http://www.yozzo.com/news-and-information/mvno-mobile-operator-s/mobile-operators,-state-telcos-and-mvno-subscriber-status-in-thailand" TargetMode="External"/><Relationship Id="rId1" Type="http://schemas.openxmlformats.org/officeDocument/2006/relationships/hyperlink" Target="file:///C:\Users\FATEMA.AHMED\Downloads\Thailands_Mobile_Market_Information_2014.pdf" TargetMode="External"/><Relationship Id="rId6" Type="http://schemas.openxmlformats.org/officeDocument/2006/relationships/hyperlink" Target="https://investor.ais.co.th/misc/ar/2020/20210225-advanc-ar2020-01-en-01.pdf" TargetMode="External"/><Relationship Id="rId11" Type="http://schemas.openxmlformats.org/officeDocument/2006/relationships/hyperlink" Target="https://www.krungsri.com/en/research/industry/industry-outlook/Services/Mobile-Communication/IO/io-Mobile-Communication" TargetMode="External"/><Relationship Id="rId5" Type="http://schemas.openxmlformats.org/officeDocument/2006/relationships/hyperlink" Target="https://dtac.listedcompany.com/misc/AR/20200306-dtac-ar2019-en-03.pdf" TargetMode="External"/><Relationship Id="rId10" Type="http://schemas.openxmlformats.org/officeDocument/2006/relationships/hyperlink" Target="https://dtac.listedcompany.com/misc/AR/20200306-dtac-ar2019-en-03.pdf" TargetMode="External"/><Relationship Id="rId4" Type="http://schemas.openxmlformats.org/officeDocument/2006/relationships/hyperlink" Target="https://prepaid-data-sim-card.fandom.com/wiki/Thailand" TargetMode="External"/><Relationship Id="rId9" Type="http://schemas.openxmlformats.org/officeDocument/2006/relationships/hyperlink" Target="https://www.statista.com/statistics/746264/minutes-of-use-per-subscriber-of-mobile-voice-services-braz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B9BB-E010-439B-AB31-7171EE5B9129}">
  <sheetPr>
    <tabColor rgb="FFC00000"/>
  </sheetPr>
  <dimension ref="A1:T239"/>
  <sheetViews>
    <sheetView showGridLines="0" tabSelected="1" view="pageBreakPreview" topLeftCell="F71" zoomScaleNormal="80" zoomScaleSheetLayoutView="100" workbookViewId="0">
      <selection activeCell="E235" sqref="E235"/>
    </sheetView>
  </sheetViews>
  <sheetFormatPr defaultColWidth="8.85546875" defaultRowHeight="15.75" x14ac:dyDescent="0.25"/>
  <cols>
    <col min="1" max="1" width="11.140625" style="13" customWidth="1"/>
    <col min="2" max="2" width="7.5703125" style="13" customWidth="1"/>
    <col min="3" max="3" width="6" style="13" customWidth="1"/>
    <col min="4" max="4" width="4" style="13" customWidth="1"/>
    <col min="5" max="5" width="26.140625" style="13" customWidth="1"/>
    <col min="6" max="6" width="16.85546875" style="13" bestFit="1" customWidth="1"/>
    <col min="7" max="7" width="18.42578125" style="13" bestFit="1" customWidth="1"/>
    <col min="8" max="8" width="15.7109375" style="13" bestFit="1" customWidth="1"/>
    <col min="9" max="11" width="17.28515625" style="13" bestFit="1" customWidth="1"/>
    <col min="12" max="17" width="19.140625" style="13" bestFit="1" customWidth="1"/>
    <col min="18" max="18" width="7.42578125" style="13" bestFit="1" customWidth="1"/>
    <col min="19" max="19" width="12.42578125" style="13" customWidth="1"/>
    <col min="20" max="256" width="8.85546875" style="13"/>
    <col min="257" max="257" width="11.140625" style="13" customWidth="1"/>
    <col min="258" max="258" width="7.5703125" style="13" customWidth="1"/>
    <col min="259" max="259" width="6" style="13" customWidth="1"/>
    <col min="260" max="260" width="4" style="13" customWidth="1"/>
    <col min="261" max="261" width="12.140625" style="13" bestFit="1" customWidth="1"/>
    <col min="262" max="262" width="14.85546875" style="13" bestFit="1" customWidth="1"/>
    <col min="263" max="263" width="16.42578125" style="13" bestFit="1" customWidth="1"/>
    <col min="264" max="264" width="14.5703125" style="13" bestFit="1" customWidth="1"/>
    <col min="265" max="265" width="15.28515625" style="13" bestFit="1" customWidth="1"/>
    <col min="266" max="266" width="14.5703125" style="13" bestFit="1" customWidth="1"/>
    <col min="267" max="270" width="15.5703125" style="13" bestFit="1" customWidth="1"/>
    <col min="271" max="271" width="15.85546875" style="13" bestFit="1" customWidth="1"/>
    <col min="272" max="273" width="15.5703125" style="13" bestFit="1" customWidth="1"/>
    <col min="274" max="274" width="7.42578125" style="13" bestFit="1" customWidth="1"/>
    <col min="275" max="275" width="12.42578125" style="13" customWidth="1"/>
    <col min="276" max="512" width="8.85546875" style="13"/>
    <col min="513" max="513" width="11.140625" style="13" customWidth="1"/>
    <col min="514" max="514" width="7.5703125" style="13" customWidth="1"/>
    <col min="515" max="515" width="6" style="13" customWidth="1"/>
    <col min="516" max="516" width="4" style="13" customWidth="1"/>
    <col min="517" max="517" width="12.140625" style="13" bestFit="1" customWidth="1"/>
    <col min="518" max="518" width="14.85546875" style="13" bestFit="1" customWidth="1"/>
    <col min="519" max="519" width="16.42578125" style="13" bestFit="1" customWidth="1"/>
    <col min="520" max="520" width="14.5703125" style="13" bestFit="1" customWidth="1"/>
    <col min="521" max="521" width="15.28515625" style="13" bestFit="1" customWidth="1"/>
    <col min="522" max="522" width="14.5703125" style="13" bestFit="1" customWidth="1"/>
    <col min="523" max="526" width="15.5703125" style="13" bestFit="1" customWidth="1"/>
    <col min="527" max="527" width="15.85546875" style="13" bestFit="1" customWidth="1"/>
    <col min="528" max="529" width="15.5703125" style="13" bestFit="1" customWidth="1"/>
    <col min="530" max="530" width="7.42578125" style="13" bestFit="1" customWidth="1"/>
    <col min="531" max="531" width="12.42578125" style="13" customWidth="1"/>
    <col min="532" max="768" width="8.85546875" style="13"/>
    <col min="769" max="769" width="11.140625" style="13" customWidth="1"/>
    <col min="770" max="770" width="7.5703125" style="13" customWidth="1"/>
    <col min="771" max="771" width="6" style="13" customWidth="1"/>
    <col min="772" max="772" width="4" style="13" customWidth="1"/>
    <col min="773" max="773" width="12.140625" style="13" bestFit="1" customWidth="1"/>
    <col min="774" max="774" width="14.85546875" style="13" bestFit="1" customWidth="1"/>
    <col min="775" max="775" width="16.42578125" style="13" bestFit="1" customWidth="1"/>
    <col min="776" max="776" width="14.5703125" style="13" bestFit="1" customWidth="1"/>
    <col min="777" max="777" width="15.28515625" style="13" bestFit="1" customWidth="1"/>
    <col min="778" max="778" width="14.5703125" style="13" bestFit="1" customWidth="1"/>
    <col min="779" max="782" width="15.5703125" style="13" bestFit="1" customWidth="1"/>
    <col min="783" max="783" width="15.85546875" style="13" bestFit="1" customWidth="1"/>
    <col min="784" max="785" width="15.5703125" style="13" bestFit="1" customWidth="1"/>
    <col min="786" max="786" width="7.42578125" style="13" bestFit="1" customWidth="1"/>
    <col min="787" max="787" width="12.42578125" style="13" customWidth="1"/>
    <col min="788" max="1024" width="8.85546875" style="13"/>
    <col min="1025" max="1025" width="11.140625" style="13" customWidth="1"/>
    <col min="1026" max="1026" width="7.5703125" style="13" customWidth="1"/>
    <col min="1027" max="1027" width="6" style="13" customWidth="1"/>
    <col min="1028" max="1028" width="4" style="13" customWidth="1"/>
    <col min="1029" max="1029" width="12.140625" style="13" bestFit="1" customWidth="1"/>
    <col min="1030" max="1030" width="14.85546875" style="13" bestFit="1" customWidth="1"/>
    <col min="1031" max="1031" width="16.42578125" style="13" bestFit="1" customWidth="1"/>
    <col min="1032" max="1032" width="14.5703125" style="13" bestFit="1" customWidth="1"/>
    <col min="1033" max="1033" width="15.28515625" style="13" bestFit="1" customWidth="1"/>
    <col min="1034" max="1034" width="14.5703125" style="13" bestFit="1" customWidth="1"/>
    <col min="1035" max="1038" width="15.5703125" style="13" bestFit="1" customWidth="1"/>
    <col min="1039" max="1039" width="15.85546875" style="13" bestFit="1" customWidth="1"/>
    <col min="1040" max="1041" width="15.5703125" style="13" bestFit="1" customWidth="1"/>
    <col min="1042" max="1042" width="7.42578125" style="13" bestFit="1" customWidth="1"/>
    <col min="1043" max="1043" width="12.42578125" style="13" customWidth="1"/>
    <col min="1044" max="1280" width="8.85546875" style="13"/>
    <col min="1281" max="1281" width="11.140625" style="13" customWidth="1"/>
    <col min="1282" max="1282" width="7.5703125" style="13" customWidth="1"/>
    <col min="1283" max="1283" width="6" style="13" customWidth="1"/>
    <col min="1284" max="1284" width="4" style="13" customWidth="1"/>
    <col min="1285" max="1285" width="12.140625" style="13" bestFit="1" customWidth="1"/>
    <col min="1286" max="1286" width="14.85546875" style="13" bestFit="1" customWidth="1"/>
    <col min="1287" max="1287" width="16.42578125" style="13" bestFit="1" customWidth="1"/>
    <col min="1288" max="1288" width="14.5703125" style="13" bestFit="1" customWidth="1"/>
    <col min="1289" max="1289" width="15.28515625" style="13" bestFit="1" customWidth="1"/>
    <col min="1290" max="1290" width="14.5703125" style="13" bestFit="1" customWidth="1"/>
    <col min="1291" max="1294" width="15.5703125" style="13" bestFit="1" customWidth="1"/>
    <col min="1295" max="1295" width="15.85546875" style="13" bestFit="1" customWidth="1"/>
    <col min="1296" max="1297" width="15.5703125" style="13" bestFit="1" customWidth="1"/>
    <col min="1298" max="1298" width="7.42578125" style="13" bestFit="1" customWidth="1"/>
    <col min="1299" max="1299" width="12.42578125" style="13" customWidth="1"/>
    <col min="1300" max="1536" width="8.85546875" style="13"/>
    <col min="1537" max="1537" width="11.140625" style="13" customWidth="1"/>
    <col min="1538" max="1538" width="7.5703125" style="13" customWidth="1"/>
    <col min="1539" max="1539" width="6" style="13" customWidth="1"/>
    <col min="1540" max="1540" width="4" style="13" customWidth="1"/>
    <col min="1541" max="1541" width="12.140625" style="13" bestFit="1" customWidth="1"/>
    <col min="1542" max="1542" width="14.85546875" style="13" bestFit="1" customWidth="1"/>
    <col min="1543" max="1543" width="16.42578125" style="13" bestFit="1" customWidth="1"/>
    <col min="1544" max="1544" width="14.5703125" style="13" bestFit="1" customWidth="1"/>
    <col min="1545" max="1545" width="15.28515625" style="13" bestFit="1" customWidth="1"/>
    <col min="1546" max="1546" width="14.5703125" style="13" bestFit="1" customWidth="1"/>
    <col min="1547" max="1550" width="15.5703125" style="13" bestFit="1" customWidth="1"/>
    <col min="1551" max="1551" width="15.85546875" style="13" bestFit="1" customWidth="1"/>
    <col min="1552" max="1553" width="15.5703125" style="13" bestFit="1" customWidth="1"/>
    <col min="1554" max="1554" width="7.42578125" style="13" bestFit="1" customWidth="1"/>
    <col min="1555" max="1555" width="12.42578125" style="13" customWidth="1"/>
    <col min="1556" max="1792" width="8.85546875" style="13"/>
    <col min="1793" max="1793" width="11.140625" style="13" customWidth="1"/>
    <col min="1794" max="1794" width="7.5703125" style="13" customWidth="1"/>
    <col min="1795" max="1795" width="6" style="13" customWidth="1"/>
    <col min="1796" max="1796" width="4" style="13" customWidth="1"/>
    <col min="1797" max="1797" width="12.140625" style="13" bestFit="1" customWidth="1"/>
    <col min="1798" max="1798" width="14.85546875" style="13" bestFit="1" customWidth="1"/>
    <col min="1799" max="1799" width="16.42578125" style="13" bestFit="1" customWidth="1"/>
    <col min="1800" max="1800" width="14.5703125" style="13" bestFit="1" customWidth="1"/>
    <col min="1801" max="1801" width="15.28515625" style="13" bestFit="1" customWidth="1"/>
    <col min="1802" max="1802" width="14.5703125" style="13" bestFit="1" customWidth="1"/>
    <col min="1803" max="1806" width="15.5703125" style="13" bestFit="1" customWidth="1"/>
    <col min="1807" max="1807" width="15.85546875" style="13" bestFit="1" customWidth="1"/>
    <col min="1808" max="1809" width="15.5703125" style="13" bestFit="1" customWidth="1"/>
    <col min="1810" max="1810" width="7.42578125" style="13" bestFit="1" customWidth="1"/>
    <col min="1811" max="1811" width="12.42578125" style="13" customWidth="1"/>
    <col min="1812" max="2048" width="8.85546875" style="13"/>
    <col min="2049" max="2049" width="11.140625" style="13" customWidth="1"/>
    <col min="2050" max="2050" width="7.5703125" style="13" customWidth="1"/>
    <col min="2051" max="2051" width="6" style="13" customWidth="1"/>
    <col min="2052" max="2052" width="4" style="13" customWidth="1"/>
    <col min="2053" max="2053" width="12.140625" style="13" bestFit="1" customWidth="1"/>
    <col min="2054" max="2054" width="14.85546875" style="13" bestFit="1" customWidth="1"/>
    <col min="2055" max="2055" width="16.42578125" style="13" bestFit="1" customWidth="1"/>
    <col min="2056" max="2056" width="14.5703125" style="13" bestFit="1" customWidth="1"/>
    <col min="2057" max="2057" width="15.28515625" style="13" bestFit="1" customWidth="1"/>
    <col min="2058" max="2058" width="14.5703125" style="13" bestFit="1" customWidth="1"/>
    <col min="2059" max="2062" width="15.5703125" style="13" bestFit="1" customWidth="1"/>
    <col min="2063" max="2063" width="15.85546875" style="13" bestFit="1" customWidth="1"/>
    <col min="2064" max="2065" width="15.5703125" style="13" bestFit="1" customWidth="1"/>
    <col min="2066" max="2066" width="7.42578125" style="13" bestFit="1" customWidth="1"/>
    <col min="2067" max="2067" width="12.42578125" style="13" customWidth="1"/>
    <col min="2068" max="2304" width="8.85546875" style="13"/>
    <col min="2305" max="2305" width="11.140625" style="13" customWidth="1"/>
    <col min="2306" max="2306" width="7.5703125" style="13" customWidth="1"/>
    <col min="2307" max="2307" width="6" style="13" customWidth="1"/>
    <col min="2308" max="2308" width="4" style="13" customWidth="1"/>
    <col min="2309" max="2309" width="12.140625" style="13" bestFit="1" customWidth="1"/>
    <col min="2310" max="2310" width="14.85546875" style="13" bestFit="1" customWidth="1"/>
    <col min="2311" max="2311" width="16.42578125" style="13" bestFit="1" customWidth="1"/>
    <col min="2312" max="2312" width="14.5703125" style="13" bestFit="1" customWidth="1"/>
    <col min="2313" max="2313" width="15.28515625" style="13" bestFit="1" customWidth="1"/>
    <col min="2314" max="2314" width="14.5703125" style="13" bestFit="1" customWidth="1"/>
    <col min="2315" max="2318" width="15.5703125" style="13" bestFit="1" customWidth="1"/>
    <col min="2319" max="2319" width="15.85546875" style="13" bestFit="1" customWidth="1"/>
    <col min="2320" max="2321" width="15.5703125" style="13" bestFit="1" customWidth="1"/>
    <col min="2322" max="2322" width="7.42578125" style="13" bestFit="1" customWidth="1"/>
    <col min="2323" max="2323" width="12.42578125" style="13" customWidth="1"/>
    <col min="2324" max="2560" width="8.85546875" style="13"/>
    <col min="2561" max="2561" width="11.140625" style="13" customWidth="1"/>
    <col min="2562" max="2562" width="7.5703125" style="13" customWidth="1"/>
    <col min="2563" max="2563" width="6" style="13" customWidth="1"/>
    <col min="2564" max="2564" width="4" style="13" customWidth="1"/>
    <col min="2565" max="2565" width="12.140625" style="13" bestFit="1" customWidth="1"/>
    <col min="2566" max="2566" width="14.85546875" style="13" bestFit="1" customWidth="1"/>
    <col min="2567" max="2567" width="16.42578125" style="13" bestFit="1" customWidth="1"/>
    <col min="2568" max="2568" width="14.5703125" style="13" bestFit="1" customWidth="1"/>
    <col min="2569" max="2569" width="15.28515625" style="13" bestFit="1" customWidth="1"/>
    <col min="2570" max="2570" width="14.5703125" style="13" bestFit="1" customWidth="1"/>
    <col min="2571" max="2574" width="15.5703125" style="13" bestFit="1" customWidth="1"/>
    <col min="2575" max="2575" width="15.85546875" style="13" bestFit="1" customWidth="1"/>
    <col min="2576" max="2577" width="15.5703125" style="13" bestFit="1" customWidth="1"/>
    <col min="2578" max="2578" width="7.42578125" style="13" bestFit="1" customWidth="1"/>
    <col min="2579" max="2579" width="12.42578125" style="13" customWidth="1"/>
    <col min="2580" max="2816" width="8.85546875" style="13"/>
    <col min="2817" max="2817" width="11.140625" style="13" customWidth="1"/>
    <col min="2818" max="2818" width="7.5703125" style="13" customWidth="1"/>
    <col min="2819" max="2819" width="6" style="13" customWidth="1"/>
    <col min="2820" max="2820" width="4" style="13" customWidth="1"/>
    <col min="2821" max="2821" width="12.140625" style="13" bestFit="1" customWidth="1"/>
    <col min="2822" max="2822" width="14.85546875" style="13" bestFit="1" customWidth="1"/>
    <col min="2823" max="2823" width="16.42578125" style="13" bestFit="1" customWidth="1"/>
    <col min="2824" max="2824" width="14.5703125" style="13" bestFit="1" customWidth="1"/>
    <col min="2825" max="2825" width="15.28515625" style="13" bestFit="1" customWidth="1"/>
    <col min="2826" max="2826" width="14.5703125" style="13" bestFit="1" customWidth="1"/>
    <col min="2827" max="2830" width="15.5703125" style="13" bestFit="1" customWidth="1"/>
    <col min="2831" max="2831" width="15.85546875" style="13" bestFit="1" customWidth="1"/>
    <col min="2832" max="2833" width="15.5703125" style="13" bestFit="1" customWidth="1"/>
    <col min="2834" max="2834" width="7.42578125" style="13" bestFit="1" customWidth="1"/>
    <col min="2835" max="2835" width="12.42578125" style="13" customWidth="1"/>
    <col min="2836" max="3072" width="8.85546875" style="13"/>
    <col min="3073" max="3073" width="11.140625" style="13" customWidth="1"/>
    <col min="3074" max="3074" width="7.5703125" style="13" customWidth="1"/>
    <col min="3075" max="3075" width="6" style="13" customWidth="1"/>
    <col min="3076" max="3076" width="4" style="13" customWidth="1"/>
    <col min="3077" max="3077" width="12.140625" style="13" bestFit="1" customWidth="1"/>
    <col min="3078" max="3078" width="14.85546875" style="13" bestFit="1" customWidth="1"/>
    <col min="3079" max="3079" width="16.42578125" style="13" bestFit="1" customWidth="1"/>
    <col min="3080" max="3080" width="14.5703125" style="13" bestFit="1" customWidth="1"/>
    <col min="3081" max="3081" width="15.28515625" style="13" bestFit="1" customWidth="1"/>
    <col min="3082" max="3082" width="14.5703125" style="13" bestFit="1" customWidth="1"/>
    <col min="3083" max="3086" width="15.5703125" style="13" bestFit="1" customWidth="1"/>
    <col min="3087" max="3087" width="15.85546875" style="13" bestFit="1" customWidth="1"/>
    <col min="3088" max="3089" width="15.5703125" style="13" bestFit="1" customWidth="1"/>
    <col min="3090" max="3090" width="7.42578125" style="13" bestFit="1" customWidth="1"/>
    <col min="3091" max="3091" width="12.42578125" style="13" customWidth="1"/>
    <col min="3092" max="3328" width="8.85546875" style="13"/>
    <col min="3329" max="3329" width="11.140625" style="13" customWidth="1"/>
    <col min="3330" max="3330" width="7.5703125" style="13" customWidth="1"/>
    <col min="3331" max="3331" width="6" style="13" customWidth="1"/>
    <col min="3332" max="3332" width="4" style="13" customWidth="1"/>
    <col min="3333" max="3333" width="12.140625" style="13" bestFit="1" customWidth="1"/>
    <col min="3334" max="3334" width="14.85546875" style="13" bestFit="1" customWidth="1"/>
    <col min="3335" max="3335" width="16.42578125" style="13" bestFit="1" customWidth="1"/>
    <col min="3336" max="3336" width="14.5703125" style="13" bestFit="1" customWidth="1"/>
    <col min="3337" max="3337" width="15.28515625" style="13" bestFit="1" customWidth="1"/>
    <col min="3338" max="3338" width="14.5703125" style="13" bestFit="1" customWidth="1"/>
    <col min="3339" max="3342" width="15.5703125" style="13" bestFit="1" customWidth="1"/>
    <col min="3343" max="3343" width="15.85546875" style="13" bestFit="1" customWidth="1"/>
    <col min="3344" max="3345" width="15.5703125" style="13" bestFit="1" customWidth="1"/>
    <col min="3346" max="3346" width="7.42578125" style="13" bestFit="1" customWidth="1"/>
    <col min="3347" max="3347" width="12.42578125" style="13" customWidth="1"/>
    <col min="3348" max="3584" width="8.85546875" style="13"/>
    <col min="3585" max="3585" width="11.140625" style="13" customWidth="1"/>
    <col min="3586" max="3586" width="7.5703125" style="13" customWidth="1"/>
    <col min="3587" max="3587" width="6" style="13" customWidth="1"/>
    <col min="3588" max="3588" width="4" style="13" customWidth="1"/>
    <col min="3589" max="3589" width="12.140625" style="13" bestFit="1" customWidth="1"/>
    <col min="3590" max="3590" width="14.85546875" style="13" bestFit="1" customWidth="1"/>
    <col min="3591" max="3591" width="16.42578125" style="13" bestFit="1" customWidth="1"/>
    <col min="3592" max="3592" width="14.5703125" style="13" bestFit="1" customWidth="1"/>
    <col min="3593" max="3593" width="15.28515625" style="13" bestFit="1" customWidth="1"/>
    <col min="3594" max="3594" width="14.5703125" style="13" bestFit="1" customWidth="1"/>
    <col min="3595" max="3598" width="15.5703125" style="13" bestFit="1" customWidth="1"/>
    <col min="3599" max="3599" width="15.85546875" style="13" bestFit="1" customWidth="1"/>
    <col min="3600" max="3601" width="15.5703125" style="13" bestFit="1" customWidth="1"/>
    <col min="3602" max="3602" width="7.42578125" style="13" bestFit="1" customWidth="1"/>
    <col min="3603" max="3603" width="12.42578125" style="13" customWidth="1"/>
    <col min="3604" max="3840" width="8.85546875" style="13"/>
    <col min="3841" max="3841" width="11.140625" style="13" customWidth="1"/>
    <col min="3842" max="3842" width="7.5703125" style="13" customWidth="1"/>
    <col min="3843" max="3843" width="6" style="13" customWidth="1"/>
    <col min="3844" max="3844" width="4" style="13" customWidth="1"/>
    <col min="3845" max="3845" width="12.140625" style="13" bestFit="1" customWidth="1"/>
    <col min="3846" max="3846" width="14.85546875" style="13" bestFit="1" customWidth="1"/>
    <col min="3847" max="3847" width="16.42578125" style="13" bestFit="1" customWidth="1"/>
    <col min="3848" max="3848" width="14.5703125" style="13" bestFit="1" customWidth="1"/>
    <col min="3849" max="3849" width="15.28515625" style="13" bestFit="1" customWidth="1"/>
    <col min="3850" max="3850" width="14.5703125" style="13" bestFit="1" customWidth="1"/>
    <col min="3851" max="3854" width="15.5703125" style="13" bestFit="1" customWidth="1"/>
    <col min="3855" max="3855" width="15.85546875" style="13" bestFit="1" customWidth="1"/>
    <col min="3856" max="3857" width="15.5703125" style="13" bestFit="1" customWidth="1"/>
    <col min="3858" max="3858" width="7.42578125" style="13" bestFit="1" customWidth="1"/>
    <col min="3859" max="3859" width="12.42578125" style="13" customWidth="1"/>
    <col min="3860" max="4096" width="8.85546875" style="13"/>
    <col min="4097" max="4097" width="11.140625" style="13" customWidth="1"/>
    <col min="4098" max="4098" width="7.5703125" style="13" customWidth="1"/>
    <col min="4099" max="4099" width="6" style="13" customWidth="1"/>
    <col min="4100" max="4100" width="4" style="13" customWidth="1"/>
    <col min="4101" max="4101" width="12.140625" style="13" bestFit="1" customWidth="1"/>
    <col min="4102" max="4102" width="14.85546875" style="13" bestFit="1" customWidth="1"/>
    <col min="4103" max="4103" width="16.42578125" style="13" bestFit="1" customWidth="1"/>
    <col min="4104" max="4104" width="14.5703125" style="13" bestFit="1" customWidth="1"/>
    <col min="4105" max="4105" width="15.28515625" style="13" bestFit="1" customWidth="1"/>
    <col min="4106" max="4106" width="14.5703125" style="13" bestFit="1" customWidth="1"/>
    <col min="4107" max="4110" width="15.5703125" style="13" bestFit="1" customWidth="1"/>
    <col min="4111" max="4111" width="15.85546875" style="13" bestFit="1" customWidth="1"/>
    <col min="4112" max="4113" width="15.5703125" style="13" bestFit="1" customWidth="1"/>
    <col min="4114" max="4114" width="7.42578125" style="13" bestFit="1" customWidth="1"/>
    <col min="4115" max="4115" width="12.42578125" style="13" customWidth="1"/>
    <col min="4116" max="4352" width="8.85546875" style="13"/>
    <col min="4353" max="4353" width="11.140625" style="13" customWidth="1"/>
    <col min="4354" max="4354" width="7.5703125" style="13" customWidth="1"/>
    <col min="4355" max="4355" width="6" style="13" customWidth="1"/>
    <col min="4356" max="4356" width="4" style="13" customWidth="1"/>
    <col min="4357" max="4357" width="12.140625" style="13" bestFit="1" customWidth="1"/>
    <col min="4358" max="4358" width="14.85546875" style="13" bestFit="1" customWidth="1"/>
    <col min="4359" max="4359" width="16.42578125" style="13" bestFit="1" customWidth="1"/>
    <col min="4360" max="4360" width="14.5703125" style="13" bestFit="1" customWidth="1"/>
    <col min="4361" max="4361" width="15.28515625" style="13" bestFit="1" customWidth="1"/>
    <col min="4362" max="4362" width="14.5703125" style="13" bestFit="1" customWidth="1"/>
    <col min="4363" max="4366" width="15.5703125" style="13" bestFit="1" customWidth="1"/>
    <col min="4367" max="4367" width="15.85546875" style="13" bestFit="1" customWidth="1"/>
    <col min="4368" max="4369" width="15.5703125" style="13" bestFit="1" customWidth="1"/>
    <col min="4370" max="4370" width="7.42578125" style="13" bestFit="1" customWidth="1"/>
    <col min="4371" max="4371" width="12.42578125" style="13" customWidth="1"/>
    <col min="4372" max="4608" width="8.85546875" style="13"/>
    <col min="4609" max="4609" width="11.140625" style="13" customWidth="1"/>
    <col min="4610" max="4610" width="7.5703125" style="13" customWidth="1"/>
    <col min="4611" max="4611" width="6" style="13" customWidth="1"/>
    <col min="4612" max="4612" width="4" style="13" customWidth="1"/>
    <col min="4613" max="4613" width="12.140625" style="13" bestFit="1" customWidth="1"/>
    <col min="4614" max="4614" width="14.85546875" style="13" bestFit="1" customWidth="1"/>
    <col min="4615" max="4615" width="16.42578125" style="13" bestFit="1" customWidth="1"/>
    <col min="4616" max="4616" width="14.5703125" style="13" bestFit="1" customWidth="1"/>
    <col min="4617" max="4617" width="15.28515625" style="13" bestFit="1" customWidth="1"/>
    <col min="4618" max="4618" width="14.5703125" style="13" bestFit="1" customWidth="1"/>
    <col min="4619" max="4622" width="15.5703125" style="13" bestFit="1" customWidth="1"/>
    <col min="4623" max="4623" width="15.85546875" style="13" bestFit="1" customWidth="1"/>
    <col min="4624" max="4625" width="15.5703125" style="13" bestFit="1" customWidth="1"/>
    <col min="4626" max="4626" width="7.42578125" style="13" bestFit="1" customWidth="1"/>
    <col min="4627" max="4627" width="12.42578125" style="13" customWidth="1"/>
    <col min="4628" max="4864" width="8.85546875" style="13"/>
    <col min="4865" max="4865" width="11.140625" style="13" customWidth="1"/>
    <col min="4866" max="4866" width="7.5703125" style="13" customWidth="1"/>
    <col min="4867" max="4867" width="6" style="13" customWidth="1"/>
    <col min="4868" max="4868" width="4" style="13" customWidth="1"/>
    <col min="4869" max="4869" width="12.140625" style="13" bestFit="1" customWidth="1"/>
    <col min="4870" max="4870" width="14.85546875" style="13" bestFit="1" customWidth="1"/>
    <col min="4871" max="4871" width="16.42578125" style="13" bestFit="1" customWidth="1"/>
    <col min="4872" max="4872" width="14.5703125" style="13" bestFit="1" customWidth="1"/>
    <col min="4873" max="4873" width="15.28515625" style="13" bestFit="1" customWidth="1"/>
    <col min="4874" max="4874" width="14.5703125" style="13" bestFit="1" customWidth="1"/>
    <col min="4875" max="4878" width="15.5703125" style="13" bestFit="1" customWidth="1"/>
    <col min="4879" max="4879" width="15.85546875" style="13" bestFit="1" customWidth="1"/>
    <col min="4880" max="4881" width="15.5703125" style="13" bestFit="1" customWidth="1"/>
    <col min="4882" max="4882" width="7.42578125" style="13" bestFit="1" customWidth="1"/>
    <col min="4883" max="4883" width="12.42578125" style="13" customWidth="1"/>
    <col min="4884" max="5120" width="8.85546875" style="13"/>
    <col min="5121" max="5121" width="11.140625" style="13" customWidth="1"/>
    <col min="5122" max="5122" width="7.5703125" style="13" customWidth="1"/>
    <col min="5123" max="5123" width="6" style="13" customWidth="1"/>
    <col min="5124" max="5124" width="4" style="13" customWidth="1"/>
    <col min="5125" max="5125" width="12.140625" style="13" bestFit="1" customWidth="1"/>
    <col min="5126" max="5126" width="14.85546875" style="13" bestFit="1" customWidth="1"/>
    <col min="5127" max="5127" width="16.42578125" style="13" bestFit="1" customWidth="1"/>
    <col min="5128" max="5128" width="14.5703125" style="13" bestFit="1" customWidth="1"/>
    <col min="5129" max="5129" width="15.28515625" style="13" bestFit="1" customWidth="1"/>
    <col min="5130" max="5130" width="14.5703125" style="13" bestFit="1" customWidth="1"/>
    <col min="5131" max="5134" width="15.5703125" style="13" bestFit="1" customWidth="1"/>
    <col min="5135" max="5135" width="15.85546875" style="13" bestFit="1" customWidth="1"/>
    <col min="5136" max="5137" width="15.5703125" style="13" bestFit="1" customWidth="1"/>
    <col min="5138" max="5138" width="7.42578125" style="13" bestFit="1" customWidth="1"/>
    <col min="5139" max="5139" width="12.42578125" style="13" customWidth="1"/>
    <col min="5140" max="5376" width="8.85546875" style="13"/>
    <col min="5377" max="5377" width="11.140625" style="13" customWidth="1"/>
    <col min="5378" max="5378" width="7.5703125" style="13" customWidth="1"/>
    <col min="5379" max="5379" width="6" style="13" customWidth="1"/>
    <col min="5380" max="5380" width="4" style="13" customWidth="1"/>
    <col min="5381" max="5381" width="12.140625" style="13" bestFit="1" customWidth="1"/>
    <col min="5382" max="5382" width="14.85546875" style="13" bestFit="1" customWidth="1"/>
    <col min="5383" max="5383" width="16.42578125" style="13" bestFit="1" customWidth="1"/>
    <col min="5384" max="5384" width="14.5703125" style="13" bestFit="1" customWidth="1"/>
    <col min="5385" max="5385" width="15.28515625" style="13" bestFit="1" customWidth="1"/>
    <col min="5386" max="5386" width="14.5703125" style="13" bestFit="1" customWidth="1"/>
    <col min="5387" max="5390" width="15.5703125" style="13" bestFit="1" customWidth="1"/>
    <col min="5391" max="5391" width="15.85546875" style="13" bestFit="1" customWidth="1"/>
    <col min="5392" max="5393" width="15.5703125" style="13" bestFit="1" customWidth="1"/>
    <col min="5394" max="5394" width="7.42578125" style="13" bestFit="1" customWidth="1"/>
    <col min="5395" max="5395" width="12.42578125" style="13" customWidth="1"/>
    <col min="5396" max="5632" width="8.85546875" style="13"/>
    <col min="5633" max="5633" width="11.140625" style="13" customWidth="1"/>
    <col min="5634" max="5634" width="7.5703125" style="13" customWidth="1"/>
    <col min="5635" max="5635" width="6" style="13" customWidth="1"/>
    <col min="5636" max="5636" width="4" style="13" customWidth="1"/>
    <col min="5637" max="5637" width="12.140625" style="13" bestFit="1" customWidth="1"/>
    <col min="5638" max="5638" width="14.85546875" style="13" bestFit="1" customWidth="1"/>
    <col min="5639" max="5639" width="16.42578125" style="13" bestFit="1" customWidth="1"/>
    <col min="5640" max="5640" width="14.5703125" style="13" bestFit="1" customWidth="1"/>
    <col min="5641" max="5641" width="15.28515625" style="13" bestFit="1" customWidth="1"/>
    <col min="5642" max="5642" width="14.5703125" style="13" bestFit="1" customWidth="1"/>
    <col min="5643" max="5646" width="15.5703125" style="13" bestFit="1" customWidth="1"/>
    <col min="5647" max="5647" width="15.85546875" style="13" bestFit="1" customWidth="1"/>
    <col min="5648" max="5649" width="15.5703125" style="13" bestFit="1" customWidth="1"/>
    <col min="5650" max="5650" width="7.42578125" style="13" bestFit="1" customWidth="1"/>
    <col min="5651" max="5651" width="12.42578125" style="13" customWidth="1"/>
    <col min="5652" max="5888" width="8.85546875" style="13"/>
    <col min="5889" max="5889" width="11.140625" style="13" customWidth="1"/>
    <col min="5890" max="5890" width="7.5703125" style="13" customWidth="1"/>
    <col min="5891" max="5891" width="6" style="13" customWidth="1"/>
    <col min="5892" max="5892" width="4" style="13" customWidth="1"/>
    <col min="5893" max="5893" width="12.140625" style="13" bestFit="1" customWidth="1"/>
    <col min="5894" max="5894" width="14.85546875" style="13" bestFit="1" customWidth="1"/>
    <col min="5895" max="5895" width="16.42578125" style="13" bestFit="1" customWidth="1"/>
    <col min="5896" max="5896" width="14.5703125" style="13" bestFit="1" customWidth="1"/>
    <col min="5897" max="5897" width="15.28515625" style="13" bestFit="1" customWidth="1"/>
    <col min="5898" max="5898" width="14.5703125" style="13" bestFit="1" customWidth="1"/>
    <col min="5899" max="5902" width="15.5703125" style="13" bestFit="1" customWidth="1"/>
    <col min="5903" max="5903" width="15.85546875" style="13" bestFit="1" customWidth="1"/>
    <col min="5904" max="5905" width="15.5703125" style="13" bestFit="1" customWidth="1"/>
    <col min="5906" max="5906" width="7.42578125" style="13" bestFit="1" customWidth="1"/>
    <col min="5907" max="5907" width="12.42578125" style="13" customWidth="1"/>
    <col min="5908" max="6144" width="8.85546875" style="13"/>
    <col min="6145" max="6145" width="11.140625" style="13" customWidth="1"/>
    <col min="6146" max="6146" width="7.5703125" style="13" customWidth="1"/>
    <col min="6147" max="6147" width="6" style="13" customWidth="1"/>
    <col min="6148" max="6148" width="4" style="13" customWidth="1"/>
    <col min="6149" max="6149" width="12.140625" style="13" bestFit="1" customWidth="1"/>
    <col min="6150" max="6150" width="14.85546875" style="13" bestFit="1" customWidth="1"/>
    <col min="6151" max="6151" width="16.42578125" style="13" bestFit="1" customWidth="1"/>
    <col min="6152" max="6152" width="14.5703125" style="13" bestFit="1" customWidth="1"/>
    <col min="6153" max="6153" width="15.28515625" style="13" bestFit="1" customWidth="1"/>
    <col min="6154" max="6154" width="14.5703125" style="13" bestFit="1" customWidth="1"/>
    <col min="6155" max="6158" width="15.5703125" style="13" bestFit="1" customWidth="1"/>
    <col min="6159" max="6159" width="15.85546875" style="13" bestFit="1" customWidth="1"/>
    <col min="6160" max="6161" width="15.5703125" style="13" bestFit="1" customWidth="1"/>
    <col min="6162" max="6162" width="7.42578125" style="13" bestFit="1" customWidth="1"/>
    <col min="6163" max="6163" width="12.42578125" style="13" customWidth="1"/>
    <col min="6164" max="6400" width="8.85546875" style="13"/>
    <col min="6401" max="6401" width="11.140625" style="13" customWidth="1"/>
    <col min="6402" max="6402" width="7.5703125" style="13" customWidth="1"/>
    <col min="6403" max="6403" width="6" style="13" customWidth="1"/>
    <col min="6404" max="6404" width="4" style="13" customWidth="1"/>
    <col min="6405" max="6405" width="12.140625" style="13" bestFit="1" customWidth="1"/>
    <col min="6406" max="6406" width="14.85546875" style="13" bestFit="1" customWidth="1"/>
    <col min="6407" max="6407" width="16.42578125" style="13" bestFit="1" customWidth="1"/>
    <col min="6408" max="6408" width="14.5703125" style="13" bestFit="1" customWidth="1"/>
    <col min="6409" max="6409" width="15.28515625" style="13" bestFit="1" customWidth="1"/>
    <col min="6410" max="6410" width="14.5703125" style="13" bestFit="1" customWidth="1"/>
    <col min="6411" max="6414" width="15.5703125" style="13" bestFit="1" customWidth="1"/>
    <col min="6415" max="6415" width="15.85546875" style="13" bestFit="1" customWidth="1"/>
    <col min="6416" max="6417" width="15.5703125" style="13" bestFit="1" customWidth="1"/>
    <col min="6418" max="6418" width="7.42578125" style="13" bestFit="1" customWidth="1"/>
    <col min="6419" max="6419" width="12.42578125" style="13" customWidth="1"/>
    <col min="6420" max="6656" width="8.85546875" style="13"/>
    <col min="6657" max="6657" width="11.140625" style="13" customWidth="1"/>
    <col min="6658" max="6658" width="7.5703125" style="13" customWidth="1"/>
    <col min="6659" max="6659" width="6" style="13" customWidth="1"/>
    <col min="6660" max="6660" width="4" style="13" customWidth="1"/>
    <col min="6661" max="6661" width="12.140625" style="13" bestFit="1" customWidth="1"/>
    <col min="6662" max="6662" width="14.85546875" style="13" bestFit="1" customWidth="1"/>
    <col min="6663" max="6663" width="16.42578125" style="13" bestFit="1" customWidth="1"/>
    <col min="6664" max="6664" width="14.5703125" style="13" bestFit="1" customWidth="1"/>
    <col min="6665" max="6665" width="15.28515625" style="13" bestFit="1" customWidth="1"/>
    <col min="6666" max="6666" width="14.5703125" style="13" bestFit="1" customWidth="1"/>
    <col min="6667" max="6670" width="15.5703125" style="13" bestFit="1" customWidth="1"/>
    <col min="6671" max="6671" width="15.85546875" style="13" bestFit="1" customWidth="1"/>
    <col min="6672" max="6673" width="15.5703125" style="13" bestFit="1" customWidth="1"/>
    <col min="6674" max="6674" width="7.42578125" style="13" bestFit="1" customWidth="1"/>
    <col min="6675" max="6675" width="12.42578125" style="13" customWidth="1"/>
    <col min="6676" max="6912" width="8.85546875" style="13"/>
    <col min="6913" max="6913" width="11.140625" style="13" customWidth="1"/>
    <col min="6914" max="6914" width="7.5703125" style="13" customWidth="1"/>
    <col min="6915" max="6915" width="6" style="13" customWidth="1"/>
    <col min="6916" max="6916" width="4" style="13" customWidth="1"/>
    <col min="6917" max="6917" width="12.140625" style="13" bestFit="1" customWidth="1"/>
    <col min="6918" max="6918" width="14.85546875" style="13" bestFit="1" customWidth="1"/>
    <col min="6919" max="6919" width="16.42578125" style="13" bestFit="1" customWidth="1"/>
    <col min="6920" max="6920" width="14.5703125" style="13" bestFit="1" customWidth="1"/>
    <col min="6921" max="6921" width="15.28515625" style="13" bestFit="1" customWidth="1"/>
    <col min="6922" max="6922" width="14.5703125" style="13" bestFit="1" customWidth="1"/>
    <col min="6923" max="6926" width="15.5703125" style="13" bestFit="1" customWidth="1"/>
    <col min="6927" max="6927" width="15.85546875" style="13" bestFit="1" customWidth="1"/>
    <col min="6928" max="6929" width="15.5703125" style="13" bestFit="1" customWidth="1"/>
    <col min="6930" max="6930" width="7.42578125" style="13" bestFit="1" customWidth="1"/>
    <col min="6931" max="6931" width="12.42578125" style="13" customWidth="1"/>
    <col min="6932" max="7168" width="8.85546875" style="13"/>
    <col min="7169" max="7169" width="11.140625" style="13" customWidth="1"/>
    <col min="7170" max="7170" width="7.5703125" style="13" customWidth="1"/>
    <col min="7171" max="7171" width="6" style="13" customWidth="1"/>
    <col min="7172" max="7172" width="4" style="13" customWidth="1"/>
    <col min="7173" max="7173" width="12.140625" style="13" bestFit="1" customWidth="1"/>
    <col min="7174" max="7174" width="14.85546875" style="13" bestFit="1" customWidth="1"/>
    <col min="7175" max="7175" width="16.42578125" style="13" bestFit="1" customWidth="1"/>
    <col min="7176" max="7176" width="14.5703125" style="13" bestFit="1" customWidth="1"/>
    <col min="7177" max="7177" width="15.28515625" style="13" bestFit="1" customWidth="1"/>
    <col min="7178" max="7178" width="14.5703125" style="13" bestFit="1" customWidth="1"/>
    <col min="7179" max="7182" width="15.5703125" style="13" bestFit="1" customWidth="1"/>
    <col min="7183" max="7183" width="15.85546875" style="13" bestFit="1" customWidth="1"/>
    <col min="7184" max="7185" width="15.5703125" style="13" bestFit="1" customWidth="1"/>
    <col min="7186" max="7186" width="7.42578125" style="13" bestFit="1" customWidth="1"/>
    <col min="7187" max="7187" width="12.42578125" style="13" customWidth="1"/>
    <col min="7188" max="7424" width="8.85546875" style="13"/>
    <col min="7425" max="7425" width="11.140625" style="13" customWidth="1"/>
    <col min="7426" max="7426" width="7.5703125" style="13" customWidth="1"/>
    <col min="7427" max="7427" width="6" style="13" customWidth="1"/>
    <col min="7428" max="7428" width="4" style="13" customWidth="1"/>
    <col min="7429" max="7429" width="12.140625" style="13" bestFit="1" customWidth="1"/>
    <col min="7430" max="7430" width="14.85546875" style="13" bestFit="1" customWidth="1"/>
    <col min="7431" max="7431" width="16.42578125" style="13" bestFit="1" customWidth="1"/>
    <col min="7432" max="7432" width="14.5703125" style="13" bestFit="1" customWidth="1"/>
    <col min="7433" max="7433" width="15.28515625" style="13" bestFit="1" customWidth="1"/>
    <col min="7434" max="7434" width="14.5703125" style="13" bestFit="1" customWidth="1"/>
    <col min="7435" max="7438" width="15.5703125" style="13" bestFit="1" customWidth="1"/>
    <col min="7439" max="7439" width="15.85546875" style="13" bestFit="1" customWidth="1"/>
    <col min="7440" max="7441" width="15.5703125" style="13" bestFit="1" customWidth="1"/>
    <col min="7442" max="7442" width="7.42578125" style="13" bestFit="1" customWidth="1"/>
    <col min="7443" max="7443" width="12.42578125" style="13" customWidth="1"/>
    <col min="7444" max="7680" width="8.85546875" style="13"/>
    <col min="7681" max="7681" width="11.140625" style="13" customWidth="1"/>
    <col min="7682" max="7682" width="7.5703125" style="13" customWidth="1"/>
    <col min="7683" max="7683" width="6" style="13" customWidth="1"/>
    <col min="7684" max="7684" width="4" style="13" customWidth="1"/>
    <col min="7685" max="7685" width="12.140625" style="13" bestFit="1" customWidth="1"/>
    <col min="7686" max="7686" width="14.85546875" style="13" bestFit="1" customWidth="1"/>
    <col min="7687" max="7687" width="16.42578125" style="13" bestFit="1" customWidth="1"/>
    <col min="7688" max="7688" width="14.5703125" style="13" bestFit="1" customWidth="1"/>
    <col min="7689" max="7689" width="15.28515625" style="13" bestFit="1" customWidth="1"/>
    <col min="7690" max="7690" width="14.5703125" style="13" bestFit="1" customWidth="1"/>
    <col min="7691" max="7694" width="15.5703125" style="13" bestFit="1" customWidth="1"/>
    <col min="7695" max="7695" width="15.85546875" style="13" bestFit="1" customWidth="1"/>
    <col min="7696" max="7697" width="15.5703125" style="13" bestFit="1" customWidth="1"/>
    <col min="7698" max="7698" width="7.42578125" style="13" bestFit="1" customWidth="1"/>
    <col min="7699" max="7699" width="12.42578125" style="13" customWidth="1"/>
    <col min="7700" max="7936" width="8.85546875" style="13"/>
    <col min="7937" max="7937" width="11.140625" style="13" customWidth="1"/>
    <col min="7938" max="7938" width="7.5703125" style="13" customWidth="1"/>
    <col min="7939" max="7939" width="6" style="13" customWidth="1"/>
    <col min="7940" max="7940" width="4" style="13" customWidth="1"/>
    <col min="7941" max="7941" width="12.140625" style="13" bestFit="1" customWidth="1"/>
    <col min="7942" max="7942" width="14.85546875" style="13" bestFit="1" customWidth="1"/>
    <col min="7943" max="7943" width="16.42578125" style="13" bestFit="1" customWidth="1"/>
    <col min="7944" max="7944" width="14.5703125" style="13" bestFit="1" customWidth="1"/>
    <col min="7945" max="7945" width="15.28515625" style="13" bestFit="1" customWidth="1"/>
    <col min="7946" max="7946" width="14.5703125" style="13" bestFit="1" customWidth="1"/>
    <col min="7947" max="7950" width="15.5703125" style="13" bestFit="1" customWidth="1"/>
    <col min="7951" max="7951" width="15.85546875" style="13" bestFit="1" customWidth="1"/>
    <col min="7952" max="7953" width="15.5703125" style="13" bestFit="1" customWidth="1"/>
    <col min="7954" max="7954" width="7.42578125" style="13" bestFit="1" customWidth="1"/>
    <col min="7955" max="7955" width="12.42578125" style="13" customWidth="1"/>
    <col min="7956" max="8192" width="8.85546875" style="13"/>
    <col min="8193" max="8193" width="11.140625" style="13" customWidth="1"/>
    <col min="8194" max="8194" width="7.5703125" style="13" customWidth="1"/>
    <col min="8195" max="8195" width="6" style="13" customWidth="1"/>
    <col min="8196" max="8196" width="4" style="13" customWidth="1"/>
    <col min="8197" max="8197" width="12.140625" style="13" bestFit="1" customWidth="1"/>
    <col min="8198" max="8198" width="14.85546875" style="13" bestFit="1" customWidth="1"/>
    <col min="8199" max="8199" width="16.42578125" style="13" bestFit="1" customWidth="1"/>
    <col min="8200" max="8200" width="14.5703125" style="13" bestFit="1" customWidth="1"/>
    <col min="8201" max="8201" width="15.28515625" style="13" bestFit="1" customWidth="1"/>
    <col min="8202" max="8202" width="14.5703125" style="13" bestFit="1" customWidth="1"/>
    <col min="8203" max="8206" width="15.5703125" style="13" bestFit="1" customWidth="1"/>
    <col min="8207" max="8207" width="15.85546875" style="13" bestFit="1" customWidth="1"/>
    <col min="8208" max="8209" width="15.5703125" style="13" bestFit="1" customWidth="1"/>
    <col min="8210" max="8210" width="7.42578125" style="13" bestFit="1" customWidth="1"/>
    <col min="8211" max="8211" width="12.42578125" style="13" customWidth="1"/>
    <col min="8212" max="8448" width="8.85546875" style="13"/>
    <col min="8449" max="8449" width="11.140625" style="13" customWidth="1"/>
    <col min="8450" max="8450" width="7.5703125" style="13" customWidth="1"/>
    <col min="8451" max="8451" width="6" style="13" customWidth="1"/>
    <col min="8452" max="8452" width="4" style="13" customWidth="1"/>
    <col min="8453" max="8453" width="12.140625" style="13" bestFit="1" customWidth="1"/>
    <col min="8454" max="8454" width="14.85546875" style="13" bestFit="1" customWidth="1"/>
    <col min="8455" max="8455" width="16.42578125" style="13" bestFit="1" customWidth="1"/>
    <col min="8456" max="8456" width="14.5703125" style="13" bestFit="1" customWidth="1"/>
    <col min="8457" max="8457" width="15.28515625" style="13" bestFit="1" customWidth="1"/>
    <col min="8458" max="8458" width="14.5703125" style="13" bestFit="1" customWidth="1"/>
    <col min="8459" max="8462" width="15.5703125" style="13" bestFit="1" customWidth="1"/>
    <col min="8463" max="8463" width="15.85546875" style="13" bestFit="1" customWidth="1"/>
    <col min="8464" max="8465" width="15.5703125" style="13" bestFit="1" customWidth="1"/>
    <col min="8466" max="8466" width="7.42578125" style="13" bestFit="1" customWidth="1"/>
    <col min="8467" max="8467" width="12.42578125" style="13" customWidth="1"/>
    <col min="8468" max="8704" width="8.85546875" style="13"/>
    <col min="8705" max="8705" width="11.140625" style="13" customWidth="1"/>
    <col min="8706" max="8706" width="7.5703125" style="13" customWidth="1"/>
    <col min="8707" max="8707" width="6" style="13" customWidth="1"/>
    <col min="8708" max="8708" width="4" style="13" customWidth="1"/>
    <col min="8709" max="8709" width="12.140625" style="13" bestFit="1" customWidth="1"/>
    <col min="8710" max="8710" width="14.85546875" style="13" bestFit="1" customWidth="1"/>
    <col min="8711" max="8711" width="16.42578125" style="13" bestFit="1" customWidth="1"/>
    <col min="8712" max="8712" width="14.5703125" style="13" bestFit="1" customWidth="1"/>
    <col min="8713" max="8713" width="15.28515625" style="13" bestFit="1" customWidth="1"/>
    <col min="8714" max="8714" width="14.5703125" style="13" bestFit="1" customWidth="1"/>
    <col min="8715" max="8718" width="15.5703125" style="13" bestFit="1" customWidth="1"/>
    <col min="8719" max="8719" width="15.85546875" style="13" bestFit="1" customWidth="1"/>
    <col min="8720" max="8721" width="15.5703125" style="13" bestFit="1" customWidth="1"/>
    <col min="8722" max="8722" width="7.42578125" style="13" bestFit="1" customWidth="1"/>
    <col min="8723" max="8723" width="12.42578125" style="13" customWidth="1"/>
    <col min="8724" max="8960" width="8.85546875" style="13"/>
    <col min="8961" max="8961" width="11.140625" style="13" customWidth="1"/>
    <col min="8962" max="8962" width="7.5703125" style="13" customWidth="1"/>
    <col min="8963" max="8963" width="6" style="13" customWidth="1"/>
    <col min="8964" max="8964" width="4" style="13" customWidth="1"/>
    <col min="8965" max="8965" width="12.140625" style="13" bestFit="1" customWidth="1"/>
    <col min="8966" max="8966" width="14.85546875" style="13" bestFit="1" customWidth="1"/>
    <col min="8967" max="8967" width="16.42578125" style="13" bestFit="1" customWidth="1"/>
    <col min="8968" max="8968" width="14.5703125" style="13" bestFit="1" customWidth="1"/>
    <col min="8969" max="8969" width="15.28515625" style="13" bestFit="1" customWidth="1"/>
    <col min="8970" max="8970" width="14.5703125" style="13" bestFit="1" customWidth="1"/>
    <col min="8971" max="8974" width="15.5703125" style="13" bestFit="1" customWidth="1"/>
    <col min="8975" max="8975" width="15.85546875" style="13" bestFit="1" customWidth="1"/>
    <col min="8976" max="8977" width="15.5703125" style="13" bestFit="1" customWidth="1"/>
    <col min="8978" max="8978" width="7.42578125" style="13" bestFit="1" customWidth="1"/>
    <col min="8979" max="8979" width="12.42578125" style="13" customWidth="1"/>
    <col min="8980" max="9216" width="8.85546875" style="13"/>
    <col min="9217" max="9217" width="11.140625" style="13" customWidth="1"/>
    <col min="9218" max="9218" width="7.5703125" style="13" customWidth="1"/>
    <col min="9219" max="9219" width="6" style="13" customWidth="1"/>
    <col min="9220" max="9220" width="4" style="13" customWidth="1"/>
    <col min="9221" max="9221" width="12.140625" style="13" bestFit="1" customWidth="1"/>
    <col min="9222" max="9222" width="14.85546875" style="13" bestFit="1" customWidth="1"/>
    <col min="9223" max="9223" width="16.42578125" style="13" bestFit="1" customWidth="1"/>
    <col min="9224" max="9224" width="14.5703125" style="13" bestFit="1" customWidth="1"/>
    <col min="9225" max="9225" width="15.28515625" style="13" bestFit="1" customWidth="1"/>
    <col min="9226" max="9226" width="14.5703125" style="13" bestFit="1" customWidth="1"/>
    <col min="9227" max="9230" width="15.5703125" style="13" bestFit="1" customWidth="1"/>
    <col min="9231" max="9231" width="15.85546875" style="13" bestFit="1" customWidth="1"/>
    <col min="9232" max="9233" width="15.5703125" style="13" bestFit="1" customWidth="1"/>
    <col min="9234" max="9234" width="7.42578125" style="13" bestFit="1" customWidth="1"/>
    <col min="9235" max="9235" width="12.42578125" style="13" customWidth="1"/>
    <col min="9236" max="9472" width="8.85546875" style="13"/>
    <col min="9473" max="9473" width="11.140625" style="13" customWidth="1"/>
    <col min="9474" max="9474" width="7.5703125" style="13" customWidth="1"/>
    <col min="9475" max="9475" width="6" style="13" customWidth="1"/>
    <col min="9476" max="9476" width="4" style="13" customWidth="1"/>
    <col min="9477" max="9477" width="12.140625" style="13" bestFit="1" customWidth="1"/>
    <col min="9478" max="9478" width="14.85546875" style="13" bestFit="1" customWidth="1"/>
    <col min="9479" max="9479" width="16.42578125" style="13" bestFit="1" customWidth="1"/>
    <col min="9480" max="9480" width="14.5703125" style="13" bestFit="1" customWidth="1"/>
    <col min="9481" max="9481" width="15.28515625" style="13" bestFit="1" customWidth="1"/>
    <col min="9482" max="9482" width="14.5703125" style="13" bestFit="1" customWidth="1"/>
    <col min="9483" max="9486" width="15.5703125" style="13" bestFit="1" customWidth="1"/>
    <col min="9487" max="9487" width="15.85546875" style="13" bestFit="1" customWidth="1"/>
    <col min="9488" max="9489" width="15.5703125" style="13" bestFit="1" customWidth="1"/>
    <col min="9490" max="9490" width="7.42578125" style="13" bestFit="1" customWidth="1"/>
    <col min="9491" max="9491" width="12.42578125" style="13" customWidth="1"/>
    <col min="9492" max="9728" width="8.85546875" style="13"/>
    <col min="9729" max="9729" width="11.140625" style="13" customWidth="1"/>
    <col min="9730" max="9730" width="7.5703125" style="13" customWidth="1"/>
    <col min="9731" max="9731" width="6" style="13" customWidth="1"/>
    <col min="9732" max="9732" width="4" style="13" customWidth="1"/>
    <col min="9733" max="9733" width="12.140625" style="13" bestFit="1" customWidth="1"/>
    <col min="9734" max="9734" width="14.85546875" style="13" bestFit="1" customWidth="1"/>
    <col min="9735" max="9735" width="16.42578125" style="13" bestFit="1" customWidth="1"/>
    <col min="9736" max="9736" width="14.5703125" style="13" bestFit="1" customWidth="1"/>
    <col min="9737" max="9737" width="15.28515625" style="13" bestFit="1" customWidth="1"/>
    <col min="9738" max="9738" width="14.5703125" style="13" bestFit="1" customWidth="1"/>
    <col min="9739" max="9742" width="15.5703125" style="13" bestFit="1" customWidth="1"/>
    <col min="9743" max="9743" width="15.85546875" style="13" bestFit="1" customWidth="1"/>
    <col min="9744" max="9745" width="15.5703125" style="13" bestFit="1" customWidth="1"/>
    <col min="9746" max="9746" width="7.42578125" style="13" bestFit="1" customWidth="1"/>
    <col min="9747" max="9747" width="12.42578125" style="13" customWidth="1"/>
    <col min="9748" max="9984" width="8.85546875" style="13"/>
    <col min="9985" max="9985" width="11.140625" style="13" customWidth="1"/>
    <col min="9986" max="9986" width="7.5703125" style="13" customWidth="1"/>
    <col min="9987" max="9987" width="6" style="13" customWidth="1"/>
    <col min="9988" max="9988" width="4" style="13" customWidth="1"/>
    <col min="9989" max="9989" width="12.140625" style="13" bestFit="1" customWidth="1"/>
    <col min="9990" max="9990" width="14.85546875" style="13" bestFit="1" customWidth="1"/>
    <col min="9991" max="9991" width="16.42578125" style="13" bestFit="1" customWidth="1"/>
    <col min="9992" max="9992" width="14.5703125" style="13" bestFit="1" customWidth="1"/>
    <col min="9993" max="9993" width="15.28515625" style="13" bestFit="1" customWidth="1"/>
    <col min="9994" max="9994" width="14.5703125" style="13" bestFit="1" customWidth="1"/>
    <col min="9995" max="9998" width="15.5703125" style="13" bestFit="1" customWidth="1"/>
    <col min="9999" max="9999" width="15.85546875" style="13" bestFit="1" customWidth="1"/>
    <col min="10000" max="10001" width="15.5703125" style="13" bestFit="1" customWidth="1"/>
    <col min="10002" max="10002" width="7.42578125" style="13" bestFit="1" customWidth="1"/>
    <col min="10003" max="10003" width="12.42578125" style="13" customWidth="1"/>
    <col min="10004" max="10240" width="8.85546875" style="13"/>
    <col min="10241" max="10241" width="11.140625" style="13" customWidth="1"/>
    <col min="10242" max="10242" width="7.5703125" style="13" customWidth="1"/>
    <col min="10243" max="10243" width="6" style="13" customWidth="1"/>
    <col min="10244" max="10244" width="4" style="13" customWidth="1"/>
    <col min="10245" max="10245" width="12.140625" style="13" bestFit="1" customWidth="1"/>
    <col min="10246" max="10246" width="14.85546875" style="13" bestFit="1" customWidth="1"/>
    <col min="10247" max="10247" width="16.42578125" style="13" bestFit="1" customWidth="1"/>
    <col min="10248" max="10248" width="14.5703125" style="13" bestFit="1" customWidth="1"/>
    <col min="10249" max="10249" width="15.28515625" style="13" bestFit="1" customWidth="1"/>
    <col min="10250" max="10250" width="14.5703125" style="13" bestFit="1" customWidth="1"/>
    <col min="10251" max="10254" width="15.5703125" style="13" bestFit="1" customWidth="1"/>
    <col min="10255" max="10255" width="15.85546875" style="13" bestFit="1" customWidth="1"/>
    <col min="10256" max="10257" width="15.5703125" style="13" bestFit="1" customWidth="1"/>
    <col min="10258" max="10258" width="7.42578125" style="13" bestFit="1" customWidth="1"/>
    <col min="10259" max="10259" width="12.42578125" style="13" customWidth="1"/>
    <col min="10260" max="10496" width="8.85546875" style="13"/>
    <col min="10497" max="10497" width="11.140625" style="13" customWidth="1"/>
    <col min="10498" max="10498" width="7.5703125" style="13" customWidth="1"/>
    <col min="10499" max="10499" width="6" style="13" customWidth="1"/>
    <col min="10500" max="10500" width="4" style="13" customWidth="1"/>
    <col min="10501" max="10501" width="12.140625" style="13" bestFit="1" customWidth="1"/>
    <col min="10502" max="10502" width="14.85546875" style="13" bestFit="1" customWidth="1"/>
    <col min="10503" max="10503" width="16.42578125" style="13" bestFit="1" customWidth="1"/>
    <col min="10504" max="10504" width="14.5703125" style="13" bestFit="1" customWidth="1"/>
    <col min="10505" max="10505" width="15.28515625" style="13" bestFit="1" customWidth="1"/>
    <col min="10506" max="10506" width="14.5703125" style="13" bestFit="1" customWidth="1"/>
    <col min="10507" max="10510" width="15.5703125" style="13" bestFit="1" customWidth="1"/>
    <col min="10511" max="10511" width="15.85546875" style="13" bestFit="1" customWidth="1"/>
    <col min="10512" max="10513" width="15.5703125" style="13" bestFit="1" customWidth="1"/>
    <col min="10514" max="10514" width="7.42578125" style="13" bestFit="1" customWidth="1"/>
    <col min="10515" max="10515" width="12.42578125" style="13" customWidth="1"/>
    <col min="10516" max="10752" width="8.85546875" style="13"/>
    <col min="10753" max="10753" width="11.140625" style="13" customWidth="1"/>
    <col min="10754" max="10754" width="7.5703125" style="13" customWidth="1"/>
    <col min="10755" max="10755" width="6" style="13" customWidth="1"/>
    <col min="10756" max="10756" width="4" style="13" customWidth="1"/>
    <col min="10757" max="10757" width="12.140625" style="13" bestFit="1" customWidth="1"/>
    <col min="10758" max="10758" width="14.85546875" style="13" bestFit="1" customWidth="1"/>
    <col min="10759" max="10759" width="16.42578125" style="13" bestFit="1" customWidth="1"/>
    <col min="10760" max="10760" width="14.5703125" style="13" bestFit="1" customWidth="1"/>
    <col min="10761" max="10761" width="15.28515625" style="13" bestFit="1" customWidth="1"/>
    <col min="10762" max="10762" width="14.5703125" style="13" bestFit="1" customWidth="1"/>
    <col min="10763" max="10766" width="15.5703125" style="13" bestFit="1" customWidth="1"/>
    <col min="10767" max="10767" width="15.85546875" style="13" bestFit="1" customWidth="1"/>
    <col min="10768" max="10769" width="15.5703125" style="13" bestFit="1" customWidth="1"/>
    <col min="10770" max="10770" width="7.42578125" style="13" bestFit="1" customWidth="1"/>
    <col min="10771" max="10771" width="12.42578125" style="13" customWidth="1"/>
    <col min="10772" max="11008" width="8.85546875" style="13"/>
    <col min="11009" max="11009" width="11.140625" style="13" customWidth="1"/>
    <col min="11010" max="11010" width="7.5703125" style="13" customWidth="1"/>
    <col min="11011" max="11011" width="6" style="13" customWidth="1"/>
    <col min="11012" max="11012" width="4" style="13" customWidth="1"/>
    <col min="11013" max="11013" width="12.140625" style="13" bestFit="1" customWidth="1"/>
    <col min="11014" max="11014" width="14.85546875" style="13" bestFit="1" customWidth="1"/>
    <col min="11015" max="11015" width="16.42578125" style="13" bestFit="1" customWidth="1"/>
    <col min="11016" max="11016" width="14.5703125" style="13" bestFit="1" customWidth="1"/>
    <col min="11017" max="11017" width="15.28515625" style="13" bestFit="1" customWidth="1"/>
    <col min="11018" max="11018" width="14.5703125" style="13" bestFit="1" customWidth="1"/>
    <col min="11019" max="11022" width="15.5703125" style="13" bestFit="1" customWidth="1"/>
    <col min="11023" max="11023" width="15.85546875" style="13" bestFit="1" customWidth="1"/>
    <col min="11024" max="11025" width="15.5703125" style="13" bestFit="1" customWidth="1"/>
    <col min="11026" max="11026" width="7.42578125" style="13" bestFit="1" customWidth="1"/>
    <col min="11027" max="11027" width="12.42578125" style="13" customWidth="1"/>
    <col min="11028" max="11264" width="8.85546875" style="13"/>
    <col min="11265" max="11265" width="11.140625" style="13" customWidth="1"/>
    <col min="11266" max="11266" width="7.5703125" style="13" customWidth="1"/>
    <col min="11267" max="11267" width="6" style="13" customWidth="1"/>
    <col min="11268" max="11268" width="4" style="13" customWidth="1"/>
    <col min="11269" max="11269" width="12.140625" style="13" bestFit="1" customWidth="1"/>
    <col min="11270" max="11270" width="14.85546875" style="13" bestFit="1" customWidth="1"/>
    <col min="11271" max="11271" width="16.42578125" style="13" bestFit="1" customWidth="1"/>
    <col min="11272" max="11272" width="14.5703125" style="13" bestFit="1" customWidth="1"/>
    <col min="11273" max="11273" width="15.28515625" style="13" bestFit="1" customWidth="1"/>
    <col min="11274" max="11274" width="14.5703125" style="13" bestFit="1" customWidth="1"/>
    <col min="11275" max="11278" width="15.5703125" style="13" bestFit="1" customWidth="1"/>
    <col min="11279" max="11279" width="15.85546875" style="13" bestFit="1" customWidth="1"/>
    <col min="11280" max="11281" width="15.5703125" style="13" bestFit="1" customWidth="1"/>
    <col min="11282" max="11282" width="7.42578125" style="13" bestFit="1" customWidth="1"/>
    <col min="11283" max="11283" width="12.42578125" style="13" customWidth="1"/>
    <col min="11284" max="11520" width="8.85546875" style="13"/>
    <col min="11521" max="11521" width="11.140625" style="13" customWidth="1"/>
    <col min="11522" max="11522" width="7.5703125" style="13" customWidth="1"/>
    <col min="11523" max="11523" width="6" style="13" customWidth="1"/>
    <col min="11524" max="11524" width="4" style="13" customWidth="1"/>
    <col min="11525" max="11525" width="12.140625" style="13" bestFit="1" customWidth="1"/>
    <col min="11526" max="11526" width="14.85546875" style="13" bestFit="1" customWidth="1"/>
    <col min="11527" max="11527" width="16.42578125" style="13" bestFit="1" customWidth="1"/>
    <col min="11528" max="11528" width="14.5703125" style="13" bestFit="1" customWidth="1"/>
    <col min="11529" max="11529" width="15.28515625" style="13" bestFit="1" customWidth="1"/>
    <col min="11530" max="11530" width="14.5703125" style="13" bestFit="1" customWidth="1"/>
    <col min="11531" max="11534" width="15.5703125" style="13" bestFit="1" customWidth="1"/>
    <col min="11535" max="11535" width="15.85546875" style="13" bestFit="1" customWidth="1"/>
    <col min="11536" max="11537" width="15.5703125" style="13" bestFit="1" customWidth="1"/>
    <col min="11538" max="11538" width="7.42578125" style="13" bestFit="1" customWidth="1"/>
    <col min="11539" max="11539" width="12.42578125" style="13" customWidth="1"/>
    <col min="11540" max="11776" width="8.85546875" style="13"/>
    <col min="11777" max="11777" width="11.140625" style="13" customWidth="1"/>
    <col min="11778" max="11778" width="7.5703125" style="13" customWidth="1"/>
    <col min="11779" max="11779" width="6" style="13" customWidth="1"/>
    <col min="11780" max="11780" width="4" style="13" customWidth="1"/>
    <col min="11781" max="11781" width="12.140625" style="13" bestFit="1" customWidth="1"/>
    <col min="11782" max="11782" width="14.85546875" style="13" bestFit="1" customWidth="1"/>
    <col min="11783" max="11783" width="16.42578125" style="13" bestFit="1" customWidth="1"/>
    <col min="11784" max="11784" width="14.5703125" style="13" bestFit="1" customWidth="1"/>
    <col min="11785" max="11785" width="15.28515625" style="13" bestFit="1" customWidth="1"/>
    <col min="11786" max="11786" width="14.5703125" style="13" bestFit="1" customWidth="1"/>
    <col min="11787" max="11790" width="15.5703125" style="13" bestFit="1" customWidth="1"/>
    <col min="11791" max="11791" width="15.85546875" style="13" bestFit="1" customWidth="1"/>
    <col min="11792" max="11793" width="15.5703125" style="13" bestFit="1" customWidth="1"/>
    <col min="11794" max="11794" width="7.42578125" style="13" bestFit="1" customWidth="1"/>
    <col min="11795" max="11795" width="12.42578125" style="13" customWidth="1"/>
    <col min="11796" max="12032" width="8.85546875" style="13"/>
    <col min="12033" max="12033" width="11.140625" style="13" customWidth="1"/>
    <col min="12034" max="12034" width="7.5703125" style="13" customWidth="1"/>
    <col min="12035" max="12035" width="6" style="13" customWidth="1"/>
    <col min="12036" max="12036" width="4" style="13" customWidth="1"/>
    <col min="12037" max="12037" width="12.140625" style="13" bestFit="1" customWidth="1"/>
    <col min="12038" max="12038" width="14.85546875" style="13" bestFit="1" customWidth="1"/>
    <col min="12039" max="12039" width="16.42578125" style="13" bestFit="1" customWidth="1"/>
    <col min="12040" max="12040" width="14.5703125" style="13" bestFit="1" customWidth="1"/>
    <col min="12041" max="12041" width="15.28515625" style="13" bestFit="1" customWidth="1"/>
    <col min="12042" max="12042" width="14.5703125" style="13" bestFit="1" customWidth="1"/>
    <col min="12043" max="12046" width="15.5703125" style="13" bestFit="1" customWidth="1"/>
    <col min="12047" max="12047" width="15.85546875" style="13" bestFit="1" customWidth="1"/>
    <col min="12048" max="12049" width="15.5703125" style="13" bestFit="1" customWidth="1"/>
    <col min="12050" max="12050" width="7.42578125" style="13" bestFit="1" customWidth="1"/>
    <col min="12051" max="12051" width="12.42578125" style="13" customWidth="1"/>
    <col min="12052" max="12288" width="8.85546875" style="13"/>
    <col min="12289" max="12289" width="11.140625" style="13" customWidth="1"/>
    <col min="12290" max="12290" width="7.5703125" style="13" customWidth="1"/>
    <col min="12291" max="12291" width="6" style="13" customWidth="1"/>
    <col min="12292" max="12292" width="4" style="13" customWidth="1"/>
    <col min="12293" max="12293" width="12.140625" style="13" bestFit="1" customWidth="1"/>
    <col min="12294" max="12294" width="14.85546875" style="13" bestFit="1" customWidth="1"/>
    <col min="12295" max="12295" width="16.42578125" style="13" bestFit="1" customWidth="1"/>
    <col min="12296" max="12296" width="14.5703125" style="13" bestFit="1" customWidth="1"/>
    <col min="12297" max="12297" width="15.28515625" style="13" bestFit="1" customWidth="1"/>
    <col min="12298" max="12298" width="14.5703125" style="13" bestFit="1" customWidth="1"/>
    <col min="12299" max="12302" width="15.5703125" style="13" bestFit="1" customWidth="1"/>
    <col min="12303" max="12303" width="15.85546875" style="13" bestFit="1" customWidth="1"/>
    <col min="12304" max="12305" width="15.5703125" style="13" bestFit="1" customWidth="1"/>
    <col min="12306" max="12306" width="7.42578125" style="13" bestFit="1" customWidth="1"/>
    <col min="12307" max="12307" width="12.42578125" style="13" customWidth="1"/>
    <col min="12308" max="12544" width="8.85546875" style="13"/>
    <col min="12545" max="12545" width="11.140625" style="13" customWidth="1"/>
    <col min="12546" max="12546" width="7.5703125" style="13" customWidth="1"/>
    <col min="12547" max="12547" width="6" style="13" customWidth="1"/>
    <col min="12548" max="12548" width="4" style="13" customWidth="1"/>
    <col min="12549" max="12549" width="12.140625" style="13" bestFit="1" customWidth="1"/>
    <col min="12550" max="12550" width="14.85546875" style="13" bestFit="1" customWidth="1"/>
    <col min="12551" max="12551" width="16.42578125" style="13" bestFit="1" customWidth="1"/>
    <col min="12552" max="12552" width="14.5703125" style="13" bestFit="1" customWidth="1"/>
    <col min="12553" max="12553" width="15.28515625" style="13" bestFit="1" customWidth="1"/>
    <col min="12554" max="12554" width="14.5703125" style="13" bestFit="1" customWidth="1"/>
    <col min="12555" max="12558" width="15.5703125" style="13" bestFit="1" customWidth="1"/>
    <col min="12559" max="12559" width="15.85546875" style="13" bestFit="1" customWidth="1"/>
    <col min="12560" max="12561" width="15.5703125" style="13" bestFit="1" customWidth="1"/>
    <col min="12562" max="12562" width="7.42578125" style="13" bestFit="1" customWidth="1"/>
    <col min="12563" max="12563" width="12.42578125" style="13" customWidth="1"/>
    <col min="12564" max="12800" width="8.85546875" style="13"/>
    <col min="12801" max="12801" width="11.140625" style="13" customWidth="1"/>
    <col min="12802" max="12802" width="7.5703125" style="13" customWidth="1"/>
    <col min="12803" max="12803" width="6" style="13" customWidth="1"/>
    <col min="12804" max="12804" width="4" style="13" customWidth="1"/>
    <col min="12805" max="12805" width="12.140625" style="13" bestFit="1" customWidth="1"/>
    <col min="12806" max="12806" width="14.85546875" style="13" bestFit="1" customWidth="1"/>
    <col min="12807" max="12807" width="16.42578125" style="13" bestFit="1" customWidth="1"/>
    <col min="12808" max="12808" width="14.5703125" style="13" bestFit="1" customWidth="1"/>
    <col min="12809" max="12809" width="15.28515625" style="13" bestFit="1" customWidth="1"/>
    <col min="12810" max="12810" width="14.5703125" style="13" bestFit="1" customWidth="1"/>
    <col min="12811" max="12814" width="15.5703125" style="13" bestFit="1" customWidth="1"/>
    <col min="12815" max="12815" width="15.85546875" style="13" bestFit="1" customWidth="1"/>
    <col min="12816" max="12817" width="15.5703125" style="13" bestFit="1" customWidth="1"/>
    <col min="12818" max="12818" width="7.42578125" style="13" bestFit="1" customWidth="1"/>
    <col min="12819" max="12819" width="12.42578125" style="13" customWidth="1"/>
    <col min="12820" max="13056" width="8.85546875" style="13"/>
    <col min="13057" max="13057" width="11.140625" style="13" customWidth="1"/>
    <col min="13058" max="13058" width="7.5703125" style="13" customWidth="1"/>
    <col min="13059" max="13059" width="6" style="13" customWidth="1"/>
    <col min="13060" max="13060" width="4" style="13" customWidth="1"/>
    <col min="13061" max="13061" width="12.140625" style="13" bestFit="1" customWidth="1"/>
    <col min="13062" max="13062" width="14.85546875" style="13" bestFit="1" customWidth="1"/>
    <col min="13063" max="13063" width="16.42578125" style="13" bestFit="1" customWidth="1"/>
    <col min="13064" max="13064" width="14.5703125" style="13" bestFit="1" customWidth="1"/>
    <col min="13065" max="13065" width="15.28515625" style="13" bestFit="1" customWidth="1"/>
    <col min="13066" max="13066" width="14.5703125" style="13" bestFit="1" customWidth="1"/>
    <col min="13067" max="13070" width="15.5703125" style="13" bestFit="1" customWidth="1"/>
    <col min="13071" max="13071" width="15.85546875" style="13" bestFit="1" customWidth="1"/>
    <col min="13072" max="13073" width="15.5703125" style="13" bestFit="1" customWidth="1"/>
    <col min="13074" max="13074" width="7.42578125" style="13" bestFit="1" customWidth="1"/>
    <col min="13075" max="13075" width="12.42578125" style="13" customWidth="1"/>
    <col min="13076" max="13312" width="8.85546875" style="13"/>
    <col min="13313" max="13313" width="11.140625" style="13" customWidth="1"/>
    <col min="13314" max="13314" width="7.5703125" style="13" customWidth="1"/>
    <col min="13315" max="13315" width="6" style="13" customWidth="1"/>
    <col min="13316" max="13316" width="4" style="13" customWidth="1"/>
    <col min="13317" max="13317" width="12.140625" style="13" bestFit="1" customWidth="1"/>
    <col min="13318" max="13318" width="14.85546875" style="13" bestFit="1" customWidth="1"/>
    <col min="13319" max="13319" width="16.42578125" style="13" bestFit="1" customWidth="1"/>
    <col min="13320" max="13320" width="14.5703125" style="13" bestFit="1" customWidth="1"/>
    <col min="13321" max="13321" width="15.28515625" style="13" bestFit="1" customWidth="1"/>
    <col min="13322" max="13322" width="14.5703125" style="13" bestFit="1" customWidth="1"/>
    <col min="13323" max="13326" width="15.5703125" style="13" bestFit="1" customWidth="1"/>
    <col min="13327" max="13327" width="15.85546875" style="13" bestFit="1" customWidth="1"/>
    <col min="13328" max="13329" width="15.5703125" style="13" bestFit="1" customWidth="1"/>
    <col min="13330" max="13330" width="7.42578125" style="13" bestFit="1" customWidth="1"/>
    <col min="13331" max="13331" width="12.42578125" style="13" customWidth="1"/>
    <col min="13332" max="13568" width="8.85546875" style="13"/>
    <col min="13569" max="13569" width="11.140625" style="13" customWidth="1"/>
    <col min="13570" max="13570" width="7.5703125" style="13" customWidth="1"/>
    <col min="13571" max="13571" width="6" style="13" customWidth="1"/>
    <col min="13572" max="13572" width="4" style="13" customWidth="1"/>
    <col min="13573" max="13573" width="12.140625" style="13" bestFit="1" customWidth="1"/>
    <col min="13574" max="13574" width="14.85546875" style="13" bestFit="1" customWidth="1"/>
    <col min="13575" max="13575" width="16.42578125" style="13" bestFit="1" customWidth="1"/>
    <col min="13576" max="13576" width="14.5703125" style="13" bestFit="1" customWidth="1"/>
    <col min="13577" max="13577" width="15.28515625" style="13" bestFit="1" customWidth="1"/>
    <col min="13578" max="13578" width="14.5703125" style="13" bestFit="1" customWidth="1"/>
    <col min="13579" max="13582" width="15.5703125" style="13" bestFit="1" customWidth="1"/>
    <col min="13583" max="13583" width="15.85546875" style="13" bestFit="1" customWidth="1"/>
    <col min="13584" max="13585" width="15.5703125" style="13" bestFit="1" customWidth="1"/>
    <col min="13586" max="13586" width="7.42578125" style="13" bestFit="1" customWidth="1"/>
    <col min="13587" max="13587" width="12.42578125" style="13" customWidth="1"/>
    <col min="13588" max="13824" width="8.85546875" style="13"/>
    <col min="13825" max="13825" width="11.140625" style="13" customWidth="1"/>
    <col min="13826" max="13826" width="7.5703125" style="13" customWidth="1"/>
    <col min="13827" max="13827" width="6" style="13" customWidth="1"/>
    <col min="13828" max="13828" width="4" style="13" customWidth="1"/>
    <col min="13829" max="13829" width="12.140625" style="13" bestFit="1" customWidth="1"/>
    <col min="13830" max="13830" width="14.85546875" style="13" bestFit="1" customWidth="1"/>
    <col min="13831" max="13831" width="16.42578125" style="13" bestFit="1" customWidth="1"/>
    <col min="13832" max="13832" width="14.5703125" style="13" bestFit="1" customWidth="1"/>
    <col min="13833" max="13833" width="15.28515625" style="13" bestFit="1" customWidth="1"/>
    <col min="13834" max="13834" width="14.5703125" style="13" bestFit="1" customWidth="1"/>
    <col min="13835" max="13838" width="15.5703125" style="13" bestFit="1" customWidth="1"/>
    <col min="13839" max="13839" width="15.85546875" style="13" bestFit="1" customWidth="1"/>
    <col min="13840" max="13841" width="15.5703125" style="13" bestFit="1" customWidth="1"/>
    <col min="13842" max="13842" width="7.42578125" style="13" bestFit="1" customWidth="1"/>
    <col min="13843" max="13843" width="12.42578125" style="13" customWidth="1"/>
    <col min="13844" max="14080" width="8.85546875" style="13"/>
    <col min="14081" max="14081" width="11.140625" style="13" customWidth="1"/>
    <col min="14082" max="14082" width="7.5703125" style="13" customWidth="1"/>
    <col min="14083" max="14083" width="6" style="13" customWidth="1"/>
    <col min="14084" max="14084" width="4" style="13" customWidth="1"/>
    <col min="14085" max="14085" width="12.140625" style="13" bestFit="1" customWidth="1"/>
    <col min="14086" max="14086" width="14.85546875" style="13" bestFit="1" customWidth="1"/>
    <col min="14087" max="14087" width="16.42578125" style="13" bestFit="1" customWidth="1"/>
    <col min="14088" max="14088" width="14.5703125" style="13" bestFit="1" customWidth="1"/>
    <col min="14089" max="14089" width="15.28515625" style="13" bestFit="1" customWidth="1"/>
    <col min="14090" max="14090" width="14.5703125" style="13" bestFit="1" customWidth="1"/>
    <col min="14091" max="14094" width="15.5703125" style="13" bestFit="1" customWidth="1"/>
    <col min="14095" max="14095" width="15.85546875" style="13" bestFit="1" customWidth="1"/>
    <col min="14096" max="14097" width="15.5703125" style="13" bestFit="1" customWidth="1"/>
    <col min="14098" max="14098" width="7.42578125" style="13" bestFit="1" customWidth="1"/>
    <col min="14099" max="14099" width="12.42578125" style="13" customWidth="1"/>
    <col min="14100" max="14336" width="8.85546875" style="13"/>
    <col min="14337" max="14337" width="11.140625" style="13" customWidth="1"/>
    <col min="14338" max="14338" width="7.5703125" style="13" customWidth="1"/>
    <col min="14339" max="14339" width="6" style="13" customWidth="1"/>
    <col min="14340" max="14340" width="4" style="13" customWidth="1"/>
    <col min="14341" max="14341" width="12.140625" style="13" bestFit="1" customWidth="1"/>
    <col min="14342" max="14342" width="14.85546875" style="13" bestFit="1" customWidth="1"/>
    <col min="14343" max="14343" width="16.42578125" style="13" bestFit="1" customWidth="1"/>
    <col min="14344" max="14344" width="14.5703125" style="13" bestFit="1" customWidth="1"/>
    <col min="14345" max="14345" width="15.28515625" style="13" bestFit="1" customWidth="1"/>
    <col min="14346" max="14346" width="14.5703125" style="13" bestFit="1" customWidth="1"/>
    <col min="14347" max="14350" width="15.5703125" style="13" bestFit="1" customWidth="1"/>
    <col min="14351" max="14351" width="15.85546875" style="13" bestFit="1" customWidth="1"/>
    <col min="14352" max="14353" width="15.5703125" style="13" bestFit="1" customWidth="1"/>
    <col min="14354" max="14354" width="7.42578125" style="13" bestFit="1" customWidth="1"/>
    <col min="14355" max="14355" width="12.42578125" style="13" customWidth="1"/>
    <col min="14356" max="14592" width="8.85546875" style="13"/>
    <col min="14593" max="14593" width="11.140625" style="13" customWidth="1"/>
    <col min="14594" max="14594" width="7.5703125" style="13" customWidth="1"/>
    <col min="14595" max="14595" width="6" style="13" customWidth="1"/>
    <col min="14596" max="14596" width="4" style="13" customWidth="1"/>
    <col min="14597" max="14597" width="12.140625" style="13" bestFit="1" customWidth="1"/>
    <col min="14598" max="14598" width="14.85546875" style="13" bestFit="1" customWidth="1"/>
    <col min="14599" max="14599" width="16.42578125" style="13" bestFit="1" customWidth="1"/>
    <col min="14600" max="14600" width="14.5703125" style="13" bestFit="1" customWidth="1"/>
    <col min="14601" max="14601" width="15.28515625" style="13" bestFit="1" customWidth="1"/>
    <col min="14602" max="14602" width="14.5703125" style="13" bestFit="1" customWidth="1"/>
    <col min="14603" max="14606" width="15.5703125" style="13" bestFit="1" customWidth="1"/>
    <col min="14607" max="14607" width="15.85546875" style="13" bestFit="1" customWidth="1"/>
    <col min="14608" max="14609" width="15.5703125" style="13" bestFit="1" customWidth="1"/>
    <col min="14610" max="14610" width="7.42578125" style="13" bestFit="1" customWidth="1"/>
    <col min="14611" max="14611" width="12.42578125" style="13" customWidth="1"/>
    <col min="14612" max="14848" width="8.85546875" style="13"/>
    <col min="14849" max="14849" width="11.140625" style="13" customWidth="1"/>
    <col min="14850" max="14850" width="7.5703125" style="13" customWidth="1"/>
    <col min="14851" max="14851" width="6" style="13" customWidth="1"/>
    <col min="14852" max="14852" width="4" style="13" customWidth="1"/>
    <col min="14853" max="14853" width="12.140625" style="13" bestFit="1" customWidth="1"/>
    <col min="14854" max="14854" width="14.85546875" style="13" bestFit="1" customWidth="1"/>
    <col min="14855" max="14855" width="16.42578125" style="13" bestFit="1" customWidth="1"/>
    <col min="14856" max="14856" width="14.5703125" style="13" bestFit="1" customWidth="1"/>
    <col min="14857" max="14857" width="15.28515625" style="13" bestFit="1" customWidth="1"/>
    <col min="14858" max="14858" width="14.5703125" style="13" bestFit="1" customWidth="1"/>
    <col min="14859" max="14862" width="15.5703125" style="13" bestFit="1" customWidth="1"/>
    <col min="14863" max="14863" width="15.85546875" style="13" bestFit="1" customWidth="1"/>
    <col min="14864" max="14865" width="15.5703125" style="13" bestFit="1" customWidth="1"/>
    <col min="14866" max="14866" width="7.42578125" style="13" bestFit="1" customWidth="1"/>
    <col min="14867" max="14867" width="12.42578125" style="13" customWidth="1"/>
    <col min="14868" max="15104" width="8.85546875" style="13"/>
    <col min="15105" max="15105" width="11.140625" style="13" customWidth="1"/>
    <col min="15106" max="15106" width="7.5703125" style="13" customWidth="1"/>
    <col min="15107" max="15107" width="6" style="13" customWidth="1"/>
    <col min="15108" max="15108" width="4" style="13" customWidth="1"/>
    <col min="15109" max="15109" width="12.140625" style="13" bestFit="1" customWidth="1"/>
    <col min="15110" max="15110" width="14.85546875" style="13" bestFit="1" customWidth="1"/>
    <col min="15111" max="15111" width="16.42578125" style="13" bestFit="1" customWidth="1"/>
    <col min="15112" max="15112" width="14.5703125" style="13" bestFit="1" customWidth="1"/>
    <col min="15113" max="15113" width="15.28515625" style="13" bestFit="1" customWidth="1"/>
    <col min="15114" max="15114" width="14.5703125" style="13" bestFit="1" customWidth="1"/>
    <col min="15115" max="15118" width="15.5703125" style="13" bestFit="1" customWidth="1"/>
    <col min="15119" max="15119" width="15.85546875" style="13" bestFit="1" customWidth="1"/>
    <col min="15120" max="15121" width="15.5703125" style="13" bestFit="1" customWidth="1"/>
    <col min="15122" max="15122" width="7.42578125" style="13" bestFit="1" customWidth="1"/>
    <col min="15123" max="15123" width="12.42578125" style="13" customWidth="1"/>
    <col min="15124" max="15360" width="8.85546875" style="13"/>
    <col min="15361" max="15361" width="11.140625" style="13" customWidth="1"/>
    <col min="15362" max="15362" width="7.5703125" style="13" customWidth="1"/>
    <col min="15363" max="15363" width="6" style="13" customWidth="1"/>
    <col min="15364" max="15364" width="4" style="13" customWidth="1"/>
    <col min="15365" max="15365" width="12.140625" style="13" bestFit="1" customWidth="1"/>
    <col min="15366" max="15366" width="14.85546875" style="13" bestFit="1" customWidth="1"/>
    <col min="15367" max="15367" width="16.42578125" style="13" bestFit="1" customWidth="1"/>
    <col min="15368" max="15368" width="14.5703125" style="13" bestFit="1" customWidth="1"/>
    <col min="15369" max="15369" width="15.28515625" style="13" bestFit="1" customWidth="1"/>
    <col min="15370" max="15370" width="14.5703125" style="13" bestFit="1" customWidth="1"/>
    <col min="15371" max="15374" width="15.5703125" style="13" bestFit="1" customWidth="1"/>
    <col min="15375" max="15375" width="15.85546875" style="13" bestFit="1" customWidth="1"/>
    <col min="15376" max="15377" width="15.5703125" style="13" bestFit="1" customWidth="1"/>
    <col min="15378" max="15378" width="7.42578125" style="13" bestFit="1" customWidth="1"/>
    <col min="15379" max="15379" width="12.42578125" style="13" customWidth="1"/>
    <col min="15380" max="15616" width="8.85546875" style="13"/>
    <col min="15617" max="15617" width="11.140625" style="13" customWidth="1"/>
    <col min="15618" max="15618" width="7.5703125" style="13" customWidth="1"/>
    <col min="15619" max="15619" width="6" style="13" customWidth="1"/>
    <col min="15620" max="15620" width="4" style="13" customWidth="1"/>
    <col min="15621" max="15621" width="12.140625" style="13" bestFit="1" customWidth="1"/>
    <col min="15622" max="15622" width="14.85546875" style="13" bestFit="1" customWidth="1"/>
    <col min="15623" max="15623" width="16.42578125" style="13" bestFit="1" customWidth="1"/>
    <col min="15624" max="15624" width="14.5703125" style="13" bestFit="1" customWidth="1"/>
    <col min="15625" max="15625" width="15.28515625" style="13" bestFit="1" customWidth="1"/>
    <col min="15626" max="15626" width="14.5703125" style="13" bestFit="1" customWidth="1"/>
    <col min="15627" max="15630" width="15.5703125" style="13" bestFit="1" customWidth="1"/>
    <col min="15631" max="15631" width="15.85546875" style="13" bestFit="1" customWidth="1"/>
    <col min="15632" max="15633" width="15.5703125" style="13" bestFit="1" customWidth="1"/>
    <col min="15634" max="15634" width="7.42578125" style="13" bestFit="1" customWidth="1"/>
    <col min="15635" max="15635" width="12.42578125" style="13" customWidth="1"/>
    <col min="15636" max="15872" width="8.85546875" style="13"/>
    <col min="15873" max="15873" width="11.140625" style="13" customWidth="1"/>
    <col min="15874" max="15874" width="7.5703125" style="13" customWidth="1"/>
    <col min="15875" max="15875" width="6" style="13" customWidth="1"/>
    <col min="15876" max="15876" width="4" style="13" customWidth="1"/>
    <col min="15877" max="15877" width="12.140625" style="13" bestFit="1" customWidth="1"/>
    <col min="15878" max="15878" width="14.85546875" style="13" bestFit="1" customWidth="1"/>
    <col min="15879" max="15879" width="16.42578125" style="13" bestFit="1" customWidth="1"/>
    <col min="15880" max="15880" width="14.5703125" style="13" bestFit="1" customWidth="1"/>
    <col min="15881" max="15881" width="15.28515625" style="13" bestFit="1" customWidth="1"/>
    <col min="15882" max="15882" width="14.5703125" style="13" bestFit="1" customWidth="1"/>
    <col min="15883" max="15886" width="15.5703125" style="13" bestFit="1" customWidth="1"/>
    <col min="15887" max="15887" width="15.85546875" style="13" bestFit="1" customWidth="1"/>
    <col min="15888" max="15889" width="15.5703125" style="13" bestFit="1" customWidth="1"/>
    <col min="15890" max="15890" width="7.42578125" style="13" bestFit="1" customWidth="1"/>
    <col min="15891" max="15891" width="12.42578125" style="13" customWidth="1"/>
    <col min="15892" max="16128" width="8.85546875" style="13"/>
    <col min="16129" max="16129" width="11.140625" style="13" customWidth="1"/>
    <col min="16130" max="16130" width="7.5703125" style="13" customWidth="1"/>
    <col min="16131" max="16131" width="6" style="13" customWidth="1"/>
    <col min="16132" max="16132" width="4" style="13" customWidth="1"/>
    <col min="16133" max="16133" width="12.140625" style="13" bestFit="1" customWidth="1"/>
    <col min="16134" max="16134" width="14.85546875" style="13" bestFit="1" customWidth="1"/>
    <col min="16135" max="16135" width="16.42578125" style="13" bestFit="1" customWidth="1"/>
    <col min="16136" max="16136" width="14.5703125" style="13" bestFit="1" customWidth="1"/>
    <col min="16137" max="16137" width="15.28515625" style="13" bestFit="1" customWidth="1"/>
    <col min="16138" max="16138" width="14.5703125" style="13" bestFit="1" customWidth="1"/>
    <col min="16139" max="16142" width="15.5703125" style="13" bestFit="1" customWidth="1"/>
    <col min="16143" max="16143" width="15.85546875" style="13" bestFit="1" customWidth="1"/>
    <col min="16144" max="16145" width="15.5703125" style="13" bestFit="1" customWidth="1"/>
    <col min="16146" max="16146" width="7.42578125" style="13" bestFit="1" customWidth="1"/>
    <col min="16147" max="16147" width="12.42578125" style="13" customWidth="1"/>
    <col min="16148" max="16384" width="8.85546875" style="13"/>
  </cols>
  <sheetData>
    <row r="1" spans="1:20" ht="17.25" customHeight="1" x14ac:dyDescent="0.25">
      <c r="A1" s="12" t="s">
        <v>0</v>
      </c>
    </row>
    <row r="3" spans="1:20" x14ac:dyDescent="0.25">
      <c r="A3" s="230" t="s">
        <v>1</v>
      </c>
      <c r="B3" s="231"/>
      <c r="C3" s="231"/>
      <c r="D3" s="231"/>
      <c r="E3" s="231"/>
      <c r="F3" s="232"/>
      <c r="G3" s="14">
        <v>2021</v>
      </c>
      <c r="H3" s="14">
        <v>2022</v>
      </c>
      <c r="I3" s="14">
        <v>2023</v>
      </c>
      <c r="J3" s="14">
        <v>2024</v>
      </c>
      <c r="K3" s="14">
        <v>2025</v>
      </c>
      <c r="L3" s="14">
        <v>2026</v>
      </c>
      <c r="M3" s="14">
        <v>2027</v>
      </c>
      <c r="N3" s="14">
        <v>2028</v>
      </c>
      <c r="O3" s="14">
        <v>2029</v>
      </c>
      <c r="P3" s="14">
        <v>2030</v>
      </c>
    </row>
    <row r="4" spans="1:20" x14ac:dyDescent="0.25">
      <c r="A4" s="227"/>
      <c r="B4" s="228"/>
      <c r="C4" s="228"/>
      <c r="D4" s="228"/>
      <c r="E4" s="228"/>
      <c r="F4" s="229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20" x14ac:dyDescent="0.25">
      <c r="A5" s="227" t="s">
        <v>149</v>
      </c>
      <c r="B5" s="228"/>
      <c r="C5" s="228"/>
      <c r="D5" s="228"/>
      <c r="E5" s="228"/>
      <c r="F5" s="229"/>
      <c r="G5" s="15"/>
      <c r="H5" s="15"/>
      <c r="I5" s="15"/>
      <c r="J5" s="15"/>
      <c r="K5" s="15"/>
      <c r="L5" s="15"/>
      <c r="M5" s="15"/>
      <c r="N5" s="15"/>
      <c r="O5" s="15"/>
      <c r="P5" s="15"/>
      <c r="T5" s="13" t="s">
        <v>2</v>
      </c>
    </row>
    <row r="6" spans="1:20" x14ac:dyDescent="0.25">
      <c r="A6" s="227" t="s">
        <v>3</v>
      </c>
      <c r="B6" s="228"/>
      <c r="C6" s="228"/>
      <c r="D6" s="228"/>
      <c r="E6" s="228"/>
      <c r="F6" s="229"/>
      <c r="G6" s="303">
        <v>0.48917359090094215</v>
      </c>
      <c r="H6" s="303">
        <v>0.55689290551612258</v>
      </c>
      <c r="I6" s="303">
        <v>0.64346231474012572</v>
      </c>
      <c r="J6" s="303">
        <v>0.74797676089924692</v>
      </c>
      <c r="K6" s="303">
        <v>0.97579911627588323</v>
      </c>
      <c r="L6" s="303">
        <v>1.2002492348776614</v>
      </c>
      <c r="M6" s="303">
        <v>1.3956365360936505</v>
      </c>
      <c r="N6" s="303">
        <v>1.3480080000621397</v>
      </c>
      <c r="O6" s="303">
        <v>1.5367291200708395</v>
      </c>
      <c r="P6" s="303">
        <v>1.7826057792821737</v>
      </c>
      <c r="T6" s="13" t="s">
        <v>2</v>
      </c>
    </row>
    <row r="7" spans="1:20" x14ac:dyDescent="0.25">
      <c r="A7" s="227" t="s">
        <v>4</v>
      </c>
      <c r="B7" s="228"/>
      <c r="C7" s="228"/>
      <c r="D7" s="228"/>
      <c r="E7" s="228"/>
      <c r="F7" s="229"/>
      <c r="G7" s="46">
        <v>0.13919999999999999</v>
      </c>
      <c r="H7" s="46">
        <v>0.12689999999999999</v>
      </c>
      <c r="I7" s="46">
        <v>0.11349999999999999</v>
      </c>
      <c r="J7" s="46">
        <v>0.11800000000000001</v>
      </c>
      <c r="K7" s="46">
        <v>0.31579999999999997</v>
      </c>
      <c r="L7" s="46">
        <v>0.48020000000000002</v>
      </c>
      <c r="M7" s="46">
        <v>0.50560000000000005</v>
      </c>
      <c r="N7" s="46">
        <v>0.44799999999999995</v>
      </c>
      <c r="O7" s="46">
        <v>0.60670000000000002</v>
      </c>
      <c r="P7" s="46">
        <v>0.8126000000000001</v>
      </c>
    </row>
    <row r="8" spans="1:20" x14ac:dyDescent="0.25">
      <c r="A8" s="227" t="s">
        <v>2</v>
      </c>
      <c r="B8" s="228"/>
      <c r="C8" s="228"/>
      <c r="D8" s="228"/>
      <c r="E8" s="228"/>
      <c r="F8" s="229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20" x14ac:dyDescent="0.25">
      <c r="A9" s="227" t="s">
        <v>5</v>
      </c>
      <c r="B9" s="228"/>
      <c r="C9" s="228"/>
      <c r="D9" s="228"/>
      <c r="E9" s="228"/>
      <c r="F9" s="229"/>
      <c r="G9" s="303">
        <v>0.48424999999999996</v>
      </c>
      <c r="H9" s="303">
        <v>0.47357397499999998</v>
      </c>
      <c r="I9" s="303">
        <v>0.45762326644249995</v>
      </c>
      <c r="J9" s="303">
        <v>0.44992151682598347</v>
      </c>
      <c r="K9" s="303">
        <v>0.43303410739254122</v>
      </c>
      <c r="L9" s="303">
        <v>0.42209166566521716</v>
      </c>
      <c r="M9" s="303">
        <v>0.41700607232307108</v>
      </c>
      <c r="N9" s="303">
        <v>0.40727007373086643</v>
      </c>
      <c r="O9" s="303">
        <v>0.39286673652252646</v>
      </c>
      <c r="P9" s="303">
        <v>0.33446051657599352</v>
      </c>
    </row>
    <row r="10" spans="1:20" x14ac:dyDescent="0.25">
      <c r="F10" s="13" t="s">
        <v>2</v>
      </c>
      <c r="P10" s="99"/>
      <c r="Q10" s="99"/>
    </row>
    <row r="11" spans="1:20" x14ac:dyDescent="0.25">
      <c r="A11" s="12" t="s">
        <v>6</v>
      </c>
      <c r="P11" s="99"/>
      <c r="Q11" s="99"/>
    </row>
    <row r="12" spans="1:20" x14ac:dyDescent="0.25">
      <c r="A12" s="227" t="s">
        <v>7</v>
      </c>
      <c r="B12" s="228"/>
      <c r="C12" s="228"/>
      <c r="D12" s="228"/>
      <c r="E12" s="228"/>
      <c r="F12" s="229"/>
      <c r="G12" s="303">
        <v>1.2999999999999999E-2</v>
      </c>
      <c r="H12" s="303">
        <v>1.4E-2</v>
      </c>
      <c r="I12" s="303">
        <v>1.4999999999999999E-2</v>
      </c>
      <c r="J12" s="303">
        <v>1.6E-2</v>
      </c>
      <c r="K12" s="303">
        <v>1.6E-2</v>
      </c>
      <c r="L12" s="303">
        <v>8.0000000000000002E-3</v>
      </c>
      <c r="M12" s="303">
        <v>1.7999999999999999E-2</v>
      </c>
      <c r="N12" s="303">
        <v>1.4E-2</v>
      </c>
      <c r="O12" s="303">
        <v>1.2E-2</v>
      </c>
      <c r="P12" s="303">
        <v>1.2E-2</v>
      </c>
    </row>
    <row r="13" spans="1:20" x14ac:dyDescent="0.25">
      <c r="A13" s="227" t="s">
        <v>8</v>
      </c>
      <c r="B13" s="228"/>
      <c r="C13" s="228"/>
      <c r="D13" s="228"/>
      <c r="E13" s="228"/>
      <c r="F13" s="229"/>
      <c r="G13" s="18">
        <v>539</v>
      </c>
      <c r="H13" s="18">
        <v>486</v>
      </c>
      <c r="I13" s="18">
        <v>477</v>
      </c>
      <c r="J13" s="18">
        <v>553</v>
      </c>
      <c r="K13" s="18">
        <v>508</v>
      </c>
      <c r="L13" s="18">
        <v>456</v>
      </c>
      <c r="M13" s="18">
        <v>363</v>
      </c>
      <c r="N13" s="18">
        <v>317</v>
      </c>
      <c r="O13" s="18">
        <v>287</v>
      </c>
      <c r="P13" s="18">
        <v>258</v>
      </c>
    </row>
    <row r="14" spans="1:20" x14ac:dyDescent="0.25">
      <c r="A14" s="227" t="s">
        <v>9</v>
      </c>
      <c r="B14" s="228"/>
      <c r="C14" s="228"/>
      <c r="D14" s="228"/>
      <c r="E14" s="228"/>
      <c r="F14" s="229"/>
      <c r="G14" s="19">
        <v>0.42</v>
      </c>
      <c r="H14" s="19">
        <v>0.42</v>
      </c>
      <c r="I14" s="19">
        <v>0.4</v>
      </c>
      <c r="J14" s="19">
        <v>0.4</v>
      </c>
      <c r="K14" s="19">
        <v>0.38</v>
      </c>
      <c r="L14" s="19">
        <v>0.38</v>
      </c>
      <c r="M14" s="19">
        <v>0.36</v>
      </c>
      <c r="N14" s="19">
        <v>0.36</v>
      </c>
      <c r="O14" s="19">
        <v>0.34</v>
      </c>
      <c r="P14" s="19">
        <v>0.34</v>
      </c>
    </row>
    <row r="15" spans="1:20" x14ac:dyDescent="0.25">
      <c r="A15" s="227" t="s">
        <v>10</v>
      </c>
      <c r="B15" s="228"/>
      <c r="C15" s="228"/>
      <c r="D15" s="228"/>
      <c r="E15" s="228"/>
      <c r="F15" s="229"/>
      <c r="G15" s="19">
        <v>27</v>
      </c>
      <c r="H15" s="19">
        <v>26.5977</v>
      </c>
      <c r="I15" s="19">
        <v>26.201394269999998</v>
      </c>
      <c r="J15" s="19">
        <v>25.810993495376998</v>
      </c>
      <c r="K15" s="19">
        <v>25.426409692295881</v>
      </c>
      <c r="L15" s="19">
        <v>25.047556187880673</v>
      </c>
      <c r="M15" s="19">
        <v>24.674347600681251</v>
      </c>
      <c r="N15" s="19">
        <v>24.306699821431099</v>
      </c>
      <c r="O15" s="19">
        <v>23.944529994091774</v>
      </c>
      <c r="P15" s="19">
        <v>23.587756497179807</v>
      </c>
    </row>
    <row r="16" spans="1:20" x14ac:dyDescent="0.25">
      <c r="A16" s="227" t="s">
        <v>11</v>
      </c>
      <c r="B16" s="228"/>
      <c r="C16" s="228"/>
      <c r="D16" s="228"/>
      <c r="E16" s="228"/>
      <c r="F16" s="229"/>
      <c r="G16" s="19">
        <v>105</v>
      </c>
      <c r="H16" s="19">
        <v>105</v>
      </c>
      <c r="I16" s="19">
        <v>100</v>
      </c>
      <c r="J16" s="19">
        <v>100</v>
      </c>
      <c r="K16" s="19">
        <v>90</v>
      </c>
      <c r="L16" s="19">
        <v>90</v>
      </c>
      <c r="M16" s="19">
        <v>80</v>
      </c>
      <c r="N16" s="19">
        <v>80</v>
      </c>
      <c r="O16" s="19">
        <v>70</v>
      </c>
      <c r="P16" s="19">
        <v>70</v>
      </c>
    </row>
    <row r="17" spans="1:17" x14ac:dyDescent="0.25">
      <c r="A17" s="227" t="s">
        <v>12</v>
      </c>
      <c r="B17" s="228"/>
      <c r="C17" s="228"/>
      <c r="D17" s="228"/>
      <c r="E17" s="228"/>
      <c r="F17" s="229"/>
      <c r="G17" s="303">
        <v>0.87000000000000011</v>
      </c>
      <c r="H17" s="303">
        <v>0.88047876715079387</v>
      </c>
      <c r="I17" s="303">
        <v>0.89154054753713996</v>
      </c>
      <c r="J17" s="303">
        <v>0.90310806300061053</v>
      </c>
      <c r="K17" s="303">
        <v>0.91512007658928884</v>
      </c>
      <c r="L17" s="303">
        <v>0.92449738314737295</v>
      </c>
      <c r="M17" s="303">
        <v>0.9343236044083405</v>
      </c>
      <c r="N17" s="303">
        <v>0.94456310436699142</v>
      </c>
      <c r="O17" s="303">
        <v>0.95518710811692098</v>
      </c>
      <c r="P17" s="303">
        <v>0.96617237814066359</v>
      </c>
    </row>
    <row r="18" spans="1:17" x14ac:dyDescent="0.25">
      <c r="F18" s="13" t="s">
        <v>2</v>
      </c>
      <c r="P18" s="99"/>
      <c r="Q18" s="99"/>
    </row>
    <row r="19" spans="1:17" x14ac:dyDescent="0.25">
      <c r="A19" s="12" t="s">
        <v>13</v>
      </c>
      <c r="F19" s="13" t="s">
        <v>2</v>
      </c>
      <c r="P19" s="99"/>
      <c r="Q19" s="99"/>
    </row>
    <row r="20" spans="1:17" x14ac:dyDescent="0.25">
      <c r="A20" s="227" t="s">
        <v>7</v>
      </c>
      <c r="B20" s="228"/>
      <c r="C20" s="228"/>
      <c r="D20" s="228"/>
      <c r="E20" s="228"/>
      <c r="F20" s="229" t="s">
        <v>2</v>
      </c>
      <c r="G20" s="303">
        <v>3.5999999999999997E-2</v>
      </c>
      <c r="H20" s="303">
        <v>0.04</v>
      </c>
      <c r="I20" s="303">
        <v>4.1000000000000002E-2</v>
      </c>
      <c r="J20" s="303">
        <v>4.2000000000000003E-2</v>
      </c>
      <c r="K20" s="303">
        <v>4.2000000000000003E-2</v>
      </c>
      <c r="L20" s="303">
        <v>3.4000000000000002E-2</v>
      </c>
      <c r="M20" s="303">
        <v>3.2000000000000001E-2</v>
      </c>
      <c r="N20" s="303">
        <v>3.1E-2</v>
      </c>
      <c r="O20" s="303">
        <v>2.9000000000000001E-2</v>
      </c>
      <c r="P20" s="303">
        <v>2.9000000000000001E-2</v>
      </c>
    </row>
    <row r="21" spans="1:17" x14ac:dyDescent="0.25">
      <c r="A21" s="227" t="s">
        <v>8</v>
      </c>
      <c r="B21" s="228"/>
      <c r="C21" s="228"/>
      <c r="D21" s="228"/>
      <c r="E21" s="228"/>
      <c r="F21" s="229" t="s">
        <v>2</v>
      </c>
      <c r="G21" s="18">
        <v>217</v>
      </c>
      <c r="H21" s="18">
        <v>226</v>
      </c>
      <c r="I21" s="18">
        <v>233</v>
      </c>
      <c r="J21" s="18">
        <v>293</v>
      </c>
      <c r="K21" s="18">
        <v>291</v>
      </c>
      <c r="L21" s="18">
        <v>239</v>
      </c>
      <c r="M21" s="18">
        <v>227</v>
      </c>
      <c r="N21" s="18">
        <v>238</v>
      </c>
      <c r="O21" s="18">
        <v>165</v>
      </c>
      <c r="P21" s="18">
        <v>160</v>
      </c>
    </row>
    <row r="22" spans="1:17" x14ac:dyDescent="0.25">
      <c r="A22" s="227" t="s">
        <v>14</v>
      </c>
      <c r="B22" s="228"/>
      <c r="C22" s="228"/>
      <c r="D22" s="228"/>
      <c r="E22" s="228" t="s">
        <v>2</v>
      </c>
      <c r="F22" s="229" t="s">
        <v>2</v>
      </c>
      <c r="G22" s="19">
        <v>17.5</v>
      </c>
      <c r="H22" s="19">
        <v>17.12725</v>
      </c>
      <c r="I22" s="19">
        <v>16.762439575000002</v>
      </c>
      <c r="J22" s="19">
        <v>16.405399612052502</v>
      </c>
      <c r="K22" s="19">
        <v>16.055964600315782</v>
      </c>
      <c r="L22" s="19">
        <v>15.713972554329056</v>
      </c>
      <c r="M22" s="19">
        <v>15.379264938921846</v>
      </c>
      <c r="N22" s="19">
        <v>15.051686595722812</v>
      </c>
      <c r="O22" s="19">
        <v>14.731085671233917</v>
      </c>
      <c r="P22" s="19">
        <v>14.417313546436635</v>
      </c>
    </row>
    <row r="23" spans="1:17" x14ac:dyDescent="0.25">
      <c r="A23" s="227" t="s">
        <v>15</v>
      </c>
      <c r="B23" s="228"/>
      <c r="C23" s="228"/>
      <c r="D23" s="228"/>
      <c r="E23" s="228"/>
      <c r="F23" s="229" t="s">
        <v>2</v>
      </c>
      <c r="G23" s="18">
        <v>75</v>
      </c>
      <c r="H23" s="18">
        <v>79.822500000000005</v>
      </c>
      <c r="I23" s="18">
        <v>84.955086750000007</v>
      </c>
      <c r="J23" s="18">
        <v>90.41769882802501</v>
      </c>
      <c r="K23" s="18">
        <v>96.23155686266702</v>
      </c>
      <c r="L23" s="18">
        <v>102.41924596893651</v>
      </c>
      <c r="M23" s="18">
        <v>109.00480348473913</v>
      </c>
      <c r="N23" s="18">
        <v>116.01381234880786</v>
      </c>
      <c r="O23" s="18">
        <v>123.47350048283622</v>
      </c>
      <c r="P23" s="18">
        <v>131.4128465638826</v>
      </c>
    </row>
    <row r="24" spans="1:17" x14ac:dyDescent="0.25">
      <c r="A24" s="227" t="s">
        <v>11</v>
      </c>
      <c r="B24" s="228"/>
      <c r="C24" s="228"/>
      <c r="D24" s="228"/>
      <c r="E24" s="228"/>
      <c r="F24" s="229"/>
      <c r="G24" s="19">
        <v>80</v>
      </c>
      <c r="H24" s="19">
        <v>80</v>
      </c>
      <c r="I24" s="19">
        <v>80</v>
      </c>
      <c r="J24" s="19">
        <v>80</v>
      </c>
      <c r="K24" s="19">
        <v>80</v>
      </c>
      <c r="L24" s="19">
        <v>60</v>
      </c>
      <c r="M24" s="19">
        <v>60</v>
      </c>
      <c r="N24" s="19">
        <v>60</v>
      </c>
      <c r="O24" s="19">
        <v>60</v>
      </c>
      <c r="P24" s="19">
        <v>60</v>
      </c>
    </row>
    <row r="25" spans="1:17" x14ac:dyDescent="0.25">
      <c r="A25" s="227" t="s">
        <v>12</v>
      </c>
      <c r="B25" s="228"/>
      <c r="C25" s="228"/>
      <c r="D25" s="228"/>
      <c r="E25" s="228"/>
      <c r="F25" s="229" t="s">
        <v>2</v>
      </c>
      <c r="G25" s="303">
        <v>0.87000000000000011</v>
      </c>
      <c r="H25" s="303">
        <v>0.88047876715079387</v>
      </c>
      <c r="I25" s="303">
        <v>0.89154054753713996</v>
      </c>
      <c r="J25" s="303">
        <v>0.90310806300061053</v>
      </c>
      <c r="K25" s="303">
        <v>0.91512007658928884</v>
      </c>
      <c r="L25" s="303">
        <v>0.92449738314737295</v>
      </c>
      <c r="M25" s="303">
        <v>0.9343236044083405</v>
      </c>
      <c r="N25" s="303">
        <v>0.94456310436699142</v>
      </c>
      <c r="O25" s="303">
        <v>0.95518710811692098</v>
      </c>
      <c r="P25" s="303">
        <v>0.96617237814066359</v>
      </c>
    </row>
    <row r="26" spans="1:17" x14ac:dyDescent="0.25">
      <c r="F26" s="13" t="s">
        <v>2</v>
      </c>
    </row>
    <row r="27" spans="1:17" x14ac:dyDescent="0.25">
      <c r="A27" s="306" t="s">
        <v>16</v>
      </c>
      <c r="B27" s="307"/>
      <c r="C27" s="308"/>
      <c r="D27" s="309">
        <v>1280000000</v>
      </c>
      <c r="E27" s="310"/>
      <c r="F27" s="23"/>
      <c r="G27" s="23"/>
      <c r="H27" s="24"/>
    </row>
    <row r="28" spans="1:17" x14ac:dyDescent="0.25">
      <c r="A28" s="306" t="s">
        <v>17</v>
      </c>
      <c r="B28" s="307"/>
      <c r="C28" s="308"/>
      <c r="D28" s="311">
        <f>G233</f>
        <v>461072027.96571827</v>
      </c>
      <c r="E28" s="310"/>
      <c r="F28" s="23"/>
      <c r="G28" s="23"/>
    </row>
    <row r="29" spans="1:17" s="25" customFormat="1" x14ac:dyDescent="0.25"/>
    <row r="30" spans="1:17" s="25" customFormat="1" x14ac:dyDescent="0.25">
      <c r="H30" s="26"/>
      <c r="I30" s="26"/>
      <c r="J30" s="26"/>
    </row>
    <row r="33" spans="1:17" x14ac:dyDescent="0.25">
      <c r="A33" s="233" t="s">
        <v>18</v>
      </c>
      <c r="B33" s="233"/>
      <c r="C33" s="233"/>
      <c r="D33" s="27"/>
      <c r="E33" s="27"/>
      <c r="F33" s="28"/>
      <c r="G33" s="29"/>
      <c r="H33" s="30"/>
      <c r="I33" s="28"/>
      <c r="K33" s="28"/>
      <c r="L33" s="31"/>
      <c r="M33" s="32"/>
    </row>
    <row r="34" spans="1:17" x14ac:dyDescent="0.25">
      <c r="A34" s="237" t="s">
        <v>19</v>
      </c>
      <c r="B34" s="240"/>
      <c r="C34" s="241"/>
      <c r="D34" s="242"/>
      <c r="E34" s="249" t="s">
        <v>20</v>
      </c>
      <c r="F34" s="33"/>
      <c r="G34" s="34"/>
      <c r="H34" s="27"/>
      <c r="I34" s="35"/>
      <c r="J34" s="28"/>
      <c r="L34" s="28"/>
      <c r="M34" s="28"/>
      <c r="N34" s="28"/>
      <c r="O34" s="28"/>
    </row>
    <row r="35" spans="1:17" x14ac:dyDescent="0.25">
      <c r="A35" s="238"/>
      <c r="B35" s="243"/>
      <c r="C35" s="244"/>
      <c r="D35" s="245"/>
      <c r="E35" s="249"/>
      <c r="F35" s="36">
        <f>G35-1</f>
        <v>2020</v>
      </c>
      <c r="G35" s="14">
        <f>G3</f>
        <v>2021</v>
      </c>
      <c r="H35" s="14">
        <f>H3</f>
        <v>2022</v>
      </c>
      <c r="I35" s="14">
        <f t="shared" ref="I35:P35" si="0">I3</f>
        <v>2023</v>
      </c>
      <c r="J35" s="14">
        <f t="shared" si="0"/>
        <v>2024</v>
      </c>
      <c r="K35" s="14">
        <f t="shared" si="0"/>
        <v>2025</v>
      </c>
      <c r="L35" s="14">
        <f t="shared" si="0"/>
        <v>2026</v>
      </c>
      <c r="M35" s="14">
        <f t="shared" si="0"/>
        <v>2027</v>
      </c>
      <c r="N35" s="14">
        <f t="shared" si="0"/>
        <v>2028</v>
      </c>
      <c r="O35" s="14">
        <f t="shared" si="0"/>
        <v>2029</v>
      </c>
      <c r="P35" s="14">
        <f t="shared" si="0"/>
        <v>2030</v>
      </c>
    </row>
    <row r="36" spans="1:17" x14ac:dyDescent="0.25">
      <c r="A36" s="239"/>
      <c r="B36" s="246"/>
      <c r="C36" s="247"/>
      <c r="D36" s="248"/>
      <c r="E36" s="249"/>
      <c r="F36" s="37"/>
      <c r="G36" s="17"/>
      <c r="H36" s="38"/>
      <c r="I36" s="39"/>
      <c r="J36" s="39"/>
      <c r="K36" s="40" t="s">
        <v>2</v>
      </c>
      <c r="L36" s="39"/>
      <c r="M36" s="17"/>
      <c r="N36" s="17"/>
      <c r="O36" s="17"/>
      <c r="P36" s="17"/>
    </row>
    <row r="37" spans="1:17" x14ac:dyDescent="0.25">
      <c r="A37" s="41" t="s">
        <v>21</v>
      </c>
      <c r="B37" s="42"/>
      <c r="C37" s="42"/>
      <c r="D37" s="42"/>
      <c r="E37" s="41" t="s">
        <v>22</v>
      </c>
      <c r="F37" s="43">
        <v>569838</v>
      </c>
      <c r="G37" s="43">
        <f>F37*1.02</f>
        <v>581234.76</v>
      </c>
      <c r="H37" s="43">
        <f t="shared" ref="H37:P40" si="1">G37*1.02</f>
        <v>592859.45519999997</v>
      </c>
      <c r="I37" s="43">
        <f t="shared" si="1"/>
        <v>604716.64430399996</v>
      </c>
      <c r="J37" s="43">
        <f t="shared" si="1"/>
        <v>616810.97719007998</v>
      </c>
      <c r="K37" s="43">
        <f t="shared" si="1"/>
        <v>629147.1967338816</v>
      </c>
      <c r="L37" s="43">
        <f t="shared" si="1"/>
        <v>641730.14066855924</v>
      </c>
      <c r="M37" s="43">
        <f t="shared" si="1"/>
        <v>654564.74348193046</v>
      </c>
      <c r="N37" s="43">
        <f t="shared" si="1"/>
        <v>667656.03835156909</v>
      </c>
      <c r="O37" s="43">
        <f t="shared" si="1"/>
        <v>681009.15911860054</v>
      </c>
      <c r="P37" s="43">
        <f t="shared" si="1"/>
        <v>694629.34230097255</v>
      </c>
      <c r="Q37" s="250"/>
    </row>
    <row r="38" spans="1:17" x14ac:dyDescent="0.25">
      <c r="A38" s="40" t="s">
        <v>23</v>
      </c>
      <c r="B38" s="17"/>
      <c r="C38" s="17"/>
      <c r="D38" s="17"/>
      <c r="E38" s="40" t="s">
        <v>24</v>
      </c>
      <c r="F38" s="43">
        <v>284919</v>
      </c>
      <c r="G38" s="43">
        <f>F38*1.02</f>
        <v>290617.38</v>
      </c>
      <c r="H38" s="43">
        <f t="shared" si="1"/>
        <v>296429.72759999998</v>
      </c>
      <c r="I38" s="43">
        <f t="shared" si="1"/>
        <v>302358.32215199998</v>
      </c>
      <c r="J38" s="43">
        <f t="shared" si="1"/>
        <v>308405.48859503999</v>
      </c>
      <c r="K38" s="43">
        <f t="shared" si="1"/>
        <v>314573.5983669408</v>
      </c>
      <c r="L38" s="43">
        <f t="shared" si="1"/>
        <v>320865.07033427962</v>
      </c>
      <c r="M38" s="43">
        <f t="shared" si="1"/>
        <v>327282.37174096523</v>
      </c>
      <c r="N38" s="43">
        <f t="shared" si="1"/>
        <v>333828.01917578455</v>
      </c>
      <c r="O38" s="43">
        <f t="shared" si="1"/>
        <v>340504.57955930027</v>
      </c>
      <c r="P38" s="43">
        <f t="shared" si="1"/>
        <v>347314.67115048628</v>
      </c>
      <c r="Q38" s="250"/>
    </row>
    <row r="39" spans="1:17" x14ac:dyDescent="0.25">
      <c r="A39" s="40" t="s">
        <v>25</v>
      </c>
      <c r="B39" s="17"/>
      <c r="C39" s="17"/>
      <c r="D39" s="17"/>
      <c r="E39" s="40" t="s">
        <v>26</v>
      </c>
      <c r="F39" s="43">
        <v>140770</v>
      </c>
      <c r="G39" s="43">
        <f>F39*1.02</f>
        <v>143585.4</v>
      </c>
      <c r="H39" s="43">
        <f t="shared" si="1"/>
        <v>146457.10800000001</v>
      </c>
      <c r="I39" s="43">
        <f t="shared" si="1"/>
        <v>149386.25016</v>
      </c>
      <c r="J39" s="43">
        <f t="shared" si="1"/>
        <v>152373.9751632</v>
      </c>
      <c r="K39" s="43">
        <f t="shared" si="1"/>
        <v>155421.45466646401</v>
      </c>
      <c r="L39" s="43">
        <f t="shared" si="1"/>
        <v>158529.8837597933</v>
      </c>
      <c r="M39" s="43">
        <f t="shared" si="1"/>
        <v>161700.48143498917</v>
      </c>
      <c r="N39" s="43">
        <f t="shared" si="1"/>
        <v>164934.49106368894</v>
      </c>
      <c r="O39" s="43">
        <f t="shared" si="1"/>
        <v>168233.18088496273</v>
      </c>
      <c r="P39" s="43">
        <f t="shared" si="1"/>
        <v>171597.84450266199</v>
      </c>
      <c r="Q39" s="250"/>
    </row>
    <row r="40" spans="1:17" x14ac:dyDescent="0.25">
      <c r="A40" s="40" t="s">
        <v>27</v>
      </c>
      <c r="B40" s="17"/>
      <c r="C40" s="17"/>
      <c r="D40" s="17"/>
      <c r="E40" s="40" t="s">
        <v>28</v>
      </c>
      <c r="F40" s="43">
        <f>F41-F37-F38-F39</f>
        <v>429068</v>
      </c>
      <c r="G40" s="43">
        <f>F40*1.02</f>
        <v>437649.36</v>
      </c>
      <c r="H40" s="43">
        <f t="shared" si="1"/>
        <v>446402.34720000002</v>
      </c>
      <c r="I40" s="43">
        <f t="shared" si="1"/>
        <v>455330.39414400002</v>
      </c>
      <c r="J40" s="43">
        <f t="shared" si="1"/>
        <v>464437.00202688004</v>
      </c>
      <c r="K40" s="43">
        <f t="shared" si="1"/>
        <v>473725.74206741765</v>
      </c>
      <c r="L40" s="43">
        <f t="shared" si="1"/>
        <v>483200.25690876599</v>
      </c>
      <c r="M40" s="43">
        <f t="shared" si="1"/>
        <v>492864.26204694132</v>
      </c>
      <c r="N40" s="43">
        <f t="shared" si="1"/>
        <v>502721.54728788015</v>
      </c>
      <c r="O40" s="43">
        <f t="shared" si="1"/>
        <v>512775.97823363775</v>
      </c>
      <c r="P40" s="43">
        <f t="shared" si="1"/>
        <v>523031.49779831053</v>
      </c>
      <c r="Q40" s="250"/>
    </row>
    <row r="41" spans="1:17" x14ac:dyDescent="0.25">
      <c r="A41" s="40"/>
      <c r="B41" s="17"/>
      <c r="C41" s="17"/>
      <c r="D41" s="17"/>
      <c r="E41" s="40" t="s">
        <v>29</v>
      </c>
      <c r="F41" s="43">
        <v>1424595</v>
      </c>
      <c r="G41" s="43">
        <f>SUM(G37:G40)</f>
        <v>1453086.9</v>
      </c>
      <c r="H41" s="43">
        <f t="shared" ref="H41:P41" si="2">SUM(H37:H40)</f>
        <v>1482148.638</v>
      </c>
      <c r="I41" s="43">
        <f t="shared" si="2"/>
        <v>1511791.6107600001</v>
      </c>
      <c r="J41" s="43">
        <f t="shared" si="2"/>
        <v>1542027.4429751998</v>
      </c>
      <c r="K41" s="43">
        <f t="shared" si="2"/>
        <v>1572867.9918347038</v>
      </c>
      <c r="L41" s="43">
        <f t="shared" si="2"/>
        <v>1604325.3516713982</v>
      </c>
      <c r="M41" s="43">
        <f t="shared" si="2"/>
        <v>1636411.8587048263</v>
      </c>
      <c r="N41" s="43">
        <f t="shared" si="2"/>
        <v>1669140.0958789228</v>
      </c>
      <c r="O41" s="43">
        <f t="shared" si="2"/>
        <v>1702522.8977965012</v>
      </c>
      <c r="P41" s="43">
        <f t="shared" si="2"/>
        <v>1736573.3557524316</v>
      </c>
      <c r="Q41" s="250"/>
    </row>
    <row r="42" spans="1:17" x14ac:dyDescent="0.25">
      <c r="A42" s="14" t="s">
        <v>30</v>
      </c>
      <c r="B42" s="17"/>
      <c r="C42" s="17"/>
      <c r="D42" s="17"/>
      <c r="E42" s="17"/>
      <c r="F42" s="17"/>
      <c r="G42" s="44">
        <f>G35</f>
        <v>2021</v>
      </c>
      <c r="H42" s="44">
        <f>H35</f>
        <v>2022</v>
      </c>
      <c r="I42" s="44">
        <f t="shared" ref="I42:P42" si="3">I35</f>
        <v>2023</v>
      </c>
      <c r="J42" s="44">
        <f t="shared" si="3"/>
        <v>2024</v>
      </c>
      <c r="K42" s="44">
        <f t="shared" si="3"/>
        <v>2025</v>
      </c>
      <c r="L42" s="44">
        <f t="shared" si="3"/>
        <v>2026</v>
      </c>
      <c r="M42" s="44">
        <f t="shared" si="3"/>
        <v>2027</v>
      </c>
      <c r="N42" s="44">
        <f t="shared" si="3"/>
        <v>2028</v>
      </c>
      <c r="O42" s="44">
        <f t="shared" si="3"/>
        <v>2029</v>
      </c>
      <c r="P42" s="44">
        <f t="shared" si="3"/>
        <v>2030</v>
      </c>
    </row>
    <row r="43" spans="1:17" x14ac:dyDescent="0.25">
      <c r="A43" s="14" t="s">
        <v>31</v>
      </c>
      <c r="B43" s="14"/>
      <c r="C43" s="17"/>
      <c r="D43" s="17"/>
      <c r="E43" s="17"/>
      <c r="F43" s="17"/>
      <c r="G43" s="45">
        <f>G41</f>
        <v>1453086.9</v>
      </c>
      <c r="H43" s="45">
        <f>H41</f>
        <v>1482148.638</v>
      </c>
      <c r="I43" s="45">
        <f t="shared" ref="I43:P43" si="4">I41</f>
        <v>1511791.6107600001</v>
      </c>
      <c r="J43" s="45">
        <f t="shared" si="4"/>
        <v>1542027.4429751998</v>
      </c>
      <c r="K43" s="45">
        <f t="shared" si="4"/>
        <v>1572867.9918347038</v>
      </c>
      <c r="L43" s="45">
        <f t="shared" si="4"/>
        <v>1604325.3516713982</v>
      </c>
      <c r="M43" s="45">
        <f t="shared" si="4"/>
        <v>1636411.8587048263</v>
      </c>
      <c r="N43" s="45">
        <f t="shared" si="4"/>
        <v>1669140.0958789228</v>
      </c>
      <c r="O43" s="45">
        <f t="shared" si="4"/>
        <v>1702522.8977965012</v>
      </c>
      <c r="P43" s="45">
        <f t="shared" si="4"/>
        <v>1736573.3557524316</v>
      </c>
    </row>
    <row r="44" spans="1:17" x14ac:dyDescent="0.25">
      <c r="A44" s="14" t="s">
        <v>32</v>
      </c>
      <c r="B44" s="14"/>
      <c r="C44" s="17"/>
      <c r="D44" s="17"/>
      <c r="E44" s="17"/>
      <c r="F44" s="17"/>
      <c r="G44" s="45">
        <f>SUM(G37:G39)+0.4*G40</f>
        <v>1190497.284</v>
      </c>
      <c r="H44" s="45">
        <f>SUM(H37:H39)+0.6*H40</f>
        <v>1303587.69912</v>
      </c>
      <c r="I44" s="45">
        <f>SUM(I37:I39)+0.8*I40</f>
        <v>1420725.5319312001</v>
      </c>
      <c r="J44" s="45">
        <f>SUM(J37:J39)+J40</f>
        <v>1542027.4429751998</v>
      </c>
      <c r="K44" s="45">
        <f>J44*1.02</f>
        <v>1572867.9918347038</v>
      </c>
      <c r="L44" s="45">
        <f>K44*1.02</f>
        <v>1604325.3516713979</v>
      </c>
      <c r="M44" s="45">
        <f>L44*1.02</f>
        <v>1636411.8587048259</v>
      </c>
      <c r="N44" s="45">
        <f>M44*1.02</f>
        <v>1669140.0958789224</v>
      </c>
      <c r="O44" s="45">
        <f>N44*1.02</f>
        <v>1702522.8977965009</v>
      </c>
      <c r="P44" s="45">
        <f>P43</f>
        <v>1736573.3557524316</v>
      </c>
    </row>
    <row r="45" spans="1:17" x14ac:dyDescent="0.25">
      <c r="A45" s="14" t="s">
        <v>33</v>
      </c>
      <c r="B45" s="14"/>
      <c r="C45" s="17"/>
      <c r="D45" s="17"/>
      <c r="E45" s="17"/>
      <c r="F45" s="17"/>
      <c r="G45" s="16">
        <f>G44/G43</f>
        <v>0.81928842934307644</v>
      </c>
      <c r="H45" s="16">
        <f t="shared" ref="H45:P45" si="5">H44/H43</f>
        <v>0.879525619562051</v>
      </c>
      <c r="I45" s="16">
        <f t="shared" si="5"/>
        <v>0.93976280978102544</v>
      </c>
      <c r="J45" s="16">
        <f t="shared" si="5"/>
        <v>1</v>
      </c>
      <c r="K45" s="16">
        <f t="shared" si="5"/>
        <v>1</v>
      </c>
      <c r="L45" s="16">
        <f t="shared" si="5"/>
        <v>0.99999999999999989</v>
      </c>
      <c r="M45" s="16">
        <f t="shared" si="5"/>
        <v>0.99999999999999967</v>
      </c>
      <c r="N45" s="16">
        <f t="shared" si="5"/>
        <v>0.99999999999999967</v>
      </c>
      <c r="O45" s="16">
        <f t="shared" si="5"/>
        <v>0.99999999999999989</v>
      </c>
      <c r="P45" s="16">
        <f t="shared" si="5"/>
        <v>1</v>
      </c>
    </row>
    <row r="46" spans="1:17" x14ac:dyDescent="0.25">
      <c r="A46" s="17"/>
      <c r="B46" s="17"/>
      <c r="C46" s="17"/>
      <c r="D46" s="17"/>
      <c r="E46" s="17"/>
      <c r="F46" s="18"/>
      <c r="G46" s="17"/>
      <c r="H46" s="17"/>
      <c r="I46" s="17"/>
      <c r="J46" s="14"/>
      <c r="K46" s="17"/>
      <c r="L46" s="18"/>
      <c r="M46" s="18"/>
      <c r="N46" s="18"/>
      <c r="O46" s="18"/>
      <c r="P46" s="17"/>
    </row>
    <row r="47" spans="1:17" x14ac:dyDescent="0.25">
      <c r="A47" s="17" t="s">
        <v>34</v>
      </c>
      <c r="B47" s="17"/>
      <c r="C47" s="17"/>
      <c r="D47" s="17"/>
      <c r="E47" s="17"/>
      <c r="F47" s="17"/>
      <c r="G47" s="45">
        <f t="shared" ref="G47:P47" si="6">+G44*G48</f>
        <v>582359.83137209876</v>
      </c>
      <c r="H47" s="45">
        <f t="shared" si="6"/>
        <v>725958.74135801382</v>
      </c>
      <c r="I47" s="45">
        <f t="shared" si="6"/>
        <v>914183.3393868464</v>
      </c>
      <c r="J47" s="45">
        <f t="shared" si="6"/>
        <v>1153400.6920143382</v>
      </c>
      <c r="K47" s="45">
        <f t="shared" si="6"/>
        <v>1534803.1964509271</v>
      </c>
      <c r="L47" s="45">
        <f t="shared" si="6"/>
        <v>1925590.2758384305</v>
      </c>
      <c r="M47" s="45">
        <f t="shared" si="6"/>
        <v>2283836.1781053753</v>
      </c>
      <c r="N47" s="45">
        <f t="shared" si="6"/>
        <v>2250014.2024692744</v>
      </c>
      <c r="O47" s="45">
        <f t="shared" si="6"/>
        <v>2616316.5146312728</v>
      </c>
      <c r="P47" s="45">
        <f t="shared" si="6"/>
        <v>3095625.7001117226</v>
      </c>
    </row>
    <row r="48" spans="1:17" s="28" customFormat="1" x14ac:dyDescent="0.25">
      <c r="A48" s="14" t="s">
        <v>35</v>
      </c>
      <c r="B48" s="14"/>
      <c r="C48" s="14"/>
      <c r="D48" s="14"/>
      <c r="E48" s="14"/>
      <c r="F48" s="14"/>
      <c r="G48" s="46">
        <f>G6</f>
        <v>0.48917359090094215</v>
      </c>
      <c r="H48" s="46">
        <f t="shared" ref="H48:P48" si="7">H6</f>
        <v>0.55689290551612258</v>
      </c>
      <c r="I48" s="46">
        <f t="shared" si="7"/>
        <v>0.64346231474012572</v>
      </c>
      <c r="J48" s="46">
        <f t="shared" si="7"/>
        <v>0.74797676089924692</v>
      </c>
      <c r="K48" s="46">
        <f t="shared" si="7"/>
        <v>0.97579911627588323</v>
      </c>
      <c r="L48" s="46">
        <f t="shared" si="7"/>
        <v>1.2002492348776614</v>
      </c>
      <c r="M48" s="46">
        <f t="shared" si="7"/>
        <v>1.3956365360936505</v>
      </c>
      <c r="N48" s="46">
        <f t="shared" si="7"/>
        <v>1.3480080000621397</v>
      </c>
      <c r="O48" s="46">
        <f t="shared" si="7"/>
        <v>1.5367291200708395</v>
      </c>
      <c r="P48" s="46">
        <f t="shared" si="7"/>
        <v>1.7826057792821737</v>
      </c>
    </row>
    <row r="49" spans="1:17" x14ac:dyDescent="0.25">
      <c r="A49" s="14" t="s">
        <v>36</v>
      </c>
      <c r="B49" s="17"/>
      <c r="C49" s="17"/>
      <c r="D49" s="17"/>
      <c r="E49" s="14" t="s">
        <v>37</v>
      </c>
      <c r="F49" s="17"/>
      <c r="G49" s="47">
        <f>1-G50</f>
        <v>0.86080000000000001</v>
      </c>
      <c r="H49" s="47">
        <f t="shared" ref="H49:P49" si="8">1-H50</f>
        <v>0.87309999999999999</v>
      </c>
      <c r="I49" s="47">
        <f t="shared" si="8"/>
        <v>0.88650000000000007</v>
      </c>
      <c r="J49" s="47">
        <f t="shared" si="8"/>
        <v>0.88200000000000001</v>
      </c>
      <c r="K49" s="47">
        <f t="shared" si="8"/>
        <v>0.68420000000000003</v>
      </c>
      <c r="L49" s="47">
        <f t="shared" si="8"/>
        <v>0.51980000000000004</v>
      </c>
      <c r="M49" s="47">
        <f t="shared" si="8"/>
        <v>0.49439999999999995</v>
      </c>
      <c r="N49" s="47">
        <f t="shared" si="8"/>
        <v>0.55200000000000005</v>
      </c>
      <c r="O49" s="47">
        <f t="shared" si="8"/>
        <v>0.39329999999999998</v>
      </c>
      <c r="P49" s="47">
        <f t="shared" si="8"/>
        <v>0.1873999999999999</v>
      </c>
    </row>
    <row r="50" spans="1:17" x14ac:dyDescent="0.25">
      <c r="A50" s="14"/>
      <c r="B50" s="17"/>
      <c r="C50" s="17"/>
      <c r="D50" s="17"/>
      <c r="E50" s="14" t="s">
        <v>38</v>
      </c>
      <c r="F50" s="17"/>
      <c r="G50" s="47">
        <f>G7</f>
        <v>0.13919999999999999</v>
      </c>
      <c r="H50" s="47">
        <f t="shared" ref="H50:P50" si="9">H7</f>
        <v>0.12689999999999999</v>
      </c>
      <c r="I50" s="47">
        <f t="shared" si="9"/>
        <v>0.11349999999999999</v>
      </c>
      <c r="J50" s="47">
        <f t="shared" si="9"/>
        <v>0.11800000000000001</v>
      </c>
      <c r="K50" s="47">
        <f t="shared" si="9"/>
        <v>0.31579999999999997</v>
      </c>
      <c r="L50" s="47">
        <f t="shared" si="9"/>
        <v>0.48020000000000002</v>
      </c>
      <c r="M50" s="47">
        <f t="shared" si="9"/>
        <v>0.50560000000000005</v>
      </c>
      <c r="N50" s="47">
        <f t="shared" si="9"/>
        <v>0.44799999999999995</v>
      </c>
      <c r="O50" s="47">
        <f t="shared" si="9"/>
        <v>0.60670000000000002</v>
      </c>
      <c r="P50" s="47">
        <f t="shared" si="9"/>
        <v>0.8126000000000001</v>
      </c>
    </row>
    <row r="51" spans="1:17" x14ac:dyDescent="0.25">
      <c r="A51" s="14"/>
      <c r="B51" s="17"/>
      <c r="C51" s="17"/>
      <c r="D51" s="17"/>
      <c r="E51" s="14"/>
      <c r="F51" s="17"/>
      <c r="G51" s="22"/>
      <c r="H51" s="22"/>
      <c r="I51" s="22"/>
      <c r="J51" s="22"/>
      <c r="K51" s="22" t="s">
        <v>2</v>
      </c>
      <c r="L51" s="22" t="s">
        <v>2</v>
      </c>
      <c r="M51" s="22" t="s">
        <v>2</v>
      </c>
      <c r="N51" s="22" t="s">
        <v>2</v>
      </c>
      <c r="O51" s="22" t="s">
        <v>2</v>
      </c>
      <c r="P51" s="22" t="s">
        <v>2</v>
      </c>
    </row>
    <row r="52" spans="1:17" x14ac:dyDescent="0.25">
      <c r="A52" s="14" t="s">
        <v>39</v>
      </c>
      <c r="B52" s="17"/>
      <c r="C52" s="17"/>
      <c r="D52" s="17"/>
      <c r="E52" s="14" t="s">
        <v>40</v>
      </c>
      <c r="F52" s="17"/>
      <c r="G52" s="45">
        <f>G49*G47</f>
        <v>501295.3428451026</v>
      </c>
      <c r="H52" s="45">
        <f t="shared" ref="H52:P52" si="10">H49*H47</f>
        <v>633834.57707968191</v>
      </c>
      <c r="I52" s="45">
        <f t="shared" si="10"/>
        <v>810423.53036643937</v>
      </c>
      <c r="J52" s="45">
        <f t="shared" si="10"/>
        <v>1017299.4103566463</v>
      </c>
      <c r="K52" s="45">
        <f t="shared" si="10"/>
        <v>1050112.3470117243</v>
      </c>
      <c r="L52" s="45">
        <f t="shared" si="10"/>
        <v>1000921.8253808162</v>
      </c>
      <c r="M52" s="45">
        <f t="shared" si="10"/>
        <v>1129128.6064552974</v>
      </c>
      <c r="N52" s="45">
        <f t="shared" si="10"/>
        <v>1242007.8397630395</v>
      </c>
      <c r="O52" s="45">
        <f t="shared" si="10"/>
        <v>1028997.2852044796</v>
      </c>
      <c r="P52" s="45">
        <f t="shared" si="10"/>
        <v>580120.25620093651</v>
      </c>
    </row>
    <row r="53" spans="1:17" x14ac:dyDescent="0.25">
      <c r="A53" s="14" t="s">
        <v>41</v>
      </c>
      <c r="B53" s="17"/>
      <c r="C53" s="17"/>
      <c r="D53" s="17"/>
      <c r="E53" s="14" t="s">
        <v>42</v>
      </c>
      <c r="F53" s="17"/>
      <c r="G53" s="45">
        <f t="shared" ref="G53:P53" si="11">G50*G47</f>
        <v>81064.488526996138</v>
      </c>
      <c r="H53" s="45">
        <f t="shared" si="11"/>
        <v>92124.16427833194</v>
      </c>
      <c r="I53" s="45">
        <f t="shared" si="11"/>
        <v>103759.80902040706</v>
      </c>
      <c r="J53" s="45">
        <f t="shared" si="11"/>
        <v>136101.28165769193</v>
      </c>
      <c r="K53" s="45">
        <f t="shared" si="11"/>
        <v>484690.84943920269</v>
      </c>
      <c r="L53" s="45">
        <f t="shared" si="11"/>
        <v>924668.45045761438</v>
      </c>
      <c r="M53" s="45">
        <f t="shared" si="11"/>
        <v>1154707.5716500778</v>
      </c>
      <c r="N53" s="45">
        <f t="shared" si="11"/>
        <v>1008006.3627062348</v>
      </c>
      <c r="O53" s="45">
        <f t="shared" si="11"/>
        <v>1587319.2294267933</v>
      </c>
      <c r="P53" s="45">
        <f t="shared" si="11"/>
        <v>2515505.443910786</v>
      </c>
    </row>
    <row r="54" spans="1:17" x14ac:dyDescent="0.25">
      <c r="A54" s="14"/>
      <c r="B54" s="17"/>
      <c r="C54" s="17"/>
      <c r="D54" s="17"/>
      <c r="E54" s="14" t="s">
        <v>43</v>
      </c>
      <c r="F54" s="17"/>
      <c r="G54" s="45">
        <f t="shared" ref="G54:P54" si="12">G52+G53</f>
        <v>582359.83137209876</v>
      </c>
      <c r="H54" s="45">
        <f t="shared" si="12"/>
        <v>725958.74135801382</v>
      </c>
      <c r="I54" s="45">
        <f t="shared" si="12"/>
        <v>914183.3393868464</v>
      </c>
      <c r="J54" s="45">
        <f t="shared" si="12"/>
        <v>1153400.6920143382</v>
      </c>
      <c r="K54" s="45">
        <f t="shared" si="12"/>
        <v>1534803.1964509268</v>
      </c>
      <c r="L54" s="45">
        <f t="shared" si="12"/>
        <v>1925590.2758384305</v>
      </c>
      <c r="M54" s="45">
        <f t="shared" si="12"/>
        <v>2283836.1781053753</v>
      </c>
      <c r="N54" s="45">
        <f t="shared" si="12"/>
        <v>2250014.2024692744</v>
      </c>
      <c r="O54" s="45">
        <f t="shared" si="12"/>
        <v>2616316.5146312728</v>
      </c>
      <c r="P54" s="45">
        <f t="shared" si="12"/>
        <v>3095625.7001117226</v>
      </c>
    </row>
    <row r="55" spans="1:17" x14ac:dyDescent="0.25">
      <c r="A55" s="2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7" x14ac:dyDescent="0.25">
      <c r="A56" s="12" t="s">
        <v>44</v>
      </c>
    </row>
    <row r="57" spans="1:17" x14ac:dyDescent="0.25">
      <c r="A57" s="234" t="s">
        <v>45</v>
      </c>
      <c r="B57" s="235"/>
      <c r="C57" s="235"/>
      <c r="D57" s="235"/>
      <c r="E57" s="235"/>
      <c r="F57" s="235"/>
      <c r="G57" s="236"/>
      <c r="H57" s="44">
        <f>G42</f>
        <v>2021</v>
      </c>
      <c r="I57" s="44">
        <f>H42</f>
        <v>2022</v>
      </c>
      <c r="J57" s="44">
        <f t="shared" ref="J57:Q57" si="13">I42</f>
        <v>2023</v>
      </c>
      <c r="K57" s="44">
        <f t="shared" si="13"/>
        <v>2024</v>
      </c>
      <c r="L57" s="44">
        <f t="shared" si="13"/>
        <v>2025</v>
      </c>
      <c r="M57" s="44">
        <f t="shared" si="13"/>
        <v>2026</v>
      </c>
      <c r="N57" s="44">
        <f t="shared" si="13"/>
        <v>2027</v>
      </c>
      <c r="O57" s="44">
        <f t="shared" si="13"/>
        <v>2028</v>
      </c>
      <c r="P57" s="44">
        <f t="shared" si="13"/>
        <v>2029</v>
      </c>
      <c r="Q57" s="44">
        <f t="shared" si="13"/>
        <v>2030</v>
      </c>
    </row>
    <row r="58" spans="1:17" x14ac:dyDescent="0.25">
      <c r="A58" s="234" t="s">
        <v>6</v>
      </c>
      <c r="B58" s="235"/>
      <c r="C58" s="235"/>
      <c r="D58" s="235"/>
      <c r="E58" s="235"/>
      <c r="F58" s="235"/>
      <c r="G58" s="236"/>
      <c r="H58" s="304">
        <f>G9</f>
        <v>0.48424999999999996</v>
      </c>
      <c r="I58" s="304">
        <f t="shared" ref="I58:Q58" si="14">H9</f>
        <v>0.47357397499999998</v>
      </c>
      <c r="J58" s="304">
        <f t="shared" si="14"/>
        <v>0.45762326644249995</v>
      </c>
      <c r="K58" s="304">
        <f t="shared" si="14"/>
        <v>0.44992151682598347</v>
      </c>
      <c r="L58" s="304">
        <f t="shared" si="14"/>
        <v>0.43303410739254122</v>
      </c>
      <c r="M58" s="304">
        <f t="shared" si="14"/>
        <v>0.42209166566521716</v>
      </c>
      <c r="N58" s="304">
        <f t="shared" si="14"/>
        <v>0.41700607232307108</v>
      </c>
      <c r="O58" s="304">
        <f t="shared" si="14"/>
        <v>0.40727007373086643</v>
      </c>
      <c r="P58" s="304">
        <f t="shared" si="14"/>
        <v>0.39286673652252646</v>
      </c>
      <c r="Q58" s="304">
        <f t="shared" si="14"/>
        <v>0.33446051657599352</v>
      </c>
    </row>
    <row r="59" spans="1:17" x14ac:dyDescent="0.25">
      <c r="A59" s="234" t="s">
        <v>13</v>
      </c>
      <c r="B59" s="235"/>
      <c r="C59" s="235"/>
      <c r="D59" s="235"/>
      <c r="E59" s="235"/>
      <c r="F59" s="235"/>
      <c r="G59" s="236"/>
      <c r="H59" s="304">
        <f>1-H58</f>
        <v>0.51575000000000004</v>
      </c>
      <c r="I59" s="304">
        <f t="shared" ref="I59:Q59" si="15">1-I58</f>
        <v>0.52642602500000002</v>
      </c>
      <c r="J59" s="304">
        <f t="shared" si="15"/>
        <v>0.54237673355750005</v>
      </c>
      <c r="K59" s="304">
        <f t="shared" si="15"/>
        <v>0.55007848317401653</v>
      </c>
      <c r="L59" s="304">
        <f t="shared" si="15"/>
        <v>0.56696589260745878</v>
      </c>
      <c r="M59" s="304">
        <f t="shared" si="15"/>
        <v>0.57790833433478284</v>
      </c>
      <c r="N59" s="304">
        <f t="shared" si="15"/>
        <v>0.58299392767692892</v>
      </c>
      <c r="O59" s="304">
        <f t="shared" si="15"/>
        <v>0.59272992626913357</v>
      </c>
      <c r="P59" s="304">
        <f t="shared" si="15"/>
        <v>0.60713326347747354</v>
      </c>
      <c r="Q59" s="304">
        <f t="shared" si="15"/>
        <v>0.66553948342400648</v>
      </c>
    </row>
    <row r="61" spans="1:17" x14ac:dyDescent="0.25">
      <c r="A61" s="12" t="s">
        <v>46</v>
      </c>
      <c r="J61" s="13" t="s">
        <v>2</v>
      </c>
    </row>
    <row r="62" spans="1:17" x14ac:dyDescent="0.25">
      <c r="A62" s="234" t="s">
        <v>47</v>
      </c>
      <c r="B62" s="235"/>
      <c r="C62" s="235"/>
      <c r="D62" s="235"/>
      <c r="E62" s="235"/>
      <c r="F62" s="235"/>
      <c r="G62" s="236"/>
      <c r="H62" s="1">
        <v>0</v>
      </c>
      <c r="I62" s="49">
        <f>H63</f>
        <v>39255.478569197876</v>
      </c>
      <c r="J62" s="49">
        <f>I63</f>
        <v>43627.606670842659</v>
      </c>
      <c r="K62" s="49">
        <f t="shared" ref="K62:Q62" si="16">J63</f>
        <v>47482.902729368652</v>
      </c>
      <c r="L62" s="49">
        <f t="shared" si="16"/>
        <v>61234.895085389151</v>
      </c>
      <c r="M62" s="49">
        <f t="shared" si="16"/>
        <v>209887.66934823772</v>
      </c>
      <c r="N62" s="49">
        <f t="shared" si="16"/>
        <v>390294.84644172981</v>
      </c>
      <c r="O62" s="49">
        <f t="shared" si="16"/>
        <v>481520.06913551013</v>
      </c>
      <c r="P62" s="49">
        <f t="shared" si="16"/>
        <v>410530.82566055073</v>
      </c>
      <c r="Q62" s="49">
        <f t="shared" si="16"/>
        <v>623604.92548435577</v>
      </c>
    </row>
    <row r="63" spans="1:17" x14ac:dyDescent="0.25">
      <c r="A63" s="234" t="s">
        <v>48</v>
      </c>
      <c r="B63" s="235"/>
      <c r="C63" s="235"/>
      <c r="D63" s="235"/>
      <c r="E63" s="235"/>
      <c r="F63" s="235"/>
      <c r="G63" s="236"/>
      <c r="H63" s="1">
        <f>G53*H58</f>
        <v>39255.478569197876</v>
      </c>
      <c r="I63" s="1">
        <f>H53*I58</f>
        <v>43627.606670842659</v>
      </c>
      <c r="J63" s="1">
        <f>I53*J58</f>
        <v>47482.902729368652</v>
      </c>
      <c r="K63" s="1">
        <f>J53*K58</f>
        <v>61234.895085389151</v>
      </c>
      <c r="L63" s="1">
        <f t="shared" ref="L63:Q63" si="17">K53*L58</f>
        <v>209887.66934823772</v>
      </c>
      <c r="M63" s="1">
        <f t="shared" si="17"/>
        <v>390294.84644172981</v>
      </c>
      <c r="N63" s="1">
        <f t="shared" si="17"/>
        <v>481520.06913551013</v>
      </c>
      <c r="O63" s="1">
        <f t="shared" si="17"/>
        <v>410530.82566055073</v>
      </c>
      <c r="P63" s="1">
        <f t="shared" si="17"/>
        <v>623604.92548435577</v>
      </c>
      <c r="Q63" s="1">
        <f t="shared" si="17"/>
        <v>841337.25022012531</v>
      </c>
    </row>
    <row r="64" spans="1:17" x14ac:dyDescent="0.25">
      <c r="A64" s="234" t="s">
        <v>49</v>
      </c>
      <c r="B64" s="235"/>
      <c r="C64" s="235"/>
      <c r="D64" s="235"/>
      <c r="E64" s="235"/>
      <c r="F64" s="235"/>
      <c r="G64" s="236"/>
      <c r="H64" s="1">
        <f>H63-H62</f>
        <v>39255.478569197876</v>
      </c>
      <c r="I64" s="1">
        <f>I63-I62</f>
        <v>4372.1281016447829</v>
      </c>
      <c r="J64" s="1">
        <f t="shared" ref="J64:Q64" si="18">J63-J62</f>
        <v>3855.2960585259934</v>
      </c>
      <c r="K64" s="1">
        <f t="shared" si="18"/>
        <v>13751.992356020499</v>
      </c>
      <c r="L64" s="1">
        <f t="shared" si="18"/>
        <v>148652.77426284857</v>
      </c>
      <c r="M64" s="1">
        <f t="shared" si="18"/>
        <v>180407.17709349209</v>
      </c>
      <c r="N64" s="1">
        <f t="shared" si="18"/>
        <v>91225.222693780321</v>
      </c>
      <c r="O64" s="1">
        <f t="shared" si="18"/>
        <v>-70989.243474959396</v>
      </c>
      <c r="P64" s="1">
        <f t="shared" si="18"/>
        <v>213074.09982380504</v>
      </c>
      <c r="Q64" s="1">
        <f t="shared" si="18"/>
        <v>217732.32473576954</v>
      </c>
    </row>
    <row r="65" spans="1:18" x14ac:dyDescent="0.25">
      <c r="A65" s="234" t="s">
        <v>50</v>
      </c>
      <c r="B65" s="235"/>
      <c r="C65" s="235"/>
      <c r="D65" s="235"/>
      <c r="E65" s="235"/>
      <c r="F65" s="235"/>
      <c r="G65" s="236"/>
      <c r="H65" s="1">
        <f>H62+H64/2</f>
        <v>19627.739284598938</v>
      </c>
      <c r="I65" s="1">
        <f>I62+I64/2</f>
        <v>41441.542620020264</v>
      </c>
      <c r="J65" s="1">
        <f>J62+J64/2</f>
        <v>45555.254700105652</v>
      </c>
      <c r="K65" s="1">
        <f t="shared" ref="K65:Q65" si="19">K62+K64/2</f>
        <v>54358.898907378898</v>
      </c>
      <c r="L65" s="1">
        <f t="shared" si="19"/>
        <v>135561.28221681344</v>
      </c>
      <c r="M65" s="1">
        <f t="shared" si="19"/>
        <v>300091.25789498375</v>
      </c>
      <c r="N65" s="1">
        <f t="shared" si="19"/>
        <v>435907.45778861997</v>
      </c>
      <c r="O65" s="1">
        <f t="shared" si="19"/>
        <v>446025.44739803043</v>
      </c>
      <c r="P65" s="1">
        <f t="shared" si="19"/>
        <v>517067.87557245325</v>
      </c>
      <c r="Q65" s="1">
        <f t="shared" si="19"/>
        <v>732471.08785224054</v>
      </c>
    </row>
    <row r="66" spans="1:18" x14ac:dyDescent="0.25">
      <c r="A66" s="234" t="s">
        <v>7</v>
      </c>
      <c r="B66" s="235"/>
      <c r="C66" s="235"/>
      <c r="D66" s="235"/>
      <c r="E66" s="235"/>
      <c r="F66" s="235"/>
      <c r="G66" s="236"/>
      <c r="H66" s="1">
        <f>H65*G12</f>
        <v>255.16061069978619</v>
      </c>
      <c r="I66" s="1">
        <f>I65*H12</f>
        <v>580.18159668028375</v>
      </c>
      <c r="J66" s="1">
        <f t="shared" ref="J66:Q66" si="20">J65*I12</f>
        <v>683.3288205015848</v>
      </c>
      <c r="K66" s="1">
        <f t="shared" si="20"/>
        <v>869.74238251806241</v>
      </c>
      <c r="L66" s="1">
        <f t="shared" si="20"/>
        <v>2168.9805154690152</v>
      </c>
      <c r="M66" s="1">
        <f t="shared" si="20"/>
        <v>2400.73006315987</v>
      </c>
      <c r="N66" s="1">
        <f t="shared" si="20"/>
        <v>7846.3342401951586</v>
      </c>
      <c r="O66" s="1">
        <f t="shared" si="20"/>
        <v>6244.3562635724265</v>
      </c>
      <c r="P66" s="1">
        <f t="shared" si="20"/>
        <v>6204.8145068694394</v>
      </c>
      <c r="Q66" s="1">
        <f t="shared" si="20"/>
        <v>8789.6530542268865</v>
      </c>
    </row>
    <row r="67" spans="1:18" x14ac:dyDescent="0.25">
      <c r="A67" s="234" t="s">
        <v>51</v>
      </c>
      <c r="B67" s="235"/>
      <c r="C67" s="235"/>
      <c r="D67" s="235"/>
      <c r="E67" s="235"/>
      <c r="F67" s="235"/>
      <c r="G67" s="236"/>
      <c r="H67" s="1">
        <f t="shared" ref="H67:Q67" si="21">H64+H66</f>
        <v>39510.639179897662</v>
      </c>
      <c r="I67" s="1">
        <f t="shared" si="21"/>
        <v>4952.3096983250671</v>
      </c>
      <c r="J67" s="1">
        <f t="shared" si="21"/>
        <v>4538.6248790275786</v>
      </c>
      <c r="K67" s="1">
        <f t="shared" si="21"/>
        <v>14621.734738538562</v>
      </c>
      <c r="L67" s="1">
        <f t="shared" si="21"/>
        <v>150821.75477831758</v>
      </c>
      <c r="M67" s="1">
        <f t="shared" si="21"/>
        <v>182807.90715665196</v>
      </c>
      <c r="N67" s="1">
        <f t="shared" si="21"/>
        <v>99071.556933975473</v>
      </c>
      <c r="O67" s="1">
        <f t="shared" si="21"/>
        <v>-64744.887211386973</v>
      </c>
      <c r="P67" s="1">
        <f t="shared" si="21"/>
        <v>219278.91433067448</v>
      </c>
      <c r="Q67" s="1">
        <f t="shared" si="21"/>
        <v>226521.97778999642</v>
      </c>
    </row>
    <row r="68" spans="1:18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1"/>
    </row>
    <row r="69" spans="1:18" x14ac:dyDescent="0.25">
      <c r="A69" s="12" t="s">
        <v>52</v>
      </c>
      <c r="J69" s="13" t="s">
        <v>2</v>
      </c>
    </row>
    <row r="70" spans="1:18" x14ac:dyDescent="0.25">
      <c r="A70" s="234" t="s">
        <v>47</v>
      </c>
      <c r="B70" s="235"/>
      <c r="C70" s="235"/>
      <c r="D70" s="235"/>
      <c r="E70" s="235"/>
      <c r="F70" s="235"/>
      <c r="G70" s="236"/>
      <c r="H70" s="1">
        <v>0</v>
      </c>
      <c r="I70" s="1">
        <f t="shared" ref="I70:Q70" si="22">+H71</f>
        <v>41809.009957798262</v>
      </c>
      <c r="J70" s="1">
        <f t="shared" si="22"/>
        <v>48496.557607489282</v>
      </c>
      <c r="K70" s="1">
        <f t="shared" si="22"/>
        <v>56276.906291038409</v>
      </c>
      <c r="L70" s="1">
        <f t="shared" si="22"/>
        <v>74866.38657230277</v>
      </c>
      <c r="M70" s="1">
        <f t="shared" si="22"/>
        <v>274803.18009096495</v>
      </c>
      <c r="N70" s="1">
        <f t="shared" si="22"/>
        <v>534373.60401588457</v>
      </c>
      <c r="O70" s="1">
        <f t="shared" si="22"/>
        <v>673187.50251456769</v>
      </c>
      <c r="P70" s="1">
        <f t="shared" si="22"/>
        <v>597475.53704568406</v>
      </c>
      <c r="Q70" s="1">
        <f t="shared" si="22"/>
        <v>963714.30394243752</v>
      </c>
    </row>
    <row r="71" spans="1:18" x14ac:dyDescent="0.25">
      <c r="A71" s="234" t="s">
        <v>53</v>
      </c>
      <c r="B71" s="235"/>
      <c r="C71" s="235"/>
      <c r="D71" s="235"/>
      <c r="E71" s="235"/>
      <c r="F71" s="235"/>
      <c r="G71" s="236"/>
      <c r="H71" s="1">
        <f t="shared" ref="H71:Q71" si="23">+G53*H59</f>
        <v>41809.009957798262</v>
      </c>
      <c r="I71" s="1">
        <f t="shared" si="23"/>
        <v>48496.557607489282</v>
      </c>
      <c r="J71" s="1">
        <f t="shared" si="23"/>
        <v>56276.906291038409</v>
      </c>
      <c r="K71" s="1">
        <f t="shared" si="23"/>
        <v>74866.38657230277</v>
      </c>
      <c r="L71" s="1">
        <f t="shared" si="23"/>
        <v>274803.18009096495</v>
      </c>
      <c r="M71" s="1">
        <f t="shared" si="23"/>
        <v>534373.60401588457</v>
      </c>
      <c r="N71" s="1">
        <f t="shared" si="23"/>
        <v>673187.50251456769</v>
      </c>
      <c r="O71" s="1">
        <f t="shared" si="23"/>
        <v>597475.53704568406</v>
      </c>
      <c r="P71" s="1">
        <f t="shared" si="23"/>
        <v>963714.30394243752</v>
      </c>
      <c r="Q71" s="1">
        <f t="shared" si="23"/>
        <v>1674168.1936906606</v>
      </c>
    </row>
    <row r="72" spans="1:18" x14ac:dyDescent="0.25">
      <c r="A72" s="234" t="s">
        <v>49</v>
      </c>
      <c r="B72" s="235"/>
      <c r="C72" s="235"/>
      <c r="D72" s="235"/>
      <c r="E72" s="235"/>
      <c r="F72" s="235"/>
      <c r="G72" s="236"/>
      <c r="H72" s="1">
        <f>H71-H70</f>
        <v>41809.009957798262</v>
      </c>
      <c r="I72" s="1">
        <f t="shared" ref="I72:Q72" si="24">I71-I70</f>
        <v>6687.5476496910196</v>
      </c>
      <c r="J72" s="1">
        <f t="shared" si="24"/>
        <v>7780.3486835491276</v>
      </c>
      <c r="K72" s="1">
        <f t="shared" si="24"/>
        <v>18589.480281264361</v>
      </c>
      <c r="L72" s="1">
        <f t="shared" si="24"/>
        <v>199936.79351866216</v>
      </c>
      <c r="M72" s="1">
        <f t="shared" si="24"/>
        <v>259570.42392491963</v>
      </c>
      <c r="N72" s="1">
        <f t="shared" si="24"/>
        <v>138813.89849868312</v>
      </c>
      <c r="O72" s="1">
        <f t="shared" si="24"/>
        <v>-75711.965468883631</v>
      </c>
      <c r="P72" s="1">
        <f t="shared" si="24"/>
        <v>366238.76689675346</v>
      </c>
      <c r="Q72" s="1">
        <f t="shared" si="24"/>
        <v>710453.88974822313</v>
      </c>
      <c r="R72" s="52"/>
    </row>
    <row r="73" spans="1:18" x14ac:dyDescent="0.25">
      <c r="A73" s="234" t="s">
        <v>54</v>
      </c>
      <c r="B73" s="235"/>
      <c r="C73" s="235"/>
      <c r="D73" s="235"/>
      <c r="E73" s="235"/>
      <c r="F73" s="235"/>
      <c r="G73" s="236"/>
      <c r="H73" s="1">
        <f>H70+H72/2</f>
        <v>20904.504978899131</v>
      </c>
      <c r="I73" s="1">
        <f t="shared" ref="I73:Q73" si="25">I70+I72/2</f>
        <v>45152.783782643775</v>
      </c>
      <c r="J73" s="1">
        <f t="shared" si="25"/>
        <v>52386.731949263849</v>
      </c>
      <c r="K73" s="1">
        <f t="shared" si="25"/>
        <v>65571.646431670582</v>
      </c>
      <c r="L73" s="1">
        <f t="shared" si="25"/>
        <v>174834.78333163384</v>
      </c>
      <c r="M73" s="1">
        <f t="shared" si="25"/>
        <v>404588.39205342473</v>
      </c>
      <c r="N73" s="1">
        <f t="shared" si="25"/>
        <v>603780.55326522607</v>
      </c>
      <c r="O73" s="1">
        <f t="shared" si="25"/>
        <v>635331.51978012593</v>
      </c>
      <c r="P73" s="1">
        <f t="shared" si="25"/>
        <v>780594.92049406073</v>
      </c>
      <c r="Q73" s="1">
        <f t="shared" si="25"/>
        <v>1318941.2488165491</v>
      </c>
    </row>
    <row r="74" spans="1:18" x14ac:dyDescent="0.25">
      <c r="A74" s="234" t="s">
        <v>7</v>
      </c>
      <c r="B74" s="235"/>
      <c r="C74" s="235"/>
      <c r="D74" s="235"/>
      <c r="E74" s="235"/>
      <c r="F74" s="235"/>
      <c r="G74" s="236"/>
      <c r="H74" s="1">
        <f t="shared" ref="H74:N74" si="26">H73*G20</f>
        <v>752.56217924036866</v>
      </c>
      <c r="I74" s="1">
        <f t="shared" si="26"/>
        <v>1806.111351305751</v>
      </c>
      <c r="J74" s="1">
        <f t="shared" si="26"/>
        <v>2147.856009919818</v>
      </c>
      <c r="K74" s="1">
        <f t="shared" si="26"/>
        <v>2754.0091501301645</v>
      </c>
      <c r="L74" s="1">
        <f t="shared" si="26"/>
        <v>7343.0608999286214</v>
      </c>
      <c r="M74" s="1">
        <f t="shared" si="26"/>
        <v>13756.005329816442</v>
      </c>
      <c r="N74" s="1">
        <f t="shared" si="26"/>
        <v>19320.977704487235</v>
      </c>
      <c r="O74" s="1">
        <f>O73*M20</f>
        <v>20330.608632964031</v>
      </c>
      <c r="P74" s="1">
        <f>P73*N20</f>
        <v>24198.442535315884</v>
      </c>
      <c r="Q74" s="1">
        <f>Q73*O20</f>
        <v>38249.296215679926</v>
      </c>
      <c r="R74" s="52"/>
    </row>
    <row r="75" spans="1:18" x14ac:dyDescent="0.25">
      <c r="A75" s="234" t="s">
        <v>51</v>
      </c>
      <c r="B75" s="235"/>
      <c r="C75" s="235"/>
      <c r="D75" s="235"/>
      <c r="E75" s="235"/>
      <c r="F75" s="235"/>
      <c r="G75" s="236"/>
      <c r="H75" s="49">
        <f>H74+H72</f>
        <v>42561.572137038631</v>
      </c>
      <c r="I75" s="49">
        <f t="shared" ref="I75:Q75" si="27">I74+I72</f>
        <v>8493.6590009967713</v>
      </c>
      <c r="J75" s="49">
        <f t="shared" si="27"/>
        <v>9928.2046934689461</v>
      </c>
      <c r="K75" s="49">
        <f t="shared" si="27"/>
        <v>21343.489431394526</v>
      </c>
      <c r="L75" s="49">
        <f t="shared" si="27"/>
        <v>207279.85441859078</v>
      </c>
      <c r="M75" s="49">
        <f t="shared" si="27"/>
        <v>273326.42925473605</v>
      </c>
      <c r="N75" s="49">
        <f t="shared" si="27"/>
        <v>158134.87620317037</v>
      </c>
      <c r="O75" s="49">
        <f t="shared" si="27"/>
        <v>-55381.3568359196</v>
      </c>
      <c r="P75" s="49">
        <f t="shared" si="27"/>
        <v>390437.20943206933</v>
      </c>
      <c r="Q75" s="49">
        <f t="shared" si="27"/>
        <v>748703.18596390309</v>
      </c>
    </row>
    <row r="77" spans="1:18" x14ac:dyDescent="0.25">
      <c r="A77" s="12"/>
      <c r="G77" s="28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35"/>
    </row>
    <row r="78" spans="1:18" x14ac:dyDescent="0.25">
      <c r="A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35"/>
    </row>
    <row r="79" spans="1:18" x14ac:dyDescent="0.2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54"/>
    </row>
    <row r="80" spans="1:18" x14ac:dyDescent="0.2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54"/>
    </row>
    <row r="81" spans="1:18" x14ac:dyDescent="0.25"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5"/>
    </row>
    <row r="82" spans="1:18" x14ac:dyDescent="0.25">
      <c r="A82" s="56" t="s">
        <v>55</v>
      </c>
      <c r="B82" s="17"/>
      <c r="C82" s="17"/>
      <c r="D82" s="17"/>
      <c r="E82" s="5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8" x14ac:dyDescent="0.25">
      <c r="A83" s="17" t="s">
        <v>56</v>
      </c>
      <c r="B83" s="17"/>
      <c r="C83" s="17"/>
      <c r="D83" s="17"/>
      <c r="E83" s="17"/>
      <c r="F83" s="17"/>
      <c r="G83" s="100">
        <v>0.3</v>
      </c>
      <c r="H83" s="100">
        <v>0.3</v>
      </c>
      <c r="I83" s="100">
        <v>0.3</v>
      </c>
      <c r="J83" s="100">
        <v>0.3</v>
      </c>
      <c r="K83" s="100">
        <v>0.3</v>
      </c>
      <c r="L83" s="100">
        <v>0.3</v>
      </c>
      <c r="M83" s="100">
        <v>0.3</v>
      </c>
      <c r="N83" s="100">
        <v>0.3</v>
      </c>
      <c r="O83" s="100">
        <v>0.3</v>
      </c>
      <c r="P83" s="100">
        <v>0.3</v>
      </c>
      <c r="Q83" s="100">
        <v>0.3</v>
      </c>
    </row>
    <row r="84" spans="1:18" x14ac:dyDescent="0.25">
      <c r="A84" s="17" t="s">
        <v>57</v>
      </c>
      <c r="B84" s="17"/>
      <c r="C84" s="17"/>
      <c r="D84" s="17"/>
      <c r="E84" s="17"/>
      <c r="F84" s="17"/>
      <c r="G84" s="100">
        <v>0.3</v>
      </c>
      <c r="H84" s="100">
        <v>0.3</v>
      </c>
      <c r="I84" s="100">
        <v>0.3</v>
      </c>
      <c r="J84" s="100">
        <v>0.3</v>
      </c>
      <c r="K84" s="100">
        <v>0.3</v>
      </c>
      <c r="L84" s="100">
        <v>0.3</v>
      </c>
      <c r="M84" s="100">
        <v>0.3</v>
      </c>
      <c r="N84" s="100">
        <v>0.3</v>
      </c>
      <c r="O84" s="100">
        <v>0.3</v>
      </c>
      <c r="P84" s="100">
        <v>0.3</v>
      </c>
      <c r="Q84" s="100">
        <v>0.3</v>
      </c>
    </row>
    <row r="85" spans="1:18" x14ac:dyDescent="0.25">
      <c r="A85" s="58" t="s">
        <v>58</v>
      </c>
      <c r="B85" s="17"/>
      <c r="C85" s="17"/>
      <c r="D85" s="17"/>
      <c r="E85" s="17"/>
      <c r="F85" s="17"/>
      <c r="G85" s="100">
        <v>0.14000000000000001</v>
      </c>
      <c r="H85" s="100">
        <v>0.14000000000000001</v>
      </c>
      <c r="I85" s="100">
        <v>0.14000000000000001</v>
      </c>
      <c r="J85" s="100">
        <v>0.14000000000000001</v>
      </c>
      <c r="K85" s="100">
        <v>0.14000000000000001</v>
      </c>
      <c r="L85" s="100">
        <v>0.14000000000000001</v>
      </c>
      <c r="M85" s="100">
        <v>0.14000000000000001</v>
      </c>
      <c r="N85" s="100">
        <v>0.14000000000000001</v>
      </c>
      <c r="O85" s="100">
        <v>0.14000000000000001</v>
      </c>
      <c r="P85" s="100">
        <v>0.14000000000000001</v>
      </c>
      <c r="Q85" s="100">
        <v>0.14000000000000001</v>
      </c>
    </row>
    <row r="86" spans="1:18" ht="12" customHeight="1" x14ac:dyDescent="0.25">
      <c r="A86" s="17"/>
      <c r="B86" s="17"/>
      <c r="C86" s="17"/>
      <c r="D86" s="17"/>
      <c r="E86" s="17"/>
      <c r="F86" s="17"/>
      <c r="G86" s="17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8" x14ac:dyDescent="0.25">
      <c r="A87" s="14" t="s">
        <v>59</v>
      </c>
      <c r="B87" s="14"/>
      <c r="C87" s="14"/>
      <c r="D87" s="14"/>
      <c r="E87" s="14"/>
      <c r="F87" s="14"/>
      <c r="G87" s="14">
        <v>2020</v>
      </c>
      <c r="H87" s="44">
        <v>2021</v>
      </c>
      <c r="I87" s="14">
        <v>2022</v>
      </c>
      <c r="J87" s="44">
        <v>2023</v>
      </c>
      <c r="K87" s="14">
        <v>2024</v>
      </c>
      <c r="L87" s="44">
        <v>2025</v>
      </c>
      <c r="M87" s="14">
        <v>2026</v>
      </c>
      <c r="N87" s="44">
        <v>2027</v>
      </c>
      <c r="O87" s="14">
        <v>2028</v>
      </c>
      <c r="P87" s="44">
        <v>2029</v>
      </c>
      <c r="Q87" s="14">
        <v>2030</v>
      </c>
      <c r="R87" s="35"/>
    </row>
    <row r="88" spans="1:18" x14ac:dyDescent="0.25">
      <c r="A88" s="28" t="s">
        <v>6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35"/>
    </row>
    <row r="89" spans="1:18" x14ac:dyDescent="0.25">
      <c r="A89" s="14" t="s">
        <v>60</v>
      </c>
      <c r="B89" s="17"/>
      <c r="C89" s="17"/>
      <c r="D89" s="17"/>
      <c r="E89" s="17"/>
      <c r="F89" s="17"/>
      <c r="G89" s="17"/>
      <c r="H89" s="17"/>
      <c r="I89" s="1"/>
      <c r="J89" s="1"/>
      <c r="K89" s="1"/>
      <c r="L89" s="1" t="s">
        <v>2</v>
      </c>
      <c r="M89" s="1" t="s">
        <v>2</v>
      </c>
      <c r="N89" s="1"/>
      <c r="O89" s="1"/>
      <c r="P89" s="1"/>
      <c r="Q89" s="1"/>
    </row>
    <row r="90" spans="1:18" x14ac:dyDescent="0.25">
      <c r="A90" s="17"/>
      <c r="B90" s="17" t="s">
        <v>61</v>
      </c>
      <c r="C90" s="17"/>
      <c r="D90" s="17"/>
      <c r="E90" s="17"/>
      <c r="F90" s="17"/>
      <c r="G90" s="17"/>
      <c r="H90" s="1">
        <f t="shared" ref="H90:Q91" si="28">G13</f>
        <v>539</v>
      </c>
      <c r="I90" s="1">
        <f t="shared" si="28"/>
        <v>486</v>
      </c>
      <c r="J90" s="1">
        <f t="shared" si="28"/>
        <v>477</v>
      </c>
      <c r="K90" s="1">
        <f t="shared" si="28"/>
        <v>553</v>
      </c>
      <c r="L90" s="1">
        <f t="shared" si="28"/>
        <v>508</v>
      </c>
      <c r="M90" s="1">
        <f t="shared" si="28"/>
        <v>456</v>
      </c>
      <c r="N90" s="1">
        <f t="shared" si="28"/>
        <v>363</v>
      </c>
      <c r="O90" s="1">
        <f t="shared" si="28"/>
        <v>317</v>
      </c>
      <c r="P90" s="1">
        <f t="shared" si="28"/>
        <v>287</v>
      </c>
      <c r="Q90" s="1">
        <f t="shared" si="28"/>
        <v>258</v>
      </c>
    </row>
    <row r="91" spans="1:18" x14ac:dyDescent="0.25">
      <c r="A91" s="17"/>
      <c r="B91" s="17" t="s">
        <v>9</v>
      </c>
      <c r="C91" s="17"/>
      <c r="D91" s="17"/>
      <c r="E91" s="17"/>
      <c r="F91" s="59" t="s">
        <v>2</v>
      </c>
      <c r="G91" s="17"/>
      <c r="H91" s="19">
        <f t="shared" si="28"/>
        <v>0.42</v>
      </c>
      <c r="I91" s="19">
        <f t="shared" si="28"/>
        <v>0.42</v>
      </c>
      <c r="J91" s="19">
        <f t="shared" si="28"/>
        <v>0.4</v>
      </c>
      <c r="K91" s="19">
        <f t="shared" si="28"/>
        <v>0.4</v>
      </c>
      <c r="L91" s="19">
        <f t="shared" si="28"/>
        <v>0.38</v>
      </c>
      <c r="M91" s="19">
        <f t="shared" si="28"/>
        <v>0.38</v>
      </c>
      <c r="N91" s="19">
        <f>M14</f>
        <v>0.36</v>
      </c>
      <c r="O91" s="19">
        <f>N14</f>
        <v>0.36</v>
      </c>
      <c r="P91" s="19">
        <f>O14</f>
        <v>0.34</v>
      </c>
      <c r="Q91" s="19">
        <f>P14</f>
        <v>0.34</v>
      </c>
      <c r="R91" s="61"/>
    </row>
    <row r="92" spans="1:18" x14ac:dyDescent="0.25">
      <c r="A92" s="17"/>
      <c r="B92" s="14" t="s">
        <v>62</v>
      </c>
      <c r="C92" s="14"/>
      <c r="D92" s="14"/>
      <c r="E92" s="14"/>
      <c r="F92" s="62" t="s">
        <v>2</v>
      </c>
      <c r="G92" s="14"/>
      <c r="H92" s="63">
        <f>H90*H91</f>
        <v>226.38</v>
      </c>
      <c r="I92" s="63">
        <f t="shared" ref="I92:Q92" si="29">I90*I91</f>
        <v>204.12</v>
      </c>
      <c r="J92" s="63">
        <f t="shared" si="29"/>
        <v>190.8</v>
      </c>
      <c r="K92" s="63">
        <f t="shared" si="29"/>
        <v>221.20000000000002</v>
      </c>
      <c r="L92" s="63">
        <f t="shared" si="29"/>
        <v>193.04</v>
      </c>
      <c r="M92" s="63">
        <f t="shared" si="29"/>
        <v>173.28</v>
      </c>
      <c r="N92" s="63">
        <f t="shared" si="29"/>
        <v>130.68</v>
      </c>
      <c r="O92" s="63">
        <f t="shared" si="29"/>
        <v>114.11999999999999</v>
      </c>
      <c r="P92" s="63">
        <f t="shared" si="29"/>
        <v>97.580000000000013</v>
      </c>
      <c r="Q92" s="63">
        <f t="shared" si="29"/>
        <v>87.720000000000013</v>
      </c>
    </row>
    <row r="93" spans="1:18" x14ac:dyDescent="0.25">
      <c r="F93" s="23"/>
      <c r="H93" s="64"/>
      <c r="I93" s="64"/>
      <c r="J93" s="64"/>
      <c r="K93" s="64"/>
      <c r="L93" s="64"/>
      <c r="M93" s="64"/>
      <c r="N93" s="64"/>
      <c r="O93" s="64"/>
      <c r="P93" s="64"/>
      <c r="Q93" s="64"/>
    </row>
    <row r="94" spans="1:18" x14ac:dyDescent="0.25">
      <c r="A94" s="28" t="s">
        <v>63</v>
      </c>
    </row>
    <row r="95" spans="1:18" x14ac:dyDescent="0.25">
      <c r="A95" s="17" t="s">
        <v>64</v>
      </c>
      <c r="B95" s="17"/>
      <c r="C95" s="17"/>
      <c r="D95" s="17"/>
      <c r="E95" s="17"/>
      <c r="F95" s="17"/>
      <c r="G95" s="17"/>
      <c r="H95" s="49"/>
      <c r="I95" s="49"/>
      <c r="J95" s="49"/>
      <c r="K95" s="49"/>
      <c r="L95" s="49"/>
      <c r="M95" s="49"/>
      <c r="N95" s="49"/>
      <c r="O95" s="49"/>
      <c r="P95" s="49"/>
      <c r="Q95" s="49"/>
    </row>
    <row r="96" spans="1:18" x14ac:dyDescent="0.25">
      <c r="A96" s="17"/>
      <c r="B96" s="17" t="s">
        <v>65</v>
      </c>
      <c r="C96" s="17"/>
      <c r="D96" s="17"/>
      <c r="E96" s="17"/>
      <c r="F96" s="17"/>
      <c r="G96" s="17"/>
      <c r="H96" s="3">
        <f t="shared" ref="H96:M96" si="30">G17</f>
        <v>0.87000000000000011</v>
      </c>
      <c r="I96" s="3">
        <f t="shared" si="30"/>
        <v>0.88047876715079387</v>
      </c>
      <c r="J96" s="3">
        <f t="shared" si="30"/>
        <v>0.89154054753713996</v>
      </c>
      <c r="K96" s="3">
        <f t="shared" si="30"/>
        <v>0.90310806300061053</v>
      </c>
      <c r="L96" s="3">
        <f t="shared" si="30"/>
        <v>0.91512007658928884</v>
      </c>
      <c r="M96" s="3">
        <f t="shared" si="30"/>
        <v>0.92449738314737295</v>
      </c>
      <c r="N96" s="3">
        <f>M17</f>
        <v>0.9343236044083405</v>
      </c>
      <c r="O96" s="3">
        <f>N17</f>
        <v>0.94456310436699142</v>
      </c>
      <c r="P96" s="3">
        <f>O17</f>
        <v>0.95518710811692098</v>
      </c>
      <c r="Q96" s="3">
        <f>P17</f>
        <v>0.96617237814066359</v>
      </c>
    </row>
    <row r="97" spans="1:18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8" x14ac:dyDescent="0.25">
      <c r="A98" s="58" t="s">
        <v>66</v>
      </c>
      <c r="B98" s="17"/>
      <c r="C98" s="17"/>
      <c r="D98" s="17"/>
      <c r="E98" s="17"/>
      <c r="F98" s="59" t="s">
        <v>2</v>
      </c>
      <c r="G98" s="17"/>
      <c r="H98" s="65">
        <f t="shared" ref="H98:Q98" si="31">+H96*H92</f>
        <v>196.95060000000001</v>
      </c>
      <c r="I98" s="65">
        <f t="shared" si="31"/>
        <v>179.72332595082005</v>
      </c>
      <c r="J98" s="65">
        <f t="shared" si="31"/>
        <v>170.10593647008631</v>
      </c>
      <c r="K98" s="65">
        <f t="shared" si="31"/>
        <v>199.76750353573507</v>
      </c>
      <c r="L98" s="65">
        <f t="shared" si="31"/>
        <v>176.6547795847963</v>
      </c>
      <c r="M98" s="65">
        <f t="shared" si="31"/>
        <v>160.19690655177678</v>
      </c>
      <c r="N98" s="65">
        <f t="shared" si="31"/>
        <v>122.09740862408195</v>
      </c>
      <c r="O98" s="65">
        <f t="shared" si="31"/>
        <v>107.79354147036105</v>
      </c>
      <c r="P98" s="65">
        <f t="shared" si="31"/>
        <v>93.207158010049156</v>
      </c>
      <c r="Q98" s="65">
        <f t="shared" si="31"/>
        <v>84.752641010499019</v>
      </c>
    </row>
    <row r="99" spans="1:18" x14ac:dyDescent="0.25">
      <c r="F99" s="23"/>
      <c r="H99" s="52"/>
      <c r="I99" s="52"/>
      <c r="J99" s="52"/>
      <c r="K99" s="52"/>
      <c r="L99" s="52"/>
      <c r="M99" s="52"/>
      <c r="N99" s="52"/>
      <c r="O99" s="52"/>
      <c r="P99" s="52"/>
      <c r="Q99" s="52"/>
    </row>
    <row r="100" spans="1:18" x14ac:dyDescent="0.25">
      <c r="A100" s="66" t="s">
        <v>67</v>
      </c>
      <c r="B100" s="17"/>
      <c r="C100" s="17"/>
      <c r="D100" s="17"/>
      <c r="E100" s="17"/>
      <c r="F100" s="59"/>
      <c r="G100" s="14">
        <f t="shared" ref="G100:Q100" si="32">G87</f>
        <v>2020</v>
      </c>
      <c r="H100" s="44">
        <f t="shared" si="32"/>
        <v>2021</v>
      </c>
      <c r="I100" s="14">
        <f t="shared" si="32"/>
        <v>2022</v>
      </c>
      <c r="J100" s="44">
        <f t="shared" si="32"/>
        <v>2023</v>
      </c>
      <c r="K100" s="14">
        <f t="shared" si="32"/>
        <v>2024</v>
      </c>
      <c r="L100" s="44">
        <f t="shared" si="32"/>
        <v>2025</v>
      </c>
      <c r="M100" s="14">
        <f t="shared" si="32"/>
        <v>2026</v>
      </c>
      <c r="N100" s="44">
        <f t="shared" si="32"/>
        <v>2027</v>
      </c>
      <c r="O100" s="14">
        <f t="shared" si="32"/>
        <v>2028</v>
      </c>
      <c r="P100" s="44">
        <f t="shared" si="32"/>
        <v>2029</v>
      </c>
      <c r="Q100" s="14">
        <f t="shared" si="32"/>
        <v>2030</v>
      </c>
      <c r="R100" s="35"/>
    </row>
    <row r="101" spans="1:18" x14ac:dyDescent="0.25">
      <c r="A101" s="14" t="s">
        <v>68</v>
      </c>
      <c r="B101" s="17"/>
      <c r="C101" s="17"/>
      <c r="D101" s="17"/>
      <c r="E101" s="17"/>
      <c r="F101" s="17"/>
      <c r="G101" s="17"/>
      <c r="H101" s="67"/>
      <c r="I101" s="68"/>
      <c r="J101" s="68"/>
      <c r="K101" s="68"/>
      <c r="L101" s="68"/>
      <c r="M101" s="68"/>
      <c r="N101" s="68"/>
      <c r="O101" s="68"/>
      <c r="P101" s="68"/>
      <c r="Q101" s="68"/>
    </row>
    <row r="102" spans="1:18" x14ac:dyDescent="0.25">
      <c r="A102" s="17"/>
      <c r="B102" s="17" t="s">
        <v>10</v>
      </c>
      <c r="C102" s="17"/>
      <c r="D102" s="17"/>
      <c r="E102" s="17"/>
      <c r="F102" s="59" t="s">
        <v>2</v>
      </c>
      <c r="G102" s="17"/>
      <c r="H102" s="20">
        <f t="shared" ref="H102:Q102" si="33">G15</f>
        <v>27</v>
      </c>
      <c r="I102" s="20">
        <f t="shared" si="33"/>
        <v>26.5977</v>
      </c>
      <c r="J102" s="20">
        <f t="shared" si="33"/>
        <v>26.201394269999998</v>
      </c>
      <c r="K102" s="20">
        <f t="shared" si="33"/>
        <v>25.810993495376998</v>
      </c>
      <c r="L102" s="20">
        <f t="shared" si="33"/>
        <v>25.426409692295881</v>
      </c>
      <c r="M102" s="20">
        <f t="shared" si="33"/>
        <v>25.047556187880673</v>
      </c>
      <c r="N102" s="20">
        <f t="shared" si="33"/>
        <v>24.674347600681251</v>
      </c>
      <c r="O102" s="20">
        <f t="shared" si="33"/>
        <v>24.306699821431099</v>
      </c>
      <c r="P102" s="20">
        <f t="shared" si="33"/>
        <v>23.944529994091774</v>
      </c>
      <c r="Q102" s="20">
        <f t="shared" si="33"/>
        <v>23.587756497179807</v>
      </c>
      <c r="R102" s="61" t="s">
        <v>2</v>
      </c>
    </row>
    <row r="103" spans="1:18" x14ac:dyDescent="0.25">
      <c r="A103" s="17"/>
      <c r="B103" s="17" t="s">
        <v>69</v>
      </c>
      <c r="C103" s="17"/>
      <c r="D103" s="17"/>
      <c r="E103" s="17"/>
      <c r="F103" s="59" t="s">
        <v>2</v>
      </c>
      <c r="G103" s="17"/>
      <c r="H103" s="67">
        <f>+H102*12</f>
        <v>324</v>
      </c>
      <c r="I103" s="67">
        <f t="shared" ref="I103:Q103" si="34">+I102*12</f>
        <v>319.17239999999998</v>
      </c>
      <c r="J103" s="67">
        <f t="shared" si="34"/>
        <v>314.41673123999999</v>
      </c>
      <c r="K103" s="67">
        <f t="shared" si="34"/>
        <v>309.73192194452395</v>
      </c>
      <c r="L103" s="67">
        <f t="shared" si="34"/>
        <v>305.11691630755058</v>
      </c>
      <c r="M103" s="67">
        <f t="shared" si="34"/>
        <v>300.57067425456808</v>
      </c>
      <c r="N103" s="67">
        <f t="shared" si="34"/>
        <v>296.09217120817505</v>
      </c>
      <c r="O103" s="67">
        <f t="shared" si="34"/>
        <v>291.6803978571732</v>
      </c>
      <c r="P103" s="67">
        <f t="shared" si="34"/>
        <v>287.33435992910131</v>
      </c>
      <c r="Q103" s="67">
        <f t="shared" si="34"/>
        <v>283.05307796615767</v>
      </c>
    </row>
    <row r="104" spans="1:18" x14ac:dyDescent="0.25">
      <c r="A104" s="17"/>
      <c r="B104" s="17" t="s">
        <v>70</v>
      </c>
      <c r="C104" s="17"/>
      <c r="D104" s="17"/>
      <c r="E104" s="17"/>
      <c r="F104" s="59" t="s">
        <v>2</v>
      </c>
      <c r="G104" s="17"/>
      <c r="H104" s="67"/>
      <c r="I104" s="67"/>
      <c r="J104" s="67"/>
      <c r="K104" s="67"/>
      <c r="L104" s="67"/>
      <c r="M104" s="67"/>
      <c r="N104" s="67"/>
      <c r="O104" s="67"/>
      <c r="P104" s="67"/>
      <c r="Q104" s="67"/>
    </row>
    <row r="105" spans="1:18" x14ac:dyDescent="0.25">
      <c r="A105" s="17"/>
      <c r="B105" s="17"/>
      <c r="C105" s="17"/>
      <c r="D105" s="17"/>
      <c r="E105" s="17"/>
      <c r="F105" s="59"/>
      <c r="G105" s="17"/>
      <c r="H105" s="69"/>
      <c r="I105" s="3"/>
      <c r="J105" s="3"/>
      <c r="K105" s="3"/>
      <c r="L105" s="3"/>
      <c r="M105" s="3"/>
      <c r="N105" s="3"/>
      <c r="O105" s="3"/>
      <c r="P105" s="3"/>
      <c r="Q105" s="3"/>
      <c r="R105" s="55"/>
    </row>
    <row r="106" spans="1:18" x14ac:dyDescent="0.25">
      <c r="A106" s="17"/>
      <c r="B106" s="17" t="s">
        <v>11</v>
      </c>
      <c r="C106" s="17"/>
      <c r="D106" s="17"/>
      <c r="E106" s="17"/>
      <c r="F106" s="59" t="s">
        <v>2</v>
      </c>
      <c r="G106" s="17" t="s">
        <v>2</v>
      </c>
      <c r="H106" s="101">
        <f>G16</f>
        <v>105</v>
      </c>
      <c r="I106" s="101">
        <f t="shared" ref="I106:Q106" si="35">H16</f>
        <v>105</v>
      </c>
      <c r="J106" s="101">
        <f t="shared" si="35"/>
        <v>100</v>
      </c>
      <c r="K106" s="101">
        <f t="shared" si="35"/>
        <v>100</v>
      </c>
      <c r="L106" s="101">
        <f t="shared" si="35"/>
        <v>90</v>
      </c>
      <c r="M106" s="101">
        <f t="shared" si="35"/>
        <v>90</v>
      </c>
      <c r="N106" s="101">
        <f t="shared" si="35"/>
        <v>80</v>
      </c>
      <c r="O106" s="101">
        <f t="shared" si="35"/>
        <v>80</v>
      </c>
      <c r="P106" s="101">
        <f t="shared" si="35"/>
        <v>70</v>
      </c>
      <c r="Q106" s="101">
        <f t="shared" si="35"/>
        <v>70</v>
      </c>
      <c r="R106" s="61" t="s">
        <v>2</v>
      </c>
    </row>
    <row r="108" spans="1:18" x14ac:dyDescent="0.25">
      <c r="A108" s="12" t="s">
        <v>13</v>
      </c>
    </row>
    <row r="109" spans="1:18" x14ac:dyDescent="0.25">
      <c r="A109" s="28"/>
    </row>
    <row r="110" spans="1:18" x14ac:dyDescent="0.25">
      <c r="A110" s="17"/>
      <c r="B110" s="17" t="s">
        <v>8</v>
      </c>
      <c r="C110" s="17"/>
      <c r="D110" s="17"/>
      <c r="E110" s="17"/>
      <c r="F110" s="17"/>
      <c r="G110" s="17"/>
      <c r="H110" s="1">
        <f t="shared" ref="H110:Q110" si="36">G21</f>
        <v>217</v>
      </c>
      <c r="I110" s="1">
        <f t="shared" si="36"/>
        <v>226</v>
      </c>
      <c r="J110" s="1">
        <f t="shared" si="36"/>
        <v>233</v>
      </c>
      <c r="K110" s="1">
        <f t="shared" si="36"/>
        <v>293</v>
      </c>
      <c r="L110" s="1">
        <f t="shared" si="36"/>
        <v>291</v>
      </c>
      <c r="M110" s="1">
        <f t="shared" si="36"/>
        <v>239</v>
      </c>
      <c r="N110" s="1">
        <f t="shared" si="36"/>
        <v>227</v>
      </c>
      <c r="O110" s="1">
        <f t="shared" si="36"/>
        <v>238</v>
      </c>
      <c r="P110" s="1">
        <f t="shared" si="36"/>
        <v>165</v>
      </c>
      <c r="Q110" s="1">
        <f t="shared" si="36"/>
        <v>160</v>
      </c>
    </row>
    <row r="111" spans="1:18" x14ac:dyDescent="0.25">
      <c r="A111" s="14"/>
      <c r="B111" s="17"/>
      <c r="C111" s="17"/>
      <c r="D111" s="17"/>
      <c r="E111" s="17"/>
      <c r="F111" s="17"/>
      <c r="G111" s="17"/>
      <c r="H111" s="70"/>
      <c r="I111" s="70"/>
      <c r="J111" s="70"/>
      <c r="K111" s="70"/>
      <c r="L111" s="70"/>
      <c r="M111" s="70"/>
      <c r="N111" s="70"/>
      <c r="O111" s="70"/>
      <c r="P111" s="70"/>
      <c r="Q111" s="70"/>
    </row>
    <row r="112" spans="1:18" x14ac:dyDescent="0.25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20" x14ac:dyDescent="0.25">
      <c r="A113" s="14"/>
      <c r="B113" s="17" t="s">
        <v>71</v>
      </c>
      <c r="C113" s="17"/>
      <c r="D113" s="17"/>
      <c r="E113" s="17"/>
      <c r="F113" s="59" t="s">
        <v>2</v>
      </c>
      <c r="G113" s="17"/>
      <c r="H113" s="102">
        <f t="shared" ref="H113:Q114" si="37">G22</f>
        <v>17.5</v>
      </c>
      <c r="I113" s="102">
        <f t="shared" si="37"/>
        <v>17.12725</v>
      </c>
      <c r="J113" s="102">
        <f t="shared" si="37"/>
        <v>16.762439575000002</v>
      </c>
      <c r="K113" s="102">
        <f t="shared" si="37"/>
        <v>16.405399612052502</v>
      </c>
      <c r="L113" s="102">
        <f t="shared" si="37"/>
        <v>16.055964600315782</v>
      </c>
      <c r="M113" s="102">
        <f t="shared" si="37"/>
        <v>15.713972554329056</v>
      </c>
      <c r="N113" s="102">
        <f t="shared" si="37"/>
        <v>15.379264938921846</v>
      </c>
      <c r="O113" s="102">
        <f t="shared" si="37"/>
        <v>15.051686595722812</v>
      </c>
      <c r="P113" s="102">
        <f t="shared" si="37"/>
        <v>14.731085671233917</v>
      </c>
      <c r="Q113" s="102">
        <f t="shared" si="37"/>
        <v>14.417313546436635</v>
      </c>
    </row>
    <row r="114" spans="1:20" x14ac:dyDescent="0.25">
      <c r="A114" s="14"/>
      <c r="B114" s="17" t="s">
        <v>15</v>
      </c>
      <c r="C114" s="17"/>
      <c r="D114" s="17"/>
      <c r="E114" s="17"/>
      <c r="F114" s="17"/>
      <c r="G114" s="17"/>
      <c r="H114" s="71">
        <f t="shared" si="37"/>
        <v>75</v>
      </c>
      <c r="I114" s="71">
        <f t="shared" si="37"/>
        <v>79.822500000000005</v>
      </c>
      <c r="J114" s="71">
        <f t="shared" si="37"/>
        <v>84.955086750000007</v>
      </c>
      <c r="K114" s="71">
        <f t="shared" si="37"/>
        <v>90.41769882802501</v>
      </c>
      <c r="L114" s="71">
        <f t="shared" si="37"/>
        <v>96.23155686266702</v>
      </c>
      <c r="M114" s="71">
        <f t="shared" si="37"/>
        <v>102.41924596893651</v>
      </c>
      <c r="N114" s="71">
        <f t="shared" si="37"/>
        <v>109.00480348473913</v>
      </c>
      <c r="O114" s="71">
        <f t="shared" si="37"/>
        <v>116.01381234880786</v>
      </c>
      <c r="P114" s="71">
        <f t="shared" si="37"/>
        <v>123.47350048283622</v>
      </c>
      <c r="Q114" s="71">
        <f t="shared" si="37"/>
        <v>131.4128465638826</v>
      </c>
    </row>
    <row r="115" spans="1:20" x14ac:dyDescent="0.25">
      <c r="A115" s="14"/>
      <c r="B115" s="17" t="s">
        <v>72</v>
      </c>
      <c r="C115" s="17"/>
      <c r="D115" s="17"/>
      <c r="E115" s="17"/>
      <c r="F115" s="17"/>
      <c r="G115" s="17"/>
      <c r="H115" s="65">
        <f t="shared" ref="H115:Q115" si="38">+H113/H114</f>
        <v>0.23333333333333334</v>
      </c>
      <c r="I115" s="65">
        <f t="shared" si="38"/>
        <v>0.21456669485420776</v>
      </c>
      <c r="J115" s="65">
        <f t="shared" si="38"/>
        <v>0.19730942803139448</v>
      </c>
      <c r="K115" s="65">
        <f t="shared" si="38"/>
        <v>0.18144013644115925</v>
      </c>
      <c r="L115" s="65">
        <f t="shared" si="38"/>
        <v>0.16684718738604015</v>
      </c>
      <c r="M115" s="65">
        <f t="shared" si="38"/>
        <v>0.15342792661347129</v>
      </c>
      <c r="N115" s="65">
        <f t="shared" si="38"/>
        <v>0.14108795619337061</v>
      </c>
      <c r="O115" s="65">
        <f t="shared" si="38"/>
        <v>0.1297404704749148</v>
      </c>
      <c r="P115" s="65">
        <f t="shared" si="38"/>
        <v>0.11930564545128169</v>
      </c>
      <c r="Q115" s="65">
        <f t="shared" si="38"/>
        <v>0.10971007723684054</v>
      </c>
    </row>
    <row r="116" spans="1:20" x14ac:dyDescent="0.2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20" x14ac:dyDescent="0.25">
      <c r="A117" s="14"/>
      <c r="B117" s="17" t="s">
        <v>73</v>
      </c>
      <c r="C117" s="17"/>
      <c r="D117" s="17"/>
      <c r="E117" s="17"/>
      <c r="F117" s="17"/>
      <c r="G117" s="17"/>
      <c r="H117" s="72">
        <f t="shared" ref="H117:Q117" si="39">+H110/H114</f>
        <v>2.8933333333333335</v>
      </c>
      <c r="I117" s="72">
        <f t="shared" si="39"/>
        <v>2.8312819067305584</v>
      </c>
      <c r="J117" s="72">
        <f t="shared" si="39"/>
        <v>2.7426256497819419</v>
      </c>
      <c r="K117" s="72">
        <f t="shared" si="39"/>
        <v>3.240516002926459</v>
      </c>
      <c r="L117" s="72">
        <f t="shared" si="39"/>
        <v>3.0239560647999171</v>
      </c>
      <c r="M117" s="72">
        <f t="shared" si="39"/>
        <v>2.3335457876001948</v>
      </c>
      <c r="N117" s="72">
        <f t="shared" si="39"/>
        <v>2.0824770353517534</v>
      </c>
      <c r="O117" s="72">
        <f t="shared" si="39"/>
        <v>2.0514798641771006</v>
      </c>
      <c r="P117" s="72">
        <f t="shared" si="39"/>
        <v>1.3363191239802608</v>
      </c>
      <c r="Q117" s="72">
        <f t="shared" si="39"/>
        <v>1.2175369774234408</v>
      </c>
    </row>
    <row r="118" spans="1:20" x14ac:dyDescent="0.25">
      <c r="A118" s="14"/>
      <c r="B118" s="17" t="s">
        <v>74</v>
      </c>
      <c r="C118" s="17"/>
      <c r="D118" s="17"/>
      <c r="E118" s="17"/>
      <c r="F118" s="17"/>
      <c r="G118" s="17"/>
      <c r="H118" s="65">
        <f t="shared" ref="H118:Q118" si="40">+H117*H113</f>
        <v>50.63333333333334</v>
      </c>
      <c r="I118" s="65">
        <f t="shared" si="40"/>
        <v>48.492073037050957</v>
      </c>
      <c r="J118" s="65">
        <f t="shared" si="40"/>
        <v>45.973096731314918</v>
      </c>
      <c r="K118" s="65">
        <f t="shared" si="40"/>
        <v>53.161959977259656</v>
      </c>
      <c r="L118" s="65">
        <f t="shared" si="40"/>
        <v>48.552531529337685</v>
      </c>
      <c r="M118" s="65">
        <f t="shared" si="40"/>
        <v>36.66927446061964</v>
      </c>
      <c r="N118" s="65">
        <f t="shared" si="40"/>
        <v>32.02696605589513</v>
      </c>
      <c r="O118" s="65">
        <f t="shared" si="40"/>
        <v>30.87823197302972</v>
      </c>
      <c r="P118" s="65">
        <f t="shared" si="40"/>
        <v>19.68543149946148</v>
      </c>
      <c r="Q118" s="65">
        <f t="shared" si="40"/>
        <v>17.553612357894487</v>
      </c>
    </row>
    <row r="119" spans="1:20" x14ac:dyDescent="0.25">
      <c r="A119" s="14"/>
      <c r="B119" s="17" t="s">
        <v>75</v>
      </c>
      <c r="C119" s="17"/>
      <c r="D119" s="17"/>
      <c r="E119" s="17"/>
      <c r="F119" s="17"/>
      <c r="G119" s="17"/>
      <c r="H119" s="4">
        <f t="shared" ref="H119:Q119" si="41">+H118*H73*12</f>
        <v>12701577.225179113</v>
      </c>
      <c r="I119" s="4">
        <f t="shared" si="41"/>
        <v>26274625.068169586</v>
      </c>
      <c r="J119" s="4">
        <f t="shared" si="41"/>
        <v>28900563.544091672</v>
      </c>
      <c r="K119" s="4">
        <f t="shared" si="41"/>
        <v>41831006.918921903</v>
      </c>
      <c r="L119" s="4">
        <f t="shared" si="41"/>
        <v>101864055.9616089</v>
      </c>
      <c r="M119" s="4">
        <f t="shared" si="41"/>
        <v>178031553.50145376</v>
      </c>
      <c r="N119" s="4">
        <f t="shared" si="41"/>
        <v>232047111.41561973</v>
      </c>
      <c r="O119" s="4">
        <f t="shared" si="41"/>
        <v>235414968.57057899</v>
      </c>
      <c r="P119" s="4">
        <f t="shared" si="41"/>
        <v>184396174.03456095</v>
      </c>
      <c r="Q119" s="4">
        <f t="shared" si="41"/>
        <v>277826200.85475552</v>
      </c>
    </row>
    <row r="120" spans="1:20" x14ac:dyDescent="0.25">
      <c r="A120" s="14"/>
      <c r="B120" s="17" t="s">
        <v>76</v>
      </c>
      <c r="C120" s="17"/>
      <c r="D120" s="17"/>
      <c r="E120" s="17"/>
      <c r="F120" s="17"/>
      <c r="G120" s="17"/>
      <c r="H120" s="4">
        <f t="shared" ref="H120:Q120" si="42">H119*G25</f>
        <v>11050372.185905831</v>
      </c>
      <c r="I120" s="4">
        <f t="shared" si="42"/>
        <v>23134249.487371299</v>
      </c>
      <c r="J120" s="4">
        <f t="shared" si="42"/>
        <v>25766024.246231396</v>
      </c>
      <c r="K120" s="4">
        <f t="shared" si="42"/>
        <v>37777919.631912693</v>
      </c>
      <c r="L120" s="4">
        <f t="shared" si="42"/>
        <v>93217842.693283141</v>
      </c>
      <c r="M120" s="4">
        <f t="shared" si="42"/>
        <v>164589705.32975551</v>
      </c>
      <c r="N120" s="4">
        <f t="shared" si="42"/>
        <v>216807093.53038561</v>
      </c>
      <c r="O120" s="4">
        <f t="shared" si="42"/>
        <v>222364293.52748382</v>
      </c>
      <c r="P120" s="4">
        <f t="shared" si="42"/>
        <v>176132848.22389674</v>
      </c>
      <c r="Q120" s="4">
        <f t="shared" si="42"/>
        <v>268428001.18962482</v>
      </c>
    </row>
    <row r="121" spans="1:20" x14ac:dyDescent="0.25">
      <c r="F121" s="23"/>
      <c r="H121" s="73"/>
      <c r="I121" s="5"/>
      <c r="J121" s="5"/>
      <c r="K121" s="5"/>
      <c r="L121" s="5"/>
      <c r="M121" s="5"/>
      <c r="N121" s="5"/>
      <c r="O121" s="5"/>
      <c r="P121" s="5"/>
      <c r="Q121" s="5"/>
      <c r="R121" s="55"/>
    </row>
    <row r="122" spans="1:20" x14ac:dyDescent="0.25">
      <c r="A122" s="12" t="s">
        <v>77</v>
      </c>
      <c r="F122" s="23"/>
      <c r="H122" s="73" t="s">
        <v>2</v>
      </c>
      <c r="I122" s="5"/>
      <c r="J122" s="5"/>
      <c r="K122" s="5"/>
      <c r="L122" s="5"/>
      <c r="M122" s="5"/>
      <c r="N122" s="5"/>
      <c r="O122" s="5"/>
      <c r="P122" s="5"/>
      <c r="Q122" s="5"/>
      <c r="R122" s="55"/>
    </row>
    <row r="123" spans="1:20" ht="15.75" customHeight="1" x14ac:dyDescent="0.25">
      <c r="A123" s="14"/>
      <c r="B123" s="17" t="s">
        <v>78</v>
      </c>
      <c r="C123" s="17"/>
      <c r="D123" s="17"/>
      <c r="E123" s="17"/>
      <c r="F123" s="59" t="s">
        <v>2</v>
      </c>
      <c r="G123" s="17"/>
      <c r="H123" s="60">
        <v>0.03</v>
      </c>
      <c r="I123" s="60">
        <v>0.03</v>
      </c>
      <c r="J123" s="60">
        <v>0.03</v>
      </c>
      <c r="K123" s="60">
        <v>0.03</v>
      </c>
      <c r="L123" s="60">
        <v>0.03</v>
      </c>
      <c r="M123" s="60">
        <v>0.03</v>
      </c>
      <c r="N123" s="60">
        <v>0.03</v>
      </c>
      <c r="O123" s="60">
        <v>0.03</v>
      </c>
      <c r="P123" s="60">
        <v>0.03</v>
      </c>
      <c r="Q123" s="60">
        <v>0.03</v>
      </c>
      <c r="R123" s="254"/>
      <c r="S123" s="255"/>
      <c r="T123" s="255"/>
    </row>
    <row r="124" spans="1:20" x14ac:dyDescent="0.25">
      <c r="A124" s="14"/>
      <c r="B124" s="17" t="s">
        <v>79</v>
      </c>
      <c r="C124" s="17"/>
      <c r="D124" s="17"/>
      <c r="E124" s="17"/>
      <c r="F124" s="59" t="s">
        <v>2</v>
      </c>
      <c r="G124" s="17"/>
      <c r="H124" s="60">
        <f>H123*H90*0.7</f>
        <v>11.318999999999997</v>
      </c>
      <c r="I124" s="60">
        <f t="shared" ref="I124:Q124" si="43">I123*I90*0.7</f>
        <v>10.206</v>
      </c>
      <c r="J124" s="60">
        <f t="shared" si="43"/>
        <v>10.016999999999998</v>
      </c>
      <c r="K124" s="60">
        <f t="shared" si="43"/>
        <v>11.613</v>
      </c>
      <c r="L124" s="60">
        <f t="shared" si="43"/>
        <v>10.667999999999999</v>
      </c>
      <c r="M124" s="60">
        <f t="shared" si="43"/>
        <v>9.5759999999999987</v>
      </c>
      <c r="N124" s="60">
        <f t="shared" si="43"/>
        <v>7.6229999999999984</v>
      </c>
      <c r="O124" s="60">
        <f t="shared" si="43"/>
        <v>6.6569999999999991</v>
      </c>
      <c r="P124" s="60">
        <f t="shared" si="43"/>
        <v>6.0269999999999992</v>
      </c>
      <c r="Q124" s="60">
        <f t="shared" si="43"/>
        <v>5.4179999999999993</v>
      </c>
      <c r="R124" s="254"/>
      <c r="S124" s="255"/>
      <c r="T124" s="255"/>
    </row>
    <row r="125" spans="1:20" x14ac:dyDescent="0.25">
      <c r="A125" s="14"/>
      <c r="B125" s="17" t="s">
        <v>80</v>
      </c>
      <c r="C125" s="17"/>
      <c r="D125" s="17"/>
      <c r="E125" s="17"/>
      <c r="F125" s="59"/>
      <c r="G125" s="17"/>
      <c r="H125" s="60">
        <f t="shared" ref="H125:Q125" si="44">H123*H110*0.7</f>
        <v>4.5569999999999995</v>
      </c>
      <c r="I125" s="60">
        <f t="shared" si="44"/>
        <v>4.7459999999999996</v>
      </c>
      <c r="J125" s="60">
        <f t="shared" si="44"/>
        <v>4.8929999999999989</v>
      </c>
      <c r="K125" s="60">
        <f t="shared" si="44"/>
        <v>6.1529999999999987</v>
      </c>
      <c r="L125" s="60">
        <f t="shared" si="44"/>
        <v>6.1109999999999998</v>
      </c>
      <c r="M125" s="60">
        <f t="shared" si="44"/>
        <v>5.0189999999999992</v>
      </c>
      <c r="N125" s="60">
        <f t="shared" si="44"/>
        <v>4.7669999999999995</v>
      </c>
      <c r="O125" s="60">
        <f t="shared" si="44"/>
        <v>4.9979999999999993</v>
      </c>
      <c r="P125" s="60">
        <f t="shared" si="44"/>
        <v>3.4649999999999999</v>
      </c>
      <c r="Q125" s="60">
        <f t="shared" si="44"/>
        <v>3.36</v>
      </c>
      <c r="R125" s="254"/>
      <c r="S125" s="255"/>
      <c r="T125" s="255"/>
    </row>
    <row r="126" spans="1:20" x14ac:dyDescent="0.25">
      <c r="A126" s="14"/>
      <c r="B126" s="17"/>
      <c r="C126" s="17"/>
      <c r="D126" s="17"/>
      <c r="E126" s="17"/>
      <c r="F126" s="59"/>
      <c r="G126" s="17"/>
      <c r="H126" s="3"/>
      <c r="I126" s="3"/>
      <c r="J126" s="3"/>
      <c r="K126" s="3"/>
      <c r="L126" s="3"/>
      <c r="M126" s="3"/>
      <c r="N126" s="3"/>
      <c r="O126" s="3"/>
      <c r="P126" s="224"/>
      <c r="Q126" s="3"/>
      <c r="R126" s="55"/>
    </row>
    <row r="127" spans="1:20" ht="15.75" customHeight="1" x14ac:dyDescent="0.25">
      <c r="A127" s="14"/>
      <c r="B127" s="17" t="s">
        <v>81</v>
      </c>
      <c r="C127" s="17"/>
      <c r="D127" s="17"/>
      <c r="E127" s="17"/>
      <c r="F127" s="59"/>
      <c r="G127" s="17"/>
      <c r="H127" s="3">
        <v>0.05</v>
      </c>
      <c r="I127" s="3">
        <f t="shared" ref="I127:Q127" si="45">+H127</f>
        <v>0.05</v>
      </c>
      <c r="J127" s="3">
        <f t="shared" si="45"/>
        <v>0.05</v>
      </c>
      <c r="K127" s="3">
        <f t="shared" si="45"/>
        <v>0.05</v>
      </c>
      <c r="L127" s="3">
        <f t="shared" si="45"/>
        <v>0.05</v>
      </c>
      <c r="M127" s="3">
        <f t="shared" si="45"/>
        <v>0.05</v>
      </c>
      <c r="N127" s="3">
        <f t="shared" si="45"/>
        <v>0.05</v>
      </c>
      <c r="O127" s="3">
        <f t="shared" si="45"/>
        <v>0.05</v>
      </c>
      <c r="P127" s="224">
        <f t="shared" si="45"/>
        <v>0.05</v>
      </c>
      <c r="Q127" s="3">
        <f t="shared" si="45"/>
        <v>0.05</v>
      </c>
      <c r="R127" s="256"/>
      <c r="S127" s="256"/>
      <c r="T127" s="256"/>
    </row>
    <row r="128" spans="1:20" x14ac:dyDescent="0.25">
      <c r="A128" s="28"/>
      <c r="F128" s="23"/>
      <c r="H128" s="5"/>
      <c r="I128" s="5"/>
      <c r="J128" s="5"/>
      <c r="K128" s="5"/>
      <c r="L128" s="5"/>
      <c r="M128" s="5"/>
      <c r="N128" s="5"/>
      <c r="O128" s="5"/>
      <c r="P128" s="5"/>
      <c r="Q128" s="305"/>
      <c r="R128" s="256"/>
      <c r="S128" s="256"/>
      <c r="T128" s="256"/>
    </row>
    <row r="129" spans="1:20" x14ac:dyDescent="0.25">
      <c r="A129" s="28"/>
      <c r="F129" s="23"/>
      <c r="H129" s="73"/>
      <c r="I129" s="5"/>
      <c r="J129" s="5"/>
      <c r="K129" s="5"/>
      <c r="L129" s="5"/>
      <c r="M129" s="5"/>
      <c r="N129" s="5"/>
      <c r="O129" s="5"/>
      <c r="P129" s="5"/>
      <c r="Q129" s="305"/>
      <c r="R129" s="305"/>
      <c r="S129" s="74"/>
      <c r="T129" s="74"/>
    </row>
    <row r="130" spans="1:20" x14ac:dyDescent="0.25">
      <c r="A130" s="12" t="s">
        <v>82</v>
      </c>
      <c r="F130" s="2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55"/>
    </row>
    <row r="131" spans="1:20" x14ac:dyDescent="0.25">
      <c r="A131" s="14"/>
      <c r="B131" s="17" t="s">
        <v>83</v>
      </c>
      <c r="C131" s="17"/>
      <c r="D131" s="17"/>
      <c r="E131" s="17"/>
      <c r="F131" s="59"/>
      <c r="G131" s="75"/>
      <c r="H131" s="16">
        <v>0.3</v>
      </c>
      <c r="I131" s="16">
        <v>0.2</v>
      </c>
      <c r="J131" s="16">
        <v>0.1</v>
      </c>
      <c r="K131" s="16">
        <v>0.09</v>
      </c>
      <c r="L131" s="16">
        <v>0.09</v>
      </c>
      <c r="M131" s="16">
        <v>0.08</v>
      </c>
      <c r="N131" s="16">
        <v>7.0000000000000007E-2</v>
      </c>
      <c r="O131" s="16">
        <v>7.0000000000000007E-2</v>
      </c>
      <c r="P131" s="16">
        <v>0.06</v>
      </c>
      <c r="Q131" s="16">
        <v>0.06</v>
      </c>
      <c r="R131" s="55"/>
      <c r="S131" s="76"/>
    </row>
    <row r="132" spans="1:20" x14ac:dyDescent="0.25">
      <c r="A132" s="17"/>
      <c r="B132" s="17" t="s">
        <v>84</v>
      </c>
      <c r="C132" s="17"/>
      <c r="D132" s="17"/>
      <c r="E132" s="17"/>
      <c r="F132" s="59"/>
      <c r="G132" s="225"/>
      <c r="H132" s="16">
        <v>0.24</v>
      </c>
      <c r="I132" s="16">
        <v>0.11</v>
      </c>
      <c r="J132" s="16">
        <v>0.1</v>
      </c>
      <c r="K132" s="16">
        <v>0.1</v>
      </c>
      <c r="L132" s="16">
        <v>0.09</v>
      </c>
      <c r="M132" s="16">
        <v>0.08</v>
      </c>
      <c r="N132" s="16">
        <v>7.0000000000000007E-2</v>
      </c>
      <c r="O132" s="16">
        <v>7.0000000000000007E-2</v>
      </c>
      <c r="P132" s="16">
        <v>0.06</v>
      </c>
      <c r="Q132" s="16">
        <v>0.06</v>
      </c>
      <c r="R132" s="55"/>
      <c r="S132" s="76"/>
    </row>
    <row r="133" spans="1:20" x14ac:dyDescent="0.25">
      <c r="A133" s="17"/>
      <c r="B133" s="17" t="s">
        <v>85</v>
      </c>
      <c r="C133" s="17"/>
      <c r="D133" s="17"/>
      <c r="E133" s="17"/>
      <c r="F133" s="59"/>
      <c r="G133" s="17"/>
      <c r="H133" s="77">
        <v>0.1</v>
      </c>
      <c r="I133" s="77">
        <v>0.1</v>
      </c>
      <c r="J133" s="77">
        <v>0.09</v>
      </c>
      <c r="K133" s="77">
        <v>0.09</v>
      </c>
      <c r="L133" s="77">
        <v>0.09</v>
      </c>
      <c r="M133" s="77">
        <v>0.08</v>
      </c>
      <c r="N133" s="77">
        <v>7.0000000000000007E-2</v>
      </c>
      <c r="O133" s="77">
        <v>7.0000000000000007E-2</v>
      </c>
      <c r="P133" s="77">
        <v>0.06</v>
      </c>
      <c r="Q133" s="77">
        <v>0.06</v>
      </c>
      <c r="R133" s="55"/>
      <c r="S133" s="76"/>
    </row>
    <row r="134" spans="1:20" x14ac:dyDescent="0.25">
      <c r="A134" s="17"/>
      <c r="B134" s="17" t="s">
        <v>86</v>
      </c>
      <c r="C134" s="17"/>
      <c r="D134" s="17"/>
      <c r="E134" s="17"/>
      <c r="F134" s="59"/>
      <c r="G134" s="17"/>
      <c r="H134" s="6">
        <f t="shared" ref="H134:Q134" si="46">SUM(H131:H133)</f>
        <v>0.64</v>
      </c>
      <c r="I134" s="6">
        <f t="shared" si="46"/>
        <v>0.41000000000000003</v>
      </c>
      <c r="J134" s="6">
        <f>SUM(J131:J133)</f>
        <v>0.29000000000000004</v>
      </c>
      <c r="K134" s="6">
        <f t="shared" si="46"/>
        <v>0.28000000000000003</v>
      </c>
      <c r="L134" s="6">
        <f t="shared" si="46"/>
        <v>0.27</v>
      </c>
      <c r="M134" s="6">
        <f t="shared" si="46"/>
        <v>0.24</v>
      </c>
      <c r="N134" s="6">
        <f t="shared" si="46"/>
        <v>0.21000000000000002</v>
      </c>
      <c r="O134" s="6">
        <f t="shared" si="46"/>
        <v>0.21000000000000002</v>
      </c>
      <c r="P134" s="6">
        <f t="shared" si="46"/>
        <v>0.18</v>
      </c>
      <c r="Q134" s="6">
        <f t="shared" si="46"/>
        <v>0.18</v>
      </c>
      <c r="R134" s="55"/>
    </row>
    <row r="135" spans="1:20" x14ac:dyDescent="0.25">
      <c r="F135" s="23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55"/>
    </row>
    <row r="136" spans="1:20" x14ac:dyDescent="0.25">
      <c r="F136" s="23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55"/>
    </row>
    <row r="137" spans="1:20" x14ac:dyDescent="0.25">
      <c r="A137" s="12" t="s">
        <v>87</v>
      </c>
      <c r="G137" s="28"/>
      <c r="H137" s="28">
        <f>H100</f>
        <v>2021</v>
      </c>
      <c r="I137" s="28">
        <f t="shared" ref="I137:Q137" si="47">I100</f>
        <v>2022</v>
      </c>
      <c r="J137" s="28">
        <f t="shared" si="47"/>
        <v>2023</v>
      </c>
      <c r="K137" s="28">
        <f t="shared" si="47"/>
        <v>2024</v>
      </c>
      <c r="L137" s="28">
        <f t="shared" si="47"/>
        <v>2025</v>
      </c>
      <c r="M137" s="28">
        <f t="shared" si="47"/>
        <v>2026</v>
      </c>
      <c r="N137" s="28">
        <f t="shared" si="47"/>
        <v>2027</v>
      </c>
      <c r="O137" s="28">
        <f t="shared" si="47"/>
        <v>2028</v>
      </c>
      <c r="P137" s="28">
        <f t="shared" si="47"/>
        <v>2029</v>
      </c>
      <c r="Q137" s="28">
        <f t="shared" si="47"/>
        <v>2030</v>
      </c>
      <c r="R137" s="35"/>
    </row>
    <row r="138" spans="1:20" x14ac:dyDescent="0.25">
      <c r="B138" s="78"/>
      <c r="E138" s="78"/>
      <c r="F138" s="61"/>
      <c r="G138" s="78"/>
    </row>
    <row r="139" spans="1:20" x14ac:dyDescent="0.25">
      <c r="A139" s="12" t="s">
        <v>88</v>
      </c>
    </row>
    <row r="140" spans="1:20" x14ac:dyDescent="0.25">
      <c r="A140" s="17" t="s">
        <v>89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20" x14ac:dyDescent="0.25">
      <c r="A141" s="17"/>
      <c r="B141" s="17" t="s">
        <v>90</v>
      </c>
      <c r="C141" s="17"/>
      <c r="D141" s="17"/>
      <c r="E141" s="17"/>
      <c r="F141" s="17"/>
      <c r="G141" s="17"/>
      <c r="H141" s="67">
        <f t="shared" ref="H141:Q141" si="48">H92*H65*12</f>
        <v>53319931.430970088</v>
      </c>
      <c r="I141" s="67">
        <f t="shared" si="48"/>
        <v>101508572.15518244</v>
      </c>
      <c r="J141" s="67">
        <f t="shared" si="48"/>
        <v>104303311.1613619</v>
      </c>
      <c r="K141" s="67">
        <f t="shared" si="48"/>
        <v>144290261.25974655</v>
      </c>
      <c r="L141" s="67">
        <f t="shared" si="48"/>
        <v>314024999.02960402</v>
      </c>
      <c r="M141" s="67">
        <f t="shared" si="48"/>
        <v>623997758.01651347</v>
      </c>
      <c r="N141" s="67">
        <f t="shared" si="48"/>
        <v>683572639.00580239</v>
      </c>
      <c r="O141" s="67">
        <f t="shared" si="48"/>
        <v>610805088.68475878</v>
      </c>
      <c r="P141" s="67">
        <f t="shared" si="48"/>
        <v>605465799.58032</v>
      </c>
      <c r="Q141" s="67">
        <f t="shared" si="48"/>
        <v>771028365.91678262</v>
      </c>
    </row>
    <row r="142" spans="1:20" x14ac:dyDescent="0.25">
      <c r="A142" s="17"/>
      <c r="B142" s="17" t="s">
        <v>91</v>
      </c>
      <c r="C142" s="17"/>
      <c r="D142" s="17"/>
      <c r="E142" s="17"/>
      <c r="F142" s="17"/>
      <c r="G142" s="17"/>
      <c r="H142" s="79">
        <f t="shared" ref="H142:Q142" si="49">H118*H73*12</f>
        <v>12701577.225179113</v>
      </c>
      <c r="I142" s="79">
        <f t="shared" si="49"/>
        <v>26274625.068169586</v>
      </c>
      <c r="J142" s="79">
        <f t="shared" si="49"/>
        <v>28900563.544091672</v>
      </c>
      <c r="K142" s="79">
        <f t="shared" si="49"/>
        <v>41831006.918921903</v>
      </c>
      <c r="L142" s="79">
        <f t="shared" si="49"/>
        <v>101864055.9616089</v>
      </c>
      <c r="M142" s="79">
        <f t="shared" si="49"/>
        <v>178031553.50145376</v>
      </c>
      <c r="N142" s="79">
        <f t="shared" si="49"/>
        <v>232047111.41561973</v>
      </c>
      <c r="O142" s="79">
        <f t="shared" si="49"/>
        <v>235414968.57057899</v>
      </c>
      <c r="P142" s="79">
        <f t="shared" si="49"/>
        <v>184396174.03456095</v>
      </c>
      <c r="Q142" s="79">
        <f t="shared" si="49"/>
        <v>277826200.85475552</v>
      </c>
    </row>
    <row r="143" spans="1:20" x14ac:dyDescent="0.25">
      <c r="A143" s="17"/>
      <c r="B143" s="17" t="s">
        <v>92</v>
      </c>
      <c r="C143" s="17"/>
      <c r="D143" s="17"/>
      <c r="E143" s="17"/>
      <c r="F143" s="17"/>
      <c r="G143" s="17"/>
      <c r="H143" s="79">
        <f>H141+H142</f>
        <v>66021508.656149201</v>
      </c>
      <c r="I143" s="79">
        <f t="shared" ref="I143:Q143" si="50">I141+I142</f>
        <v>127783197.22335202</v>
      </c>
      <c r="J143" s="79">
        <f t="shared" si="50"/>
        <v>133203874.70545357</v>
      </c>
      <c r="K143" s="79">
        <f t="shared" si="50"/>
        <v>186121268.17866844</v>
      </c>
      <c r="L143" s="79">
        <f t="shared" si="50"/>
        <v>415889054.9912129</v>
      </c>
      <c r="M143" s="79">
        <f t="shared" si="50"/>
        <v>802029311.51796722</v>
      </c>
      <c r="N143" s="79">
        <f t="shared" si="50"/>
        <v>915619750.42142212</v>
      </c>
      <c r="O143" s="79">
        <f t="shared" si="50"/>
        <v>846220057.25533772</v>
      </c>
      <c r="P143" s="79">
        <f t="shared" si="50"/>
        <v>789861973.61488092</v>
      </c>
      <c r="Q143" s="79">
        <f t="shared" si="50"/>
        <v>1048854566.7715381</v>
      </c>
    </row>
    <row r="144" spans="1:20" x14ac:dyDescent="0.25">
      <c r="A144" s="17"/>
      <c r="B144" s="17" t="s">
        <v>93</v>
      </c>
      <c r="C144" s="17"/>
      <c r="D144" s="17"/>
      <c r="E144" s="17"/>
      <c r="F144" s="17"/>
      <c r="G144" s="17"/>
      <c r="H144" s="45">
        <f t="shared" ref="H144:Q144" si="51">H65*G15*12</f>
        <v>6359387.5282100551</v>
      </c>
      <c r="I144" s="45">
        <f t="shared" si="51"/>
        <v>13226996.617734157</v>
      </c>
      <c r="J144" s="45">
        <f t="shared" si="51"/>
        <v>14323334.273612864</v>
      </c>
      <c r="K144" s="45">
        <f t="shared" si="51"/>
        <v>16836686.23337055</v>
      </c>
      <c r="L144" s="45">
        <f t="shared" si="51"/>
        <v>41362040.40069171</v>
      </c>
      <c r="M144" s="45">
        <f t="shared" si="51"/>
        <v>90198631.723396748</v>
      </c>
      <c r="N144" s="45">
        <f t="shared" si="51"/>
        <v>129068785.62246838</v>
      </c>
      <c r="O144" s="45">
        <f t="shared" si="51"/>
        <v>130096879.95148118</v>
      </c>
      <c r="P144" s="45">
        <f t="shared" si="51"/>
        <v>148571367.06751105</v>
      </c>
      <c r="Q144" s="45">
        <f t="shared" si="51"/>
        <v>207328195.93779659</v>
      </c>
    </row>
    <row r="145" spans="1:18" x14ac:dyDescent="0.25">
      <c r="A145" s="17"/>
      <c r="B145" s="17" t="s">
        <v>94</v>
      </c>
      <c r="C145" s="17"/>
      <c r="D145" s="17"/>
      <c r="E145" s="17"/>
      <c r="F145" s="17"/>
      <c r="G145" s="17"/>
      <c r="H145" s="8">
        <f t="shared" ref="H145:Q145" si="52">H141*G17</f>
        <v>46388340.344943985</v>
      </c>
      <c r="I145" s="8">
        <f t="shared" si="52"/>
        <v>89376142.466432437</v>
      </c>
      <c r="J145" s="8">
        <f t="shared" si="52"/>
        <v>92990631.142737269</v>
      </c>
      <c r="K145" s="8">
        <f t="shared" si="52"/>
        <v>130309698.35614175</v>
      </c>
      <c r="L145" s="8">
        <f t="shared" si="52"/>
        <v>287370581.16292256</v>
      </c>
      <c r="M145" s="8">
        <f t="shared" si="52"/>
        <v>576884294.37609434</v>
      </c>
      <c r="N145" s="8">
        <f t="shared" si="52"/>
        <v>638678051.95082271</v>
      </c>
      <c r="O145" s="8">
        <f t="shared" si="52"/>
        <v>576943950.73123121</v>
      </c>
      <c r="P145" s="8">
        <f t="shared" si="52"/>
        <v>578333126.16482508</v>
      </c>
      <c r="Q145" s="8">
        <f t="shared" si="52"/>
        <v>744946309.91172767</v>
      </c>
    </row>
    <row r="146" spans="1:18" x14ac:dyDescent="0.25">
      <c r="A146" s="17"/>
      <c r="B146" s="17" t="s">
        <v>95</v>
      </c>
      <c r="C146" s="17"/>
      <c r="D146" s="17"/>
      <c r="E146" s="17"/>
      <c r="F146" s="17"/>
      <c r="G146" s="17"/>
      <c r="H146" s="8">
        <f>H142*G25</f>
        <v>11050372.185905831</v>
      </c>
      <c r="I146" s="8">
        <f>I142*H25</f>
        <v>23134249.487371299</v>
      </c>
      <c r="J146" s="8">
        <f>J142*I25</f>
        <v>25766024.246231396</v>
      </c>
      <c r="K146" s="8">
        <f t="shared" ref="K146:Q146" si="53">K142*J25</f>
        <v>37777919.631912693</v>
      </c>
      <c r="L146" s="8">
        <f t="shared" si="53"/>
        <v>93217842.693283141</v>
      </c>
      <c r="M146" s="8">
        <f t="shared" si="53"/>
        <v>164589705.32975551</v>
      </c>
      <c r="N146" s="8">
        <f t="shared" si="53"/>
        <v>216807093.53038561</v>
      </c>
      <c r="O146" s="8">
        <f t="shared" si="53"/>
        <v>222364293.52748382</v>
      </c>
      <c r="P146" s="8">
        <f t="shared" si="53"/>
        <v>176132848.22389674</v>
      </c>
      <c r="Q146" s="8">
        <f t="shared" si="53"/>
        <v>268428001.18962482</v>
      </c>
    </row>
    <row r="147" spans="1:18" x14ac:dyDescent="0.25">
      <c r="A147" s="17" t="s">
        <v>96</v>
      </c>
      <c r="B147" s="17"/>
      <c r="C147" s="17"/>
      <c r="D147" s="17"/>
      <c r="E147" s="17"/>
      <c r="F147" s="17"/>
      <c r="G147" s="17"/>
      <c r="H147" s="49">
        <f>SUM(H143:H146)</f>
        <v>129819608.71520907</v>
      </c>
      <c r="I147" s="49">
        <f t="shared" ref="I147:Q147" si="54">SUM(I143:I146)</f>
        <v>253520585.7948899</v>
      </c>
      <c r="J147" s="49">
        <f t="shared" si="54"/>
        <v>266283864.36803511</v>
      </c>
      <c r="K147" s="49">
        <f t="shared" si="54"/>
        <v>371045572.40009344</v>
      </c>
      <c r="L147" s="49">
        <f t="shared" si="54"/>
        <v>837839519.24811029</v>
      </c>
      <c r="M147" s="49">
        <f t="shared" si="54"/>
        <v>1633701942.9472139</v>
      </c>
      <c r="N147" s="49">
        <f>SUM(N143:N146)</f>
        <v>1900173681.5250988</v>
      </c>
      <c r="O147" s="49">
        <f t="shared" si="54"/>
        <v>1775625181.4655342</v>
      </c>
      <c r="P147" s="49">
        <f t="shared" si="54"/>
        <v>1692899315.0711138</v>
      </c>
      <c r="Q147" s="49">
        <f t="shared" si="54"/>
        <v>2269557073.8106875</v>
      </c>
    </row>
    <row r="148" spans="1:18" x14ac:dyDescent="0.25">
      <c r="A148" s="17" t="s">
        <v>97</v>
      </c>
      <c r="B148" s="17"/>
      <c r="C148" s="17"/>
      <c r="D148" s="17"/>
      <c r="E148" s="17"/>
      <c r="F148" s="17"/>
      <c r="G148" s="17"/>
      <c r="H148" s="8">
        <f>H67*G16</f>
        <v>4148617.1138892546</v>
      </c>
      <c r="I148" s="8">
        <f t="shared" ref="I148:N148" si="55">I67*H16</f>
        <v>519992.51832413202</v>
      </c>
      <c r="J148" s="8">
        <f t="shared" si="55"/>
        <v>453862.48790275783</v>
      </c>
      <c r="K148" s="8">
        <f t="shared" si="55"/>
        <v>1462173.4738538561</v>
      </c>
      <c r="L148" s="8">
        <f t="shared" si="55"/>
        <v>13573957.930048583</v>
      </c>
      <c r="M148" s="8">
        <f t="shared" si="55"/>
        <v>16452711.644098677</v>
      </c>
      <c r="N148" s="8">
        <f t="shared" si="55"/>
        <v>7925724.5547180381</v>
      </c>
      <c r="O148" s="8">
        <f>O67*N16</f>
        <v>-5179590.9769109581</v>
      </c>
      <c r="P148" s="8">
        <f>P67*O16</f>
        <v>15349524.003147213</v>
      </c>
      <c r="Q148" s="8">
        <f>Q67*P16</f>
        <v>15856538.44529975</v>
      </c>
    </row>
    <row r="149" spans="1:18" x14ac:dyDescent="0.25">
      <c r="A149" s="17" t="s">
        <v>98</v>
      </c>
      <c r="B149" s="17"/>
      <c r="C149" s="17"/>
      <c r="D149" s="17"/>
      <c r="E149" s="17"/>
      <c r="F149" s="17"/>
      <c r="G149" s="17"/>
      <c r="H149" s="8">
        <f>H75*G24</f>
        <v>3404925.7709630905</v>
      </c>
      <c r="I149" s="8">
        <f>I75*H24</f>
        <v>679492.72007974167</v>
      </c>
      <c r="J149" s="8">
        <f>J75*I24</f>
        <v>794256.37547751563</v>
      </c>
      <c r="K149" s="8">
        <f>K75*J24</f>
        <v>1707479.1545115621</v>
      </c>
      <c r="L149" s="8">
        <f t="shared" ref="L149:Q149" si="56">L75*K24</f>
        <v>16582388.353487263</v>
      </c>
      <c r="M149" s="8">
        <f t="shared" si="56"/>
        <v>16399585.755284164</v>
      </c>
      <c r="N149" s="8">
        <f t="shared" si="56"/>
        <v>9488092.5721902214</v>
      </c>
      <c r="O149" s="8">
        <f t="shared" si="56"/>
        <v>-3322881.4101551762</v>
      </c>
      <c r="P149" s="8">
        <f t="shared" si="56"/>
        <v>23426232.56592416</v>
      </c>
      <c r="Q149" s="8">
        <f t="shared" si="56"/>
        <v>44922191.157834187</v>
      </c>
    </row>
    <row r="150" spans="1:18" s="28" customFormat="1" x14ac:dyDescent="0.25">
      <c r="A150" s="14" t="s">
        <v>99</v>
      </c>
      <c r="B150" s="14"/>
      <c r="C150" s="14"/>
      <c r="D150" s="14"/>
      <c r="E150" s="14"/>
      <c r="F150" s="14"/>
      <c r="G150" s="14"/>
      <c r="H150" s="80">
        <f>SUM(H147:H149)</f>
        <v>137373151.60006142</v>
      </c>
      <c r="I150" s="80">
        <f t="shared" ref="I150:Q150" si="57">SUM(I147:I149)</f>
        <v>254720071.03329378</v>
      </c>
      <c r="J150" s="80">
        <f t="shared" si="57"/>
        <v>267531983.23141539</v>
      </c>
      <c r="K150" s="80">
        <f t="shared" si="57"/>
        <v>374215225.02845883</v>
      </c>
      <c r="L150" s="80">
        <f t="shared" si="57"/>
        <v>867995865.53164613</v>
      </c>
      <c r="M150" s="80">
        <f t="shared" si="57"/>
        <v>1666554240.3465967</v>
      </c>
      <c r="N150" s="80">
        <f t="shared" si="57"/>
        <v>1917587498.6520071</v>
      </c>
      <c r="O150" s="80">
        <f t="shared" si="57"/>
        <v>1767122709.0784681</v>
      </c>
      <c r="P150" s="80">
        <f t="shared" si="57"/>
        <v>1731675071.6401851</v>
      </c>
      <c r="Q150" s="80">
        <f t="shared" si="57"/>
        <v>2330335803.4138212</v>
      </c>
    </row>
    <row r="151" spans="1:18" x14ac:dyDescent="0.25">
      <c r="A151" s="17" t="s">
        <v>100</v>
      </c>
      <c r="B151" s="17"/>
      <c r="C151" s="17"/>
      <c r="D151" s="17"/>
      <c r="E151" s="17"/>
      <c r="F151" s="17"/>
      <c r="G151" s="17"/>
      <c r="H151" s="8">
        <f>(H124*H65+H125*H73)*12</f>
        <v>3809138.5218146238</v>
      </c>
      <c r="I151" s="8">
        <f t="shared" ref="I151:Q151" si="58">(I124*I65+I125*I73)*12</f>
        <v>7646969.9497482497</v>
      </c>
      <c r="J151" s="8">
        <f t="shared" si="58"/>
        <v>8551863.1891044732</v>
      </c>
      <c r="K151" s="8">
        <f t="shared" si="58"/>
        <v>12416786.802065521</v>
      </c>
      <c r="L151" s="8">
        <f t="shared" si="58"/>
        <v>30174997.435542963</v>
      </c>
      <c r="M151" s="8">
        <f t="shared" si="58"/>
        <v>58851636.303822026</v>
      </c>
      <c r="N151" s="8">
        <f t="shared" si="58"/>
        <v>74413733.377655774</v>
      </c>
      <c r="O151" s="8">
        <f t="shared" si="58"/>
        <v>73734940.07027708</v>
      </c>
      <c r="P151" s="8">
        <f t="shared" si="58"/>
        <v>69853553.827045143</v>
      </c>
      <c r="Q151" s="8">
        <f t="shared" si="58"/>
        <v>100802051.40008453</v>
      </c>
    </row>
    <row r="152" spans="1:18" x14ac:dyDescent="0.25">
      <c r="A152" s="17" t="s">
        <v>101</v>
      </c>
      <c r="B152" s="17"/>
      <c r="C152" s="17"/>
      <c r="D152" s="17"/>
      <c r="E152" s="17"/>
      <c r="F152" s="17"/>
      <c r="G152" s="17"/>
      <c r="H152" s="8">
        <f>+H127*H150</f>
        <v>6868657.5800030716</v>
      </c>
      <c r="I152" s="8">
        <f t="shared" ref="I152:Q152" si="59">+I127*I150</f>
        <v>12736003.55166469</v>
      </c>
      <c r="J152" s="8">
        <f t="shared" si="59"/>
        <v>13376599.161570771</v>
      </c>
      <c r="K152" s="8">
        <f t="shared" si="59"/>
        <v>18710761.251422942</v>
      </c>
      <c r="L152" s="8">
        <f t="shared" si="59"/>
        <v>43399793.276582308</v>
      </c>
      <c r="M152" s="8">
        <f t="shared" si="59"/>
        <v>83327712.017329842</v>
      </c>
      <c r="N152" s="8">
        <f t="shared" si="59"/>
        <v>95879374.932600364</v>
      </c>
      <c r="O152" s="8">
        <f t="shared" si="59"/>
        <v>88356135.453923404</v>
      </c>
      <c r="P152" s="8">
        <f t="shared" si="59"/>
        <v>86583753.582009256</v>
      </c>
      <c r="Q152" s="8">
        <f t="shared" si="59"/>
        <v>116516790.17069107</v>
      </c>
    </row>
    <row r="153" spans="1:18" x14ac:dyDescent="0.25">
      <c r="A153" s="14" t="s">
        <v>102</v>
      </c>
      <c r="B153" s="17"/>
      <c r="C153" s="17"/>
      <c r="D153" s="17"/>
      <c r="E153" s="17"/>
      <c r="F153" s="17"/>
      <c r="G153" s="17"/>
      <c r="H153" s="80">
        <f>H150-H151-H152</f>
        <v>126695355.49824372</v>
      </c>
      <c r="I153" s="80">
        <f t="shared" ref="I153:Q153" si="60">I150-I151-I152</f>
        <v>234337097.53188086</v>
      </c>
      <c r="J153" s="80">
        <f t="shared" si="60"/>
        <v>245603520.88074017</v>
      </c>
      <c r="K153" s="80">
        <f t="shared" si="60"/>
        <v>343087676.9749704</v>
      </c>
      <c r="L153" s="80">
        <f t="shared" si="60"/>
        <v>794421074.81952083</v>
      </c>
      <c r="M153" s="80">
        <f t="shared" si="60"/>
        <v>1524374892.0254447</v>
      </c>
      <c r="N153" s="80">
        <f t="shared" si="60"/>
        <v>1747294390.3417511</v>
      </c>
      <c r="O153" s="80">
        <f t="shared" si="60"/>
        <v>1605031633.5542676</v>
      </c>
      <c r="P153" s="80">
        <f t="shared" si="60"/>
        <v>1575237764.2311306</v>
      </c>
      <c r="Q153" s="80">
        <f t="shared" si="60"/>
        <v>2113016961.8430457</v>
      </c>
      <c r="R153" s="81" t="s">
        <v>2</v>
      </c>
    </row>
    <row r="154" spans="1:18" x14ac:dyDescent="0.25">
      <c r="A154" s="17" t="s">
        <v>103</v>
      </c>
      <c r="B154" s="17"/>
      <c r="C154" s="17"/>
      <c r="D154" s="17"/>
      <c r="E154" s="17"/>
      <c r="F154" s="17"/>
      <c r="G154" s="17"/>
      <c r="H154" s="8">
        <f>+H131*H150</f>
        <v>41211945.480018422</v>
      </c>
      <c r="I154" s="8">
        <f t="shared" ref="I154:Q154" si="61">+I131*I150</f>
        <v>50944014.206658758</v>
      </c>
      <c r="J154" s="8">
        <f t="shared" si="61"/>
        <v>26753198.323141541</v>
      </c>
      <c r="K154" s="8">
        <f t="shared" si="61"/>
        <v>33679370.252561294</v>
      </c>
      <c r="L154" s="8">
        <f t="shared" si="61"/>
        <v>78119627.897848144</v>
      </c>
      <c r="M154" s="8">
        <f t="shared" si="61"/>
        <v>133324339.22772774</v>
      </c>
      <c r="N154" s="8">
        <f t="shared" si="61"/>
        <v>134231124.90564051</v>
      </c>
      <c r="O154" s="8">
        <f t="shared" si="61"/>
        <v>123698589.63549277</v>
      </c>
      <c r="P154" s="8">
        <f t="shared" si="61"/>
        <v>103900504.2984111</v>
      </c>
      <c r="Q154" s="8">
        <f t="shared" si="61"/>
        <v>139820148.20482928</v>
      </c>
    </row>
    <row r="155" spans="1:18" x14ac:dyDescent="0.25">
      <c r="A155" s="17" t="s">
        <v>104</v>
      </c>
      <c r="B155" s="17"/>
      <c r="C155" s="17"/>
      <c r="D155" s="17"/>
      <c r="E155" s="17"/>
      <c r="F155" s="17"/>
      <c r="G155" s="17"/>
      <c r="H155" s="8">
        <f>+(H132+H133)*H150</f>
        <v>46706871.544020876</v>
      </c>
      <c r="I155" s="8">
        <f t="shared" ref="I155:Q155" si="62">+(I132+I133)*I150</f>
        <v>53491214.916991703</v>
      </c>
      <c r="J155" s="8">
        <f t="shared" si="62"/>
        <v>50831076.813968927</v>
      </c>
      <c r="K155" s="8">
        <f t="shared" si="62"/>
        <v>71100892.755407184</v>
      </c>
      <c r="L155" s="8">
        <f t="shared" si="62"/>
        <v>156239255.79569629</v>
      </c>
      <c r="M155" s="8">
        <f t="shared" si="62"/>
        <v>266648678.45545548</v>
      </c>
      <c r="N155" s="8">
        <f t="shared" si="62"/>
        <v>268462249.81128103</v>
      </c>
      <c r="O155" s="8">
        <f t="shared" si="62"/>
        <v>247397179.27098554</v>
      </c>
      <c r="P155" s="8">
        <f t="shared" si="62"/>
        <v>207801008.5968222</v>
      </c>
      <c r="Q155" s="8">
        <f t="shared" si="62"/>
        <v>279640296.40965855</v>
      </c>
    </row>
    <row r="156" spans="1:18" x14ac:dyDescent="0.25">
      <c r="A156" s="14" t="s">
        <v>105</v>
      </c>
      <c r="B156" s="17"/>
      <c r="C156" s="17"/>
      <c r="D156" s="17"/>
      <c r="E156" s="17"/>
      <c r="F156" s="17"/>
      <c r="G156" s="17"/>
      <c r="H156" s="49">
        <f t="shared" ref="H156:Q156" si="63">SUM(H154:H155)</f>
        <v>87918817.024039298</v>
      </c>
      <c r="I156" s="49">
        <f t="shared" si="63"/>
        <v>104435229.12365046</v>
      </c>
      <c r="J156" s="49">
        <f t="shared" si="63"/>
        <v>77584275.137110472</v>
      </c>
      <c r="K156" s="49">
        <f t="shared" si="63"/>
        <v>104780263.00796849</v>
      </c>
      <c r="L156" s="49">
        <f t="shared" si="63"/>
        <v>234358883.69354445</v>
      </c>
      <c r="M156" s="49">
        <f t="shared" si="63"/>
        <v>399973017.68318319</v>
      </c>
      <c r="N156" s="49">
        <f t="shared" si="63"/>
        <v>402693374.71692157</v>
      </c>
      <c r="O156" s="49">
        <f t="shared" si="63"/>
        <v>371095768.90647829</v>
      </c>
      <c r="P156" s="49">
        <f t="shared" si="63"/>
        <v>311701512.89523327</v>
      </c>
      <c r="Q156" s="49">
        <f t="shared" si="63"/>
        <v>419460444.61448783</v>
      </c>
    </row>
    <row r="157" spans="1:18" x14ac:dyDescent="0.25">
      <c r="A157" s="14" t="s">
        <v>106</v>
      </c>
      <c r="B157" s="17"/>
      <c r="C157" s="17"/>
      <c r="D157" s="17"/>
      <c r="E157" s="17"/>
      <c r="F157" s="17"/>
      <c r="G157" s="17"/>
      <c r="H157" s="80">
        <f t="shared" ref="H157:Q157" si="64">+H153-H156</f>
        <v>38776538.474204421</v>
      </c>
      <c r="I157" s="80">
        <f t="shared" si="64"/>
        <v>129901868.40823039</v>
      </c>
      <c r="J157" s="80">
        <f t="shared" si="64"/>
        <v>168019245.74362969</v>
      </c>
      <c r="K157" s="80">
        <f t="shared" si="64"/>
        <v>238307413.96700191</v>
      </c>
      <c r="L157" s="80">
        <f t="shared" si="64"/>
        <v>560062191.12597632</v>
      </c>
      <c r="M157" s="80">
        <f t="shared" si="64"/>
        <v>1124401874.3422616</v>
      </c>
      <c r="N157" s="80">
        <f t="shared" si="64"/>
        <v>1344601015.6248295</v>
      </c>
      <c r="O157" s="80">
        <f t="shared" si="64"/>
        <v>1233935864.6477895</v>
      </c>
      <c r="P157" s="80">
        <f t="shared" si="64"/>
        <v>1263536251.3358974</v>
      </c>
      <c r="Q157" s="80">
        <f t="shared" si="64"/>
        <v>1693556517.2285578</v>
      </c>
    </row>
    <row r="158" spans="1:18" x14ac:dyDescent="0.25">
      <c r="A158" s="28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226"/>
    </row>
    <row r="159" spans="1:18" x14ac:dyDescent="0.25">
      <c r="G159" s="28"/>
      <c r="R159" s="35"/>
    </row>
    <row r="160" spans="1:18" x14ac:dyDescent="0.25">
      <c r="A160" s="56" t="s">
        <v>107</v>
      </c>
      <c r="B160" s="17"/>
      <c r="C160" s="17"/>
      <c r="D160" s="17"/>
      <c r="E160" s="225"/>
      <c r="F160" s="225"/>
      <c r="G160" s="14">
        <f>H137</f>
        <v>2021</v>
      </c>
      <c r="H160" s="14">
        <f t="shared" ref="H160:P160" si="65">I137</f>
        <v>2022</v>
      </c>
      <c r="I160" s="14">
        <f t="shared" si="65"/>
        <v>2023</v>
      </c>
      <c r="J160" s="14">
        <f t="shared" si="65"/>
        <v>2024</v>
      </c>
      <c r="K160" s="14">
        <f t="shared" si="65"/>
        <v>2025</v>
      </c>
      <c r="L160" s="14">
        <f t="shared" si="65"/>
        <v>2026</v>
      </c>
      <c r="M160" s="14">
        <f t="shared" si="65"/>
        <v>2027</v>
      </c>
      <c r="N160" s="14">
        <f t="shared" si="65"/>
        <v>2028</v>
      </c>
      <c r="O160" s="14">
        <f t="shared" si="65"/>
        <v>2029</v>
      </c>
      <c r="P160" s="14">
        <f t="shared" si="65"/>
        <v>2030</v>
      </c>
      <c r="R160" s="82"/>
    </row>
    <row r="161" spans="1:18" x14ac:dyDescent="0.25">
      <c r="A161" s="17"/>
      <c r="B161" s="17"/>
      <c r="C161" s="17"/>
      <c r="D161" s="17"/>
      <c r="E161" s="225"/>
      <c r="F161" s="225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R161" s="82"/>
    </row>
    <row r="162" spans="1:18" x14ac:dyDescent="0.25">
      <c r="A162" s="17" t="s">
        <v>108</v>
      </c>
      <c r="B162" s="17"/>
      <c r="C162" s="17"/>
      <c r="D162" s="17"/>
      <c r="E162" s="17"/>
      <c r="F162" s="59" t="s">
        <v>2</v>
      </c>
      <c r="G162" s="49">
        <v>800</v>
      </c>
      <c r="H162" s="49">
        <v>723</v>
      </c>
      <c r="I162" s="49">
        <v>645</v>
      </c>
      <c r="J162" s="49">
        <v>568</v>
      </c>
      <c r="K162" s="49">
        <v>490</v>
      </c>
      <c r="L162" s="49">
        <v>413</v>
      </c>
      <c r="M162" s="49">
        <v>335</v>
      </c>
      <c r="N162" s="49">
        <v>258</v>
      </c>
      <c r="O162" s="49">
        <v>180</v>
      </c>
      <c r="P162" s="49">
        <v>103</v>
      </c>
    </row>
    <row r="163" spans="1:18" x14ac:dyDescent="0.25">
      <c r="A163" s="17" t="s">
        <v>109</v>
      </c>
      <c r="B163" s="17"/>
      <c r="C163" s="17"/>
      <c r="D163" s="17"/>
      <c r="E163" s="225"/>
      <c r="F163" s="225"/>
      <c r="G163" s="49">
        <f>G162*(H67+H75)</f>
        <v>65657769.053549036</v>
      </c>
      <c r="H163" s="49">
        <f t="shared" ref="H163:P163" si="66">H162*(I67+I75)</f>
        <v>9721435.3696096893</v>
      </c>
      <c r="I163" s="49">
        <f t="shared" si="66"/>
        <v>9331105.074260259</v>
      </c>
      <c r="J163" s="49">
        <f t="shared" si="66"/>
        <v>20428247.328521997</v>
      </c>
      <c r="K163" s="49">
        <f t="shared" si="66"/>
        <v>175469788.5064851</v>
      </c>
      <c r="L163" s="49">
        <f t="shared" si="66"/>
        <v>188383480.93790326</v>
      </c>
      <c r="M163" s="49">
        <f t="shared" si="66"/>
        <v>86164155.100943848</v>
      </c>
      <c r="N163" s="49">
        <f t="shared" si="66"/>
        <v>-30992570.964205094</v>
      </c>
      <c r="O163" s="49">
        <f t="shared" si="66"/>
        <v>109748902.27729388</v>
      </c>
      <c r="P163" s="49">
        <f t="shared" si="66"/>
        <v>100448191.86665165</v>
      </c>
      <c r="R163" s="82"/>
    </row>
    <row r="164" spans="1:18" x14ac:dyDescent="0.25">
      <c r="A164" s="17" t="s">
        <v>110</v>
      </c>
      <c r="B164" s="17"/>
      <c r="C164" s="17"/>
      <c r="D164" s="17"/>
      <c r="E164" s="225"/>
      <c r="F164" s="225"/>
      <c r="G164" s="84">
        <v>1</v>
      </c>
      <c r="H164" s="85">
        <f>1/1.15</f>
        <v>0.86956521739130443</v>
      </c>
      <c r="I164" s="86">
        <f t="shared" ref="I164:P164" si="67">H164/1.15</f>
        <v>0.7561436672967865</v>
      </c>
      <c r="J164" s="86">
        <f t="shared" si="67"/>
        <v>0.65751623243198831</v>
      </c>
      <c r="K164" s="86">
        <f t="shared" si="67"/>
        <v>0.57175324559303331</v>
      </c>
      <c r="L164" s="86">
        <f t="shared" si="67"/>
        <v>0.49717673529828987</v>
      </c>
      <c r="M164" s="86">
        <f t="shared" si="67"/>
        <v>0.43232759591155645</v>
      </c>
      <c r="N164" s="86">
        <f t="shared" si="67"/>
        <v>0.37593703992309258</v>
      </c>
      <c r="O164" s="86">
        <f t="shared" si="67"/>
        <v>0.32690177384616748</v>
      </c>
      <c r="P164" s="86">
        <f t="shared" si="67"/>
        <v>0.28426241204014563</v>
      </c>
      <c r="Q164" s="87" t="s">
        <v>2</v>
      </c>
      <c r="R164" s="82"/>
    </row>
    <row r="165" spans="1:18" x14ac:dyDescent="0.25">
      <c r="A165" s="17" t="s">
        <v>111</v>
      </c>
      <c r="B165" s="17"/>
      <c r="C165" s="17"/>
      <c r="D165" s="17"/>
      <c r="E165" s="225"/>
      <c r="F165" s="225"/>
      <c r="G165" s="49">
        <f>G163*G164</f>
        <v>65657769.053549036</v>
      </c>
      <c r="H165" s="49">
        <f t="shared" ref="H165:P165" si="68">H163*H164</f>
        <v>8453422.0605301652</v>
      </c>
      <c r="I165" s="49">
        <f t="shared" si="68"/>
        <v>7055656.0107828053</v>
      </c>
      <c r="J165" s="49">
        <f t="shared" si="68"/>
        <v>13431904.218638614</v>
      </c>
      <c r="K165" s="49">
        <f t="shared" si="68"/>
        <v>100325421.08210599</v>
      </c>
      <c r="L165" s="49">
        <f t="shared" si="68"/>
        <v>93659884.036834359</v>
      </c>
      <c r="M165" s="49">
        <f t="shared" si="68"/>
        <v>37251142.028541528</v>
      </c>
      <c r="N165" s="49">
        <f t="shared" si="68"/>
        <v>-11651255.38788965</v>
      </c>
      <c r="O165" s="49">
        <f t="shared" si="68"/>
        <v>35877110.832117058</v>
      </c>
      <c r="P165" s="49">
        <f t="shared" si="68"/>
        <v>28553645.305085737</v>
      </c>
      <c r="R165" s="82"/>
    </row>
    <row r="166" spans="1:18" x14ac:dyDescent="0.25">
      <c r="A166" s="14" t="s">
        <v>112</v>
      </c>
      <c r="B166" s="17"/>
      <c r="C166" s="17"/>
      <c r="D166" s="17"/>
      <c r="E166" s="225"/>
      <c r="F166" s="225"/>
      <c r="G166" s="49">
        <f>SUM(G165:P165)</f>
        <v>378614699.24029565</v>
      </c>
      <c r="H166" s="49"/>
      <c r="I166" s="49"/>
      <c r="J166" s="49"/>
      <c r="K166" s="49"/>
      <c r="L166" s="49"/>
      <c r="M166" s="49"/>
      <c r="N166" s="49"/>
      <c r="O166" s="49"/>
      <c r="P166" s="49"/>
      <c r="R166" s="82"/>
    </row>
    <row r="167" spans="1:18" x14ac:dyDescent="0.25">
      <c r="E167" s="82"/>
      <c r="F167" s="82"/>
      <c r="G167" s="82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2"/>
    </row>
    <row r="168" spans="1:18" x14ac:dyDescent="0.25">
      <c r="A168" s="14" t="s">
        <v>113</v>
      </c>
      <c r="B168" s="14"/>
      <c r="C168" s="14"/>
      <c r="D168" s="14"/>
      <c r="E168" s="14"/>
      <c r="F168" s="14"/>
      <c r="G168" s="14"/>
      <c r="H168" s="17"/>
      <c r="R168" s="28"/>
    </row>
    <row r="169" spans="1:18" x14ac:dyDescent="0.25">
      <c r="A169" s="14" t="s">
        <v>114</v>
      </c>
      <c r="B169" s="17"/>
      <c r="C169" s="17"/>
      <c r="D169" s="17"/>
      <c r="E169" s="17"/>
      <c r="F169" s="17"/>
      <c r="G169" s="225" t="s">
        <v>2</v>
      </c>
      <c r="H169" s="17"/>
    </row>
    <row r="170" spans="1:18" x14ac:dyDescent="0.25">
      <c r="A170" s="17" t="s">
        <v>115</v>
      </c>
      <c r="B170" s="17"/>
      <c r="C170" s="17"/>
      <c r="D170" s="17"/>
      <c r="E170" s="17"/>
      <c r="F170" s="17"/>
      <c r="G170" s="17">
        <v>8</v>
      </c>
      <c r="H170" s="17" t="s">
        <v>116</v>
      </c>
    </row>
    <row r="173" spans="1:18" x14ac:dyDescent="0.25">
      <c r="A173" s="88"/>
      <c r="B173" s="88"/>
      <c r="C173" s="88"/>
      <c r="D173" s="88"/>
      <c r="E173" s="88"/>
      <c r="F173" s="88"/>
      <c r="G173" s="28">
        <f t="shared" ref="G173:P173" si="69">G160</f>
        <v>2021</v>
      </c>
      <c r="H173" s="28">
        <f t="shared" si="69"/>
        <v>2022</v>
      </c>
      <c r="I173" s="28">
        <f t="shared" si="69"/>
        <v>2023</v>
      </c>
      <c r="J173" s="28">
        <f t="shared" si="69"/>
        <v>2024</v>
      </c>
      <c r="K173" s="28">
        <f t="shared" si="69"/>
        <v>2025</v>
      </c>
      <c r="L173" s="28">
        <f t="shared" si="69"/>
        <v>2026</v>
      </c>
      <c r="M173" s="28">
        <f t="shared" si="69"/>
        <v>2027</v>
      </c>
      <c r="N173" s="28">
        <f t="shared" si="69"/>
        <v>2028</v>
      </c>
      <c r="O173" s="28">
        <f t="shared" si="69"/>
        <v>2029</v>
      </c>
      <c r="P173" s="28">
        <f t="shared" si="69"/>
        <v>2030</v>
      </c>
    </row>
    <row r="174" spans="1:18" x14ac:dyDescent="0.25">
      <c r="A174" s="257" t="s">
        <v>45</v>
      </c>
      <c r="B174" s="257"/>
      <c r="C174" s="89"/>
      <c r="D174" s="17"/>
      <c r="E174" s="17"/>
      <c r="F174" s="17" t="s">
        <v>117</v>
      </c>
      <c r="G174" s="258" t="s">
        <v>118</v>
      </c>
      <c r="H174" s="258"/>
      <c r="I174" s="258"/>
      <c r="J174" s="258"/>
      <c r="K174" s="258"/>
      <c r="L174" s="258"/>
      <c r="M174" s="258"/>
      <c r="N174" s="258"/>
      <c r="O174" s="258"/>
      <c r="P174" s="258"/>
      <c r="Q174" s="28"/>
    </row>
    <row r="175" spans="1:18" x14ac:dyDescent="0.25">
      <c r="A175" s="17"/>
      <c r="B175" s="14">
        <f>G160</f>
        <v>2021</v>
      </c>
      <c r="C175" s="17"/>
      <c r="D175" s="17"/>
      <c r="E175" s="17"/>
      <c r="F175" s="49">
        <f>G163</f>
        <v>65657769.053549036</v>
      </c>
      <c r="G175" s="8">
        <f>$F$175/$G$170</f>
        <v>8207221.1316936295</v>
      </c>
      <c r="H175" s="8">
        <f>$F$175/$G$170</f>
        <v>8207221.1316936295</v>
      </c>
      <c r="I175" s="8">
        <f t="shared" ref="I175:N175" si="70">$F$175/$G$170</f>
        <v>8207221.1316936295</v>
      </c>
      <c r="J175" s="8">
        <f t="shared" si="70"/>
        <v>8207221.1316936295</v>
      </c>
      <c r="K175" s="8">
        <f t="shared" si="70"/>
        <v>8207221.1316936295</v>
      </c>
      <c r="L175" s="8">
        <f t="shared" si="70"/>
        <v>8207221.1316936295</v>
      </c>
      <c r="M175" s="8">
        <f t="shared" si="70"/>
        <v>8207221.1316936295</v>
      </c>
      <c r="N175" s="8">
        <f t="shared" si="70"/>
        <v>8207221.1316936295</v>
      </c>
      <c r="O175" s="8">
        <v>0</v>
      </c>
      <c r="P175" s="8">
        <v>0</v>
      </c>
    </row>
    <row r="176" spans="1:18" x14ac:dyDescent="0.25">
      <c r="A176" s="17"/>
      <c r="B176" s="14">
        <f>H160</f>
        <v>2022</v>
      </c>
      <c r="C176" s="17"/>
      <c r="D176" s="17"/>
      <c r="E176" s="17"/>
      <c r="F176" s="49">
        <f>H163</f>
        <v>9721435.3696096893</v>
      </c>
      <c r="G176" s="17"/>
      <c r="H176" s="8">
        <f>$F$176/$G$170</f>
        <v>1215179.4212012112</v>
      </c>
      <c r="I176" s="8">
        <f t="shared" ref="I176:O176" si="71">$F$176/$G$170</f>
        <v>1215179.4212012112</v>
      </c>
      <c r="J176" s="8">
        <f t="shared" si="71"/>
        <v>1215179.4212012112</v>
      </c>
      <c r="K176" s="8">
        <f t="shared" si="71"/>
        <v>1215179.4212012112</v>
      </c>
      <c r="L176" s="8">
        <f t="shared" si="71"/>
        <v>1215179.4212012112</v>
      </c>
      <c r="M176" s="8">
        <f t="shared" si="71"/>
        <v>1215179.4212012112</v>
      </c>
      <c r="N176" s="8">
        <f t="shared" si="71"/>
        <v>1215179.4212012112</v>
      </c>
      <c r="O176" s="8">
        <f t="shared" si="71"/>
        <v>1215179.4212012112</v>
      </c>
      <c r="P176" s="8">
        <v>0</v>
      </c>
    </row>
    <row r="177" spans="1:18" x14ac:dyDescent="0.25">
      <c r="A177" s="17"/>
      <c r="B177" s="14">
        <f>I160</f>
        <v>2023</v>
      </c>
      <c r="C177" s="17"/>
      <c r="D177" s="17"/>
      <c r="E177" s="17"/>
      <c r="F177" s="49">
        <f>I163</f>
        <v>9331105.074260259</v>
      </c>
      <c r="G177" s="17"/>
      <c r="H177" s="17"/>
      <c r="I177" s="8">
        <f>$F$177/$G$170</f>
        <v>1166388.1342825324</v>
      </c>
      <c r="J177" s="8">
        <f t="shared" ref="J177:P177" si="72">$F$177/$G$170</f>
        <v>1166388.1342825324</v>
      </c>
      <c r="K177" s="8">
        <f t="shared" si="72"/>
        <v>1166388.1342825324</v>
      </c>
      <c r="L177" s="8">
        <f t="shared" si="72"/>
        <v>1166388.1342825324</v>
      </c>
      <c r="M177" s="8">
        <f t="shared" si="72"/>
        <v>1166388.1342825324</v>
      </c>
      <c r="N177" s="8">
        <f t="shared" si="72"/>
        <v>1166388.1342825324</v>
      </c>
      <c r="O177" s="8">
        <f t="shared" si="72"/>
        <v>1166388.1342825324</v>
      </c>
      <c r="P177" s="8">
        <f t="shared" si="72"/>
        <v>1166388.1342825324</v>
      </c>
      <c r="R177" s="9"/>
    </row>
    <row r="178" spans="1:18" x14ac:dyDescent="0.25">
      <c r="A178" s="17"/>
      <c r="B178" s="14">
        <f>J160</f>
        <v>2024</v>
      </c>
      <c r="C178" s="17"/>
      <c r="D178" s="17"/>
      <c r="E178" s="17"/>
      <c r="F178" s="49">
        <f>J163</f>
        <v>20428247.328521997</v>
      </c>
      <c r="G178" s="49"/>
      <c r="H178" s="49"/>
      <c r="I178" s="49"/>
      <c r="J178" s="49">
        <f>$F$178/$G$170</f>
        <v>2553530.9160652496</v>
      </c>
      <c r="K178" s="49">
        <f t="shared" ref="K178:P178" si="73">$F$178/$G$170</f>
        <v>2553530.9160652496</v>
      </c>
      <c r="L178" s="49">
        <f t="shared" si="73"/>
        <v>2553530.9160652496</v>
      </c>
      <c r="M178" s="49">
        <f t="shared" si="73"/>
        <v>2553530.9160652496</v>
      </c>
      <c r="N178" s="49">
        <f t="shared" si="73"/>
        <v>2553530.9160652496</v>
      </c>
      <c r="O178" s="49">
        <f t="shared" si="73"/>
        <v>2553530.9160652496</v>
      </c>
      <c r="P178" s="49">
        <f t="shared" si="73"/>
        <v>2553530.9160652496</v>
      </c>
    </row>
    <row r="179" spans="1:18" x14ac:dyDescent="0.25">
      <c r="A179" s="17"/>
      <c r="B179" s="14">
        <f>K160</f>
        <v>2025</v>
      </c>
      <c r="C179" s="17"/>
      <c r="D179" s="17"/>
      <c r="E179" s="17"/>
      <c r="F179" s="49">
        <f>K163</f>
        <v>175469788.5064851</v>
      </c>
      <c r="G179" s="49"/>
      <c r="H179" s="49"/>
      <c r="I179" s="49"/>
      <c r="J179" s="49"/>
      <c r="K179" s="49">
        <f t="shared" ref="K179:P179" si="74">$F$179/$G$170</f>
        <v>21933723.563310638</v>
      </c>
      <c r="L179" s="49">
        <f t="shared" si="74"/>
        <v>21933723.563310638</v>
      </c>
      <c r="M179" s="49">
        <f t="shared" si="74"/>
        <v>21933723.563310638</v>
      </c>
      <c r="N179" s="49">
        <f t="shared" si="74"/>
        <v>21933723.563310638</v>
      </c>
      <c r="O179" s="49">
        <f t="shared" si="74"/>
        <v>21933723.563310638</v>
      </c>
      <c r="P179" s="49">
        <f t="shared" si="74"/>
        <v>21933723.563310638</v>
      </c>
    </row>
    <row r="180" spans="1:18" x14ac:dyDescent="0.25">
      <c r="A180" s="17"/>
      <c r="B180" s="14">
        <f>L160</f>
        <v>2026</v>
      </c>
      <c r="C180" s="17"/>
      <c r="D180" s="17"/>
      <c r="E180" s="17"/>
      <c r="F180" s="49">
        <f>L163</f>
        <v>188383480.93790326</v>
      </c>
      <c r="G180" s="49"/>
      <c r="H180" s="49"/>
      <c r="I180" s="49"/>
      <c r="J180" s="49"/>
      <c r="K180" s="49"/>
      <c r="L180" s="49">
        <f>$F$180/$G$170</f>
        <v>23547935.117237907</v>
      </c>
      <c r="M180" s="49">
        <f>$F$180/$G$170</f>
        <v>23547935.117237907</v>
      </c>
      <c r="N180" s="49">
        <f>$F$180/$G$170</f>
        <v>23547935.117237907</v>
      </c>
      <c r="O180" s="49">
        <f>$F$180/$G$170</f>
        <v>23547935.117237907</v>
      </c>
      <c r="P180" s="49">
        <f>$F$180/$G$170</f>
        <v>23547935.117237907</v>
      </c>
    </row>
    <row r="181" spans="1:18" x14ac:dyDescent="0.25">
      <c r="A181" s="14"/>
      <c r="B181" s="14">
        <f>M160</f>
        <v>2027</v>
      </c>
      <c r="C181" s="14"/>
      <c r="D181" s="14"/>
      <c r="E181" s="14"/>
      <c r="F181" s="49">
        <f>M163</f>
        <v>86164155.100943848</v>
      </c>
      <c r="G181" s="14"/>
      <c r="H181" s="14"/>
      <c r="I181" s="14"/>
      <c r="J181" s="14"/>
      <c r="K181" s="14"/>
      <c r="L181" s="14"/>
      <c r="M181" s="49">
        <f>$F$181/$G$170</f>
        <v>10770519.387617981</v>
      </c>
      <c r="N181" s="49">
        <f>$F$181/$G$170</f>
        <v>10770519.387617981</v>
      </c>
      <c r="O181" s="49">
        <f>$F$181/$G$170</f>
        <v>10770519.387617981</v>
      </c>
      <c r="P181" s="49">
        <f>$F$181/$G$170</f>
        <v>10770519.387617981</v>
      </c>
    </row>
    <row r="182" spans="1:18" x14ac:dyDescent="0.25">
      <c r="A182" s="17"/>
      <c r="B182" s="14">
        <f>N160</f>
        <v>2028</v>
      </c>
      <c r="C182" s="17"/>
      <c r="D182" s="17"/>
      <c r="E182" s="17"/>
      <c r="F182" s="49">
        <f>N163</f>
        <v>-30992570.964205094</v>
      </c>
      <c r="G182" s="49"/>
      <c r="H182" s="49"/>
      <c r="I182" s="49"/>
      <c r="J182" s="49"/>
      <c r="K182" s="49"/>
      <c r="L182" s="49"/>
      <c r="M182" s="49"/>
      <c r="N182" s="49">
        <f>$F$182/$G$170</f>
        <v>-3874071.3705256367</v>
      </c>
      <c r="O182" s="49">
        <f>$F$182/$G$170</f>
        <v>-3874071.3705256367</v>
      </c>
      <c r="P182" s="49">
        <f>$F$182/$G$170</f>
        <v>-3874071.3705256367</v>
      </c>
    </row>
    <row r="183" spans="1:18" x14ac:dyDescent="0.25">
      <c r="A183" s="17"/>
      <c r="B183" s="14">
        <f>O160</f>
        <v>2029</v>
      </c>
      <c r="C183" s="17"/>
      <c r="D183" s="17"/>
      <c r="E183" s="59"/>
      <c r="F183" s="49">
        <f>O163</f>
        <v>109748902.27729388</v>
      </c>
      <c r="G183" s="49"/>
      <c r="H183" s="49"/>
      <c r="I183" s="49"/>
      <c r="J183" s="49"/>
      <c r="K183" s="49"/>
      <c r="L183" s="49"/>
      <c r="M183" s="49"/>
      <c r="N183" s="49"/>
      <c r="O183" s="49">
        <f>$F$183/$G$170</f>
        <v>13718612.784661734</v>
      </c>
      <c r="P183" s="49">
        <f>$F$183/$G$170</f>
        <v>13718612.784661734</v>
      </c>
    </row>
    <row r="184" spans="1:18" x14ac:dyDescent="0.25">
      <c r="A184" s="17"/>
      <c r="B184" s="14">
        <f>P160</f>
        <v>2030</v>
      </c>
      <c r="C184" s="17"/>
      <c r="D184" s="17"/>
      <c r="E184" s="59"/>
      <c r="F184" s="49">
        <f>P163</f>
        <v>100448191.86665165</v>
      </c>
      <c r="G184" s="49"/>
      <c r="H184" s="49"/>
      <c r="I184" s="49"/>
      <c r="J184" s="49"/>
      <c r="K184" s="49"/>
      <c r="L184" s="49"/>
      <c r="M184" s="49"/>
      <c r="N184" s="49"/>
      <c r="O184" s="49"/>
      <c r="P184" s="49">
        <f>F184/G170</f>
        <v>12556023.983331457</v>
      </c>
    </row>
    <row r="185" spans="1:18" x14ac:dyDescent="0.25">
      <c r="A185" s="17"/>
      <c r="B185" s="17" t="s">
        <v>119</v>
      </c>
      <c r="C185" s="17"/>
      <c r="D185" s="17"/>
      <c r="E185" s="17"/>
      <c r="F185" s="49">
        <v>222160334.00170001</v>
      </c>
      <c r="G185" s="49">
        <f>SUM(G175:G184)</f>
        <v>8207221.1316936295</v>
      </c>
      <c r="H185" s="49">
        <f t="shared" ref="H185:P185" si="75">SUM(H175:H184)</f>
        <v>9422400.55289484</v>
      </c>
      <c r="I185" s="49">
        <f t="shared" si="75"/>
        <v>10588788.687177373</v>
      </c>
      <c r="J185" s="49">
        <f t="shared" si="75"/>
        <v>13142319.603242623</v>
      </c>
      <c r="K185" s="49">
        <f t="shared" si="75"/>
        <v>35076043.166553259</v>
      </c>
      <c r="L185" s="49">
        <f t="shared" si="75"/>
        <v>58623978.28379117</v>
      </c>
      <c r="M185" s="49">
        <f t="shared" si="75"/>
        <v>69394497.671409145</v>
      </c>
      <c r="N185" s="49">
        <f t="shared" si="75"/>
        <v>65520426.300883509</v>
      </c>
      <c r="O185" s="49">
        <f t="shared" si="75"/>
        <v>71031817.953851625</v>
      </c>
      <c r="P185" s="49">
        <f t="shared" si="75"/>
        <v>82372662.515981868</v>
      </c>
    </row>
    <row r="186" spans="1:18" x14ac:dyDescent="0.25">
      <c r="H186" s="81"/>
      <c r="I186" s="81"/>
      <c r="J186" s="81"/>
      <c r="K186" s="81"/>
      <c r="L186" s="81"/>
      <c r="M186" s="81"/>
      <c r="N186" s="81"/>
      <c r="O186" s="81"/>
      <c r="P186" s="81"/>
      <c r="Q186" s="81"/>
    </row>
    <row r="187" spans="1:18" x14ac:dyDescent="0.25">
      <c r="A187" s="14" t="s">
        <v>120</v>
      </c>
      <c r="B187" s="14"/>
      <c r="C187" s="14"/>
      <c r="D187" s="14"/>
      <c r="E187" s="14"/>
      <c r="F187" s="14"/>
      <c r="G187" s="14"/>
      <c r="H187" s="14"/>
      <c r="I187" s="28"/>
      <c r="J187" s="28"/>
      <c r="K187" s="28"/>
      <c r="L187" s="28"/>
      <c r="M187" s="28"/>
      <c r="N187" s="28"/>
      <c r="O187" s="28"/>
      <c r="P187" s="28"/>
      <c r="Q187" s="28"/>
    </row>
    <row r="188" spans="1:18" x14ac:dyDescent="0.25">
      <c r="A188" s="17"/>
      <c r="B188" s="17"/>
      <c r="C188" s="17"/>
      <c r="D188" s="17"/>
      <c r="E188" s="17"/>
      <c r="F188" s="17"/>
      <c r="G188" s="17"/>
      <c r="H188" s="49"/>
      <c r="I188" s="81"/>
      <c r="J188" s="81"/>
      <c r="K188" s="81"/>
      <c r="L188" s="81"/>
      <c r="M188" s="81"/>
      <c r="N188" s="81"/>
      <c r="O188" s="81"/>
      <c r="P188" s="81"/>
      <c r="Q188" s="81"/>
    </row>
    <row r="189" spans="1:18" x14ac:dyDescent="0.25">
      <c r="A189" s="17"/>
      <c r="B189" s="14" t="s">
        <v>16</v>
      </c>
      <c r="C189" s="14"/>
      <c r="D189" s="14"/>
      <c r="E189" s="62" t="s">
        <v>121</v>
      </c>
      <c r="F189" s="14"/>
      <c r="G189" s="103">
        <f>D27</f>
        <v>1280000000</v>
      </c>
      <c r="H189" s="80"/>
      <c r="I189" s="81"/>
      <c r="J189" s="81"/>
      <c r="K189" s="81"/>
      <c r="L189" s="81"/>
      <c r="M189" s="81"/>
      <c r="N189" s="81"/>
      <c r="O189" s="81"/>
      <c r="P189" s="81"/>
      <c r="Q189" s="81"/>
    </row>
    <row r="190" spans="1:18" x14ac:dyDescent="0.25">
      <c r="A190" s="17"/>
      <c r="B190" s="14" t="s">
        <v>122</v>
      </c>
      <c r="C190" s="14"/>
      <c r="D190" s="14"/>
      <c r="E190" s="14"/>
      <c r="F190" s="14"/>
      <c r="G190" s="14">
        <v>10</v>
      </c>
      <c r="H190" s="80" t="s">
        <v>116</v>
      </c>
      <c r="I190" s="81"/>
      <c r="J190" s="81"/>
      <c r="K190" s="81"/>
      <c r="L190" s="81"/>
      <c r="M190" s="81"/>
      <c r="N190" s="81"/>
      <c r="O190" s="81"/>
      <c r="P190" s="81"/>
      <c r="Q190" s="81"/>
    </row>
    <row r="191" spans="1:18" x14ac:dyDescent="0.25">
      <c r="A191" s="227"/>
      <c r="B191" s="228"/>
      <c r="C191" s="228"/>
      <c r="D191" s="228"/>
      <c r="E191" s="228"/>
      <c r="F191" s="229"/>
      <c r="G191" s="14">
        <f>G173</f>
        <v>2021</v>
      </c>
      <c r="H191" s="14">
        <f t="shared" ref="H191:P191" si="76">H173</f>
        <v>2022</v>
      </c>
      <c r="I191" s="14">
        <f t="shared" si="76"/>
        <v>2023</v>
      </c>
      <c r="J191" s="14">
        <f t="shared" si="76"/>
        <v>2024</v>
      </c>
      <c r="K191" s="14">
        <f t="shared" si="76"/>
        <v>2025</v>
      </c>
      <c r="L191" s="14">
        <f t="shared" si="76"/>
        <v>2026</v>
      </c>
      <c r="M191" s="14">
        <f t="shared" si="76"/>
        <v>2027</v>
      </c>
      <c r="N191" s="14">
        <f t="shared" si="76"/>
        <v>2028</v>
      </c>
      <c r="O191" s="14">
        <f t="shared" si="76"/>
        <v>2029</v>
      </c>
      <c r="P191" s="14">
        <f t="shared" si="76"/>
        <v>2030</v>
      </c>
      <c r="Q191" s="90" t="s">
        <v>2</v>
      </c>
      <c r="R191" s="28" t="s">
        <v>2</v>
      </c>
    </row>
    <row r="192" spans="1:18" x14ac:dyDescent="0.25">
      <c r="A192" s="14"/>
      <c r="B192" s="14" t="s">
        <v>123</v>
      </c>
      <c r="C192" s="14"/>
      <c r="D192" s="17"/>
      <c r="E192" s="17"/>
      <c r="F192" s="59" t="s">
        <v>2</v>
      </c>
      <c r="G192" s="49">
        <f>$G$189/$G$190</f>
        <v>128000000</v>
      </c>
      <c r="H192" s="49">
        <f t="shared" ref="H192:P192" si="77">$G$189/$G$190</f>
        <v>128000000</v>
      </c>
      <c r="I192" s="49">
        <f t="shared" si="77"/>
        <v>128000000</v>
      </c>
      <c r="J192" s="49">
        <f t="shared" si="77"/>
        <v>128000000</v>
      </c>
      <c r="K192" s="49">
        <f t="shared" si="77"/>
        <v>128000000</v>
      </c>
      <c r="L192" s="49">
        <f t="shared" si="77"/>
        <v>128000000</v>
      </c>
      <c r="M192" s="49">
        <f t="shared" si="77"/>
        <v>128000000</v>
      </c>
      <c r="N192" s="49">
        <f t="shared" si="77"/>
        <v>128000000</v>
      </c>
      <c r="O192" s="49">
        <f t="shared" si="77"/>
        <v>128000000</v>
      </c>
      <c r="P192" s="49">
        <f t="shared" si="77"/>
        <v>128000000</v>
      </c>
      <c r="Q192" s="81" t="s">
        <v>2</v>
      </c>
    </row>
    <row r="193" spans="1:18" x14ac:dyDescent="0.25">
      <c r="A193" s="14"/>
      <c r="B193" s="17"/>
      <c r="C193" s="17"/>
      <c r="D193" s="17"/>
      <c r="E193" s="17"/>
      <c r="F193" s="17"/>
      <c r="G193" s="17"/>
      <c r="H193" s="91"/>
      <c r="I193" s="91"/>
      <c r="J193" s="91"/>
      <c r="K193" s="91"/>
      <c r="L193" s="91"/>
      <c r="M193" s="91"/>
      <c r="N193" s="91"/>
      <c r="O193" s="91"/>
      <c r="P193" s="91"/>
      <c r="Q193" s="92"/>
    </row>
    <row r="194" spans="1:18" x14ac:dyDescent="0.25">
      <c r="A194" s="14" t="s">
        <v>124</v>
      </c>
      <c r="B194" s="17"/>
      <c r="C194" s="17"/>
      <c r="D194" s="17"/>
      <c r="E194" s="17"/>
      <c r="F194" s="17"/>
      <c r="G194" s="80">
        <f t="shared" ref="G194:P194" si="78">H150*G195</f>
        <v>6868657.5800030716</v>
      </c>
      <c r="H194" s="80">
        <f t="shared" si="78"/>
        <v>12736003.55166469</v>
      </c>
      <c r="I194" s="80">
        <f t="shared" si="78"/>
        <v>13376599.161570771</v>
      </c>
      <c r="J194" s="80">
        <f t="shared" si="78"/>
        <v>18710761.251422942</v>
      </c>
      <c r="K194" s="80">
        <f t="shared" si="78"/>
        <v>43399793.276582308</v>
      </c>
      <c r="L194" s="80">
        <f t="shared" si="78"/>
        <v>83327712.017329842</v>
      </c>
      <c r="M194" s="80">
        <f t="shared" si="78"/>
        <v>95879374.932600364</v>
      </c>
      <c r="N194" s="80">
        <f t="shared" si="78"/>
        <v>88356135.453923404</v>
      </c>
      <c r="O194" s="80">
        <f t="shared" si="78"/>
        <v>86583753.582009256</v>
      </c>
      <c r="P194" s="80">
        <f t="shared" si="78"/>
        <v>116516790.17069107</v>
      </c>
      <c r="Q194" s="10" t="s">
        <v>2</v>
      </c>
    </row>
    <row r="195" spans="1:18" x14ac:dyDescent="0.25">
      <c r="A195" s="17" t="s">
        <v>125</v>
      </c>
      <c r="B195" s="17"/>
      <c r="C195" s="17"/>
      <c r="D195" s="17"/>
      <c r="E195" s="17"/>
      <c r="F195" s="17"/>
      <c r="G195" s="21">
        <v>0.05</v>
      </c>
      <c r="H195" s="21">
        <v>0.05</v>
      </c>
      <c r="I195" s="21">
        <v>0.05</v>
      </c>
      <c r="J195" s="21">
        <v>0.05</v>
      </c>
      <c r="K195" s="21">
        <v>0.05</v>
      </c>
      <c r="L195" s="21">
        <v>0.05</v>
      </c>
      <c r="M195" s="21">
        <v>0.05</v>
      </c>
      <c r="N195" s="21">
        <v>0.05</v>
      </c>
      <c r="O195" s="21">
        <v>0.05</v>
      </c>
      <c r="P195" s="21">
        <v>0.05</v>
      </c>
      <c r="Q195" s="28"/>
    </row>
    <row r="196" spans="1:18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8" x14ac:dyDescent="0.25">
      <c r="A197" s="14" t="s">
        <v>126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8" x14ac:dyDescent="0.25">
      <c r="A198" s="17" t="s">
        <v>127</v>
      </c>
      <c r="B198" s="17"/>
      <c r="C198" s="17"/>
      <c r="D198" s="17"/>
      <c r="E198" s="17"/>
      <c r="F198" s="17"/>
      <c r="G198" s="49">
        <f>H150/365*G199</f>
        <v>16936415.950692505</v>
      </c>
      <c r="H198" s="49">
        <f t="shared" ref="H198:P198" si="79">I150/365*H199</f>
        <v>31403844.37396773</v>
      </c>
      <c r="I198" s="49">
        <f t="shared" si="79"/>
        <v>32983395.192914229</v>
      </c>
      <c r="J198" s="49">
        <f t="shared" si="79"/>
        <v>46136123.633645609</v>
      </c>
      <c r="K198" s="49">
        <f t="shared" si="79"/>
        <v>107013188.90116185</v>
      </c>
      <c r="L198" s="49">
        <f t="shared" si="79"/>
        <v>205465591.27560782</v>
      </c>
      <c r="M198" s="49">
        <f t="shared" si="79"/>
        <v>236414897.09408307</v>
      </c>
      <c r="N198" s="49">
        <f t="shared" si="79"/>
        <v>217864443.58501661</v>
      </c>
      <c r="O198" s="49">
        <f t="shared" si="79"/>
        <v>213494186.91454336</v>
      </c>
      <c r="P198" s="49">
        <f t="shared" si="79"/>
        <v>287301674.39348477</v>
      </c>
      <c r="Q198" s="10" t="s">
        <v>2</v>
      </c>
    </row>
    <row r="199" spans="1:18" x14ac:dyDescent="0.25">
      <c r="A199" s="59" t="s">
        <v>128</v>
      </c>
      <c r="B199" s="17"/>
      <c r="C199" s="17"/>
      <c r="D199" s="17"/>
      <c r="E199" s="17"/>
      <c r="F199" s="17"/>
      <c r="G199" s="49">
        <v>45</v>
      </c>
      <c r="H199" s="49">
        <v>45</v>
      </c>
      <c r="I199" s="49">
        <v>45</v>
      </c>
      <c r="J199" s="49">
        <v>45</v>
      </c>
      <c r="K199" s="49">
        <v>45</v>
      </c>
      <c r="L199" s="49">
        <v>45</v>
      </c>
      <c r="M199" s="49">
        <v>45</v>
      </c>
      <c r="N199" s="49">
        <v>45</v>
      </c>
      <c r="O199" s="49">
        <v>45</v>
      </c>
      <c r="P199" s="49">
        <v>45</v>
      </c>
    </row>
    <row r="200" spans="1:18" x14ac:dyDescent="0.25">
      <c r="A200" s="17" t="s">
        <v>129</v>
      </c>
      <c r="B200" s="17"/>
      <c r="C200" s="17"/>
      <c r="D200" s="17"/>
      <c r="E200" s="17"/>
      <c r="F200" s="17"/>
      <c r="G200" s="80">
        <f>G198</f>
        <v>16936415.950692505</v>
      </c>
      <c r="H200" s="80">
        <f t="shared" ref="H200:P200" si="80">H198</f>
        <v>31403844.37396773</v>
      </c>
      <c r="I200" s="80">
        <f t="shared" si="80"/>
        <v>32983395.192914229</v>
      </c>
      <c r="J200" s="80">
        <f t="shared" si="80"/>
        <v>46136123.633645609</v>
      </c>
      <c r="K200" s="80">
        <f t="shared" si="80"/>
        <v>107013188.90116185</v>
      </c>
      <c r="L200" s="80">
        <f t="shared" si="80"/>
        <v>205465591.27560782</v>
      </c>
      <c r="M200" s="80">
        <f t="shared" si="80"/>
        <v>236414897.09408307</v>
      </c>
      <c r="N200" s="80">
        <f t="shared" si="80"/>
        <v>217864443.58501661</v>
      </c>
      <c r="O200" s="80">
        <f t="shared" si="80"/>
        <v>213494186.91454336</v>
      </c>
      <c r="P200" s="80">
        <f t="shared" si="80"/>
        <v>287301674.39348477</v>
      </c>
      <c r="Q200" s="10" t="s">
        <v>2</v>
      </c>
    </row>
    <row r="201" spans="1:18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8" x14ac:dyDescent="0.25">
      <c r="A202" s="14" t="s">
        <v>130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8" x14ac:dyDescent="0.25">
      <c r="A203" s="17" t="s">
        <v>131</v>
      </c>
      <c r="B203" s="17"/>
      <c r="C203" s="17"/>
      <c r="D203" s="17"/>
      <c r="E203" s="17"/>
      <c r="F203" s="17"/>
      <c r="G203" s="49">
        <f t="shared" ref="G203:P203" si="81">H151/365*G204</f>
        <v>469619.81775796734</v>
      </c>
      <c r="H203" s="49">
        <f t="shared" si="81"/>
        <v>942777.11709224992</v>
      </c>
      <c r="I203" s="49">
        <f t="shared" si="81"/>
        <v>1054339.2972868527</v>
      </c>
      <c r="J203" s="49">
        <f t="shared" si="81"/>
        <v>1530836.7290217767</v>
      </c>
      <c r="K203" s="49">
        <f t="shared" si="81"/>
        <v>3720205.1632861188</v>
      </c>
      <c r="L203" s="49">
        <f t="shared" si="81"/>
        <v>7255681.1881424421</v>
      </c>
      <c r="M203" s="49">
        <f t="shared" si="81"/>
        <v>9174295.8958753701</v>
      </c>
      <c r="N203" s="49">
        <f t="shared" si="81"/>
        <v>9090609.0497601889</v>
      </c>
      <c r="O203" s="49">
        <f t="shared" si="81"/>
        <v>8612081.9786767997</v>
      </c>
      <c r="P203" s="49">
        <f t="shared" si="81"/>
        <v>12427650.172613161</v>
      </c>
      <c r="Q203" s="93"/>
    </row>
    <row r="204" spans="1:18" x14ac:dyDescent="0.25">
      <c r="A204" s="59" t="s">
        <v>128</v>
      </c>
      <c r="B204" s="17"/>
      <c r="C204" s="17"/>
      <c r="D204" s="17"/>
      <c r="E204" s="17"/>
      <c r="F204" s="17"/>
      <c r="G204" s="84">
        <v>45</v>
      </c>
      <c r="H204" s="84">
        <v>45</v>
      </c>
      <c r="I204" s="84">
        <v>45</v>
      </c>
      <c r="J204" s="84">
        <v>45</v>
      </c>
      <c r="K204" s="84">
        <v>45</v>
      </c>
      <c r="L204" s="84">
        <v>45</v>
      </c>
      <c r="M204" s="84">
        <v>45</v>
      </c>
      <c r="N204" s="84">
        <v>45</v>
      </c>
      <c r="O204" s="84">
        <v>45</v>
      </c>
      <c r="P204" s="84">
        <v>45</v>
      </c>
      <c r="Q204" s="93" t="s">
        <v>2</v>
      </c>
    </row>
    <row r="205" spans="1:18" x14ac:dyDescent="0.25">
      <c r="A205" s="17" t="s">
        <v>132</v>
      </c>
      <c r="B205" s="17"/>
      <c r="C205" s="17"/>
      <c r="D205" s="17"/>
      <c r="E205" s="17"/>
      <c r="F205" s="17"/>
      <c r="G205" s="84">
        <f t="shared" ref="G205:P205" si="82">G206*G163</f>
        <v>6565776.905354904</v>
      </c>
      <c r="H205" s="84">
        <f t="shared" si="82"/>
        <v>972143.53696096898</v>
      </c>
      <c r="I205" s="84">
        <f t="shared" si="82"/>
        <v>933110.50742602593</v>
      </c>
      <c r="J205" s="84">
        <f t="shared" si="82"/>
        <v>2042824.7328521998</v>
      </c>
      <c r="K205" s="84">
        <f t="shared" si="82"/>
        <v>17546978.850648511</v>
      </c>
      <c r="L205" s="84">
        <f t="shared" si="82"/>
        <v>18838348.093790326</v>
      </c>
      <c r="M205" s="84">
        <f t="shared" si="82"/>
        <v>8616415.5100943856</v>
      </c>
      <c r="N205" s="84">
        <f t="shared" si="82"/>
        <v>-3099257.0964205097</v>
      </c>
      <c r="O205" s="84">
        <f t="shared" si="82"/>
        <v>10974890.227729388</v>
      </c>
      <c r="P205" s="84">
        <f t="shared" si="82"/>
        <v>10044819.186665166</v>
      </c>
      <c r="Q205" s="93" t="s">
        <v>2</v>
      </c>
      <c r="R205" s="93" t="s">
        <v>2</v>
      </c>
    </row>
    <row r="206" spans="1:18" x14ac:dyDescent="0.25">
      <c r="A206" s="59" t="s">
        <v>133</v>
      </c>
      <c r="B206" s="17"/>
      <c r="C206" s="17"/>
      <c r="D206" s="17"/>
      <c r="E206" s="17"/>
      <c r="F206" s="17"/>
      <c r="G206" s="16">
        <v>0.1</v>
      </c>
      <c r="H206" s="16">
        <v>0.1</v>
      </c>
      <c r="I206" s="16">
        <v>0.1</v>
      </c>
      <c r="J206" s="16">
        <v>0.1</v>
      </c>
      <c r="K206" s="16">
        <v>0.1</v>
      </c>
      <c r="L206" s="16">
        <v>0.1</v>
      </c>
      <c r="M206" s="16">
        <v>0.1</v>
      </c>
      <c r="N206" s="16">
        <v>0.1</v>
      </c>
      <c r="O206" s="16">
        <v>0.1</v>
      </c>
      <c r="P206" s="16">
        <v>0.1</v>
      </c>
      <c r="Q206" s="11"/>
    </row>
    <row r="207" spans="1:18" x14ac:dyDescent="0.25">
      <c r="A207" s="13" t="s">
        <v>134</v>
      </c>
      <c r="G207" s="90">
        <f>G203+G205</f>
        <v>7035396.7231128709</v>
      </c>
      <c r="H207" s="90">
        <f t="shared" ref="H207:P207" si="83">H203+H205</f>
        <v>1914920.6540532189</v>
      </c>
      <c r="I207" s="90">
        <f t="shared" si="83"/>
        <v>1987449.8047128785</v>
      </c>
      <c r="J207" s="90">
        <f t="shared" si="83"/>
        <v>3573661.4618739765</v>
      </c>
      <c r="K207" s="90">
        <f t="shared" si="83"/>
        <v>21267184.013934631</v>
      </c>
      <c r="L207" s="90">
        <f t="shared" si="83"/>
        <v>26094029.281932767</v>
      </c>
      <c r="M207" s="90">
        <f t="shared" si="83"/>
        <v>17790711.405969754</v>
      </c>
      <c r="N207" s="90">
        <f t="shared" si="83"/>
        <v>5991351.9533396792</v>
      </c>
      <c r="O207" s="90">
        <f t="shared" si="83"/>
        <v>19586972.206406187</v>
      </c>
      <c r="P207" s="90">
        <f t="shared" si="83"/>
        <v>22472469.359278329</v>
      </c>
      <c r="Q207" s="94" t="s">
        <v>2</v>
      </c>
    </row>
    <row r="208" spans="1:18" x14ac:dyDescent="0.25"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4"/>
    </row>
    <row r="209" spans="1:18" x14ac:dyDescent="0.25">
      <c r="A209" s="14" t="s">
        <v>45</v>
      </c>
      <c r="B209" s="14"/>
      <c r="C209" s="14"/>
      <c r="D209" s="14"/>
      <c r="E209" s="14"/>
      <c r="F209" s="14">
        <f>G209-1</f>
        <v>2020</v>
      </c>
      <c r="G209" s="14">
        <f t="shared" ref="G209:P209" si="84">G191</f>
        <v>2021</v>
      </c>
      <c r="H209" s="14">
        <f>H191</f>
        <v>2022</v>
      </c>
      <c r="I209" s="14">
        <f t="shared" si="84"/>
        <v>2023</v>
      </c>
      <c r="J209" s="14">
        <f t="shared" si="84"/>
        <v>2024</v>
      </c>
      <c r="K209" s="14">
        <f t="shared" si="84"/>
        <v>2025</v>
      </c>
      <c r="L209" s="14">
        <f t="shared" si="84"/>
        <v>2026</v>
      </c>
      <c r="M209" s="14">
        <f t="shared" si="84"/>
        <v>2027</v>
      </c>
      <c r="N209" s="14">
        <f t="shared" si="84"/>
        <v>2028</v>
      </c>
      <c r="O209" s="14">
        <f t="shared" si="84"/>
        <v>2029</v>
      </c>
      <c r="P209" s="14">
        <f t="shared" si="84"/>
        <v>2030</v>
      </c>
      <c r="Q209" s="95"/>
    </row>
    <row r="210" spans="1:18" x14ac:dyDescent="0.25">
      <c r="A210" s="14" t="s">
        <v>135</v>
      </c>
      <c r="B210" s="14"/>
      <c r="C210" s="14"/>
      <c r="D210" s="14"/>
      <c r="E210" s="14"/>
      <c r="F210" s="17" t="s">
        <v>2</v>
      </c>
      <c r="G210" s="49">
        <f t="shared" ref="G210:P210" si="85">G194+G200-G207</f>
        <v>16769676.807582706</v>
      </c>
      <c r="H210" s="49">
        <f t="shared" si="85"/>
        <v>42224927.271579199</v>
      </c>
      <c r="I210" s="49">
        <f t="shared" si="85"/>
        <v>44372544.549772121</v>
      </c>
      <c r="J210" s="49">
        <f t="shared" si="85"/>
        <v>61273223.423194572</v>
      </c>
      <c r="K210" s="49">
        <f t="shared" si="85"/>
        <v>129145798.16380952</v>
      </c>
      <c r="L210" s="49">
        <f t="shared" si="85"/>
        <v>262699274.01100487</v>
      </c>
      <c r="M210" s="49">
        <f t="shared" si="85"/>
        <v>314503560.62071371</v>
      </c>
      <c r="N210" s="49">
        <f t="shared" si="85"/>
        <v>300229227.08560032</v>
      </c>
      <c r="O210" s="49">
        <f t="shared" si="85"/>
        <v>280490968.29014641</v>
      </c>
      <c r="P210" s="49">
        <f t="shared" si="85"/>
        <v>381345995.20489752</v>
      </c>
      <c r="Q210" s="94" t="s">
        <v>2</v>
      </c>
    </row>
    <row r="211" spans="1:18" x14ac:dyDescent="0.25">
      <c r="A211" s="14" t="s">
        <v>136</v>
      </c>
      <c r="B211" s="14"/>
      <c r="C211" s="14"/>
      <c r="D211" s="14"/>
      <c r="E211" s="14"/>
      <c r="F211" s="80">
        <f>G210</f>
        <v>16769676.807582706</v>
      </c>
      <c r="G211" s="96">
        <f t="shared" ref="G211:O211" si="86">H210-G210</f>
        <v>25455250.463996492</v>
      </c>
      <c r="H211" s="96">
        <f t="shared" si="86"/>
        <v>2147617.2781929225</v>
      </c>
      <c r="I211" s="96">
        <f t="shared" si="86"/>
        <v>16900678.873422451</v>
      </c>
      <c r="J211" s="96">
        <f t="shared" si="86"/>
        <v>67872574.740614951</v>
      </c>
      <c r="K211" s="96">
        <f t="shared" si="86"/>
        <v>133553475.84719534</v>
      </c>
      <c r="L211" s="96">
        <f t="shared" si="86"/>
        <v>51804286.609708846</v>
      </c>
      <c r="M211" s="96">
        <f t="shared" si="86"/>
        <v>-14274333.535113394</v>
      </c>
      <c r="N211" s="96">
        <f t="shared" si="86"/>
        <v>-19738258.795453906</v>
      </c>
      <c r="O211" s="96">
        <f t="shared" si="86"/>
        <v>100855026.91475111</v>
      </c>
      <c r="P211" s="96" t="s">
        <v>2</v>
      </c>
      <c r="Q211" s="94" t="s">
        <v>2</v>
      </c>
    </row>
    <row r="212" spans="1:18" x14ac:dyDescent="0.25">
      <c r="A212" s="14" t="s">
        <v>110</v>
      </c>
      <c r="B212" s="14"/>
      <c r="C212" s="14"/>
      <c r="D212" s="14"/>
      <c r="E212" s="14"/>
      <c r="F212" s="84">
        <v>1</v>
      </c>
      <c r="G212" s="85">
        <f>1/1.15</f>
        <v>0.86956521739130443</v>
      </c>
      <c r="H212" s="86">
        <f t="shared" ref="H212:O212" si="87">G212/1.15</f>
        <v>0.7561436672967865</v>
      </c>
      <c r="I212" s="86">
        <f t="shared" si="87"/>
        <v>0.65751623243198831</v>
      </c>
      <c r="J212" s="86">
        <f t="shared" si="87"/>
        <v>0.57175324559303331</v>
      </c>
      <c r="K212" s="86">
        <f t="shared" si="87"/>
        <v>0.49717673529828987</v>
      </c>
      <c r="L212" s="86">
        <f t="shared" si="87"/>
        <v>0.43232759591155645</v>
      </c>
      <c r="M212" s="86">
        <f t="shared" si="87"/>
        <v>0.37593703992309258</v>
      </c>
      <c r="N212" s="86">
        <f t="shared" si="87"/>
        <v>0.32690177384616748</v>
      </c>
      <c r="O212" s="86">
        <f t="shared" si="87"/>
        <v>0.28426241204014563</v>
      </c>
      <c r="P212" s="17"/>
      <c r="Q212" s="87" t="s">
        <v>2</v>
      </c>
    </row>
    <row r="213" spans="1:18" x14ac:dyDescent="0.25">
      <c r="A213" s="14" t="s">
        <v>137</v>
      </c>
      <c r="B213" s="14"/>
      <c r="C213" s="14"/>
      <c r="D213" s="14"/>
      <c r="E213" s="14"/>
      <c r="F213" s="80">
        <f>F211*F212</f>
        <v>16769676.807582706</v>
      </c>
      <c r="G213" s="80">
        <f t="shared" ref="G213:N213" si="88">G211*G212</f>
        <v>22135000.403475214</v>
      </c>
      <c r="H213" s="80">
        <f t="shared" si="88"/>
        <v>1623907.2046827395</v>
      </c>
      <c r="I213" s="80">
        <f t="shared" si="88"/>
        <v>11112470.69839563</v>
      </c>
      <c r="J213" s="80">
        <f t="shared" si="88"/>
        <v>38806364.89470233</v>
      </c>
      <c r="K213" s="80">
        <f t="shared" si="88"/>
        <v>66399681.109447591</v>
      </c>
      <c r="L213" s="80">
        <f t="shared" si="88"/>
        <v>22396422.68788866</v>
      </c>
      <c r="M213" s="80">
        <f t="shared" si="88"/>
        <v>-5366250.6960654631</v>
      </c>
      <c r="N213" s="80">
        <f t="shared" si="88"/>
        <v>-6452471.8128685988</v>
      </c>
      <c r="O213" s="80">
        <f>O211*O212</f>
        <v>28669293.217160959</v>
      </c>
      <c r="P213" s="97" t="s">
        <v>2</v>
      </c>
      <c r="Q213" s="94"/>
    </row>
    <row r="214" spans="1:18" x14ac:dyDescent="0.25">
      <c r="A214" s="14" t="s">
        <v>138</v>
      </c>
      <c r="B214" s="14"/>
      <c r="C214" s="14"/>
      <c r="D214" s="14"/>
      <c r="E214" s="14"/>
      <c r="F214" s="80">
        <f>SUM(F213:O213)</f>
        <v>196094094.51440179</v>
      </c>
      <c r="G214" s="97" t="s">
        <v>2</v>
      </c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8" x14ac:dyDescent="0.25">
      <c r="A215" s="14" t="s">
        <v>139</v>
      </c>
      <c r="B215" s="14"/>
      <c r="C215" s="14"/>
      <c r="D215" s="14"/>
      <c r="E215" s="14"/>
      <c r="F215" s="17"/>
      <c r="G215" s="97"/>
      <c r="H215" s="17"/>
      <c r="I215" s="17"/>
      <c r="J215" s="17"/>
      <c r="K215" s="17"/>
      <c r="L215" s="17"/>
      <c r="M215" s="17"/>
      <c r="N215" s="17"/>
      <c r="O215" s="17"/>
      <c r="P215" s="80">
        <f>P210</f>
        <v>381345995.20489752</v>
      </c>
      <c r="Q215" s="94" t="s">
        <v>2</v>
      </c>
    </row>
    <row r="216" spans="1:18" x14ac:dyDescent="0.25">
      <c r="G216" s="94"/>
      <c r="Q216" s="94" t="s">
        <v>2</v>
      </c>
    </row>
    <row r="217" spans="1:18" x14ac:dyDescent="0.25">
      <c r="G217" s="94"/>
      <c r="Q217" s="94"/>
    </row>
    <row r="218" spans="1:18" x14ac:dyDescent="0.25">
      <c r="G218" s="94"/>
    </row>
    <row r="220" spans="1:18" x14ac:dyDescent="0.25">
      <c r="A220" s="14" t="s">
        <v>140</v>
      </c>
      <c r="B220" s="17"/>
      <c r="C220" s="17"/>
      <c r="D220" s="17"/>
      <c r="E220" s="17"/>
      <c r="F220" s="17"/>
      <c r="G220" s="14">
        <f>H220-1</f>
        <v>2020</v>
      </c>
      <c r="H220" s="14">
        <f t="shared" ref="H220:Q220" si="89">G209</f>
        <v>2021</v>
      </c>
      <c r="I220" s="14">
        <f t="shared" si="89"/>
        <v>2022</v>
      </c>
      <c r="J220" s="14">
        <f t="shared" si="89"/>
        <v>2023</v>
      </c>
      <c r="K220" s="14">
        <f t="shared" si="89"/>
        <v>2024</v>
      </c>
      <c r="L220" s="14">
        <f t="shared" si="89"/>
        <v>2025</v>
      </c>
      <c r="M220" s="14">
        <f t="shared" si="89"/>
        <v>2026</v>
      </c>
      <c r="N220" s="14">
        <f t="shared" si="89"/>
        <v>2027</v>
      </c>
      <c r="O220" s="14">
        <f t="shared" si="89"/>
        <v>2028</v>
      </c>
      <c r="P220" s="14">
        <f t="shared" si="89"/>
        <v>2029</v>
      </c>
      <c r="Q220" s="14">
        <f t="shared" si="89"/>
        <v>2030</v>
      </c>
      <c r="R220" s="13" t="s">
        <v>2</v>
      </c>
    </row>
    <row r="221" spans="1:18" x14ac:dyDescent="0.25">
      <c r="A221" s="17" t="s">
        <v>141</v>
      </c>
      <c r="B221" s="17"/>
      <c r="C221" s="17"/>
      <c r="D221" s="17"/>
      <c r="E221" s="17"/>
      <c r="F221" s="17"/>
      <c r="G221" s="84">
        <f>-G166</f>
        <v>-378614699.24029565</v>
      </c>
      <c r="H221" s="84" t="s">
        <v>2</v>
      </c>
      <c r="I221" s="84" t="s">
        <v>2</v>
      </c>
      <c r="J221" s="84" t="s">
        <v>2</v>
      </c>
      <c r="K221" s="84" t="s">
        <v>2</v>
      </c>
      <c r="L221" s="84" t="s">
        <v>2</v>
      </c>
      <c r="M221" s="84" t="s">
        <v>2</v>
      </c>
      <c r="N221" s="84" t="s">
        <v>2</v>
      </c>
      <c r="O221" s="84" t="s">
        <v>2</v>
      </c>
      <c r="P221" s="84" t="s">
        <v>2</v>
      </c>
      <c r="Q221" s="49" t="s">
        <v>2</v>
      </c>
    </row>
    <row r="222" spans="1:18" x14ac:dyDescent="0.25">
      <c r="A222" s="17" t="s">
        <v>142</v>
      </c>
      <c r="B222" s="17"/>
      <c r="C222" s="17"/>
      <c r="D222" s="17"/>
      <c r="E222" s="17"/>
      <c r="F222" s="17"/>
      <c r="G222" s="84">
        <f>-D27</f>
        <v>-1280000000</v>
      </c>
      <c r="H222" s="84"/>
      <c r="I222" s="84"/>
      <c r="J222" s="84"/>
      <c r="K222" s="84"/>
      <c r="L222" s="84"/>
      <c r="M222" s="84"/>
      <c r="N222" s="84"/>
      <c r="O222" s="84"/>
      <c r="P222" s="84"/>
      <c r="Q222" s="49"/>
    </row>
    <row r="223" spans="1:18" x14ac:dyDescent="0.25">
      <c r="A223" s="17" t="s">
        <v>137</v>
      </c>
      <c r="B223" s="17"/>
      <c r="C223" s="17"/>
      <c r="D223" s="17"/>
      <c r="E223" s="17"/>
      <c r="F223" s="17"/>
      <c r="G223" s="84">
        <f>-F214</f>
        <v>-196094094.51440179</v>
      </c>
      <c r="H223" s="84"/>
      <c r="I223" s="84"/>
      <c r="J223" s="84"/>
      <c r="K223" s="84"/>
      <c r="L223" s="84"/>
      <c r="M223" s="84"/>
      <c r="N223" s="84"/>
      <c r="O223" s="84"/>
      <c r="P223" s="84"/>
      <c r="Q223" s="49"/>
    </row>
    <row r="224" spans="1:18" x14ac:dyDescent="0.25">
      <c r="A224" s="14" t="s">
        <v>106</v>
      </c>
      <c r="B224" s="17"/>
      <c r="C224" s="17"/>
      <c r="D224" s="17"/>
      <c r="E224" s="17"/>
      <c r="F224" s="17"/>
      <c r="G224" s="84"/>
      <c r="H224" s="84">
        <f>H157</f>
        <v>38776538.474204421</v>
      </c>
      <c r="I224" s="84">
        <f t="shared" ref="I224:Q224" si="90">I157</f>
        <v>129901868.40823039</v>
      </c>
      <c r="J224" s="84">
        <f t="shared" si="90"/>
        <v>168019245.74362969</v>
      </c>
      <c r="K224" s="84">
        <f t="shared" si="90"/>
        <v>238307413.96700191</v>
      </c>
      <c r="L224" s="84">
        <f t="shared" si="90"/>
        <v>560062191.12597632</v>
      </c>
      <c r="M224" s="84">
        <f t="shared" si="90"/>
        <v>1124401874.3422616</v>
      </c>
      <c r="N224" s="84">
        <f t="shared" si="90"/>
        <v>1344601015.6248295</v>
      </c>
      <c r="O224" s="84">
        <f t="shared" si="90"/>
        <v>1233935864.6477895</v>
      </c>
      <c r="P224" s="84">
        <f t="shared" si="90"/>
        <v>1263536251.3358974</v>
      </c>
      <c r="Q224" s="84">
        <f t="shared" si="90"/>
        <v>1693556517.2285578</v>
      </c>
    </row>
    <row r="225" spans="1:17" x14ac:dyDescent="0.25">
      <c r="A225" s="14" t="s">
        <v>118</v>
      </c>
      <c r="B225" s="17"/>
      <c r="C225" s="17"/>
      <c r="D225" s="17"/>
      <c r="E225" s="17"/>
      <c r="F225" s="17"/>
      <c r="G225" s="84"/>
      <c r="H225" s="84">
        <f>G185</f>
        <v>8207221.1316936295</v>
      </c>
      <c r="I225" s="84">
        <f t="shared" ref="I225:Q225" si="91">H185</f>
        <v>9422400.55289484</v>
      </c>
      <c r="J225" s="84">
        <f t="shared" si="91"/>
        <v>10588788.687177373</v>
      </c>
      <c r="K225" s="84">
        <f t="shared" si="91"/>
        <v>13142319.603242623</v>
      </c>
      <c r="L225" s="84">
        <f t="shared" si="91"/>
        <v>35076043.166553259</v>
      </c>
      <c r="M225" s="84">
        <f t="shared" si="91"/>
        <v>58623978.28379117</v>
      </c>
      <c r="N225" s="84">
        <f t="shared" si="91"/>
        <v>69394497.671409145</v>
      </c>
      <c r="O225" s="84">
        <f t="shared" si="91"/>
        <v>65520426.300883509</v>
      </c>
      <c r="P225" s="84">
        <f t="shared" si="91"/>
        <v>71031817.953851625</v>
      </c>
      <c r="Q225" s="84">
        <f t="shared" si="91"/>
        <v>82372662.515981868</v>
      </c>
    </row>
    <row r="226" spans="1:17" x14ac:dyDescent="0.25">
      <c r="A226" s="14" t="s">
        <v>123</v>
      </c>
      <c r="B226" s="17"/>
      <c r="C226" s="17"/>
      <c r="D226" s="17"/>
      <c r="E226" s="17"/>
      <c r="F226" s="17"/>
      <c r="G226" s="84"/>
      <c r="H226" s="84">
        <f>G192</f>
        <v>128000000</v>
      </c>
      <c r="I226" s="84">
        <f t="shared" ref="I226:Q226" si="92">H192</f>
        <v>128000000</v>
      </c>
      <c r="J226" s="84">
        <f t="shared" si="92"/>
        <v>128000000</v>
      </c>
      <c r="K226" s="84">
        <f t="shared" si="92"/>
        <v>128000000</v>
      </c>
      <c r="L226" s="84">
        <f t="shared" si="92"/>
        <v>128000000</v>
      </c>
      <c r="M226" s="84">
        <f t="shared" si="92"/>
        <v>128000000</v>
      </c>
      <c r="N226" s="84">
        <f t="shared" si="92"/>
        <v>128000000</v>
      </c>
      <c r="O226" s="84">
        <f t="shared" si="92"/>
        <v>128000000</v>
      </c>
      <c r="P226" s="84">
        <f t="shared" si="92"/>
        <v>128000000</v>
      </c>
      <c r="Q226" s="84">
        <f t="shared" si="92"/>
        <v>128000000</v>
      </c>
    </row>
    <row r="227" spans="1:17" x14ac:dyDescent="0.25">
      <c r="A227" s="14" t="s">
        <v>143</v>
      </c>
      <c r="B227" s="17"/>
      <c r="C227" s="17"/>
      <c r="D227" s="17"/>
      <c r="E227" s="17"/>
      <c r="F227" s="17"/>
      <c r="G227" s="84"/>
      <c r="H227" s="84">
        <f>H225+H226</f>
        <v>136207221.13169363</v>
      </c>
      <c r="I227" s="84">
        <f t="shared" ref="I227:Q227" si="93">I225+I226</f>
        <v>137422400.55289483</v>
      </c>
      <c r="J227" s="84">
        <f t="shared" si="93"/>
        <v>138588788.68717736</v>
      </c>
      <c r="K227" s="84">
        <f t="shared" si="93"/>
        <v>141142319.60324264</v>
      </c>
      <c r="L227" s="84">
        <f t="shared" si="93"/>
        <v>163076043.16655326</v>
      </c>
      <c r="M227" s="84">
        <f t="shared" si="93"/>
        <v>186623978.28379118</v>
      </c>
      <c r="N227" s="84">
        <f t="shared" si="93"/>
        <v>197394497.67140913</v>
      </c>
      <c r="O227" s="84">
        <f t="shared" si="93"/>
        <v>193520426.3008835</v>
      </c>
      <c r="P227" s="84">
        <f t="shared" si="93"/>
        <v>199031817.95385164</v>
      </c>
      <c r="Q227" s="84">
        <f t="shared" si="93"/>
        <v>210372662.51598185</v>
      </c>
    </row>
    <row r="228" spans="1:17" x14ac:dyDescent="0.25">
      <c r="A228" s="14" t="s">
        <v>144</v>
      </c>
      <c r="B228" s="17"/>
      <c r="C228" s="17"/>
      <c r="D228" s="17"/>
      <c r="E228" s="17"/>
      <c r="F228" s="17"/>
      <c r="G228" s="84"/>
      <c r="H228" s="84">
        <f>+(1-H83)*H224+H83*H227</f>
        <v>68005743.271451175</v>
      </c>
      <c r="I228" s="84">
        <f t="shared" ref="I228:Q228" si="94">+(1-I83)*I224+I83*I227</f>
        <v>132158028.05162972</v>
      </c>
      <c r="J228" s="84">
        <f t="shared" si="94"/>
        <v>159190108.62669396</v>
      </c>
      <c r="K228" s="84">
        <f t="shared" si="94"/>
        <v>209157885.65787411</v>
      </c>
      <c r="L228" s="84">
        <f t="shared" si="94"/>
        <v>440966346.73814934</v>
      </c>
      <c r="M228" s="84">
        <f t="shared" si="94"/>
        <v>843068505.52472043</v>
      </c>
      <c r="N228" s="84">
        <f t="shared" si="94"/>
        <v>1000439060.2388033</v>
      </c>
      <c r="O228" s="84">
        <f t="shared" si="94"/>
        <v>921811233.14371753</v>
      </c>
      <c r="P228" s="84">
        <f t="shared" si="94"/>
        <v>944184921.3212837</v>
      </c>
      <c r="Q228" s="84">
        <f t="shared" si="94"/>
        <v>1248601360.814785</v>
      </c>
    </row>
    <row r="229" spans="1:17" x14ac:dyDescent="0.25">
      <c r="A229" s="14" t="s">
        <v>145</v>
      </c>
      <c r="B229" s="17"/>
      <c r="C229" s="17"/>
      <c r="D229" s="17"/>
      <c r="E229" s="17"/>
      <c r="F229" s="17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>
        <f>P215</f>
        <v>381345995.20489752</v>
      </c>
    </row>
    <row r="230" spans="1:17" x14ac:dyDescent="0.25">
      <c r="A230" s="14" t="s">
        <v>146</v>
      </c>
      <c r="B230" s="17"/>
      <c r="C230" s="17"/>
      <c r="D230" s="17"/>
      <c r="E230" s="17"/>
      <c r="F230" s="17"/>
      <c r="G230" s="84">
        <f>SUM(G221:G229)</f>
        <v>-1854708793.7546973</v>
      </c>
      <c r="H230" s="84">
        <f>H228+H229</f>
        <v>68005743.271451175</v>
      </c>
      <c r="I230" s="84">
        <f t="shared" ref="I230:Q230" si="95">I228+I229</f>
        <v>132158028.05162972</v>
      </c>
      <c r="J230" s="84">
        <f t="shared" si="95"/>
        <v>159190108.62669396</v>
      </c>
      <c r="K230" s="84">
        <f t="shared" si="95"/>
        <v>209157885.65787411</v>
      </c>
      <c r="L230" s="84">
        <f t="shared" si="95"/>
        <v>440966346.73814934</v>
      </c>
      <c r="M230" s="84">
        <f t="shared" si="95"/>
        <v>843068505.52472043</v>
      </c>
      <c r="N230" s="84">
        <f t="shared" si="95"/>
        <v>1000439060.2388033</v>
      </c>
      <c r="O230" s="84">
        <f t="shared" si="95"/>
        <v>921811233.14371753</v>
      </c>
      <c r="P230" s="84">
        <f t="shared" si="95"/>
        <v>944184921.3212837</v>
      </c>
      <c r="Q230" s="84">
        <f t="shared" si="95"/>
        <v>1629947356.0196824</v>
      </c>
    </row>
    <row r="231" spans="1:17" x14ac:dyDescent="0.25">
      <c r="A231" s="17" t="s">
        <v>110</v>
      </c>
      <c r="B231" s="17"/>
      <c r="C231" s="17"/>
      <c r="D231" s="17"/>
      <c r="E231" s="17"/>
      <c r="F231" s="17"/>
      <c r="G231" s="84">
        <v>1</v>
      </c>
      <c r="H231" s="85">
        <f>1/1.15</f>
        <v>0.86956521739130443</v>
      </c>
      <c r="I231" s="86">
        <f t="shared" ref="I231:Q231" si="96">H231/1.15</f>
        <v>0.7561436672967865</v>
      </c>
      <c r="J231" s="86">
        <f t="shared" si="96"/>
        <v>0.65751623243198831</v>
      </c>
      <c r="K231" s="86">
        <f t="shared" si="96"/>
        <v>0.57175324559303331</v>
      </c>
      <c r="L231" s="86">
        <f t="shared" si="96"/>
        <v>0.49717673529828987</v>
      </c>
      <c r="M231" s="86">
        <f t="shared" si="96"/>
        <v>0.43232759591155645</v>
      </c>
      <c r="N231" s="86">
        <f t="shared" si="96"/>
        <v>0.37593703992309258</v>
      </c>
      <c r="O231" s="86">
        <f t="shared" si="96"/>
        <v>0.32690177384616748</v>
      </c>
      <c r="P231" s="86">
        <f t="shared" si="96"/>
        <v>0.28426241204014563</v>
      </c>
      <c r="Q231" s="86">
        <f t="shared" si="96"/>
        <v>0.24718470612186577</v>
      </c>
    </row>
    <row r="232" spans="1:17" x14ac:dyDescent="0.25">
      <c r="A232" s="17" t="s">
        <v>147</v>
      </c>
      <c r="B232" s="17"/>
      <c r="C232" s="17"/>
      <c r="D232" s="17"/>
      <c r="E232" s="17"/>
      <c r="F232" s="17"/>
      <c r="G232" s="84">
        <f>G230*G231</f>
        <v>-1854708793.7546973</v>
      </c>
      <c r="H232" s="84">
        <f t="shared" ref="H232:Q232" si="97">H230*H231</f>
        <v>59135428.931696683</v>
      </c>
      <c r="I232" s="84">
        <f t="shared" si="97"/>
        <v>99930455.993670881</v>
      </c>
      <c r="J232" s="84">
        <f t="shared" si="97"/>
        <v>104670080.46466278</v>
      </c>
      <c r="K232" s="84">
        <f t="shared" si="97"/>
        <v>119586699.96626608</v>
      </c>
      <c r="L232" s="84">
        <f t="shared" si="97"/>
        <v>219238208.64768678</v>
      </c>
      <c r="M232" s="84">
        <f t="shared" si="97"/>
        <v>364481780.18225116</v>
      </c>
      <c r="N232" s="84">
        <f t="shared" si="97"/>
        <v>376102098.92961621</v>
      </c>
      <c r="O232" s="84">
        <f t="shared" si="97"/>
        <v>301341727.26600432</v>
      </c>
      <c r="P232" s="84">
        <f t="shared" si="97"/>
        <v>268396283.14672324</v>
      </c>
      <c r="Q232" s="84">
        <f t="shared" si="97"/>
        <v>402898058.19183731</v>
      </c>
    </row>
    <row r="233" spans="1:17" x14ac:dyDescent="0.25">
      <c r="A233" s="251" t="s">
        <v>148</v>
      </c>
      <c r="B233" s="252"/>
      <c r="C233" s="252"/>
      <c r="D233" s="252"/>
      <c r="E233" s="252"/>
      <c r="F233" s="253"/>
      <c r="G233" s="312">
        <f>SUM(G232:Q232)</f>
        <v>461072027.96571827</v>
      </c>
      <c r="H233" s="93"/>
      <c r="I233" s="93"/>
      <c r="J233" s="93"/>
      <c r="K233" s="93"/>
      <c r="L233" s="93"/>
      <c r="M233" s="93"/>
      <c r="N233" s="93"/>
      <c r="O233" s="93"/>
      <c r="P233" s="93"/>
      <c r="Q233" s="93"/>
    </row>
    <row r="234" spans="1:17" x14ac:dyDescent="0.25">
      <c r="H234" s="93"/>
      <c r="I234" s="93"/>
      <c r="J234" s="93"/>
      <c r="K234" s="93"/>
      <c r="L234" s="93"/>
      <c r="M234" s="93"/>
      <c r="N234" s="93"/>
      <c r="O234" s="93"/>
      <c r="P234" s="93"/>
      <c r="Q234" s="93"/>
    </row>
    <row r="235" spans="1:17" x14ac:dyDescent="0.25">
      <c r="H235" s="93"/>
      <c r="I235" s="93"/>
      <c r="J235" s="93"/>
      <c r="K235" s="93"/>
      <c r="L235" s="93"/>
      <c r="M235" s="93"/>
      <c r="N235" s="93"/>
      <c r="O235" s="93"/>
      <c r="P235" s="93"/>
      <c r="Q235" s="93"/>
    </row>
    <row r="236" spans="1:17" x14ac:dyDescent="0.25">
      <c r="H236" s="93"/>
      <c r="I236" s="93"/>
      <c r="J236" s="93"/>
      <c r="K236" s="93"/>
      <c r="L236" s="93"/>
      <c r="M236" s="93"/>
      <c r="N236" s="93"/>
      <c r="O236" s="93"/>
      <c r="P236" s="93"/>
      <c r="Q236" s="93"/>
    </row>
    <row r="239" spans="1:17" x14ac:dyDescent="0.25">
      <c r="A239" s="48"/>
      <c r="F239" s="98"/>
    </row>
  </sheetData>
  <mergeCells count="49">
    <mergeCell ref="R123:T125"/>
    <mergeCell ref="R127:T128"/>
    <mergeCell ref="A174:B174"/>
    <mergeCell ref="G174:P174"/>
    <mergeCell ref="A233:F233"/>
    <mergeCell ref="A191:F191"/>
    <mergeCell ref="A67:G67"/>
    <mergeCell ref="A70:G70"/>
    <mergeCell ref="A71:G71"/>
    <mergeCell ref="A72:G72"/>
    <mergeCell ref="A73:G73"/>
    <mergeCell ref="A74:G74"/>
    <mergeCell ref="A75:G75"/>
    <mergeCell ref="A66:G66"/>
    <mergeCell ref="A34:A36"/>
    <mergeCell ref="B34:D36"/>
    <mergeCell ref="E34:E36"/>
    <mergeCell ref="Q37:Q41"/>
    <mergeCell ref="A57:G57"/>
    <mergeCell ref="A58:G58"/>
    <mergeCell ref="A59:G59"/>
    <mergeCell ref="A62:G62"/>
    <mergeCell ref="A63:G63"/>
    <mergeCell ref="A64:G64"/>
    <mergeCell ref="A65:G65"/>
    <mergeCell ref="A33:C33"/>
    <mergeCell ref="A17:F17"/>
    <mergeCell ref="A20:F20"/>
    <mergeCell ref="A21:F21"/>
    <mergeCell ref="A22:F22"/>
    <mergeCell ref="A23:F23"/>
    <mergeCell ref="A24:F24"/>
    <mergeCell ref="A25:F25"/>
    <mergeCell ref="A27:C27"/>
    <mergeCell ref="D27:E27"/>
    <mergeCell ref="A28:C28"/>
    <mergeCell ref="D28:E28"/>
    <mergeCell ref="A16:F16"/>
    <mergeCell ref="A3:F3"/>
    <mergeCell ref="A4:F4"/>
    <mergeCell ref="A5:F5"/>
    <mergeCell ref="A6:F6"/>
    <mergeCell ref="A7:F7"/>
    <mergeCell ref="A8:F8"/>
    <mergeCell ref="A9:F9"/>
    <mergeCell ref="A12:F12"/>
    <mergeCell ref="A13:F13"/>
    <mergeCell ref="A14:F14"/>
    <mergeCell ref="A15:F15"/>
  </mergeCells>
  <hyperlinks>
    <hyperlink ref="P6" r:id="rId1" display="Penetration 2015-2020.pdf" xr:uid="{8F6C0797-EB49-4955-B0E3-14B69C7A74A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EE1F-B8DF-49B8-858A-042D20624549}">
  <dimension ref="A3:N92"/>
  <sheetViews>
    <sheetView zoomScale="80" zoomScaleNormal="80" workbookViewId="0">
      <selection activeCell="F88" sqref="F88:F89"/>
    </sheetView>
  </sheetViews>
  <sheetFormatPr defaultRowHeight="15" x14ac:dyDescent="0.25"/>
  <cols>
    <col min="1" max="1" width="42.5703125" style="110" bestFit="1" customWidth="1"/>
    <col min="2" max="2" width="11.140625" style="110" customWidth="1"/>
    <col min="3" max="5" width="13.140625" style="110" bestFit="1" customWidth="1"/>
    <col min="6" max="6" width="17.85546875" style="110" customWidth="1"/>
    <col min="7" max="8" width="13.140625" style="110" bestFit="1" customWidth="1"/>
    <col min="9" max="9" width="17" style="110" customWidth="1"/>
    <col min="10" max="11" width="13.140625" style="110" bestFit="1" customWidth="1"/>
    <col min="12" max="12" width="9.140625" style="110"/>
    <col min="13" max="13" width="9.5703125" style="110" bestFit="1" customWidth="1"/>
    <col min="14" max="14" width="14.140625" style="110" bestFit="1" customWidth="1"/>
    <col min="15" max="16384" width="9.140625" style="110"/>
  </cols>
  <sheetData>
    <row r="3" spans="1:14" s="106" customFormat="1" x14ac:dyDescent="0.25">
      <c r="A3" s="104" t="s">
        <v>45</v>
      </c>
      <c r="B3" s="105">
        <v>2018</v>
      </c>
      <c r="C3" s="105">
        <v>2019</v>
      </c>
      <c r="D3" s="105">
        <v>2020</v>
      </c>
      <c r="E3" s="105">
        <v>2021</v>
      </c>
      <c r="F3" s="105">
        <v>2022</v>
      </c>
      <c r="G3" s="105">
        <v>2023</v>
      </c>
      <c r="H3" s="105">
        <v>2024</v>
      </c>
      <c r="I3" s="105">
        <v>2025</v>
      </c>
      <c r="J3" s="105">
        <v>2026</v>
      </c>
      <c r="K3" s="105">
        <v>2027</v>
      </c>
      <c r="L3" s="105">
        <v>2028</v>
      </c>
      <c r="M3" s="105">
        <v>2029</v>
      </c>
      <c r="N3" s="105">
        <v>2030</v>
      </c>
    </row>
    <row r="4" spans="1:14" x14ac:dyDescent="0.25">
      <c r="A4" s="107" t="s">
        <v>150</v>
      </c>
      <c r="B4" s="108">
        <v>10</v>
      </c>
      <c r="C4" s="108">
        <v>22</v>
      </c>
      <c r="D4" s="108">
        <v>36.71</v>
      </c>
      <c r="E4" s="109">
        <v>48.92</v>
      </c>
      <c r="F4" s="109">
        <v>55.69</v>
      </c>
      <c r="G4" s="109">
        <v>64.349999999999994</v>
      </c>
      <c r="H4" s="109">
        <v>74.8</v>
      </c>
      <c r="I4" s="109">
        <v>97.58</v>
      </c>
      <c r="J4" s="109">
        <v>120.02</v>
      </c>
      <c r="K4" s="109">
        <v>138.56</v>
      </c>
      <c r="L4" s="109">
        <v>134.80000000000001</v>
      </c>
      <c r="M4" s="109">
        <v>153.66999999999999</v>
      </c>
      <c r="N4" s="109">
        <v>178.26</v>
      </c>
    </row>
    <row r="5" spans="1:14" x14ac:dyDescent="0.25">
      <c r="A5" s="107" t="s">
        <v>151</v>
      </c>
      <c r="B5" s="108">
        <v>10</v>
      </c>
      <c r="C5" s="108">
        <f>C4-B4</f>
        <v>12</v>
      </c>
      <c r="D5" s="108">
        <f>D4-C4</f>
        <v>14.71</v>
      </c>
      <c r="E5" s="108">
        <f t="shared" ref="E5:N5" si="0">E4-D4</f>
        <v>12.21</v>
      </c>
      <c r="F5" s="108">
        <f t="shared" si="0"/>
        <v>6.769999999999996</v>
      </c>
      <c r="G5" s="108">
        <f t="shared" si="0"/>
        <v>8.6599999999999966</v>
      </c>
      <c r="H5" s="108">
        <f t="shared" si="0"/>
        <v>10.450000000000003</v>
      </c>
      <c r="I5" s="108">
        <f t="shared" si="0"/>
        <v>22.78</v>
      </c>
      <c r="J5" s="108">
        <f t="shared" si="0"/>
        <v>22.439999999999998</v>
      </c>
      <c r="K5" s="108">
        <f t="shared" si="0"/>
        <v>18.540000000000006</v>
      </c>
      <c r="L5" s="108">
        <f t="shared" si="0"/>
        <v>-3.7599999999999909</v>
      </c>
      <c r="M5" s="108">
        <f t="shared" si="0"/>
        <v>18.869999999999976</v>
      </c>
      <c r="N5" s="108">
        <f t="shared" si="0"/>
        <v>24.590000000000003</v>
      </c>
    </row>
    <row r="6" spans="1:14" x14ac:dyDescent="0.25">
      <c r="A6" s="107" t="s">
        <v>152</v>
      </c>
      <c r="B6" s="108">
        <f>B5-B7</f>
        <v>0</v>
      </c>
      <c r="C6" s="108">
        <f t="shared" ref="C6:N6" si="1">C5-C7</f>
        <v>0</v>
      </c>
      <c r="D6" s="108">
        <f t="shared" si="1"/>
        <v>8.7100000000000009</v>
      </c>
      <c r="E6" s="108">
        <f t="shared" si="1"/>
        <v>5.2100000000000009</v>
      </c>
      <c r="F6" s="108">
        <f t="shared" si="1"/>
        <v>-1.230000000000004</v>
      </c>
      <c r="G6" s="108">
        <f t="shared" si="1"/>
        <v>-1.3400000000000034</v>
      </c>
      <c r="H6" s="108">
        <f t="shared" si="1"/>
        <v>0.45000000000000284</v>
      </c>
      <c r="I6" s="108">
        <f t="shared" si="1"/>
        <v>19.78</v>
      </c>
      <c r="J6" s="108">
        <f t="shared" si="1"/>
        <v>16.439999999999998</v>
      </c>
      <c r="K6" s="108">
        <f t="shared" si="1"/>
        <v>2.5400000000000063</v>
      </c>
      <c r="L6" s="108">
        <f t="shared" si="1"/>
        <v>-5.7599999999999909</v>
      </c>
      <c r="M6" s="108">
        <f t="shared" si="1"/>
        <v>15.869999999999976</v>
      </c>
      <c r="N6" s="108">
        <f t="shared" si="1"/>
        <v>20.590000000000003</v>
      </c>
    </row>
    <row r="7" spans="1:14" x14ac:dyDescent="0.25">
      <c r="A7" s="107" t="s">
        <v>153</v>
      </c>
      <c r="B7" s="108">
        <v>10</v>
      </c>
      <c r="C7" s="108">
        <v>12</v>
      </c>
      <c r="D7" s="108">
        <v>6</v>
      </c>
      <c r="E7" s="108">
        <v>7</v>
      </c>
      <c r="F7" s="108">
        <v>8</v>
      </c>
      <c r="G7" s="108">
        <v>10</v>
      </c>
      <c r="H7" s="108">
        <v>10</v>
      </c>
      <c r="I7" s="108">
        <v>3</v>
      </c>
      <c r="J7" s="108">
        <v>6</v>
      </c>
      <c r="K7" s="107">
        <v>16</v>
      </c>
      <c r="L7" s="108">
        <v>2</v>
      </c>
      <c r="M7" s="108">
        <v>3</v>
      </c>
      <c r="N7" s="108">
        <v>4</v>
      </c>
    </row>
    <row r="8" spans="1:14" x14ac:dyDescent="0.25">
      <c r="A8" s="107" t="s">
        <v>154</v>
      </c>
      <c r="B8" s="108">
        <f>B6</f>
        <v>0</v>
      </c>
      <c r="C8" s="108">
        <f>C6+B6</f>
        <v>0</v>
      </c>
      <c r="D8" s="108">
        <f>D6+C6</f>
        <v>8.7100000000000009</v>
      </c>
      <c r="E8" s="109">
        <f>D8+E6</f>
        <v>13.920000000000002</v>
      </c>
      <c r="F8" s="109">
        <f t="shared" ref="F8:N8" si="2">E8+F6</f>
        <v>12.689999999999998</v>
      </c>
      <c r="G8" s="109">
        <f t="shared" si="2"/>
        <v>11.349999999999994</v>
      </c>
      <c r="H8" s="109">
        <f t="shared" si="2"/>
        <v>11.799999999999997</v>
      </c>
      <c r="I8" s="109">
        <f t="shared" si="2"/>
        <v>31.58</v>
      </c>
      <c r="J8" s="109">
        <f t="shared" si="2"/>
        <v>48.019999999999996</v>
      </c>
      <c r="K8" s="109">
        <f t="shared" si="2"/>
        <v>50.56</v>
      </c>
      <c r="L8" s="109">
        <f t="shared" si="2"/>
        <v>44.800000000000011</v>
      </c>
      <c r="M8" s="109">
        <f t="shared" si="2"/>
        <v>60.669999999999987</v>
      </c>
      <c r="N8" s="109">
        <f t="shared" si="2"/>
        <v>81.259999999999991</v>
      </c>
    </row>
    <row r="9" spans="1:14" x14ac:dyDescent="0.25">
      <c r="A9" s="107" t="s">
        <v>155</v>
      </c>
      <c r="B9" s="108">
        <f>B4-B8</f>
        <v>10</v>
      </c>
      <c r="C9" s="108">
        <f t="shared" ref="C9:N9" si="3">C4-C8</f>
        <v>22</v>
      </c>
      <c r="D9" s="108">
        <f t="shared" si="3"/>
        <v>28</v>
      </c>
      <c r="E9" s="108">
        <f t="shared" si="3"/>
        <v>35</v>
      </c>
      <c r="F9" s="108">
        <f t="shared" si="3"/>
        <v>43</v>
      </c>
      <c r="G9" s="108">
        <f t="shared" si="3"/>
        <v>53</v>
      </c>
      <c r="H9" s="108">
        <f t="shared" si="3"/>
        <v>63</v>
      </c>
      <c r="I9" s="108">
        <f t="shared" si="3"/>
        <v>66</v>
      </c>
      <c r="J9" s="108">
        <f t="shared" si="3"/>
        <v>72</v>
      </c>
      <c r="K9" s="108">
        <f t="shared" si="3"/>
        <v>88</v>
      </c>
      <c r="L9" s="108">
        <f t="shared" si="3"/>
        <v>90</v>
      </c>
      <c r="M9" s="108">
        <f t="shared" si="3"/>
        <v>93</v>
      </c>
      <c r="N9" s="108">
        <f t="shared" si="3"/>
        <v>97</v>
      </c>
    </row>
    <row r="12" spans="1:14" s="112" customFormat="1" x14ac:dyDescent="0.25">
      <c r="A12" s="111" t="s">
        <v>156</v>
      </c>
      <c r="B12" s="111" t="s">
        <v>157</v>
      </c>
      <c r="C12" s="111">
        <v>2011</v>
      </c>
      <c r="D12" s="111">
        <v>2012</v>
      </c>
      <c r="E12" s="111">
        <v>2013</v>
      </c>
      <c r="F12" s="111">
        <v>2014</v>
      </c>
      <c r="G12" s="111">
        <v>2015</v>
      </c>
      <c r="H12" s="111">
        <v>2016</v>
      </c>
      <c r="I12" s="111">
        <v>2017</v>
      </c>
      <c r="J12" s="111">
        <v>2018</v>
      </c>
      <c r="K12" s="111">
        <v>2019</v>
      </c>
      <c r="M12" s="110"/>
      <c r="N12" s="110"/>
    </row>
    <row r="13" spans="1:14" x14ac:dyDescent="0.25">
      <c r="A13" s="110" t="s">
        <v>158</v>
      </c>
      <c r="B13" s="113" t="s">
        <v>159</v>
      </c>
      <c r="C13" s="114">
        <v>77449000</v>
      </c>
      <c r="D13" s="114">
        <v>85012000</v>
      </c>
      <c r="E13" s="114">
        <v>93849000</v>
      </c>
      <c r="F13" s="114">
        <v>97096000</v>
      </c>
      <c r="G13" s="114">
        <v>102942000</v>
      </c>
      <c r="H13" s="114">
        <v>119669000</v>
      </c>
      <c r="I13" s="114">
        <v>121530000</v>
      </c>
      <c r="J13" s="114">
        <v>125098000</v>
      </c>
      <c r="K13" s="114">
        <v>129614000</v>
      </c>
      <c r="M13" s="115" t="s">
        <v>153</v>
      </c>
      <c r="N13" s="115"/>
    </row>
    <row r="14" spans="1:14" x14ac:dyDescent="0.25">
      <c r="A14" s="110" t="s">
        <v>160</v>
      </c>
      <c r="B14" s="113" t="s">
        <v>159</v>
      </c>
      <c r="C14" s="116">
        <v>114.7</v>
      </c>
      <c r="D14" s="116">
        <v>125.3</v>
      </c>
      <c r="E14" s="116">
        <v>137.69999999999999</v>
      </c>
      <c r="F14" s="116">
        <v>141.9</v>
      </c>
      <c r="G14" s="116">
        <v>149.80000000000001</v>
      </c>
      <c r="H14" s="116">
        <v>173.5</v>
      </c>
      <c r="I14" s="116">
        <v>175.6</v>
      </c>
      <c r="J14" s="116">
        <v>180.2</v>
      </c>
      <c r="K14" s="116">
        <v>186.2</v>
      </c>
      <c r="M14" s="117" t="s">
        <v>45</v>
      </c>
      <c r="N14" s="117" t="s">
        <v>161</v>
      </c>
    </row>
    <row r="15" spans="1:14" x14ac:dyDescent="0.25">
      <c r="A15" s="113" t="s">
        <v>162</v>
      </c>
      <c r="B15" s="113" t="s">
        <v>159</v>
      </c>
      <c r="C15" s="114">
        <v>6661000</v>
      </c>
      <c r="D15" s="114">
        <v>6377000</v>
      </c>
      <c r="E15" s="114">
        <v>6056000</v>
      </c>
      <c r="F15" s="114">
        <v>5690000</v>
      </c>
      <c r="G15" s="114">
        <v>5309000</v>
      </c>
      <c r="H15" s="114">
        <v>4706000</v>
      </c>
      <c r="I15" s="114">
        <v>9955000</v>
      </c>
      <c r="J15" s="114">
        <v>6059000</v>
      </c>
      <c r="K15" s="114">
        <v>5415000</v>
      </c>
      <c r="L15" s="118"/>
      <c r="M15" s="119">
        <v>2021</v>
      </c>
      <c r="N15" s="120">
        <v>7</v>
      </c>
    </row>
    <row r="16" spans="1:14" x14ac:dyDescent="0.25">
      <c r="A16" s="113" t="s">
        <v>163</v>
      </c>
      <c r="B16" s="113" t="s">
        <v>159</v>
      </c>
      <c r="C16" s="121">
        <v>9.8650000000000002</v>
      </c>
      <c r="D16" s="121">
        <v>9.4009999999999998</v>
      </c>
      <c r="E16" s="121">
        <v>8.8870000000000005</v>
      </c>
      <c r="F16" s="121">
        <v>8.3140000000000001</v>
      </c>
      <c r="G16" s="121">
        <v>7.726</v>
      </c>
      <c r="H16" s="121">
        <v>6.8230000000000004</v>
      </c>
      <c r="I16" s="121">
        <v>14.384</v>
      </c>
      <c r="J16" s="121">
        <v>8.7270000000000003</v>
      </c>
      <c r="K16" s="121">
        <v>7.7770000000000001</v>
      </c>
      <c r="M16" s="122">
        <v>2022</v>
      </c>
      <c r="N16" s="123">
        <v>8</v>
      </c>
    </row>
    <row r="17" spans="1:14" x14ac:dyDescent="0.25">
      <c r="A17" s="110" t="s">
        <v>164</v>
      </c>
      <c r="B17" s="113" t="s">
        <v>159</v>
      </c>
      <c r="C17" s="124">
        <v>67518382</v>
      </c>
      <c r="D17" s="124">
        <v>67835957</v>
      </c>
      <c r="E17" s="124">
        <v>6844501</v>
      </c>
      <c r="F17" s="124">
        <v>68438730</v>
      </c>
      <c r="G17" s="124">
        <v>68714511</v>
      </c>
      <c r="H17" s="124">
        <v>68971331</v>
      </c>
      <c r="I17" s="124">
        <v>69209858</v>
      </c>
      <c r="J17" s="124">
        <v>69428524</v>
      </c>
      <c r="K17" s="124">
        <v>69625582</v>
      </c>
      <c r="M17" s="125">
        <v>2023</v>
      </c>
      <c r="N17" s="126">
        <v>10</v>
      </c>
    </row>
    <row r="18" spans="1:14" x14ac:dyDescent="0.25">
      <c r="A18" s="110" t="s">
        <v>165</v>
      </c>
      <c r="B18" s="113" t="s">
        <v>159</v>
      </c>
      <c r="C18" s="116">
        <v>18.986999999999998</v>
      </c>
      <c r="D18" s="116">
        <v>18.75</v>
      </c>
      <c r="E18" s="116">
        <v>18.492000000000001</v>
      </c>
      <c r="F18" s="116">
        <v>18.228000000000002</v>
      </c>
      <c r="G18" s="116">
        <v>17.97</v>
      </c>
      <c r="H18" s="116">
        <v>17.646000000000001</v>
      </c>
      <c r="I18" s="116">
        <v>17.353999999999999</v>
      </c>
      <c r="J18" s="116">
        <v>17.087</v>
      </c>
      <c r="K18" s="116">
        <v>16.824000000000002</v>
      </c>
      <c r="M18" s="127">
        <v>2024</v>
      </c>
      <c r="N18" s="128">
        <v>10</v>
      </c>
    </row>
    <row r="19" spans="1:14" x14ac:dyDescent="0.25">
      <c r="A19" s="110" t="s">
        <v>166</v>
      </c>
      <c r="B19" s="113" t="s">
        <v>159</v>
      </c>
      <c r="C19" s="116">
        <v>71.822999999999993</v>
      </c>
      <c r="D19" s="116">
        <v>71.745000000000005</v>
      </c>
      <c r="E19" s="116">
        <v>71.668999999999997</v>
      </c>
      <c r="F19" s="116">
        <v>71.566000000000003</v>
      </c>
      <c r="G19" s="116">
        <v>71.424000000000007</v>
      </c>
      <c r="H19" s="116">
        <v>71.347999999999999</v>
      </c>
      <c r="I19" s="116">
        <v>71.209000000000003</v>
      </c>
      <c r="J19" s="116">
        <v>71.012</v>
      </c>
      <c r="K19" s="116">
        <v>70.77</v>
      </c>
      <c r="M19" s="119">
        <v>2025</v>
      </c>
      <c r="N19" s="120">
        <v>3</v>
      </c>
    </row>
    <row r="20" spans="1:14" x14ac:dyDescent="0.25">
      <c r="A20" s="113" t="s">
        <v>167</v>
      </c>
      <c r="B20" s="113" t="s">
        <v>159</v>
      </c>
      <c r="C20" s="129">
        <v>5492.1210000000001</v>
      </c>
      <c r="D20" s="129">
        <v>5860.5829999999996</v>
      </c>
      <c r="E20" s="129">
        <v>6168.26</v>
      </c>
      <c r="F20" s="129">
        <v>5951.88</v>
      </c>
      <c r="G20" s="129">
        <v>5840.05</v>
      </c>
      <c r="H20" s="129">
        <v>5994.2309999999998</v>
      </c>
      <c r="I20" s="129">
        <v>6592.915</v>
      </c>
      <c r="J20" s="129">
        <v>7295.48</v>
      </c>
      <c r="K20" s="129">
        <v>7806.7420000000002</v>
      </c>
      <c r="M20" s="119">
        <v>2026</v>
      </c>
      <c r="N20" s="120">
        <v>6</v>
      </c>
    </row>
    <row r="21" spans="1:14" x14ac:dyDescent="0.25">
      <c r="A21" s="110" t="s">
        <v>168</v>
      </c>
      <c r="B21" s="113" t="s">
        <v>159</v>
      </c>
      <c r="C21" s="116">
        <v>0.84</v>
      </c>
      <c r="D21" s="116">
        <v>7.2430000000000003</v>
      </c>
      <c r="E21" s="116">
        <v>2.6869999999999998</v>
      </c>
      <c r="F21" s="116">
        <v>0.98399999999999999</v>
      </c>
      <c r="G21" s="116">
        <v>3.1339999999999999</v>
      </c>
      <c r="H21" s="116">
        <v>3.4289999999999998</v>
      </c>
      <c r="I21" s="116">
        <v>4.0659999999999998</v>
      </c>
      <c r="J21" s="116">
        <v>4.1509999999999998</v>
      </c>
      <c r="K21" s="116">
        <v>2.355</v>
      </c>
      <c r="L21" s="116"/>
      <c r="M21" s="127">
        <v>2027</v>
      </c>
      <c r="N21" s="128">
        <v>16</v>
      </c>
    </row>
    <row r="22" spans="1:14" x14ac:dyDescent="0.25">
      <c r="A22" s="110" t="s">
        <v>169</v>
      </c>
      <c r="B22" s="113" t="s">
        <v>159</v>
      </c>
      <c r="C22" s="116">
        <v>3.7429999999999999</v>
      </c>
      <c r="D22" s="116">
        <v>1.909</v>
      </c>
      <c r="E22" s="116">
        <v>1.7789999999999999</v>
      </c>
      <c r="F22" s="116">
        <v>1.44</v>
      </c>
      <c r="G22" s="116">
        <v>0.72199999999999998</v>
      </c>
      <c r="H22" s="116">
        <v>2.6579999999999999</v>
      </c>
      <c r="I22" s="116">
        <v>1.9790000000000001</v>
      </c>
      <c r="J22" s="116">
        <v>1.464</v>
      </c>
      <c r="K22" s="116">
        <v>0.746</v>
      </c>
      <c r="M22" s="119">
        <v>2028</v>
      </c>
      <c r="N22" s="120">
        <v>2</v>
      </c>
    </row>
    <row r="23" spans="1:14" x14ac:dyDescent="0.25">
      <c r="A23" s="110" t="s">
        <v>170</v>
      </c>
      <c r="B23" s="113" t="s">
        <v>159</v>
      </c>
      <c r="C23" s="116">
        <v>510.89</v>
      </c>
      <c r="D23" s="116">
        <v>510.89</v>
      </c>
      <c r="E23" s="116">
        <v>510.89</v>
      </c>
      <c r="F23" s="116">
        <v>510.89</v>
      </c>
      <c r="G23" s="116">
        <v>510.89</v>
      </c>
      <c r="H23" s="116">
        <v>510.89</v>
      </c>
      <c r="I23" s="116">
        <v>510.89</v>
      </c>
      <c r="J23" s="116">
        <v>510.89</v>
      </c>
      <c r="K23" s="116">
        <v>510.89</v>
      </c>
      <c r="M23" s="119">
        <v>2029</v>
      </c>
      <c r="N23" s="120">
        <v>3</v>
      </c>
    </row>
    <row r="24" spans="1:14" x14ac:dyDescent="0.25">
      <c r="A24" s="110" t="s">
        <v>171</v>
      </c>
      <c r="B24" s="113" t="s">
        <v>159</v>
      </c>
      <c r="C24" s="116">
        <v>271.096</v>
      </c>
      <c r="D24" s="116">
        <v>299.59500000000003</v>
      </c>
      <c r="E24" s="116">
        <v>308.24900000000002</v>
      </c>
      <c r="F24" s="116">
        <v>283.02300000000002</v>
      </c>
      <c r="G24" s="116">
        <v>255.28399999999999</v>
      </c>
      <c r="H24" s="116">
        <v>247.114</v>
      </c>
      <c r="I24" s="116">
        <v>276.76600000000002</v>
      </c>
      <c r="J24" s="116">
        <v>316.904</v>
      </c>
      <c r="K24" s="116">
        <v>304.03100000000001</v>
      </c>
      <c r="M24" s="119">
        <v>2030</v>
      </c>
      <c r="N24" s="120">
        <v>4</v>
      </c>
    </row>
    <row r="25" spans="1:14" x14ac:dyDescent="0.25">
      <c r="A25" s="110" t="s">
        <v>172</v>
      </c>
      <c r="B25" s="113" t="s">
        <v>159</v>
      </c>
      <c r="C25" s="116">
        <v>269.589</v>
      </c>
      <c r="D25" s="116">
        <v>282.23399999999998</v>
      </c>
      <c r="E25" s="116">
        <v>288.78899999999999</v>
      </c>
      <c r="F25" s="116">
        <v>285.93799999999999</v>
      </c>
      <c r="G25" s="116">
        <v>276.34199999999998</v>
      </c>
      <c r="H25" s="116">
        <v>283.73700000000002</v>
      </c>
      <c r="I25" s="116">
        <v>313.18200000000002</v>
      </c>
      <c r="J25" s="116">
        <v>337.33100000000002</v>
      </c>
      <c r="K25" s="116">
        <v>335.05700000000002</v>
      </c>
    </row>
    <row r="30" spans="1:14" x14ac:dyDescent="0.25">
      <c r="C30" s="259"/>
      <c r="D30" s="259"/>
    </row>
    <row r="31" spans="1:14" x14ac:dyDescent="0.25">
      <c r="B31" s="130"/>
      <c r="C31" s="130"/>
      <c r="D31" s="130"/>
    </row>
    <row r="32" spans="1:14" x14ac:dyDescent="0.25">
      <c r="F32" s="131"/>
      <c r="G32" s="260" t="s">
        <v>173</v>
      </c>
      <c r="H32" s="261"/>
      <c r="I32" s="131"/>
      <c r="J32" s="260" t="s">
        <v>174</v>
      </c>
      <c r="K32" s="261"/>
      <c r="L32" s="131"/>
    </row>
    <row r="33" spans="6:12" x14ac:dyDescent="0.25">
      <c r="F33" s="132" t="s">
        <v>45</v>
      </c>
      <c r="G33" s="132" t="s">
        <v>6</v>
      </c>
      <c r="H33" s="132" t="s">
        <v>13</v>
      </c>
      <c r="I33" s="133"/>
      <c r="J33" s="132" t="s">
        <v>6</v>
      </c>
      <c r="K33" s="132" t="s">
        <v>13</v>
      </c>
      <c r="L33" s="132" t="s">
        <v>119</v>
      </c>
    </row>
    <row r="34" spans="6:12" x14ac:dyDescent="0.25">
      <c r="F34" s="131">
        <v>2007</v>
      </c>
      <c r="G34" s="131">
        <v>8.3000000000000007</v>
      </c>
      <c r="H34" s="131">
        <v>71.91</v>
      </c>
      <c r="I34" s="133"/>
      <c r="J34" s="134"/>
      <c r="K34" s="134"/>
      <c r="L34" s="135"/>
    </row>
    <row r="35" spans="6:12" x14ac:dyDescent="0.25">
      <c r="F35" s="131">
        <v>2008</v>
      </c>
      <c r="G35" s="131">
        <v>9.75</v>
      </c>
      <c r="H35" s="131">
        <v>83.26</v>
      </c>
      <c r="I35" s="133"/>
      <c r="J35" s="134">
        <f t="shared" ref="J35:J42" si="4">(G35-G34)/G34</f>
        <v>0.17469879518072279</v>
      </c>
      <c r="K35" s="134">
        <v>0.15783618411903783</v>
      </c>
      <c r="L35" s="135">
        <f t="shared" ref="L35:L42" si="5">J35+K35</f>
        <v>0.33253497929976061</v>
      </c>
    </row>
    <row r="36" spans="6:12" x14ac:dyDescent="0.25">
      <c r="F36" s="131">
        <v>2009</v>
      </c>
      <c r="G36" s="131">
        <v>10.54</v>
      </c>
      <c r="H36" s="131">
        <v>88.04</v>
      </c>
      <c r="I36" s="133"/>
      <c r="J36" s="134">
        <f t="shared" si="4"/>
        <v>8.1025641025640943E-2</v>
      </c>
      <c r="K36" s="134">
        <v>5.7410521258707672E-2</v>
      </c>
      <c r="L36" s="135">
        <f t="shared" si="5"/>
        <v>0.13843616228434863</v>
      </c>
    </row>
    <row r="37" spans="6:12" x14ac:dyDescent="0.25">
      <c r="F37" s="131">
        <v>2010</v>
      </c>
      <c r="G37" s="131">
        <v>11.01</v>
      </c>
      <c r="H37" s="131">
        <v>97.8</v>
      </c>
      <c r="I37" s="133"/>
      <c r="J37" s="134">
        <f t="shared" si="4"/>
        <v>4.4592030360531373E-2</v>
      </c>
      <c r="K37" s="134">
        <v>0.11085870059064051</v>
      </c>
      <c r="L37" s="135">
        <f t="shared" si="5"/>
        <v>0.1554507309511719</v>
      </c>
    </row>
    <row r="38" spans="6:12" x14ac:dyDescent="0.25">
      <c r="F38" s="131">
        <v>2011</v>
      </c>
      <c r="G38" s="131">
        <v>11.99</v>
      </c>
      <c r="H38" s="131">
        <v>104.98</v>
      </c>
      <c r="I38" s="133"/>
      <c r="J38" s="134">
        <f t="shared" si="4"/>
        <v>8.9009990917347903E-2</v>
      </c>
      <c r="K38" s="134">
        <v>7.3415132924335449E-2</v>
      </c>
      <c r="L38" s="135">
        <f t="shared" si="5"/>
        <v>0.16242512384168334</v>
      </c>
    </row>
    <row r="39" spans="6:12" x14ac:dyDescent="0.25">
      <c r="F39" s="131">
        <v>2012</v>
      </c>
      <c r="G39" s="131">
        <v>14.71</v>
      </c>
      <c r="H39" s="131">
        <v>113.14</v>
      </c>
      <c r="I39" s="133"/>
      <c r="J39" s="134">
        <f t="shared" si="4"/>
        <v>0.22685571309424526</v>
      </c>
      <c r="K39" s="134">
        <v>7.7729091255477195E-2</v>
      </c>
      <c r="L39" s="135">
        <f t="shared" si="5"/>
        <v>0.30458480434972246</v>
      </c>
    </row>
    <row r="40" spans="6:12" x14ac:dyDescent="0.25">
      <c r="F40" s="131">
        <v>2013</v>
      </c>
      <c r="G40" s="131">
        <v>16.899999999999999</v>
      </c>
      <c r="H40" s="131">
        <v>122.32</v>
      </c>
      <c r="I40" s="133"/>
      <c r="J40" s="134">
        <f t="shared" si="4"/>
        <v>0.14887831407205965</v>
      </c>
      <c r="K40" s="134">
        <v>8.1138412586176351E-2</v>
      </c>
      <c r="L40" s="135">
        <f t="shared" si="5"/>
        <v>0.230016726658236</v>
      </c>
    </row>
    <row r="41" spans="6:12" x14ac:dyDescent="0.25">
      <c r="F41" s="131">
        <v>2014</v>
      </c>
      <c r="G41" s="131">
        <v>19.18</v>
      </c>
      <c r="H41" s="131">
        <v>125.73</v>
      </c>
      <c r="I41" s="133"/>
      <c r="J41" s="134">
        <f t="shared" si="4"/>
        <v>0.13491124260355036</v>
      </c>
      <c r="K41" s="134">
        <v>2.7877697841726709E-2</v>
      </c>
      <c r="L41" s="135">
        <f t="shared" si="5"/>
        <v>0.16278894044527709</v>
      </c>
    </row>
    <row r="42" spans="6:12" x14ac:dyDescent="0.25">
      <c r="F42" s="131">
        <v>2015</v>
      </c>
      <c r="G42" s="131">
        <v>21.79</v>
      </c>
      <c r="H42" s="131">
        <v>104.33</v>
      </c>
      <c r="I42" s="133"/>
      <c r="J42" s="134">
        <f t="shared" si="4"/>
        <v>0.13607924921793532</v>
      </c>
      <c r="K42" s="134">
        <v>-0.17020599697765057</v>
      </c>
      <c r="L42" s="135">
        <f t="shared" si="5"/>
        <v>-3.4126747759715248E-2</v>
      </c>
    </row>
    <row r="43" spans="6:12" x14ac:dyDescent="0.25">
      <c r="F43" s="131">
        <v>2016</v>
      </c>
      <c r="G43" s="131">
        <v>26.17</v>
      </c>
      <c r="H43" s="131">
        <v>110.06</v>
      </c>
      <c r="I43" s="133"/>
      <c r="J43" s="134">
        <v>0.09</v>
      </c>
      <c r="K43" s="134">
        <v>5.4921882488258453E-2</v>
      </c>
      <c r="L43" s="135">
        <v>0.14000000000000001</v>
      </c>
    </row>
    <row r="44" spans="6:12" x14ac:dyDescent="0.25">
      <c r="F44" s="131">
        <v>2017</v>
      </c>
      <c r="G44" s="131">
        <v>29.61</v>
      </c>
      <c r="H44" s="131">
        <v>117.13</v>
      </c>
      <c r="I44" s="133"/>
      <c r="J44" s="134">
        <v>0.1</v>
      </c>
      <c r="K44" s="134">
        <v>6.4237688533527099E-2</v>
      </c>
      <c r="L44" s="135">
        <v>0.16</v>
      </c>
    </row>
    <row r="45" spans="6:12" x14ac:dyDescent="0.25">
      <c r="F45" s="131"/>
      <c r="G45" s="131"/>
      <c r="H45" s="131"/>
      <c r="I45" s="133"/>
      <c r="J45" s="134"/>
      <c r="K45" s="134"/>
      <c r="L45" s="135"/>
    </row>
    <row r="50" spans="8:9" x14ac:dyDescent="0.25">
      <c r="H50" s="262" t="s">
        <v>175</v>
      </c>
      <c r="I50" s="262"/>
    </row>
    <row r="51" spans="8:9" x14ac:dyDescent="0.25">
      <c r="H51" s="136" t="s">
        <v>45</v>
      </c>
      <c r="I51" s="136" t="s">
        <v>173</v>
      </c>
    </row>
    <row r="52" spans="8:9" x14ac:dyDescent="0.25">
      <c r="H52" s="137">
        <v>2020</v>
      </c>
      <c r="I52" s="138">
        <v>0.36709999999999998</v>
      </c>
    </row>
    <row r="53" spans="8:9" x14ac:dyDescent="0.25">
      <c r="H53" s="137">
        <v>2021</v>
      </c>
      <c r="I53" s="139">
        <f t="shared" ref="I53:I62" si="6">I52*(1+L35)</f>
        <v>0.48917359090094215</v>
      </c>
    </row>
    <row r="54" spans="8:9" x14ac:dyDescent="0.25">
      <c r="H54" s="137">
        <v>2022</v>
      </c>
      <c r="I54" s="139">
        <f t="shared" si="6"/>
        <v>0.55689290551612258</v>
      </c>
    </row>
    <row r="55" spans="8:9" x14ac:dyDescent="0.25">
      <c r="H55" s="137">
        <v>2023</v>
      </c>
      <c r="I55" s="139">
        <f t="shared" si="6"/>
        <v>0.64346231474012572</v>
      </c>
    </row>
    <row r="56" spans="8:9" x14ac:dyDescent="0.25">
      <c r="H56" s="137">
        <v>2024</v>
      </c>
      <c r="I56" s="139">
        <f t="shared" si="6"/>
        <v>0.74797676089924692</v>
      </c>
    </row>
    <row r="57" spans="8:9" x14ac:dyDescent="0.25">
      <c r="H57" s="137">
        <v>2025</v>
      </c>
      <c r="I57" s="139">
        <f t="shared" si="6"/>
        <v>0.97579911627588323</v>
      </c>
    </row>
    <row r="58" spans="8:9" x14ac:dyDescent="0.25">
      <c r="H58" s="137">
        <v>2026</v>
      </c>
      <c r="I58" s="139">
        <f t="shared" si="6"/>
        <v>1.2002492348776614</v>
      </c>
    </row>
    <row r="59" spans="8:9" x14ac:dyDescent="0.25">
      <c r="H59" s="137">
        <v>2027</v>
      </c>
      <c r="I59" s="139">
        <f t="shared" si="6"/>
        <v>1.3956365360936505</v>
      </c>
    </row>
    <row r="60" spans="8:9" x14ac:dyDescent="0.25">
      <c r="H60" s="137">
        <v>2028</v>
      </c>
      <c r="I60" s="139">
        <f t="shared" si="6"/>
        <v>1.3480080000621397</v>
      </c>
    </row>
    <row r="61" spans="8:9" x14ac:dyDescent="0.25">
      <c r="H61" s="137">
        <v>2029</v>
      </c>
      <c r="I61" s="139">
        <f t="shared" si="6"/>
        <v>1.5367291200708395</v>
      </c>
    </row>
    <row r="62" spans="8:9" x14ac:dyDescent="0.25">
      <c r="H62" s="137">
        <v>2030</v>
      </c>
      <c r="I62" s="139">
        <f t="shared" si="6"/>
        <v>1.7826057792821737</v>
      </c>
    </row>
    <row r="69" spans="7:9" x14ac:dyDescent="0.25">
      <c r="G69" s="140"/>
      <c r="H69" s="141" t="s">
        <v>13</v>
      </c>
      <c r="I69" s="141" t="s">
        <v>6</v>
      </c>
    </row>
    <row r="70" spans="7:9" x14ac:dyDescent="0.25">
      <c r="G70" s="142" t="s">
        <v>176</v>
      </c>
      <c r="H70" s="143">
        <v>0.5</v>
      </c>
      <c r="I70" s="143">
        <v>0.5</v>
      </c>
    </row>
    <row r="71" spans="7:9" x14ac:dyDescent="0.25">
      <c r="G71" s="140"/>
      <c r="H71" s="140"/>
      <c r="I71" s="144"/>
    </row>
    <row r="72" spans="7:9" x14ac:dyDescent="0.25">
      <c r="G72" s="137">
        <v>3.15</v>
      </c>
      <c r="H72" s="139">
        <f>0.5*1.0315</f>
        <v>0.51575000000000004</v>
      </c>
      <c r="I72" s="145">
        <f>1-H72</f>
        <v>0.48424999999999996</v>
      </c>
    </row>
    <row r="73" spans="7:9" x14ac:dyDescent="0.25">
      <c r="G73" s="137">
        <v>2.0699999999999998</v>
      </c>
      <c r="H73" s="139">
        <f>H72*1.0207</f>
        <v>0.52642602500000002</v>
      </c>
      <c r="I73" s="145">
        <f t="shared" ref="I73:I81" si="7">1-H73</f>
        <v>0.47357397499999998</v>
      </c>
    </row>
    <row r="74" spans="7:9" x14ac:dyDescent="0.25">
      <c r="G74" s="137">
        <v>3.03</v>
      </c>
      <c r="H74" s="139">
        <f>H73*1.0303</f>
        <v>0.54237673355750005</v>
      </c>
      <c r="I74" s="145">
        <f t="shared" si="7"/>
        <v>0.45762326644249995</v>
      </c>
    </row>
    <row r="75" spans="7:9" x14ac:dyDescent="0.25">
      <c r="G75" s="137">
        <v>1.42</v>
      </c>
      <c r="H75" s="139">
        <f>H74*1.0142</f>
        <v>0.55007848317401653</v>
      </c>
      <c r="I75" s="145">
        <f t="shared" si="7"/>
        <v>0.44992151682598347</v>
      </c>
    </row>
    <row r="76" spans="7:9" x14ac:dyDescent="0.25">
      <c r="G76" s="137">
        <v>3.07</v>
      </c>
      <c r="H76" s="139">
        <f>H75*1.0307</f>
        <v>0.56696589260745878</v>
      </c>
      <c r="I76" s="145">
        <f t="shared" si="7"/>
        <v>0.43303410739254122</v>
      </c>
    </row>
    <row r="77" spans="7:9" x14ac:dyDescent="0.25">
      <c r="G77" s="137">
        <v>1.93</v>
      </c>
      <c r="H77" s="139">
        <f>H76*1.0193</f>
        <v>0.57790833433478284</v>
      </c>
      <c r="I77" s="145">
        <f t="shared" si="7"/>
        <v>0.42209166566521716</v>
      </c>
    </row>
    <row r="78" spans="7:9" x14ac:dyDescent="0.25">
      <c r="G78" s="137">
        <v>0.88</v>
      </c>
      <c r="H78" s="139">
        <f>H77*1.0088</f>
        <v>0.58299392767692892</v>
      </c>
      <c r="I78" s="145">
        <f t="shared" si="7"/>
        <v>0.41700607232307108</v>
      </c>
    </row>
    <row r="79" spans="7:9" x14ac:dyDescent="0.25">
      <c r="G79" s="137">
        <v>1.67</v>
      </c>
      <c r="H79" s="139">
        <f>H78*1.0167</f>
        <v>0.59272992626913357</v>
      </c>
      <c r="I79" s="145">
        <f t="shared" si="7"/>
        <v>0.40727007373086643</v>
      </c>
    </row>
    <row r="80" spans="7:9" x14ac:dyDescent="0.25">
      <c r="G80" s="137">
        <v>2.4300000000000002</v>
      </c>
      <c r="H80" s="139">
        <f>H79*1.0243</f>
        <v>0.60713326347747354</v>
      </c>
      <c r="I80" s="145">
        <f t="shared" si="7"/>
        <v>0.39286673652252646</v>
      </c>
    </row>
    <row r="81" spans="1:9" x14ac:dyDescent="0.25">
      <c r="G81" s="137">
        <v>9.6199999999999992</v>
      </c>
      <c r="H81" s="139">
        <f>H80*1.0962</f>
        <v>0.66553948342400648</v>
      </c>
      <c r="I81" s="145">
        <f t="shared" si="7"/>
        <v>0.33446051657599352</v>
      </c>
    </row>
    <row r="91" spans="1:9" x14ac:dyDescent="0.25">
      <c r="A91" s="146" t="s">
        <v>177</v>
      </c>
    </row>
    <row r="92" spans="1:9" x14ac:dyDescent="0.25">
      <c r="A92" s="146" t="s">
        <v>178</v>
      </c>
    </row>
  </sheetData>
  <mergeCells count="4">
    <mergeCell ref="C30:D30"/>
    <mergeCell ref="G32:H32"/>
    <mergeCell ref="J32:K32"/>
    <mergeCell ref="H50:I50"/>
  </mergeCells>
  <hyperlinks>
    <hyperlink ref="N4" r:id="rId1" display="Penetration 2015-2020.pdf" xr:uid="{8C6BCC44-7014-4CF6-89D8-F37D349DD677}"/>
    <hyperlink ref="A91" r:id="rId2" xr:uid="{83D325C2-C50F-4EE5-A21E-0632F0C34626}"/>
    <hyperlink ref="A92" r:id="rId3" xr:uid="{C713E408-6460-4D21-8000-BCEF4E0B90EF}"/>
  </hyperlinks>
  <pageMargins left="0.7" right="0.7" top="0.75" bottom="0.75" header="0.3" footer="0.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544C-AB86-483B-AE20-57500DF6A8B6}">
  <dimension ref="A1:Z1000"/>
  <sheetViews>
    <sheetView zoomScale="70" zoomScaleNormal="70" workbookViewId="0">
      <selection activeCell="C8" sqref="C8"/>
    </sheetView>
  </sheetViews>
  <sheetFormatPr defaultRowHeight="15" x14ac:dyDescent="0.25"/>
  <cols>
    <col min="1" max="16384" width="9.140625" style="110"/>
  </cols>
  <sheetData>
    <row r="1" spans="1:26" ht="15.75" thickBot="1" x14ac:dyDescent="0.3">
      <c r="A1" s="199" t="s">
        <v>281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</row>
    <row r="2" spans="1:26" ht="15.75" thickBot="1" x14ac:dyDescent="0.3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</row>
    <row r="3" spans="1:26" ht="25.5" customHeight="1" thickBot="1" x14ac:dyDescent="0.3">
      <c r="A3" s="263" t="s">
        <v>282</v>
      </c>
      <c r="B3" s="264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</row>
    <row r="4" spans="1:26" ht="15.75" thickBot="1" x14ac:dyDescent="0.3">
      <c r="A4" s="201"/>
      <c r="B4" s="201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 ht="15.75" thickBo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</row>
    <row r="6" spans="1:26" ht="15.75" thickBot="1" x14ac:dyDescent="0.3">
      <c r="A6" s="200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</row>
    <row r="7" spans="1:26" ht="27" thickBot="1" x14ac:dyDescent="0.3">
      <c r="A7" s="202" t="s">
        <v>45</v>
      </c>
      <c r="B7" s="202" t="s">
        <v>283</v>
      </c>
      <c r="C7" s="202" t="s">
        <v>284</v>
      </c>
      <c r="D7" s="202" t="s">
        <v>197</v>
      </c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</row>
    <row r="8" spans="1:26" ht="15.75" thickBot="1" x14ac:dyDescent="0.3">
      <c r="A8" s="202">
        <v>2008</v>
      </c>
      <c r="B8" s="202">
        <v>217</v>
      </c>
      <c r="C8" s="202">
        <v>539</v>
      </c>
      <c r="D8" s="202">
        <v>378</v>
      </c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</row>
    <row r="9" spans="1:26" ht="15.75" thickBot="1" x14ac:dyDescent="0.3">
      <c r="A9" s="202">
        <v>2009</v>
      </c>
      <c r="B9" s="202">
        <v>226</v>
      </c>
      <c r="C9" s="202">
        <v>486</v>
      </c>
      <c r="D9" s="202">
        <v>356</v>
      </c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 spans="1:26" ht="15.75" thickBot="1" x14ac:dyDescent="0.3">
      <c r="A10" s="202">
        <v>2010</v>
      </c>
      <c r="B10" s="202">
        <v>233</v>
      </c>
      <c r="C10" s="202">
        <v>477</v>
      </c>
      <c r="D10" s="202">
        <v>355</v>
      </c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</row>
    <row r="11" spans="1:26" ht="15.75" thickBot="1" x14ac:dyDescent="0.3">
      <c r="A11" s="202">
        <v>2011</v>
      </c>
      <c r="B11" s="202">
        <v>293</v>
      </c>
      <c r="C11" s="202">
        <v>553</v>
      </c>
      <c r="D11" s="202">
        <v>423</v>
      </c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</row>
    <row r="12" spans="1:26" ht="15.75" thickBot="1" x14ac:dyDescent="0.3">
      <c r="A12" s="202">
        <v>2012</v>
      </c>
      <c r="B12" s="202">
        <v>291</v>
      </c>
      <c r="C12" s="202">
        <v>508</v>
      </c>
      <c r="D12" s="202">
        <v>399.5</v>
      </c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</row>
    <row r="13" spans="1:26" ht="15.75" thickBot="1" x14ac:dyDescent="0.3">
      <c r="A13" s="202">
        <v>2013</v>
      </c>
      <c r="B13" s="202">
        <v>239</v>
      </c>
      <c r="C13" s="202">
        <v>456</v>
      </c>
      <c r="D13" s="202">
        <v>347.5</v>
      </c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</row>
    <row r="14" spans="1:26" ht="15.75" thickBot="1" x14ac:dyDescent="0.3">
      <c r="A14" s="202">
        <v>2014</v>
      </c>
      <c r="B14" s="202">
        <v>227</v>
      </c>
      <c r="C14" s="202">
        <v>363</v>
      </c>
      <c r="D14" s="202">
        <v>295</v>
      </c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</row>
    <row r="15" spans="1:26" ht="15.75" thickBot="1" x14ac:dyDescent="0.3">
      <c r="A15" s="202">
        <v>2015</v>
      </c>
      <c r="B15" s="202">
        <v>238</v>
      </c>
      <c r="C15" s="202">
        <v>317</v>
      </c>
      <c r="D15" s="202">
        <v>277.5</v>
      </c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</row>
    <row r="16" spans="1:26" ht="15.75" thickBot="1" x14ac:dyDescent="0.3">
      <c r="A16" s="202">
        <v>2016</v>
      </c>
      <c r="B16" s="202">
        <v>165</v>
      </c>
      <c r="C16" s="202">
        <v>287</v>
      </c>
      <c r="D16" s="202">
        <v>226</v>
      </c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</row>
    <row r="17" spans="1:26" ht="15.75" thickBot="1" x14ac:dyDescent="0.3">
      <c r="A17" s="202">
        <v>2017</v>
      </c>
      <c r="B17" s="202">
        <v>160</v>
      </c>
      <c r="C17" s="202">
        <v>258</v>
      </c>
      <c r="D17" s="202">
        <v>209</v>
      </c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</row>
    <row r="18" spans="1:26" ht="15.75" thickBot="1" x14ac:dyDescent="0.3">
      <c r="A18" s="200"/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</row>
    <row r="19" spans="1:26" ht="15.75" thickBot="1" x14ac:dyDescent="0.3">
      <c r="A19" s="200"/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</row>
    <row r="20" spans="1:26" ht="15.75" thickBot="1" x14ac:dyDescent="0.3">
      <c r="A20" s="200"/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</row>
    <row r="21" spans="1:26" ht="15.75" thickBot="1" x14ac:dyDescent="0.3">
      <c r="A21" s="200"/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</row>
    <row r="22" spans="1:26" ht="15.75" thickBot="1" x14ac:dyDescent="0.3">
      <c r="A22" s="200"/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</row>
    <row r="23" spans="1:26" ht="15.75" thickBot="1" x14ac:dyDescent="0.3">
      <c r="A23" s="200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</row>
    <row r="24" spans="1:26" ht="15.75" thickBot="1" x14ac:dyDescent="0.3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</row>
    <row r="25" spans="1:26" ht="15.75" thickBot="1" x14ac:dyDescent="0.3">
      <c r="A25" s="200"/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</row>
    <row r="26" spans="1:26" ht="15.75" thickBot="1" x14ac:dyDescent="0.3">
      <c r="A26" s="200"/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</row>
    <row r="27" spans="1:26" ht="15.75" thickBot="1" x14ac:dyDescent="0.3">
      <c r="A27" s="200"/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</row>
    <row r="28" spans="1:26" ht="15.75" thickBot="1" x14ac:dyDescent="0.3">
      <c r="A28" s="200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</row>
    <row r="29" spans="1:26" ht="15.75" thickBot="1" x14ac:dyDescent="0.3">
      <c r="A29" s="263"/>
      <c r="B29" s="264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</row>
    <row r="30" spans="1:26" ht="15.75" thickBot="1" x14ac:dyDescent="0.3">
      <c r="A30" s="201"/>
      <c r="B30" s="263"/>
      <c r="C30" s="264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</row>
    <row r="31" spans="1:26" ht="15.75" thickBot="1" x14ac:dyDescent="0.3">
      <c r="A31" s="200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</row>
    <row r="32" spans="1:26" ht="15.75" thickBot="1" x14ac:dyDescent="0.3">
      <c r="A32" s="200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</row>
    <row r="33" spans="1:26" ht="15.75" thickBot="1" x14ac:dyDescent="0.3">
      <c r="A33" s="200"/>
      <c r="B33" s="200"/>
      <c r="C33" s="200"/>
      <c r="D33" s="265"/>
      <c r="E33" s="266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</row>
    <row r="34" spans="1:26" ht="15.75" thickBot="1" x14ac:dyDescent="0.3">
      <c r="A34" s="200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</row>
    <row r="35" spans="1:26" ht="15.75" thickBot="1" x14ac:dyDescent="0.3">
      <c r="A35" s="200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</row>
    <row r="36" spans="1:26" ht="15.75" thickBot="1" x14ac:dyDescent="0.3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</row>
    <row r="37" spans="1:26" ht="15.75" thickBot="1" x14ac:dyDescent="0.3">
      <c r="A37" s="200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</row>
    <row r="38" spans="1:26" ht="15.75" thickBo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</row>
    <row r="39" spans="1:26" ht="15.75" thickBot="1" x14ac:dyDescent="0.3">
      <c r="A39" s="200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</row>
    <row r="40" spans="1:26" ht="15.75" thickBot="1" x14ac:dyDescent="0.3">
      <c r="A40" s="200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</row>
    <row r="41" spans="1:26" ht="15.75" thickBot="1" x14ac:dyDescent="0.3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</row>
    <row r="42" spans="1:26" ht="15.75" thickBot="1" x14ac:dyDescent="0.3">
      <c r="A42" s="200"/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</row>
    <row r="43" spans="1:26" ht="15.75" thickBo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</row>
    <row r="44" spans="1:26" ht="15.75" thickBot="1" x14ac:dyDescent="0.3">
      <c r="A44" s="200"/>
      <c r="B44" s="200"/>
      <c r="C44" s="200"/>
      <c r="D44" s="200"/>
      <c r="E44" s="200"/>
      <c r="F44" s="200"/>
      <c r="G44" s="203"/>
      <c r="H44" s="203"/>
      <c r="I44" s="203"/>
      <c r="J44" s="203"/>
      <c r="K44" s="203"/>
      <c r="L44" s="203"/>
      <c r="M44" s="203"/>
      <c r="N44" s="203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</row>
    <row r="45" spans="1:26" ht="15.75" thickBot="1" x14ac:dyDescent="0.3">
      <c r="A45" s="200"/>
      <c r="B45" s="200"/>
      <c r="C45" s="200"/>
      <c r="D45" s="200"/>
      <c r="E45" s="200"/>
      <c r="F45" s="204"/>
      <c r="G45" s="200"/>
      <c r="H45" s="200"/>
      <c r="I45" s="200"/>
      <c r="J45" s="200"/>
      <c r="K45" s="200"/>
      <c r="L45" s="200"/>
      <c r="M45" s="200"/>
      <c r="N45" s="204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</row>
    <row r="46" spans="1:26" ht="15.75" thickBot="1" x14ac:dyDescent="0.3">
      <c r="A46" s="205"/>
      <c r="B46" s="205"/>
      <c r="C46" s="205"/>
      <c r="D46" s="205"/>
      <c r="E46" s="200"/>
      <c r="F46" s="204"/>
      <c r="G46" s="200"/>
      <c r="H46" s="200"/>
      <c r="I46" s="200"/>
      <c r="J46" s="200"/>
      <c r="K46" s="200"/>
      <c r="L46" s="200"/>
      <c r="M46" s="200"/>
      <c r="N46" s="204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</row>
    <row r="47" spans="1:26" ht="15.75" thickBot="1" x14ac:dyDescent="0.3">
      <c r="A47" s="205"/>
      <c r="B47" s="205"/>
      <c r="C47" s="205"/>
      <c r="D47" s="205"/>
      <c r="E47" s="200"/>
      <c r="F47" s="204"/>
      <c r="G47" s="200"/>
      <c r="H47" s="200"/>
      <c r="I47" s="200"/>
      <c r="J47" s="200"/>
      <c r="K47" s="200"/>
      <c r="L47" s="200"/>
      <c r="M47" s="200"/>
      <c r="N47" s="204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</row>
    <row r="48" spans="1:26" ht="15.75" thickBot="1" x14ac:dyDescent="0.3">
      <c r="A48" s="205"/>
      <c r="B48" s="205"/>
      <c r="C48" s="205"/>
      <c r="D48" s="205"/>
      <c r="E48" s="200"/>
      <c r="F48" s="204"/>
      <c r="G48" s="200"/>
      <c r="H48" s="200"/>
      <c r="I48" s="200"/>
      <c r="J48" s="200"/>
      <c r="K48" s="200"/>
      <c r="L48" s="200"/>
      <c r="M48" s="200"/>
      <c r="N48" s="204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</row>
    <row r="49" spans="1:26" ht="15.75" thickBot="1" x14ac:dyDescent="0.3">
      <c r="A49" s="205"/>
      <c r="B49" s="205"/>
      <c r="C49" s="205"/>
      <c r="D49" s="205"/>
      <c r="E49" s="200"/>
      <c r="F49" s="204"/>
      <c r="G49" s="200"/>
      <c r="H49" s="200"/>
      <c r="I49" s="200"/>
      <c r="J49" s="200"/>
      <c r="K49" s="200"/>
      <c r="L49" s="200"/>
      <c r="M49" s="200"/>
      <c r="N49" s="204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</row>
    <row r="50" spans="1:26" ht="15.75" thickBot="1" x14ac:dyDescent="0.3">
      <c r="A50" s="205"/>
      <c r="B50" s="205"/>
      <c r="C50" s="205"/>
      <c r="D50" s="205"/>
      <c r="E50" s="200"/>
      <c r="F50" s="204"/>
      <c r="G50" s="200"/>
      <c r="H50" s="200"/>
      <c r="I50" s="200"/>
      <c r="J50" s="200"/>
      <c r="K50" s="200"/>
      <c r="L50" s="200"/>
      <c r="M50" s="200"/>
      <c r="N50" s="204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</row>
    <row r="51" spans="1:26" ht="15.75" thickBot="1" x14ac:dyDescent="0.3">
      <c r="A51" s="205"/>
      <c r="B51" s="205"/>
      <c r="C51" s="205"/>
      <c r="D51" s="205"/>
      <c r="E51" s="200"/>
      <c r="F51" s="204"/>
      <c r="G51" s="200"/>
      <c r="H51" s="200"/>
      <c r="I51" s="200"/>
      <c r="J51" s="200"/>
      <c r="K51" s="200"/>
      <c r="L51" s="200"/>
      <c r="M51" s="200"/>
      <c r="N51" s="204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</row>
    <row r="52" spans="1:26" ht="15.75" thickBot="1" x14ac:dyDescent="0.3">
      <c r="A52" s="205"/>
      <c r="B52" s="205"/>
      <c r="C52" s="205"/>
      <c r="D52" s="205"/>
      <c r="E52" s="200"/>
      <c r="F52" s="204"/>
      <c r="G52" s="200"/>
      <c r="H52" s="200"/>
      <c r="I52" s="200"/>
      <c r="J52" s="200"/>
      <c r="K52" s="200"/>
      <c r="L52" s="200"/>
      <c r="M52" s="200"/>
      <c r="N52" s="204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</row>
    <row r="53" spans="1:26" ht="15.75" thickBot="1" x14ac:dyDescent="0.3">
      <c r="A53" s="205"/>
      <c r="B53" s="205"/>
      <c r="C53" s="205"/>
      <c r="D53" s="205"/>
      <c r="E53" s="200"/>
      <c r="F53" s="204"/>
      <c r="G53" s="200"/>
      <c r="H53" s="200"/>
      <c r="I53" s="200"/>
      <c r="J53" s="200"/>
      <c r="K53" s="200"/>
      <c r="L53" s="200"/>
      <c r="M53" s="200"/>
      <c r="N53" s="204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</row>
    <row r="54" spans="1:26" ht="15.75" thickBot="1" x14ac:dyDescent="0.3">
      <c r="A54" s="205"/>
      <c r="B54" s="205"/>
      <c r="C54" s="205"/>
      <c r="D54" s="205"/>
      <c r="E54" s="200"/>
      <c r="F54" s="204"/>
      <c r="G54" s="200"/>
      <c r="H54" s="200"/>
      <c r="I54" s="200"/>
      <c r="J54" s="200"/>
      <c r="K54" s="200"/>
      <c r="L54" s="200"/>
      <c r="M54" s="200"/>
      <c r="N54" s="204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</row>
    <row r="55" spans="1:26" ht="15.75" thickBot="1" x14ac:dyDescent="0.3">
      <c r="A55" s="205"/>
      <c r="B55" s="205"/>
      <c r="C55" s="205"/>
      <c r="D55" s="205"/>
      <c r="E55" s="200"/>
      <c r="F55" s="204"/>
      <c r="G55" s="200"/>
      <c r="H55" s="200"/>
      <c r="I55" s="200"/>
      <c r="J55" s="200"/>
      <c r="K55" s="200"/>
      <c r="L55" s="200"/>
      <c r="M55" s="200"/>
      <c r="N55" s="204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</row>
    <row r="56" spans="1:26" ht="15.75" thickBot="1" x14ac:dyDescent="0.3">
      <c r="A56" s="205"/>
      <c r="B56" s="205"/>
      <c r="C56" s="205"/>
      <c r="D56" s="205"/>
      <c r="E56" s="200"/>
      <c r="F56" s="204"/>
      <c r="G56" s="200"/>
      <c r="H56" s="200"/>
      <c r="I56" s="200"/>
      <c r="J56" s="200"/>
      <c r="K56" s="200"/>
      <c r="L56" s="200"/>
      <c r="M56" s="200"/>
      <c r="N56" s="204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</row>
    <row r="57" spans="1:26" ht="15.75" thickBot="1" x14ac:dyDescent="0.3">
      <c r="A57" s="205"/>
      <c r="B57" s="205"/>
      <c r="C57" s="205"/>
      <c r="D57" s="205"/>
      <c r="E57" s="200"/>
      <c r="F57" s="204"/>
      <c r="G57" s="200"/>
      <c r="H57" s="200"/>
      <c r="I57" s="200"/>
      <c r="J57" s="200"/>
      <c r="K57" s="200"/>
      <c r="L57" s="200"/>
      <c r="M57" s="200"/>
      <c r="N57" s="204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</row>
    <row r="58" spans="1:26" ht="15.75" thickBot="1" x14ac:dyDescent="0.3">
      <c r="A58" s="200"/>
      <c r="B58" s="200"/>
      <c r="C58" s="200"/>
      <c r="D58" s="200"/>
      <c r="E58" s="200"/>
      <c r="F58" s="204"/>
      <c r="G58" s="200"/>
      <c r="H58" s="200"/>
      <c r="I58" s="200"/>
      <c r="J58" s="200"/>
      <c r="K58" s="200"/>
      <c r="L58" s="200"/>
      <c r="M58" s="200"/>
      <c r="N58" s="204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</row>
    <row r="59" spans="1:26" ht="15.75" thickBot="1" x14ac:dyDescent="0.3">
      <c r="A59" s="200"/>
      <c r="B59" s="200"/>
      <c r="C59" s="200"/>
      <c r="D59" s="200"/>
      <c r="E59" s="200"/>
      <c r="F59" s="204"/>
      <c r="G59" s="200"/>
      <c r="H59" s="200"/>
      <c r="I59" s="200"/>
      <c r="J59" s="200"/>
      <c r="K59" s="200"/>
      <c r="L59" s="200"/>
      <c r="M59" s="200"/>
      <c r="N59" s="204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</row>
    <row r="60" spans="1:26" ht="15.75" thickBot="1" x14ac:dyDescent="0.3">
      <c r="A60" s="200"/>
      <c r="B60" s="200"/>
      <c r="C60" s="200"/>
      <c r="D60" s="200"/>
      <c r="E60" s="200"/>
      <c r="F60" s="204"/>
      <c r="G60" s="200"/>
      <c r="H60" s="200"/>
      <c r="I60" s="200"/>
      <c r="J60" s="200"/>
      <c r="K60" s="200"/>
      <c r="L60" s="200"/>
      <c r="M60" s="200"/>
      <c r="N60" s="204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</row>
    <row r="61" spans="1:26" ht="15.75" thickBot="1" x14ac:dyDescent="0.3">
      <c r="A61" s="200"/>
      <c r="B61" s="200"/>
      <c r="C61" s="200"/>
      <c r="D61" s="200"/>
      <c r="E61" s="200"/>
      <c r="F61" s="204"/>
      <c r="G61" s="200"/>
      <c r="H61" s="200"/>
      <c r="I61" s="200"/>
      <c r="J61" s="200"/>
      <c r="K61" s="200"/>
      <c r="L61" s="200"/>
      <c r="M61" s="200"/>
      <c r="N61" s="204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</row>
    <row r="62" spans="1:26" ht="15.75" thickBot="1" x14ac:dyDescent="0.3">
      <c r="A62" s="200"/>
      <c r="B62" s="200"/>
      <c r="C62" s="200"/>
      <c r="D62" s="200"/>
      <c r="E62" s="200"/>
      <c r="F62" s="204"/>
      <c r="G62" s="203"/>
      <c r="H62" s="203"/>
      <c r="I62" s="203"/>
      <c r="J62" s="203"/>
      <c r="K62" s="203"/>
      <c r="L62" s="203"/>
      <c r="M62" s="203"/>
      <c r="N62" s="206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</row>
    <row r="63" spans="1:26" ht="15.75" thickBot="1" x14ac:dyDescent="0.3">
      <c r="A63" s="200"/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</row>
    <row r="64" spans="1:26" ht="15.75" thickBot="1" x14ac:dyDescent="0.3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</row>
    <row r="65" spans="1:26" ht="15.75" thickBot="1" x14ac:dyDescent="0.3">
      <c r="A65" s="200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</row>
    <row r="66" spans="1:26" ht="15.75" thickBot="1" x14ac:dyDescent="0.3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</row>
    <row r="67" spans="1:26" ht="15.75" thickBot="1" x14ac:dyDescent="0.3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</row>
    <row r="68" spans="1:26" ht="15.75" thickBot="1" x14ac:dyDescent="0.3">
      <c r="A68" s="200"/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</row>
    <row r="69" spans="1:26" ht="15.75" thickBot="1" x14ac:dyDescent="0.3">
      <c r="A69" s="200"/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</row>
    <row r="70" spans="1:26" ht="15.75" thickBot="1" x14ac:dyDescent="0.3">
      <c r="A70" s="200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</row>
    <row r="71" spans="1:26" ht="15.75" thickBot="1" x14ac:dyDescent="0.3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</row>
    <row r="72" spans="1:26" ht="15.75" thickBot="1" x14ac:dyDescent="0.3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</row>
    <row r="73" spans="1:26" ht="15.75" thickBot="1" x14ac:dyDescent="0.3">
      <c r="A73" s="200"/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</row>
    <row r="74" spans="1:26" ht="15.75" thickBot="1" x14ac:dyDescent="0.3">
      <c r="A74" s="200"/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</row>
    <row r="75" spans="1:26" ht="15.75" thickBot="1" x14ac:dyDescent="0.3">
      <c r="A75" s="200"/>
      <c r="B75" s="200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</row>
    <row r="76" spans="1:26" ht="15.75" thickBot="1" x14ac:dyDescent="0.3">
      <c r="A76" s="200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</row>
    <row r="77" spans="1:26" ht="15.75" thickBot="1" x14ac:dyDescent="0.3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</row>
    <row r="78" spans="1:26" ht="15.75" thickBot="1" x14ac:dyDescent="0.3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</row>
    <row r="79" spans="1:26" ht="15.75" thickBot="1" x14ac:dyDescent="0.3">
      <c r="A79" s="200"/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</row>
    <row r="80" spans="1:26" ht="15.75" thickBot="1" x14ac:dyDescent="0.3">
      <c r="A80" s="200"/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</row>
    <row r="81" spans="1:26" ht="15.75" thickBot="1" x14ac:dyDescent="0.3">
      <c r="A81" s="200"/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</row>
    <row r="82" spans="1:26" ht="15.75" thickBot="1" x14ac:dyDescent="0.3">
      <c r="A82" s="200"/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</row>
    <row r="83" spans="1:26" ht="15.75" thickBot="1" x14ac:dyDescent="0.3">
      <c r="A83" s="200"/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</row>
    <row r="84" spans="1:26" ht="15.75" thickBot="1" x14ac:dyDescent="0.3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</row>
    <row r="85" spans="1:26" ht="15.75" thickBot="1" x14ac:dyDescent="0.3">
      <c r="A85" s="200"/>
      <c r="B85" s="200"/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</row>
    <row r="86" spans="1:26" ht="15.75" thickBot="1" x14ac:dyDescent="0.3">
      <c r="A86" s="200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</row>
    <row r="87" spans="1:26" ht="15.75" thickBot="1" x14ac:dyDescent="0.3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0"/>
      <c r="Z87" s="200"/>
    </row>
    <row r="88" spans="1:26" ht="15.75" thickBot="1" x14ac:dyDescent="0.3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</row>
    <row r="89" spans="1:26" ht="15.75" thickBot="1" x14ac:dyDescent="0.3">
      <c r="A89" s="200"/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200"/>
    </row>
    <row r="90" spans="1:26" ht="15.75" thickBot="1" x14ac:dyDescent="0.3">
      <c r="A90" s="200"/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</row>
    <row r="91" spans="1:26" ht="15.75" thickBot="1" x14ac:dyDescent="0.3">
      <c r="A91" s="200"/>
      <c r="B91" s="200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  <c r="V91" s="200"/>
      <c r="W91" s="200"/>
      <c r="X91" s="200"/>
      <c r="Y91" s="200"/>
      <c r="Z91" s="200"/>
    </row>
    <row r="92" spans="1:26" ht="15.75" thickBot="1" x14ac:dyDescent="0.3">
      <c r="A92" s="200"/>
      <c r="B92" s="200"/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200"/>
      <c r="U92" s="200"/>
      <c r="V92" s="200"/>
      <c r="W92" s="200"/>
      <c r="X92" s="200"/>
      <c r="Y92" s="200"/>
      <c r="Z92" s="200"/>
    </row>
    <row r="93" spans="1:26" ht="15.75" thickBot="1" x14ac:dyDescent="0.3">
      <c r="A93" s="200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</row>
    <row r="94" spans="1:26" ht="15.75" thickBot="1" x14ac:dyDescent="0.3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200"/>
      <c r="X94" s="200"/>
      <c r="Y94" s="200"/>
      <c r="Z94" s="200"/>
    </row>
    <row r="95" spans="1:26" ht="15.75" thickBot="1" x14ac:dyDescent="0.3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</row>
    <row r="96" spans="1:26" ht="15.75" thickBot="1" x14ac:dyDescent="0.3">
      <c r="A96" s="200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</row>
    <row r="97" spans="1:26" ht="15.75" thickBot="1" x14ac:dyDescent="0.3">
      <c r="A97" s="200"/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</row>
    <row r="98" spans="1:26" ht="15.75" thickBot="1" x14ac:dyDescent="0.3">
      <c r="A98" s="200"/>
      <c r="B98" s="200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</row>
    <row r="99" spans="1:26" ht="15.75" thickBot="1" x14ac:dyDescent="0.3">
      <c r="A99" s="200"/>
      <c r="B99" s="200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</row>
    <row r="100" spans="1:26" ht="15.75" thickBot="1" x14ac:dyDescent="0.3">
      <c r="A100" s="200"/>
      <c r="B100" s="200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</row>
    <row r="101" spans="1:26" ht="15.75" thickBot="1" x14ac:dyDescent="0.3">
      <c r="A101" s="200"/>
      <c r="B101" s="200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</row>
    <row r="102" spans="1:26" ht="15.75" thickBot="1" x14ac:dyDescent="0.3">
      <c r="A102" s="200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</row>
    <row r="103" spans="1:26" ht="15.75" thickBot="1" x14ac:dyDescent="0.3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</row>
    <row r="104" spans="1:26" ht="15.75" thickBot="1" x14ac:dyDescent="0.3">
      <c r="A104" s="200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</row>
    <row r="105" spans="1:26" ht="15.75" thickBot="1" x14ac:dyDescent="0.3">
      <c r="A105" s="200"/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</row>
    <row r="106" spans="1:26" ht="15.75" thickBot="1" x14ac:dyDescent="0.3">
      <c r="A106" s="200"/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</row>
    <row r="107" spans="1:26" ht="15.75" thickBot="1" x14ac:dyDescent="0.3">
      <c r="A107" s="200"/>
      <c r="B107" s="200"/>
      <c r="C107" s="200"/>
      <c r="D107" s="200"/>
      <c r="E107" s="200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</row>
    <row r="108" spans="1:26" ht="15.75" thickBot="1" x14ac:dyDescent="0.3">
      <c r="A108" s="200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</row>
    <row r="109" spans="1:26" ht="15.75" thickBot="1" x14ac:dyDescent="0.3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</row>
    <row r="110" spans="1:26" ht="15.75" thickBot="1" x14ac:dyDescent="0.3">
      <c r="A110" s="200"/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</row>
    <row r="111" spans="1:26" ht="15.75" thickBot="1" x14ac:dyDescent="0.3">
      <c r="A111" s="200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</row>
    <row r="112" spans="1:26" ht="15.75" thickBot="1" x14ac:dyDescent="0.3">
      <c r="A112" s="200"/>
      <c r="B112" s="200"/>
      <c r="C112" s="200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00"/>
      <c r="O112" s="200"/>
      <c r="P112" s="200"/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</row>
    <row r="113" spans="1:26" ht="15.75" thickBot="1" x14ac:dyDescent="0.3">
      <c r="A113" s="200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</row>
    <row r="114" spans="1:26" ht="15.75" thickBot="1" x14ac:dyDescent="0.3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</row>
    <row r="115" spans="1:26" ht="15.75" thickBot="1" x14ac:dyDescent="0.3">
      <c r="A115" s="200"/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</row>
    <row r="116" spans="1:26" ht="15.75" thickBot="1" x14ac:dyDescent="0.3">
      <c r="A116" s="200"/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</row>
    <row r="117" spans="1:26" ht="15.75" thickBot="1" x14ac:dyDescent="0.3">
      <c r="A117" s="200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</row>
    <row r="118" spans="1:26" ht="15.75" thickBot="1" x14ac:dyDescent="0.3">
      <c r="A118" s="200"/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</row>
    <row r="119" spans="1:26" ht="15.75" thickBot="1" x14ac:dyDescent="0.3">
      <c r="A119" s="200"/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</row>
    <row r="120" spans="1:26" ht="15.75" thickBot="1" x14ac:dyDescent="0.3">
      <c r="A120" s="200"/>
      <c r="B120" s="200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</row>
    <row r="121" spans="1:26" ht="15.75" thickBot="1" x14ac:dyDescent="0.3">
      <c r="A121" s="200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</row>
    <row r="122" spans="1:26" ht="15.75" thickBot="1" x14ac:dyDescent="0.3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</row>
    <row r="123" spans="1:26" ht="15.75" thickBot="1" x14ac:dyDescent="0.3">
      <c r="A123" s="200"/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</row>
    <row r="124" spans="1:26" ht="15.75" thickBot="1" x14ac:dyDescent="0.3">
      <c r="A124" s="200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</row>
    <row r="125" spans="1:26" ht="15.75" thickBot="1" x14ac:dyDescent="0.3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</row>
    <row r="126" spans="1:26" ht="15.75" thickBot="1" x14ac:dyDescent="0.3">
      <c r="A126" s="200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</row>
    <row r="127" spans="1:26" ht="15.75" thickBot="1" x14ac:dyDescent="0.3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</row>
    <row r="128" spans="1:26" ht="15.75" thickBot="1" x14ac:dyDescent="0.3">
      <c r="A128" s="200"/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</row>
    <row r="129" spans="1:26" ht="15.75" thickBot="1" x14ac:dyDescent="0.3">
      <c r="A129" s="200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</row>
    <row r="130" spans="1:26" ht="15.75" thickBot="1" x14ac:dyDescent="0.3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</row>
    <row r="131" spans="1:26" ht="15.75" thickBot="1" x14ac:dyDescent="0.3">
      <c r="A131" s="200"/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</row>
    <row r="132" spans="1:26" ht="15.75" thickBot="1" x14ac:dyDescent="0.3">
      <c r="A132" s="200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</row>
    <row r="133" spans="1:26" ht="15.75" thickBot="1" x14ac:dyDescent="0.3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</row>
    <row r="134" spans="1:26" ht="15.75" thickBot="1" x14ac:dyDescent="0.3">
      <c r="A134" s="200"/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</row>
    <row r="135" spans="1:26" ht="15.75" thickBot="1" x14ac:dyDescent="0.3">
      <c r="A135" s="200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</row>
    <row r="136" spans="1:26" ht="15.75" thickBot="1" x14ac:dyDescent="0.3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</row>
    <row r="137" spans="1:26" ht="15.75" thickBot="1" x14ac:dyDescent="0.3">
      <c r="A137" s="200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</row>
    <row r="138" spans="1:26" ht="15.75" thickBot="1" x14ac:dyDescent="0.3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</row>
    <row r="139" spans="1:26" ht="15.75" thickBot="1" x14ac:dyDescent="0.3">
      <c r="A139" s="200"/>
      <c r="B139" s="200"/>
      <c r="C139" s="200"/>
      <c r="D139" s="200"/>
      <c r="E139" s="200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</row>
    <row r="140" spans="1:26" ht="15.75" thickBot="1" x14ac:dyDescent="0.3">
      <c r="A140" s="200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</row>
    <row r="141" spans="1:26" ht="15.75" thickBot="1" x14ac:dyDescent="0.3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</row>
    <row r="142" spans="1:26" ht="15.75" thickBot="1" x14ac:dyDescent="0.3">
      <c r="A142" s="200"/>
      <c r="B142" s="200"/>
      <c r="C142" s="200"/>
      <c r="D142" s="200"/>
      <c r="E142" s="200"/>
      <c r="F142" s="200"/>
      <c r="G142" s="200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</row>
    <row r="143" spans="1:26" ht="15.75" thickBot="1" x14ac:dyDescent="0.3">
      <c r="A143" s="200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</row>
    <row r="144" spans="1:26" ht="15.75" thickBot="1" x14ac:dyDescent="0.3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</row>
    <row r="145" spans="1:26" ht="15.75" thickBot="1" x14ac:dyDescent="0.3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</row>
    <row r="146" spans="1:26" ht="15.75" thickBot="1" x14ac:dyDescent="0.3">
      <c r="A146" s="200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</row>
    <row r="147" spans="1:26" ht="15.75" thickBot="1" x14ac:dyDescent="0.3">
      <c r="A147" s="200"/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</row>
    <row r="148" spans="1:26" ht="15.75" thickBot="1" x14ac:dyDescent="0.3">
      <c r="A148" s="200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</row>
    <row r="149" spans="1:26" ht="15.75" thickBot="1" x14ac:dyDescent="0.3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</row>
    <row r="150" spans="1:26" ht="15.75" thickBot="1" x14ac:dyDescent="0.3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</row>
    <row r="151" spans="1:26" ht="15.75" thickBot="1" x14ac:dyDescent="0.3">
      <c r="A151" s="200"/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</row>
    <row r="152" spans="1:26" ht="15.75" thickBot="1" x14ac:dyDescent="0.3">
      <c r="A152" s="200"/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</row>
    <row r="153" spans="1:26" ht="15.75" thickBot="1" x14ac:dyDescent="0.3">
      <c r="A153" s="200"/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</row>
    <row r="154" spans="1:26" ht="15.75" thickBot="1" x14ac:dyDescent="0.3">
      <c r="A154" s="200"/>
      <c r="B154" s="200"/>
      <c r="C154" s="200"/>
      <c r="D154" s="200"/>
      <c r="E154" s="200"/>
      <c r="F154" s="200"/>
      <c r="G154" s="200"/>
      <c r="H154" s="200"/>
      <c r="I154" s="200"/>
      <c r="J154" s="200"/>
      <c r="K154" s="200"/>
      <c r="L154" s="200"/>
      <c r="M154" s="200"/>
      <c r="N154" s="200"/>
      <c r="O154" s="200"/>
      <c r="P154" s="200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</row>
    <row r="155" spans="1:26" ht="15.75" thickBot="1" x14ac:dyDescent="0.3">
      <c r="A155" s="200"/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</row>
    <row r="156" spans="1:26" ht="15.75" thickBot="1" x14ac:dyDescent="0.3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0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</row>
    <row r="157" spans="1:26" ht="15.75" thickBot="1" x14ac:dyDescent="0.3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</row>
    <row r="158" spans="1:26" ht="15.75" thickBot="1" x14ac:dyDescent="0.3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</row>
    <row r="159" spans="1:26" ht="15.75" thickBot="1" x14ac:dyDescent="0.3">
      <c r="A159" s="200"/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</row>
    <row r="160" spans="1:26" ht="15.75" thickBot="1" x14ac:dyDescent="0.3">
      <c r="A160" s="200"/>
      <c r="B160" s="200"/>
      <c r="C160" s="200"/>
      <c r="D160" s="200"/>
      <c r="E160" s="200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</row>
    <row r="161" spans="1:26" ht="15.75" thickBot="1" x14ac:dyDescent="0.3">
      <c r="A161" s="200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</row>
    <row r="162" spans="1:26" ht="15.75" thickBot="1" x14ac:dyDescent="0.3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</row>
    <row r="163" spans="1:26" ht="15.75" thickBot="1" x14ac:dyDescent="0.3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</row>
    <row r="164" spans="1:26" ht="15.75" thickBot="1" x14ac:dyDescent="0.3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</row>
    <row r="165" spans="1:26" ht="15.75" thickBot="1" x14ac:dyDescent="0.3">
      <c r="A165" s="200"/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</row>
    <row r="166" spans="1:26" ht="15.75" thickBot="1" x14ac:dyDescent="0.3">
      <c r="A166" s="200"/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</row>
    <row r="167" spans="1:26" ht="15.75" thickBot="1" x14ac:dyDescent="0.3">
      <c r="A167" s="200"/>
      <c r="B167" s="200"/>
      <c r="C167" s="200"/>
      <c r="D167" s="200"/>
      <c r="E167" s="200"/>
      <c r="F167" s="200"/>
      <c r="G167" s="200"/>
      <c r="H167" s="200"/>
      <c r="I167" s="200"/>
      <c r="J167" s="200"/>
      <c r="K167" s="200"/>
      <c r="L167" s="200"/>
      <c r="M167" s="200"/>
      <c r="N167" s="200"/>
      <c r="O167" s="200"/>
      <c r="P167" s="200"/>
      <c r="Q167" s="200"/>
      <c r="R167" s="200"/>
      <c r="S167" s="200"/>
      <c r="T167" s="200"/>
      <c r="U167" s="200"/>
      <c r="V167" s="200"/>
      <c r="W167" s="200"/>
      <c r="X167" s="200"/>
      <c r="Y167" s="200"/>
      <c r="Z167" s="200"/>
    </row>
    <row r="168" spans="1:26" ht="15.75" thickBot="1" x14ac:dyDescent="0.3">
      <c r="A168" s="200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00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</row>
    <row r="169" spans="1:26" ht="15.75" thickBot="1" x14ac:dyDescent="0.3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</row>
    <row r="170" spans="1:26" ht="15.75" thickBot="1" x14ac:dyDescent="0.3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</row>
    <row r="171" spans="1:26" ht="15.75" thickBot="1" x14ac:dyDescent="0.3">
      <c r="A171" s="200"/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</row>
    <row r="172" spans="1:26" ht="15.75" thickBot="1" x14ac:dyDescent="0.3">
      <c r="A172" s="200"/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</row>
    <row r="173" spans="1:26" ht="15.75" thickBot="1" x14ac:dyDescent="0.3">
      <c r="A173" s="200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00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</row>
    <row r="174" spans="1:26" ht="15.75" thickBot="1" x14ac:dyDescent="0.3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</row>
    <row r="175" spans="1:26" ht="15.75" thickBot="1" x14ac:dyDescent="0.3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</row>
    <row r="176" spans="1:26" ht="15.75" thickBot="1" x14ac:dyDescent="0.3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</row>
    <row r="177" spans="1:26" ht="15.75" thickBot="1" x14ac:dyDescent="0.3">
      <c r="A177" s="200"/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200"/>
    </row>
    <row r="178" spans="1:26" ht="15.75" thickBot="1" x14ac:dyDescent="0.3">
      <c r="A178" s="200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200"/>
    </row>
    <row r="179" spans="1:26" ht="15.75" thickBot="1" x14ac:dyDescent="0.3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00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200"/>
      <c r="Z179" s="200"/>
    </row>
    <row r="180" spans="1:26" ht="15.75" thickBot="1" x14ac:dyDescent="0.3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200"/>
    </row>
    <row r="181" spans="1:26" ht="15.75" thickBot="1" x14ac:dyDescent="0.3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</row>
    <row r="182" spans="1:26" ht="15.75" thickBot="1" x14ac:dyDescent="0.3">
      <c r="A182" s="200"/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</row>
    <row r="183" spans="1:26" ht="15.75" thickBot="1" x14ac:dyDescent="0.3">
      <c r="A183" s="200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</row>
    <row r="184" spans="1:26" ht="15.75" thickBot="1" x14ac:dyDescent="0.3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  <c r="P184" s="200"/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</row>
    <row r="185" spans="1:26" ht="15.75" thickBot="1" x14ac:dyDescent="0.3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</row>
    <row r="186" spans="1:26" ht="15.75" thickBot="1" x14ac:dyDescent="0.3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</row>
    <row r="187" spans="1:26" ht="15.75" thickBot="1" x14ac:dyDescent="0.3">
      <c r="A187" s="200"/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</row>
    <row r="188" spans="1:26" ht="15.75" thickBot="1" x14ac:dyDescent="0.3">
      <c r="A188" s="200"/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</row>
    <row r="189" spans="1:26" ht="15.75" thickBot="1" x14ac:dyDescent="0.3">
      <c r="A189" s="200"/>
      <c r="B189" s="200"/>
      <c r="C189" s="200"/>
      <c r="D189" s="200"/>
      <c r="E189" s="200"/>
      <c r="F189" s="200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</row>
    <row r="190" spans="1:26" ht="15.75" thickBot="1" x14ac:dyDescent="0.3">
      <c r="A190" s="200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</row>
    <row r="191" spans="1:26" ht="15.75" thickBot="1" x14ac:dyDescent="0.3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00"/>
      <c r="O191" s="200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</row>
    <row r="192" spans="1:26" ht="15.75" thickBot="1" x14ac:dyDescent="0.3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</row>
    <row r="193" spans="1:26" ht="15.75" thickBot="1" x14ac:dyDescent="0.3">
      <c r="A193" s="200"/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</row>
    <row r="194" spans="1:26" ht="15.75" thickBot="1" x14ac:dyDescent="0.3">
      <c r="A194" s="200"/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</row>
    <row r="195" spans="1:26" ht="15.75" thickBot="1" x14ac:dyDescent="0.3">
      <c r="A195" s="200"/>
      <c r="B195" s="200"/>
      <c r="C195" s="200"/>
      <c r="D195" s="200"/>
      <c r="E195" s="200"/>
      <c r="F195" s="200"/>
      <c r="G195" s="200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</row>
    <row r="196" spans="1:26" ht="15.75" thickBot="1" x14ac:dyDescent="0.3">
      <c r="A196" s="200"/>
      <c r="B196" s="200"/>
      <c r="C196" s="200"/>
      <c r="D196" s="200"/>
      <c r="E196" s="200"/>
      <c r="F196" s="200"/>
      <c r="G196" s="200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</row>
    <row r="197" spans="1:26" ht="15.75" thickBot="1" x14ac:dyDescent="0.3">
      <c r="A197" s="200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00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</row>
    <row r="198" spans="1:26" ht="15.75" thickBot="1" x14ac:dyDescent="0.3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  <c r="R198" s="200"/>
      <c r="S198" s="200"/>
      <c r="T198" s="200"/>
      <c r="U198" s="200"/>
      <c r="V198" s="200"/>
      <c r="W198" s="200"/>
      <c r="X198" s="200"/>
      <c r="Y198" s="200"/>
      <c r="Z198" s="200"/>
    </row>
    <row r="199" spans="1:26" ht="15.75" thickBot="1" x14ac:dyDescent="0.3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200"/>
    </row>
    <row r="200" spans="1:26" ht="15.75" thickBot="1" x14ac:dyDescent="0.3">
      <c r="A200" s="200"/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</row>
    <row r="201" spans="1:26" ht="15.75" thickBot="1" x14ac:dyDescent="0.3">
      <c r="A201" s="200"/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</row>
    <row r="202" spans="1:26" ht="15.75" thickBot="1" x14ac:dyDescent="0.3">
      <c r="A202" s="200"/>
      <c r="B202" s="200"/>
      <c r="C202" s="200"/>
      <c r="D202" s="200"/>
      <c r="E202" s="200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</row>
    <row r="203" spans="1:26" ht="15.75" thickBot="1" x14ac:dyDescent="0.3">
      <c r="A203" s="200"/>
      <c r="B203" s="200"/>
      <c r="C203" s="200"/>
      <c r="D203" s="200"/>
      <c r="E203" s="200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</row>
    <row r="204" spans="1:26" ht="15.75" thickBot="1" x14ac:dyDescent="0.3">
      <c r="A204" s="200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</row>
    <row r="205" spans="1:26" ht="15.75" thickBot="1" x14ac:dyDescent="0.3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</row>
    <row r="206" spans="1:26" ht="15.75" thickBot="1" x14ac:dyDescent="0.3">
      <c r="A206" s="200"/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</row>
    <row r="207" spans="1:26" ht="15.75" thickBot="1" x14ac:dyDescent="0.3">
      <c r="A207" s="200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</row>
    <row r="208" spans="1:26" ht="15.75" thickBot="1" x14ac:dyDescent="0.3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00"/>
      <c r="O208" s="200"/>
      <c r="P208" s="200"/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</row>
    <row r="209" spans="1:26" ht="15.75" thickBot="1" x14ac:dyDescent="0.3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</row>
    <row r="210" spans="1:26" ht="15.75" thickBot="1" x14ac:dyDescent="0.3">
      <c r="A210" s="200"/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</row>
    <row r="211" spans="1:26" ht="15.75" thickBot="1" x14ac:dyDescent="0.3">
      <c r="A211" s="200"/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</row>
    <row r="212" spans="1:26" ht="15.75" thickBot="1" x14ac:dyDescent="0.3">
      <c r="A212" s="200"/>
      <c r="B212" s="200"/>
      <c r="C212" s="200"/>
      <c r="D212" s="200"/>
      <c r="E212" s="200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200"/>
      <c r="Z212" s="200"/>
    </row>
    <row r="213" spans="1:26" ht="15.75" thickBot="1" x14ac:dyDescent="0.3">
      <c r="A213" s="200"/>
      <c r="B213" s="200"/>
      <c r="C213" s="200"/>
      <c r="D213" s="200"/>
      <c r="E213" s="200"/>
      <c r="F213" s="200"/>
      <c r="G213" s="200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</row>
    <row r="214" spans="1:26" ht="15.75" thickBot="1" x14ac:dyDescent="0.3">
      <c r="A214" s="200"/>
      <c r="B214" s="200"/>
      <c r="C214" s="200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00"/>
      <c r="O214" s="200"/>
      <c r="P214" s="200"/>
      <c r="Q214" s="200"/>
      <c r="R214" s="200"/>
      <c r="S214" s="200"/>
      <c r="T214" s="200"/>
      <c r="U214" s="200"/>
      <c r="V214" s="200"/>
      <c r="W214" s="200"/>
      <c r="X214" s="200"/>
      <c r="Y214" s="200"/>
      <c r="Z214" s="200"/>
    </row>
    <row r="215" spans="1:26" ht="15.75" thickBot="1" x14ac:dyDescent="0.3">
      <c r="A215" s="200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00"/>
      <c r="O215" s="200"/>
      <c r="P215" s="200"/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</row>
    <row r="216" spans="1:26" ht="15.75" thickBot="1" x14ac:dyDescent="0.3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</row>
    <row r="217" spans="1:26" ht="15.75" thickBot="1" x14ac:dyDescent="0.3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</row>
    <row r="218" spans="1:26" ht="15.75" thickBot="1" x14ac:dyDescent="0.3">
      <c r="A218" s="200"/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</row>
    <row r="219" spans="1:26" ht="15.75" thickBot="1" x14ac:dyDescent="0.3">
      <c r="A219" s="200"/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</row>
    <row r="220" spans="1:26" ht="15.75" thickBot="1" x14ac:dyDescent="0.3">
      <c r="A220" s="200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00"/>
      <c r="O220" s="200"/>
      <c r="P220" s="200"/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</row>
    <row r="221" spans="1:26" ht="15.75" thickBot="1" x14ac:dyDescent="0.3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00"/>
      <c r="O221" s="200"/>
      <c r="P221" s="200"/>
      <c r="Q221" s="200"/>
      <c r="R221" s="200"/>
      <c r="S221" s="200"/>
      <c r="T221" s="200"/>
      <c r="U221" s="200"/>
      <c r="V221" s="200"/>
      <c r="W221" s="200"/>
      <c r="X221" s="200"/>
      <c r="Y221" s="200"/>
      <c r="Z221" s="200"/>
    </row>
    <row r="222" spans="1:26" ht="15.75" thickBot="1" x14ac:dyDescent="0.3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200"/>
    </row>
    <row r="223" spans="1:26" ht="15.75" thickBot="1" x14ac:dyDescent="0.3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200"/>
    </row>
    <row r="224" spans="1:26" ht="15.75" thickBot="1" x14ac:dyDescent="0.3">
      <c r="A224" s="200"/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200"/>
    </row>
    <row r="225" spans="1:26" ht="15.75" thickBot="1" x14ac:dyDescent="0.3">
      <c r="A225" s="200"/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200"/>
    </row>
    <row r="226" spans="1:26" ht="15.75" thickBot="1" x14ac:dyDescent="0.3">
      <c r="A226" s="200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200"/>
      <c r="Z226" s="200"/>
    </row>
    <row r="227" spans="1:26" ht="15.75" thickBot="1" x14ac:dyDescent="0.3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00"/>
      <c r="O227" s="200"/>
      <c r="P227" s="200"/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</row>
    <row r="228" spans="1:26" ht="15.75" thickBot="1" x14ac:dyDescent="0.3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00"/>
      <c r="O228" s="200"/>
      <c r="P228" s="200"/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</row>
    <row r="229" spans="1:26" ht="15.75" thickBot="1" x14ac:dyDescent="0.3">
      <c r="A229" s="200"/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</row>
    <row r="230" spans="1:26" ht="15.75" thickBot="1" x14ac:dyDescent="0.3">
      <c r="A230" s="200"/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</row>
    <row r="231" spans="1:26" ht="15.75" thickBot="1" x14ac:dyDescent="0.3">
      <c r="A231" s="200"/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200"/>
    </row>
    <row r="232" spans="1:26" ht="15.75" thickBot="1" x14ac:dyDescent="0.3">
      <c r="A232" s="200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200"/>
      <c r="Z232" s="200"/>
    </row>
    <row r="233" spans="1:26" ht="15.75" thickBot="1" x14ac:dyDescent="0.3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</row>
    <row r="234" spans="1:26" ht="15.75" thickBot="1" x14ac:dyDescent="0.3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</row>
    <row r="235" spans="1:26" ht="15.75" thickBot="1" x14ac:dyDescent="0.3">
      <c r="A235" s="200"/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</row>
    <row r="236" spans="1:26" ht="15.75" thickBot="1" x14ac:dyDescent="0.3">
      <c r="A236" s="200"/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</row>
    <row r="237" spans="1:26" ht="15.75" thickBot="1" x14ac:dyDescent="0.3">
      <c r="A237" s="200"/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</row>
    <row r="238" spans="1:26" ht="15.75" thickBot="1" x14ac:dyDescent="0.3">
      <c r="A238" s="200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</row>
    <row r="239" spans="1:26" ht="15.75" thickBot="1" x14ac:dyDescent="0.3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</row>
    <row r="240" spans="1:26" ht="15.75" thickBot="1" x14ac:dyDescent="0.3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</row>
    <row r="241" spans="1:26" ht="15.75" thickBot="1" x14ac:dyDescent="0.3">
      <c r="A241" s="200"/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</row>
    <row r="242" spans="1:26" ht="15.75" thickBot="1" x14ac:dyDescent="0.3">
      <c r="A242" s="200"/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</row>
    <row r="243" spans="1:26" ht="15.75" thickBot="1" x14ac:dyDescent="0.3">
      <c r="A243" s="200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</row>
    <row r="244" spans="1:26" ht="15.75" thickBot="1" x14ac:dyDescent="0.3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</row>
    <row r="245" spans="1:26" ht="15.75" thickBot="1" x14ac:dyDescent="0.3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</row>
    <row r="246" spans="1:26" ht="15.75" thickBot="1" x14ac:dyDescent="0.3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</row>
    <row r="247" spans="1:26" ht="15.75" thickBot="1" x14ac:dyDescent="0.3">
      <c r="A247" s="200"/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</row>
    <row r="248" spans="1:26" ht="15.75" thickBot="1" x14ac:dyDescent="0.3">
      <c r="A248" s="200"/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</row>
    <row r="249" spans="1:26" ht="15.75" thickBot="1" x14ac:dyDescent="0.3">
      <c r="A249" s="200"/>
      <c r="B249" s="200"/>
      <c r="C249" s="200"/>
      <c r="D249" s="200"/>
      <c r="E249" s="200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</row>
    <row r="250" spans="1:26" ht="15.75" thickBot="1" x14ac:dyDescent="0.3">
      <c r="A250" s="200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</row>
    <row r="251" spans="1:26" ht="15.75" thickBot="1" x14ac:dyDescent="0.3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00"/>
      <c r="O251" s="200"/>
      <c r="P251" s="200"/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</row>
    <row r="252" spans="1:26" ht="15.75" thickBot="1" x14ac:dyDescent="0.3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</row>
    <row r="253" spans="1:26" ht="15.75" thickBot="1" x14ac:dyDescent="0.3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</row>
    <row r="254" spans="1:26" ht="15.75" thickBot="1" x14ac:dyDescent="0.3">
      <c r="A254" s="200"/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</row>
    <row r="255" spans="1:26" ht="15.75" thickBot="1" x14ac:dyDescent="0.3">
      <c r="A255" s="200"/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</row>
    <row r="256" spans="1:26" ht="15.75" thickBot="1" x14ac:dyDescent="0.3">
      <c r="A256" s="200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</row>
    <row r="257" spans="1:26" ht="15.75" thickBot="1" x14ac:dyDescent="0.3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</row>
    <row r="258" spans="1:26" ht="15.75" thickBot="1" x14ac:dyDescent="0.3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</row>
    <row r="259" spans="1:26" ht="15.75" thickBot="1" x14ac:dyDescent="0.3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</row>
    <row r="260" spans="1:26" ht="15.75" thickBot="1" x14ac:dyDescent="0.3">
      <c r="A260" s="200"/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</row>
    <row r="261" spans="1:26" ht="15.75" thickBot="1" x14ac:dyDescent="0.3">
      <c r="A261" s="200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</row>
    <row r="262" spans="1:26" ht="15.75" thickBot="1" x14ac:dyDescent="0.3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</row>
    <row r="263" spans="1:26" ht="15.75" thickBot="1" x14ac:dyDescent="0.3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</row>
    <row r="264" spans="1:26" ht="15.75" thickBot="1" x14ac:dyDescent="0.3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</row>
    <row r="265" spans="1:26" ht="15.75" thickBot="1" x14ac:dyDescent="0.3">
      <c r="A265" s="200"/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</row>
    <row r="266" spans="1:26" ht="15.75" thickBot="1" x14ac:dyDescent="0.3">
      <c r="A266" s="200"/>
      <c r="B266" s="200"/>
      <c r="C266" s="200"/>
      <c r="D266" s="200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</row>
    <row r="267" spans="1:26" ht="15.75" thickBot="1" x14ac:dyDescent="0.3">
      <c r="A267" s="200"/>
      <c r="B267" s="200"/>
      <c r="C267" s="200"/>
      <c r="D267" s="200"/>
      <c r="E267" s="200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</row>
    <row r="268" spans="1:26" ht="15.75" thickBot="1" x14ac:dyDescent="0.3">
      <c r="A268" s="200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</row>
    <row r="269" spans="1:26" ht="15.75" thickBot="1" x14ac:dyDescent="0.3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</row>
    <row r="270" spans="1:26" ht="15.75" thickBot="1" x14ac:dyDescent="0.3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</row>
    <row r="271" spans="1:26" ht="15.75" thickBot="1" x14ac:dyDescent="0.3">
      <c r="A271" s="200"/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</row>
    <row r="272" spans="1:26" ht="15.75" thickBot="1" x14ac:dyDescent="0.3">
      <c r="A272" s="200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</row>
    <row r="273" spans="1:26" ht="15.75" thickBot="1" x14ac:dyDescent="0.3">
      <c r="A273" s="200"/>
      <c r="B273" s="200"/>
      <c r="C273" s="200"/>
      <c r="D273" s="200"/>
      <c r="E273" s="200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</row>
    <row r="274" spans="1:26" ht="15.75" thickBot="1" x14ac:dyDescent="0.3">
      <c r="A274" s="200"/>
      <c r="B274" s="200"/>
      <c r="C274" s="200"/>
      <c r="D274" s="200"/>
      <c r="E274" s="200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</row>
    <row r="275" spans="1:26" ht="15.75" thickBot="1" x14ac:dyDescent="0.3">
      <c r="A275" s="200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</row>
    <row r="276" spans="1:26" ht="15.75" thickBot="1" x14ac:dyDescent="0.3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</row>
    <row r="277" spans="1:26" ht="15.75" thickBot="1" x14ac:dyDescent="0.3">
      <c r="A277" s="200"/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</row>
    <row r="278" spans="1:26" ht="15.75" thickBot="1" x14ac:dyDescent="0.3">
      <c r="A278" s="200"/>
      <c r="B278" s="200"/>
      <c r="C278" s="200"/>
      <c r="D278" s="200"/>
      <c r="E278" s="200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</row>
    <row r="279" spans="1:26" ht="15.75" thickBot="1" x14ac:dyDescent="0.3">
      <c r="A279" s="200"/>
      <c r="B279" s="200"/>
      <c r="C279" s="200"/>
      <c r="D279" s="200"/>
      <c r="E279" s="200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</row>
    <row r="280" spans="1:26" ht="15.75" thickBot="1" x14ac:dyDescent="0.3">
      <c r="A280" s="200"/>
      <c r="B280" s="200"/>
      <c r="C280" s="200"/>
      <c r="D280" s="200"/>
      <c r="E280" s="200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</row>
    <row r="281" spans="1:26" ht="15.75" thickBot="1" x14ac:dyDescent="0.3">
      <c r="A281" s="200"/>
      <c r="B281" s="200"/>
      <c r="C281" s="200"/>
      <c r="D281" s="200"/>
      <c r="E281" s="200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</row>
    <row r="282" spans="1:26" ht="15.75" thickBot="1" x14ac:dyDescent="0.3">
      <c r="A282" s="200"/>
      <c r="B282" s="200"/>
      <c r="C282" s="200"/>
      <c r="D282" s="200"/>
      <c r="E282" s="200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</row>
    <row r="283" spans="1:26" ht="15.75" thickBot="1" x14ac:dyDescent="0.3">
      <c r="A283" s="200"/>
      <c r="B283" s="200"/>
      <c r="C283" s="200"/>
      <c r="D283" s="200"/>
      <c r="E283" s="200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</row>
    <row r="284" spans="1:26" ht="15.75" thickBot="1" x14ac:dyDescent="0.3">
      <c r="A284" s="200"/>
      <c r="B284" s="200"/>
      <c r="C284" s="200"/>
      <c r="D284" s="200"/>
      <c r="E284" s="200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</row>
    <row r="285" spans="1:26" ht="15.75" thickBot="1" x14ac:dyDescent="0.3">
      <c r="A285" s="200"/>
      <c r="B285" s="200"/>
      <c r="C285" s="200"/>
      <c r="D285" s="200"/>
      <c r="E285" s="200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</row>
    <row r="286" spans="1:26" ht="15.75" thickBot="1" x14ac:dyDescent="0.3">
      <c r="A286" s="200"/>
      <c r="B286" s="200"/>
      <c r="C286" s="200"/>
      <c r="D286" s="200"/>
      <c r="E286" s="200"/>
      <c r="F286" s="200"/>
      <c r="G286" s="200"/>
      <c r="H286" s="200"/>
      <c r="I286" s="200"/>
      <c r="J286" s="200"/>
      <c r="K286" s="200"/>
      <c r="L286" s="200"/>
      <c r="M286" s="200"/>
      <c r="N286" s="200"/>
      <c r="O286" s="200"/>
      <c r="P286" s="200"/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</row>
    <row r="287" spans="1:26" ht="15.75" thickBot="1" x14ac:dyDescent="0.3">
      <c r="A287" s="200"/>
      <c r="B287" s="200"/>
      <c r="C287" s="200"/>
      <c r="D287" s="200"/>
      <c r="E287" s="200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</row>
    <row r="288" spans="1:26" ht="15.75" thickBot="1" x14ac:dyDescent="0.3">
      <c r="A288" s="200"/>
      <c r="B288" s="200"/>
      <c r="C288" s="200"/>
      <c r="D288" s="200"/>
      <c r="E288" s="200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</row>
    <row r="289" spans="1:26" ht="15.75" thickBot="1" x14ac:dyDescent="0.3">
      <c r="A289" s="200"/>
      <c r="B289" s="200"/>
      <c r="C289" s="200"/>
      <c r="D289" s="200"/>
      <c r="E289" s="200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</row>
    <row r="290" spans="1:26" ht="15.75" thickBot="1" x14ac:dyDescent="0.3">
      <c r="A290" s="200"/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</row>
    <row r="291" spans="1:26" ht="15.75" thickBot="1" x14ac:dyDescent="0.3">
      <c r="A291" s="200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</row>
    <row r="292" spans="1:26" ht="15.75" thickBot="1" x14ac:dyDescent="0.3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00"/>
      <c r="O292" s="200"/>
      <c r="P292" s="200"/>
      <c r="Q292" s="200"/>
      <c r="R292" s="200"/>
      <c r="S292" s="200"/>
      <c r="T292" s="200"/>
      <c r="U292" s="200"/>
      <c r="V292" s="200"/>
      <c r="W292" s="200"/>
      <c r="X292" s="200"/>
      <c r="Y292" s="200"/>
      <c r="Z292" s="200"/>
    </row>
    <row r="293" spans="1:26" ht="15.75" thickBot="1" x14ac:dyDescent="0.3">
      <c r="A293" s="200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00"/>
      <c r="O293" s="200"/>
      <c r="P293" s="200"/>
      <c r="Q293" s="200"/>
      <c r="R293" s="200"/>
      <c r="S293" s="200"/>
      <c r="T293" s="200"/>
      <c r="U293" s="200"/>
      <c r="V293" s="200"/>
      <c r="W293" s="200"/>
      <c r="X293" s="200"/>
      <c r="Y293" s="200"/>
      <c r="Z293" s="200"/>
    </row>
    <row r="294" spans="1:26" ht="15.75" thickBot="1" x14ac:dyDescent="0.3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00"/>
      <c r="O294" s="200"/>
      <c r="P294" s="200"/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</row>
    <row r="295" spans="1:26" ht="15.75" thickBot="1" x14ac:dyDescent="0.3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00"/>
      <c r="O295" s="200"/>
      <c r="P295" s="200"/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</row>
    <row r="296" spans="1:26" ht="15.75" thickBot="1" x14ac:dyDescent="0.3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00"/>
      <c r="O296" s="200"/>
      <c r="P296" s="200"/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</row>
    <row r="297" spans="1:26" ht="15.75" thickBot="1" x14ac:dyDescent="0.3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  <c r="Y297" s="200"/>
      <c r="Z297" s="200"/>
    </row>
    <row r="298" spans="1:26" ht="15.75" thickBot="1" x14ac:dyDescent="0.3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</row>
    <row r="299" spans="1:26" ht="15.75" thickBot="1" x14ac:dyDescent="0.3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</row>
    <row r="300" spans="1:26" ht="15.75" thickBot="1" x14ac:dyDescent="0.3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</row>
    <row r="301" spans="1:26" ht="15.75" thickBot="1" x14ac:dyDescent="0.3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00"/>
      <c r="O301" s="200"/>
      <c r="P301" s="200"/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</row>
    <row r="302" spans="1:26" ht="15.75" thickBot="1" x14ac:dyDescent="0.3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00"/>
      <c r="O302" s="200"/>
      <c r="P302" s="200"/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</row>
    <row r="303" spans="1:26" ht="15.75" thickBot="1" x14ac:dyDescent="0.3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00"/>
      <c r="O303" s="200"/>
      <c r="P303" s="200"/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</row>
    <row r="304" spans="1:26" ht="15.75" thickBot="1" x14ac:dyDescent="0.3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00"/>
      <c r="O304" s="200"/>
      <c r="P304" s="200"/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</row>
    <row r="305" spans="1:26" ht="15.75" thickBot="1" x14ac:dyDescent="0.3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00"/>
      <c r="O305" s="200"/>
      <c r="P305" s="200"/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</row>
    <row r="306" spans="1:26" ht="15.75" thickBot="1" x14ac:dyDescent="0.3">
      <c r="A306" s="200"/>
      <c r="B306" s="200"/>
      <c r="C306" s="200"/>
      <c r="D306" s="200"/>
      <c r="E306" s="200"/>
      <c r="F306" s="200"/>
      <c r="G306" s="200"/>
      <c r="H306" s="200"/>
      <c r="I306" s="200"/>
      <c r="J306" s="200"/>
      <c r="K306" s="200"/>
      <c r="L306" s="200"/>
      <c r="M306" s="200"/>
      <c r="N306" s="200"/>
      <c r="O306" s="200"/>
      <c r="P306" s="200"/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</row>
    <row r="307" spans="1:26" ht="15.75" thickBot="1" x14ac:dyDescent="0.3">
      <c r="A307" s="200"/>
      <c r="B307" s="200"/>
      <c r="C307" s="200"/>
      <c r="D307" s="200"/>
      <c r="E307" s="200"/>
      <c r="F307" s="200"/>
      <c r="G307" s="200"/>
      <c r="H307" s="200"/>
      <c r="I307" s="200"/>
      <c r="J307" s="200"/>
      <c r="K307" s="200"/>
      <c r="L307" s="200"/>
      <c r="M307" s="200"/>
      <c r="N307" s="200"/>
      <c r="O307" s="200"/>
      <c r="P307" s="200"/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</row>
    <row r="308" spans="1:26" ht="15.75" thickBot="1" x14ac:dyDescent="0.3">
      <c r="A308" s="200"/>
      <c r="B308" s="200"/>
      <c r="C308" s="200"/>
      <c r="D308" s="200"/>
      <c r="E308" s="200"/>
      <c r="F308" s="200"/>
      <c r="G308" s="200"/>
      <c r="H308" s="200"/>
      <c r="I308" s="200"/>
      <c r="J308" s="200"/>
      <c r="K308" s="200"/>
      <c r="L308" s="200"/>
      <c r="M308" s="200"/>
      <c r="N308" s="200"/>
      <c r="O308" s="200"/>
      <c r="P308" s="200"/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</row>
    <row r="309" spans="1:26" ht="15.75" thickBot="1" x14ac:dyDescent="0.3">
      <c r="A309" s="200"/>
      <c r="B309" s="200"/>
      <c r="C309" s="200"/>
      <c r="D309" s="200"/>
      <c r="E309" s="200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</row>
    <row r="310" spans="1:26" ht="15.75" thickBot="1" x14ac:dyDescent="0.3">
      <c r="A310" s="200"/>
      <c r="B310" s="200"/>
      <c r="C310" s="200"/>
      <c r="D310" s="200"/>
      <c r="E310" s="200"/>
      <c r="F310" s="200"/>
      <c r="G310" s="200"/>
      <c r="H310" s="200"/>
      <c r="I310" s="200"/>
      <c r="J310" s="200"/>
      <c r="K310" s="200"/>
      <c r="L310" s="200"/>
      <c r="M310" s="200"/>
      <c r="N310" s="200"/>
      <c r="O310" s="200"/>
      <c r="P310" s="200"/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</row>
    <row r="311" spans="1:26" ht="15.75" thickBot="1" x14ac:dyDescent="0.3">
      <c r="A311" s="200"/>
      <c r="B311" s="200"/>
      <c r="C311" s="200"/>
      <c r="D311" s="200"/>
      <c r="E311" s="200"/>
      <c r="F311" s="200"/>
      <c r="G311" s="200"/>
      <c r="H311" s="200"/>
      <c r="I311" s="200"/>
      <c r="J311" s="200"/>
      <c r="K311" s="200"/>
      <c r="L311" s="200"/>
      <c r="M311" s="200"/>
      <c r="N311" s="200"/>
      <c r="O311" s="200"/>
      <c r="P311" s="200"/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</row>
    <row r="312" spans="1:26" ht="15.75" thickBot="1" x14ac:dyDescent="0.3">
      <c r="A312" s="200"/>
      <c r="B312" s="200"/>
      <c r="C312" s="200"/>
      <c r="D312" s="200"/>
      <c r="E312" s="200"/>
      <c r="F312" s="200"/>
      <c r="G312" s="200"/>
      <c r="H312" s="200"/>
      <c r="I312" s="200"/>
      <c r="J312" s="200"/>
      <c r="K312" s="200"/>
      <c r="L312" s="200"/>
      <c r="M312" s="200"/>
      <c r="N312" s="200"/>
      <c r="O312" s="200"/>
      <c r="P312" s="200"/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</row>
    <row r="313" spans="1:26" ht="15.75" thickBot="1" x14ac:dyDescent="0.3">
      <c r="A313" s="200"/>
      <c r="B313" s="200"/>
      <c r="C313" s="200"/>
      <c r="D313" s="200"/>
      <c r="E313" s="200"/>
      <c r="F313" s="200"/>
      <c r="G313" s="200"/>
      <c r="H313" s="200"/>
      <c r="I313" s="200"/>
      <c r="J313" s="200"/>
      <c r="K313" s="200"/>
      <c r="L313" s="200"/>
      <c r="M313" s="200"/>
      <c r="N313" s="200"/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</row>
    <row r="314" spans="1:26" ht="15.75" thickBot="1" x14ac:dyDescent="0.3">
      <c r="A314" s="200"/>
      <c r="B314" s="200"/>
      <c r="C314" s="200"/>
      <c r="D314" s="200"/>
      <c r="E314" s="200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</row>
    <row r="315" spans="1:26" ht="15.75" thickBot="1" x14ac:dyDescent="0.3">
      <c r="A315" s="200"/>
      <c r="B315" s="200"/>
      <c r="C315" s="200"/>
      <c r="D315" s="200"/>
      <c r="E315" s="200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</row>
    <row r="316" spans="1:26" ht="15.75" thickBot="1" x14ac:dyDescent="0.3">
      <c r="A316" s="200"/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</row>
    <row r="317" spans="1:26" ht="15.75" thickBot="1" x14ac:dyDescent="0.3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</row>
    <row r="318" spans="1:26" ht="15.75" thickBot="1" x14ac:dyDescent="0.3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</row>
    <row r="319" spans="1:26" ht="15.75" thickBot="1" x14ac:dyDescent="0.3">
      <c r="A319" s="200"/>
      <c r="B319" s="200"/>
      <c r="C319" s="200"/>
      <c r="D319" s="200"/>
      <c r="E319" s="200"/>
      <c r="F319" s="200"/>
      <c r="G319" s="200"/>
      <c r="H319" s="200"/>
      <c r="I319" s="200"/>
      <c r="J319" s="200"/>
      <c r="K319" s="200"/>
      <c r="L319" s="200"/>
      <c r="M319" s="200"/>
      <c r="N319" s="200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</row>
    <row r="320" spans="1:26" ht="15.75" thickBot="1" x14ac:dyDescent="0.3">
      <c r="A320" s="200"/>
      <c r="B320" s="200"/>
      <c r="C320" s="200"/>
      <c r="D320" s="200"/>
      <c r="E320" s="200"/>
      <c r="F320" s="200"/>
      <c r="G320" s="200"/>
      <c r="H320" s="200"/>
      <c r="I320" s="200"/>
      <c r="J320" s="200"/>
      <c r="K320" s="200"/>
      <c r="L320" s="200"/>
      <c r="M320" s="200"/>
      <c r="N320" s="200"/>
      <c r="O320" s="200"/>
      <c r="P320" s="200"/>
      <c r="Q320" s="200"/>
      <c r="R320" s="200"/>
      <c r="S320" s="200"/>
      <c r="T320" s="200"/>
      <c r="U320" s="200"/>
      <c r="V320" s="200"/>
      <c r="W320" s="200"/>
      <c r="X320" s="200"/>
      <c r="Y320" s="200"/>
      <c r="Z320" s="200"/>
    </row>
    <row r="321" spans="1:26" ht="15.75" thickBot="1" x14ac:dyDescent="0.3">
      <c r="A321" s="200"/>
      <c r="B321" s="200"/>
      <c r="C321" s="200"/>
      <c r="D321" s="200"/>
      <c r="E321" s="200"/>
      <c r="F321" s="200"/>
      <c r="G321" s="200"/>
      <c r="H321" s="200"/>
      <c r="I321" s="200"/>
      <c r="J321" s="200"/>
      <c r="K321" s="200"/>
      <c r="L321" s="200"/>
      <c r="M321" s="200"/>
      <c r="N321" s="200"/>
      <c r="O321" s="200"/>
      <c r="P321" s="200"/>
      <c r="Q321" s="200"/>
      <c r="R321" s="200"/>
      <c r="S321" s="200"/>
      <c r="T321" s="200"/>
      <c r="U321" s="200"/>
      <c r="V321" s="200"/>
      <c r="W321" s="200"/>
      <c r="X321" s="200"/>
      <c r="Y321" s="200"/>
      <c r="Z321" s="200"/>
    </row>
    <row r="322" spans="1:26" ht="15.75" thickBot="1" x14ac:dyDescent="0.3">
      <c r="A322" s="200"/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</row>
    <row r="323" spans="1:26" ht="15.75" thickBot="1" x14ac:dyDescent="0.3">
      <c r="A323" s="200"/>
      <c r="B323" s="200"/>
      <c r="C323" s="200"/>
      <c r="D323" s="200"/>
      <c r="E323" s="200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</row>
    <row r="324" spans="1:26" ht="15.75" thickBot="1" x14ac:dyDescent="0.3">
      <c r="A324" s="200"/>
      <c r="B324" s="200"/>
      <c r="C324" s="200"/>
      <c r="D324" s="200"/>
      <c r="E324" s="200"/>
      <c r="F324" s="200"/>
      <c r="G324" s="200"/>
      <c r="H324" s="200"/>
      <c r="I324" s="200"/>
      <c r="J324" s="200"/>
      <c r="K324" s="200"/>
      <c r="L324" s="200"/>
      <c r="M324" s="200"/>
      <c r="N324" s="200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</row>
    <row r="325" spans="1:26" ht="15.75" thickBot="1" x14ac:dyDescent="0.3">
      <c r="A325" s="200"/>
      <c r="B325" s="200"/>
      <c r="C325" s="200"/>
      <c r="D325" s="200"/>
      <c r="E325" s="200"/>
      <c r="F325" s="200"/>
      <c r="G325" s="200"/>
      <c r="H325" s="200"/>
      <c r="I325" s="200"/>
      <c r="J325" s="200"/>
      <c r="K325" s="200"/>
      <c r="L325" s="200"/>
      <c r="M325" s="200"/>
      <c r="N325" s="200"/>
      <c r="O325" s="200"/>
      <c r="P325" s="200"/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</row>
    <row r="326" spans="1:26" ht="15.75" thickBot="1" x14ac:dyDescent="0.3">
      <c r="A326" s="200"/>
      <c r="B326" s="200"/>
      <c r="C326" s="200"/>
      <c r="D326" s="200"/>
      <c r="E326" s="200"/>
      <c r="F326" s="200"/>
      <c r="G326" s="200"/>
      <c r="H326" s="200"/>
      <c r="I326" s="200"/>
      <c r="J326" s="200"/>
      <c r="K326" s="200"/>
      <c r="L326" s="200"/>
      <c r="M326" s="200"/>
      <c r="N326" s="200"/>
      <c r="O326" s="200"/>
      <c r="P326" s="200"/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</row>
    <row r="327" spans="1:26" ht="15.75" thickBot="1" x14ac:dyDescent="0.3">
      <c r="A327" s="200"/>
      <c r="B327" s="200"/>
      <c r="C327" s="200"/>
      <c r="D327" s="200"/>
      <c r="E327" s="200"/>
      <c r="F327" s="200"/>
      <c r="G327" s="200"/>
      <c r="H327" s="200"/>
      <c r="I327" s="200"/>
      <c r="J327" s="200"/>
      <c r="K327" s="200"/>
      <c r="L327" s="200"/>
      <c r="M327" s="200"/>
      <c r="N327" s="200"/>
      <c r="O327" s="200"/>
      <c r="P327" s="200"/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</row>
    <row r="328" spans="1:26" ht="15.75" thickBot="1" x14ac:dyDescent="0.3">
      <c r="A328" s="200"/>
      <c r="B328" s="200"/>
      <c r="C328" s="200"/>
      <c r="D328" s="200"/>
      <c r="E328" s="200"/>
      <c r="F328" s="200"/>
      <c r="G328" s="200"/>
      <c r="H328" s="200"/>
      <c r="I328" s="200"/>
      <c r="J328" s="200"/>
      <c r="K328" s="200"/>
      <c r="L328" s="200"/>
      <c r="M328" s="200"/>
      <c r="N328" s="200"/>
      <c r="O328" s="200"/>
      <c r="P328" s="200"/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</row>
    <row r="329" spans="1:26" ht="15.75" thickBot="1" x14ac:dyDescent="0.3">
      <c r="A329" s="200"/>
      <c r="B329" s="200"/>
      <c r="C329" s="200"/>
      <c r="D329" s="200"/>
      <c r="E329" s="200"/>
      <c r="F329" s="200"/>
      <c r="G329" s="200"/>
      <c r="H329" s="200"/>
      <c r="I329" s="200"/>
      <c r="J329" s="200"/>
      <c r="K329" s="200"/>
      <c r="L329" s="200"/>
      <c r="M329" s="200"/>
      <c r="N329" s="200"/>
      <c r="O329" s="200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</row>
    <row r="330" spans="1:26" ht="15.75" thickBot="1" x14ac:dyDescent="0.3">
      <c r="A330" s="200"/>
      <c r="B330" s="200"/>
      <c r="C330" s="200"/>
      <c r="D330" s="200"/>
      <c r="E330" s="200"/>
      <c r="F330" s="200"/>
      <c r="G330" s="200"/>
      <c r="H330" s="200"/>
      <c r="I330" s="200"/>
      <c r="J330" s="200"/>
      <c r="K330" s="200"/>
      <c r="L330" s="200"/>
      <c r="M330" s="200"/>
      <c r="N330" s="200"/>
      <c r="O330" s="200"/>
      <c r="P330" s="200"/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</row>
    <row r="331" spans="1:26" ht="15.75" thickBot="1" x14ac:dyDescent="0.3">
      <c r="A331" s="200"/>
      <c r="B331" s="200"/>
      <c r="C331" s="200"/>
      <c r="D331" s="200"/>
      <c r="E331" s="200"/>
      <c r="F331" s="200"/>
      <c r="G331" s="200"/>
      <c r="H331" s="200"/>
      <c r="I331" s="200"/>
      <c r="J331" s="200"/>
      <c r="K331" s="200"/>
      <c r="L331" s="200"/>
      <c r="M331" s="200"/>
      <c r="N331" s="200"/>
      <c r="O331" s="200"/>
      <c r="P331" s="200"/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</row>
    <row r="332" spans="1:26" ht="15.75" thickBot="1" x14ac:dyDescent="0.3">
      <c r="A332" s="200"/>
      <c r="B332" s="200"/>
      <c r="C332" s="200"/>
      <c r="D332" s="200"/>
      <c r="E332" s="200"/>
      <c r="F332" s="200"/>
      <c r="G332" s="200"/>
      <c r="H332" s="200"/>
      <c r="I332" s="200"/>
      <c r="J332" s="200"/>
      <c r="K332" s="200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</row>
    <row r="333" spans="1:26" ht="15.75" thickBot="1" x14ac:dyDescent="0.3">
      <c r="A333" s="200"/>
      <c r="B333" s="200"/>
      <c r="C333" s="200"/>
      <c r="D333" s="200"/>
      <c r="E333" s="200"/>
      <c r="F333" s="200"/>
      <c r="G333" s="200"/>
      <c r="H333" s="200"/>
      <c r="I333" s="200"/>
      <c r="J333" s="200"/>
      <c r="K333" s="200"/>
      <c r="L333" s="200"/>
      <c r="M333" s="200"/>
      <c r="N333" s="200"/>
      <c r="O333" s="200"/>
      <c r="P333" s="200"/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</row>
    <row r="334" spans="1:26" ht="15.75" thickBot="1" x14ac:dyDescent="0.3">
      <c r="A334" s="200"/>
      <c r="B334" s="200"/>
      <c r="C334" s="200"/>
      <c r="D334" s="200"/>
      <c r="E334" s="200"/>
      <c r="F334" s="200"/>
      <c r="G334" s="200"/>
      <c r="H334" s="200"/>
      <c r="I334" s="200"/>
      <c r="J334" s="200"/>
      <c r="K334" s="200"/>
      <c r="L334" s="200"/>
      <c r="M334" s="200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</row>
    <row r="335" spans="1:26" ht="15.75" thickBot="1" x14ac:dyDescent="0.3">
      <c r="A335" s="200"/>
      <c r="B335" s="200"/>
      <c r="C335" s="200"/>
      <c r="D335" s="200"/>
      <c r="E335" s="200"/>
      <c r="F335" s="200"/>
      <c r="G335" s="200"/>
      <c r="H335" s="200"/>
      <c r="I335" s="200"/>
      <c r="J335" s="200"/>
      <c r="K335" s="200"/>
      <c r="L335" s="200"/>
      <c r="M335" s="200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</row>
    <row r="336" spans="1:26" ht="15.75" thickBot="1" x14ac:dyDescent="0.3">
      <c r="A336" s="200"/>
      <c r="B336" s="200"/>
      <c r="C336" s="200"/>
      <c r="D336" s="200"/>
      <c r="E336" s="200"/>
      <c r="F336" s="200"/>
      <c r="G336" s="200"/>
      <c r="H336" s="200"/>
      <c r="I336" s="200"/>
      <c r="J336" s="200"/>
      <c r="K336" s="200"/>
      <c r="L336" s="200"/>
      <c r="M336" s="200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</row>
    <row r="337" spans="1:26" ht="15.75" thickBot="1" x14ac:dyDescent="0.3">
      <c r="A337" s="200"/>
      <c r="B337" s="200"/>
      <c r="C337" s="200"/>
      <c r="D337" s="200"/>
      <c r="E337" s="200"/>
      <c r="F337" s="200"/>
      <c r="G337" s="200"/>
      <c r="H337" s="200"/>
      <c r="I337" s="200"/>
      <c r="J337" s="200"/>
      <c r="K337" s="200"/>
      <c r="L337" s="200"/>
      <c r="M337" s="200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</row>
    <row r="338" spans="1:26" ht="15.75" thickBot="1" x14ac:dyDescent="0.3">
      <c r="A338" s="200"/>
      <c r="B338" s="200"/>
      <c r="C338" s="200"/>
      <c r="D338" s="200"/>
      <c r="E338" s="200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</row>
    <row r="339" spans="1:26" ht="15.75" thickBot="1" x14ac:dyDescent="0.3">
      <c r="A339" s="200"/>
      <c r="B339" s="200"/>
      <c r="C339" s="200"/>
      <c r="D339" s="200"/>
      <c r="E339" s="200"/>
      <c r="F339" s="200"/>
      <c r="G339" s="200"/>
      <c r="H339" s="200"/>
      <c r="I339" s="200"/>
      <c r="J339" s="200"/>
      <c r="K339" s="200"/>
      <c r="L339" s="200"/>
      <c r="M339" s="200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</row>
    <row r="340" spans="1:26" ht="15.75" thickBot="1" x14ac:dyDescent="0.3">
      <c r="A340" s="200"/>
      <c r="B340" s="200"/>
      <c r="C340" s="200"/>
      <c r="D340" s="200"/>
      <c r="E340" s="200"/>
      <c r="F340" s="200"/>
      <c r="G340" s="200"/>
      <c r="H340" s="200"/>
      <c r="I340" s="200"/>
      <c r="J340" s="200"/>
      <c r="K340" s="200"/>
      <c r="L340" s="200"/>
      <c r="M340" s="200"/>
      <c r="N340" s="200"/>
      <c r="O340" s="200"/>
      <c r="P340" s="200"/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</row>
    <row r="341" spans="1:26" ht="15.75" thickBot="1" x14ac:dyDescent="0.3">
      <c r="A341" s="200"/>
      <c r="B341" s="200"/>
      <c r="C341" s="200"/>
      <c r="D341" s="200"/>
      <c r="E341" s="200"/>
      <c r="F341" s="200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</row>
    <row r="342" spans="1:26" ht="15.75" thickBot="1" x14ac:dyDescent="0.3">
      <c r="A342" s="200"/>
      <c r="B342" s="200"/>
      <c r="C342" s="200"/>
      <c r="D342" s="200"/>
      <c r="E342" s="200"/>
      <c r="F342" s="200"/>
      <c r="G342" s="200"/>
      <c r="H342" s="200"/>
      <c r="I342" s="200"/>
      <c r="J342" s="200"/>
      <c r="K342" s="200"/>
      <c r="L342" s="200"/>
      <c r="M342" s="200"/>
      <c r="N342" s="200"/>
      <c r="O342" s="200"/>
      <c r="P342" s="200"/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</row>
    <row r="343" spans="1:26" ht="15.75" thickBot="1" x14ac:dyDescent="0.3">
      <c r="A343" s="200"/>
      <c r="B343" s="200"/>
      <c r="C343" s="200"/>
      <c r="D343" s="200"/>
      <c r="E343" s="200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</row>
    <row r="344" spans="1:26" ht="15.75" thickBot="1" x14ac:dyDescent="0.3">
      <c r="A344" s="200"/>
      <c r="B344" s="200"/>
      <c r="C344" s="200"/>
      <c r="D344" s="200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</row>
    <row r="345" spans="1:26" ht="15.75" thickBot="1" x14ac:dyDescent="0.3">
      <c r="A345" s="200"/>
      <c r="B345" s="200"/>
      <c r="C345" s="200"/>
      <c r="D345" s="200"/>
      <c r="E345" s="200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</row>
    <row r="346" spans="1:26" ht="15.75" thickBot="1" x14ac:dyDescent="0.3">
      <c r="A346" s="200"/>
      <c r="B346" s="200"/>
      <c r="C346" s="200"/>
      <c r="D346" s="200"/>
      <c r="E346" s="200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  <c r="R346" s="200"/>
      <c r="S346" s="200"/>
      <c r="T346" s="200"/>
      <c r="U346" s="200"/>
      <c r="V346" s="200"/>
      <c r="W346" s="200"/>
      <c r="X346" s="200"/>
      <c r="Y346" s="200"/>
      <c r="Z346" s="200"/>
    </row>
    <row r="347" spans="1:26" ht="15.75" thickBot="1" x14ac:dyDescent="0.3">
      <c r="A347" s="200"/>
      <c r="B347" s="200"/>
      <c r="C347" s="200"/>
      <c r="D347" s="200"/>
      <c r="E347" s="200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  <c r="R347" s="200"/>
      <c r="S347" s="200"/>
      <c r="T347" s="200"/>
      <c r="U347" s="200"/>
      <c r="V347" s="200"/>
      <c r="W347" s="200"/>
      <c r="X347" s="200"/>
      <c r="Y347" s="200"/>
      <c r="Z347" s="200"/>
    </row>
    <row r="348" spans="1:26" ht="15.75" thickBot="1" x14ac:dyDescent="0.3">
      <c r="A348" s="200"/>
      <c r="B348" s="200"/>
      <c r="C348" s="200"/>
      <c r="D348" s="200"/>
      <c r="E348" s="200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</row>
    <row r="349" spans="1:26" ht="15.75" thickBot="1" x14ac:dyDescent="0.3">
      <c r="A349" s="200"/>
      <c r="B349" s="200"/>
      <c r="C349" s="200"/>
      <c r="D349" s="200"/>
      <c r="E349" s="200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</row>
    <row r="350" spans="1:26" ht="15.75" thickBot="1" x14ac:dyDescent="0.3">
      <c r="A350" s="200"/>
      <c r="B350" s="200"/>
      <c r="C350" s="200"/>
      <c r="D350" s="200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</row>
    <row r="351" spans="1:26" ht="15.75" thickBot="1" x14ac:dyDescent="0.3">
      <c r="A351" s="200"/>
      <c r="B351" s="200"/>
      <c r="C351" s="200"/>
      <c r="D351" s="200"/>
      <c r="E351" s="200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</row>
    <row r="352" spans="1:26" ht="15.75" thickBot="1" x14ac:dyDescent="0.3">
      <c r="A352" s="200"/>
      <c r="B352" s="200"/>
      <c r="C352" s="200"/>
      <c r="D352" s="200"/>
      <c r="E352" s="200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</row>
    <row r="353" spans="1:26" ht="15.75" thickBot="1" x14ac:dyDescent="0.3">
      <c r="A353" s="200"/>
      <c r="B353" s="200"/>
      <c r="C353" s="200"/>
      <c r="D353" s="200"/>
      <c r="E353" s="200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</row>
    <row r="354" spans="1:26" ht="15.75" thickBot="1" x14ac:dyDescent="0.3">
      <c r="A354" s="200"/>
      <c r="B354" s="200"/>
      <c r="C354" s="200"/>
      <c r="D354" s="20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</row>
    <row r="355" spans="1:26" ht="15.75" thickBot="1" x14ac:dyDescent="0.3">
      <c r="A355" s="200"/>
      <c r="B355" s="200"/>
      <c r="C355" s="200"/>
      <c r="D355" s="20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</row>
    <row r="356" spans="1:26" ht="15.75" thickBot="1" x14ac:dyDescent="0.3">
      <c r="A356" s="200"/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</row>
    <row r="357" spans="1:26" ht="15.75" thickBot="1" x14ac:dyDescent="0.3">
      <c r="A357" s="200"/>
      <c r="B357" s="200"/>
      <c r="C357" s="200"/>
      <c r="D357" s="20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</row>
    <row r="358" spans="1:26" ht="15.75" thickBot="1" x14ac:dyDescent="0.3">
      <c r="A358" s="200"/>
      <c r="B358" s="200"/>
      <c r="C358" s="200"/>
      <c r="D358" s="200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</row>
    <row r="359" spans="1:26" ht="15.75" thickBot="1" x14ac:dyDescent="0.3">
      <c r="A359" s="200"/>
      <c r="B359" s="200"/>
      <c r="C359" s="200"/>
      <c r="D359" s="20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</row>
    <row r="360" spans="1:26" ht="15.75" thickBot="1" x14ac:dyDescent="0.3">
      <c r="A360" s="200"/>
      <c r="B360" s="200"/>
      <c r="C360" s="200"/>
      <c r="D360" s="20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</row>
    <row r="361" spans="1:26" ht="15.75" thickBot="1" x14ac:dyDescent="0.3">
      <c r="A361" s="200"/>
      <c r="B361" s="200"/>
      <c r="C361" s="200"/>
      <c r="D361" s="20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</row>
    <row r="362" spans="1:26" ht="15.75" thickBot="1" x14ac:dyDescent="0.3">
      <c r="A362" s="200"/>
      <c r="B362" s="200"/>
      <c r="C362" s="200"/>
      <c r="D362" s="20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</row>
    <row r="363" spans="1:26" ht="15.75" thickBot="1" x14ac:dyDescent="0.3">
      <c r="A363" s="200"/>
      <c r="B363" s="200"/>
      <c r="C363" s="200"/>
      <c r="D363" s="200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</row>
    <row r="364" spans="1:26" ht="15.75" thickBot="1" x14ac:dyDescent="0.3">
      <c r="A364" s="200"/>
      <c r="B364" s="200"/>
      <c r="C364" s="200"/>
      <c r="D364" s="200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</row>
    <row r="365" spans="1:26" ht="15.75" thickBot="1" x14ac:dyDescent="0.3">
      <c r="A365" s="200"/>
      <c r="B365" s="200"/>
      <c r="C365" s="200"/>
      <c r="D365" s="200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</row>
    <row r="366" spans="1:26" ht="15.75" thickBot="1" x14ac:dyDescent="0.3">
      <c r="A366" s="200"/>
      <c r="B366" s="200"/>
      <c r="C366" s="200"/>
      <c r="D366" s="200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</row>
    <row r="367" spans="1:26" ht="15.75" thickBot="1" x14ac:dyDescent="0.3">
      <c r="A367" s="200"/>
      <c r="B367" s="200"/>
      <c r="C367" s="200"/>
      <c r="D367" s="200"/>
      <c r="E367" s="200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</row>
    <row r="368" spans="1:26" ht="15.75" thickBot="1" x14ac:dyDescent="0.3">
      <c r="A368" s="200"/>
      <c r="B368" s="200"/>
      <c r="C368" s="200"/>
      <c r="D368" s="200"/>
      <c r="E368" s="200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</row>
    <row r="369" spans="1:26" ht="15.75" thickBot="1" x14ac:dyDescent="0.3">
      <c r="A369" s="200"/>
      <c r="B369" s="200"/>
      <c r="C369" s="200"/>
      <c r="D369" s="200"/>
      <c r="E369" s="200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</row>
    <row r="370" spans="1:26" ht="15.75" thickBot="1" x14ac:dyDescent="0.3">
      <c r="A370" s="200"/>
      <c r="B370" s="200"/>
      <c r="C370" s="200"/>
      <c r="D370" s="200"/>
      <c r="E370" s="200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</row>
    <row r="371" spans="1:26" ht="15.75" thickBot="1" x14ac:dyDescent="0.3">
      <c r="A371" s="200"/>
      <c r="B371" s="200"/>
      <c r="C371" s="200"/>
      <c r="D371" s="200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</row>
    <row r="372" spans="1:26" ht="15.75" thickBot="1" x14ac:dyDescent="0.3">
      <c r="A372" s="200"/>
      <c r="B372" s="200"/>
      <c r="C372" s="200"/>
      <c r="D372" s="200"/>
      <c r="E372" s="200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</row>
    <row r="373" spans="1:26" ht="15.75" thickBot="1" x14ac:dyDescent="0.3">
      <c r="A373" s="200"/>
      <c r="B373" s="200"/>
      <c r="C373" s="200"/>
      <c r="D373" s="200"/>
      <c r="E373" s="200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</row>
    <row r="374" spans="1:26" ht="15.75" thickBot="1" x14ac:dyDescent="0.3">
      <c r="A374" s="200"/>
      <c r="B374" s="200"/>
      <c r="C374" s="200"/>
      <c r="D374" s="200"/>
      <c r="E374" s="200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</row>
    <row r="375" spans="1:26" ht="15.75" thickBot="1" x14ac:dyDescent="0.3">
      <c r="A375" s="200"/>
      <c r="B375" s="200"/>
      <c r="C375" s="200"/>
      <c r="D375" s="200"/>
      <c r="E375" s="200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</row>
    <row r="376" spans="1:26" ht="15.75" thickBot="1" x14ac:dyDescent="0.3">
      <c r="A376" s="200"/>
      <c r="B376" s="200"/>
      <c r="C376" s="200"/>
      <c r="D376" s="200"/>
      <c r="E376" s="200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</row>
    <row r="377" spans="1:26" ht="15.75" thickBot="1" x14ac:dyDescent="0.3">
      <c r="A377" s="200"/>
      <c r="B377" s="200"/>
      <c r="C377" s="200"/>
      <c r="D377" s="200"/>
      <c r="E377" s="200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</row>
    <row r="378" spans="1:26" ht="15.75" thickBot="1" x14ac:dyDescent="0.3">
      <c r="A378" s="200"/>
      <c r="B378" s="200"/>
      <c r="C378" s="200"/>
      <c r="D378" s="200"/>
      <c r="E378" s="200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</row>
    <row r="379" spans="1:26" ht="15.75" thickBot="1" x14ac:dyDescent="0.3">
      <c r="A379" s="200"/>
      <c r="B379" s="200"/>
      <c r="C379" s="200"/>
      <c r="D379" s="200"/>
      <c r="E379" s="200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</row>
    <row r="380" spans="1:26" ht="15.75" thickBot="1" x14ac:dyDescent="0.3">
      <c r="A380" s="200"/>
      <c r="B380" s="200"/>
      <c r="C380" s="200"/>
      <c r="D380" s="200"/>
      <c r="E380" s="200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</row>
    <row r="381" spans="1:26" ht="15.75" thickBot="1" x14ac:dyDescent="0.3">
      <c r="A381" s="200"/>
      <c r="B381" s="200"/>
      <c r="C381" s="200"/>
      <c r="D381" s="200"/>
      <c r="E381" s="200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</row>
    <row r="382" spans="1:26" ht="15.75" thickBot="1" x14ac:dyDescent="0.3">
      <c r="A382" s="200"/>
      <c r="B382" s="200"/>
      <c r="C382" s="200"/>
      <c r="D382" s="200"/>
      <c r="E382" s="200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</row>
    <row r="383" spans="1:26" ht="15.75" thickBot="1" x14ac:dyDescent="0.3">
      <c r="A383" s="200"/>
      <c r="B383" s="200"/>
      <c r="C383" s="200"/>
      <c r="D383" s="200"/>
      <c r="E383" s="200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</row>
    <row r="384" spans="1:26" ht="15.75" thickBot="1" x14ac:dyDescent="0.3">
      <c r="A384" s="200"/>
      <c r="B384" s="200"/>
      <c r="C384" s="200"/>
      <c r="D384" s="200"/>
      <c r="E384" s="200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</row>
    <row r="385" spans="1:26" ht="15.75" thickBot="1" x14ac:dyDescent="0.3">
      <c r="A385" s="200"/>
      <c r="B385" s="200"/>
      <c r="C385" s="200"/>
      <c r="D385" s="200"/>
      <c r="E385" s="200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</row>
    <row r="386" spans="1:26" ht="15.75" thickBot="1" x14ac:dyDescent="0.3">
      <c r="A386" s="200"/>
      <c r="B386" s="200"/>
      <c r="C386" s="200"/>
      <c r="D386" s="200"/>
      <c r="E386" s="200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</row>
    <row r="387" spans="1:26" ht="15.75" thickBot="1" x14ac:dyDescent="0.3">
      <c r="A387" s="200"/>
      <c r="B387" s="200"/>
      <c r="C387" s="200"/>
      <c r="D387" s="200"/>
      <c r="E387" s="200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</row>
    <row r="388" spans="1:26" ht="15.75" thickBot="1" x14ac:dyDescent="0.3">
      <c r="A388" s="200"/>
      <c r="B388" s="200"/>
      <c r="C388" s="200"/>
      <c r="D388" s="200"/>
      <c r="E388" s="200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</row>
    <row r="389" spans="1:26" ht="15.75" thickBot="1" x14ac:dyDescent="0.3">
      <c r="A389" s="200"/>
      <c r="B389" s="200"/>
      <c r="C389" s="200"/>
      <c r="D389" s="200"/>
      <c r="E389" s="200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  <c r="Z389" s="200"/>
    </row>
    <row r="390" spans="1:26" ht="15.75" thickBot="1" x14ac:dyDescent="0.3">
      <c r="A390" s="200"/>
      <c r="B390" s="200"/>
      <c r="C390" s="200"/>
      <c r="D390" s="200"/>
      <c r="E390" s="200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</row>
    <row r="391" spans="1:26" ht="15.75" thickBot="1" x14ac:dyDescent="0.3">
      <c r="A391" s="200"/>
      <c r="B391" s="200"/>
      <c r="C391" s="200"/>
      <c r="D391" s="200"/>
      <c r="E391" s="200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</row>
    <row r="392" spans="1:26" ht="15.75" thickBot="1" x14ac:dyDescent="0.3">
      <c r="A392" s="200"/>
      <c r="B392" s="200"/>
      <c r="C392" s="200"/>
      <c r="D392" s="200"/>
      <c r="E392" s="200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</row>
    <row r="393" spans="1:26" ht="15.75" thickBot="1" x14ac:dyDescent="0.3">
      <c r="A393" s="200"/>
      <c r="B393" s="200"/>
      <c r="C393" s="200"/>
      <c r="D393" s="200"/>
      <c r="E393" s="200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</row>
    <row r="394" spans="1:26" ht="15.75" thickBot="1" x14ac:dyDescent="0.3">
      <c r="A394" s="200"/>
      <c r="B394" s="200"/>
      <c r="C394" s="200"/>
      <c r="D394" s="200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</row>
    <row r="395" spans="1:26" ht="15.75" thickBot="1" x14ac:dyDescent="0.3">
      <c r="A395" s="200"/>
      <c r="B395" s="200"/>
      <c r="C395" s="200"/>
      <c r="D395" s="200"/>
      <c r="E395" s="200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</row>
    <row r="396" spans="1:26" ht="15.75" thickBot="1" x14ac:dyDescent="0.3">
      <c r="A396" s="200"/>
      <c r="B396" s="200"/>
      <c r="C396" s="200"/>
      <c r="D396" s="200"/>
      <c r="E396" s="200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</row>
    <row r="397" spans="1:26" ht="15.75" thickBot="1" x14ac:dyDescent="0.3">
      <c r="A397" s="200"/>
      <c r="B397" s="200"/>
      <c r="C397" s="200"/>
      <c r="D397" s="200"/>
      <c r="E397" s="200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</row>
    <row r="398" spans="1:26" ht="15.75" thickBot="1" x14ac:dyDescent="0.3">
      <c r="A398" s="200"/>
      <c r="B398" s="200"/>
      <c r="C398" s="200"/>
      <c r="D398" s="200"/>
      <c r="E398" s="200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</row>
    <row r="399" spans="1:26" ht="15.75" thickBot="1" x14ac:dyDescent="0.3">
      <c r="A399" s="200"/>
      <c r="B399" s="200"/>
      <c r="C399" s="200"/>
      <c r="D399" s="200"/>
      <c r="E399" s="200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</row>
    <row r="400" spans="1:26" ht="15.75" thickBot="1" x14ac:dyDescent="0.3">
      <c r="A400" s="200"/>
      <c r="B400" s="200"/>
      <c r="C400" s="200"/>
      <c r="D400" s="200"/>
      <c r="E400" s="200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</row>
    <row r="401" spans="1:26" ht="15.75" thickBot="1" x14ac:dyDescent="0.3">
      <c r="A401" s="200"/>
      <c r="B401" s="200"/>
      <c r="C401" s="200"/>
      <c r="D401" s="200"/>
      <c r="E401" s="200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</row>
    <row r="402" spans="1:26" ht="15.75" thickBot="1" x14ac:dyDescent="0.3">
      <c r="A402" s="200"/>
      <c r="B402" s="200"/>
      <c r="C402" s="200"/>
      <c r="D402" s="200"/>
      <c r="E402" s="200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</row>
    <row r="403" spans="1:26" ht="15.75" thickBot="1" x14ac:dyDescent="0.3">
      <c r="A403" s="200"/>
      <c r="B403" s="200"/>
      <c r="C403" s="200"/>
      <c r="D403" s="200"/>
      <c r="E403" s="200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</row>
    <row r="404" spans="1:26" ht="15.75" thickBot="1" x14ac:dyDescent="0.3">
      <c r="A404" s="200"/>
      <c r="B404" s="200"/>
      <c r="C404" s="200"/>
      <c r="D404" s="200"/>
      <c r="E404" s="200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</row>
    <row r="405" spans="1:26" ht="15.75" thickBot="1" x14ac:dyDescent="0.3">
      <c r="A405" s="200"/>
      <c r="B405" s="200"/>
      <c r="C405" s="200"/>
      <c r="D405" s="200"/>
      <c r="E405" s="200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</row>
    <row r="406" spans="1:26" ht="15.75" thickBot="1" x14ac:dyDescent="0.3">
      <c r="A406" s="200"/>
      <c r="B406" s="200"/>
      <c r="C406" s="200"/>
      <c r="D406" s="200"/>
      <c r="E406" s="200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  <c r="S406" s="200"/>
      <c r="T406" s="200"/>
      <c r="U406" s="200"/>
      <c r="V406" s="200"/>
      <c r="W406" s="200"/>
      <c r="X406" s="200"/>
      <c r="Y406" s="200"/>
      <c r="Z406" s="200"/>
    </row>
    <row r="407" spans="1:26" ht="15.75" thickBot="1" x14ac:dyDescent="0.3">
      <c r="A407" s="200"/>
      <c r="B407" s="200"/>
      <c r="C407" s="200"/>
      <c r="D407" s="200"/>
      <c r="E407" s="200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  <c r="R407" s="200"/>
      <c r="S407" s="200"/>
      <c r="T407" s="200"/>
      <c r="U407" s="200"/>
      <c r="V407" s="200"/>
      <c r="W407" s="200"/>
      <c r="X407" s="200"/>
      <c r="Y407" s="200"/>
      <c r="Z407" s="200"/>
    </row>
    <row r="408" spans="1:26" ht="15.75" thickBot="1" x14ac:dyDescent="0.3">
      <c r="A408" s="200"/>
      <c r="B408" s="200"/>
      <c r="C408" s="200"/>
      <c r="D408" s="200"/>
      <c r="E408" s="200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  <c r="R408" s="200"/>
      <c r="S408" s="200"/>
      <c r="T408" s="200"/>
      <c r="U408" s="200"/>
      <c r="V408" s="200"/>
      <c r="W408" s="200"/>
      <c r="X408" s="200"/>
      <c r="Y408" s="200"/>
      <c r="Z408" s="200"/>
    </row>
    <row r="409" spans="1:26" ht="15.75" thickBot="1" x14ac:dyDescent="0.3">
      <c r="A409" s="200"/>
      <c r="B409" s="200"/>
      <c r="C409" s="200"/>
      <c r="D409" s="200"/>
      <c r="E409" s="200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  <c r="R409" s="200"/>
      <c r="S409" s="200"/>
      <c r="T409" s="200"/>
      <c r="U409" s="200"/>
      <c r="V409" s="200"/>
      <c r="W409" s="200"/>
      <c r="X409" s="200"/>
      <c r="Y409" s="200"/>
      <c r="Z409" s="200"/>
    </row>
    <row r="410" spans="1:26" ht="15.75" thickBot="1" x14ac:dyDescent="0.3">
      <c r="A410" s="200"/>
      <c r="B410" s="200"/>
      <c r="C410" s="200"/>
      <c r="D410" s="200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</row>
    <row r="411" spans="1:26" ht="15.75" thickBot="1" x14ac:dyDescent="0.3">
      <c r="A411" s="200"/>
      <c r="B411" s="200"/>
      <c r="C411" s="200"/>
      <c r="D411" s="200"/>
      <c r="E411" s="200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  <c r="R411" s="200"/>
      <c r="S411" s="200"/>
      <c r="T411" s="200"/>
      <c r="U411" s="200"/>
      <c r="V411" s="200"/>
      <c r="W411" s="200"/>
      <c r="X411" s="200"/>
      <c r="Y411" s="200"/>
      <c r="Z411" s="200"/>
    </row>
    <row r="412" spans="1:26" ht="15.75" thickBot="1" x14ac:dyDescent="0.3">
      <c r="A412" s="200"/>
      <c r="B412" s="200"/>
      <c r="C412" s="200"/>
      <c r="D412" s="200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</row>
    <row r="413" spans="1:26" ht="15.75" thickBot="1" x14ac:dyDescent="0.3">
      <c r="A413" s="200"/>
      <c r="B413" s="200"/>
      <c r="C413" s="200"/>
      <c r="D413" s="200"/>
      <c r="E413" s="200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  <c r="Z413" s="200"/>
    </row>
    <row r="414" spans="1:26" ht="15.75" thickBot="1" x14ac:dyDescent="0.3">
      <c r="A414" s="200"/>
      <c r="B414" s="200"/>
      <c r="C414" s="200"/>
      <c r="D414" s="200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</row>
    <row r="415" spans="1:26" ht="15.75" thickBot="1" x14ac:dyDescent="0.3">
      <c r="A415" s="200"/>
      <c r="B415" s="200"/>
      <c r="C415" s="200"/>
      <c r="D415" s="200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</row>
    <row r="416" spans="1:26" ht="15.75" thickBot="1" x14ac:dyDescent="0.3">
      <c r="A416" s="200"/>
      <c r="B416" s="200"/>
      <c r="C416" s="200"/>
      <c r="D416" s="200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</row>
    <row r="417" spans="1:26" ht="15.75" thickBot="1" x14ac:dyDescent="0.3">
      <c r="A417" s="200"/>
      <c r="B417" s="200"/>
      <c r="C417" s="200"/>
      <c r="D417" s="200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</row>
    <row r="418" spans="1:26" ht="15.75" thickBot="1" x14ac:dyDescent="0.3">
      <c r="A418" s="200"/>
      <c r="B418" s="200"/>
      <c r="C418" s="200"/>
      <c r="D418" s="200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  <c r="Z418" s="200"/>
    </row>
    <row r="419" spans="1:26" ht="15.75" thickBot="1" x14ac:dyDescent="0.3">
      <c r="A419" s="200"/>
      <c r="B419" s="200"/>
      <c r="C419" s="200"/>
      <c r="D419" s="200"/>
      <c r="E419" s="200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  <c r="Z419" s="200"/>
    </row>
    <row r="420" spans="1:26" ht="15.75" thickBot="1" x14ac:dyDescent="0.3">
      <c r="A420" s="200"/>
      <c r="B420" s="200"/>
      <c r="C420" s="200"/>
      <c r="D420" s="200"/>
      <c r="E420" s="200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  <c r="R420" s="200"/>
      <c r="S420" s="200"/>
      <c r="T420" s="200"/>
      <c r="U420" s="200"/>
      <c r="V420" s="200"/>
      <c r="W420" s="200"/>
      <c r="X420" s="200"/>
      <c r="Y420" s="200"/>
      <c r="Z420" s="200"/>
    </row>
    <row r="421" spans="1:26" ht="15.75" thickBot="1" x14ac:dyDescent="0.3">
      <c r="A421" s="200"/>
      <c r="B421" s="200"/>
      <c r="C421" s="200"/>
      <c r="D421" s="200"/>
      <c r="E421" s="200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  <c r="R421" s="200"/>
      <c r="S421" s="200"/>
      <c r="T421" s="200"/>
      <c r="U421" s="200"/>
      <c r="V421" s="200"/>
      <c r="W421" s="200"/>
      <c r="X421" s="200"/>
      <c r="Y421" s="200"/>
      <c r="Z421" s="200"/>
    </row>
    <row r="422" spans="1:26" ht="15.75" thickBot="1" x14ac:dyDescent="0.3">
      <c r="A422" s="200"/>
      <c r="B422" s="200"/>
      <c r="C422" s="200"/>
      <c r="D422" s="200"/>
      <c r="E422" s="200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  <c r="R422" s="200"/>
      <c r="S422" s="200"/>
      <c r="T422" s="200"/>
      <c r="U422" s="200"/>
      <c r="V422" s="200"/>
      <c r="W422" s="200"/>
      <c r="X422" s="200"/>
      <c r="Y422" s="200"/>
      <c r="Z422" s="200"/>
    </row>
    <row r="423" spans="1:26" ht="15.75" thickBot="1" x14ac:dyDescent="0.3">
      <c r="A423" s="200"/>
      <c r="B423" s="200"/>
      <c r="C423" s="200"/>
      <c r="D423" s="200"/>
      <c r="E423" s="200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  <c r="R423" s="200"/>
      <c r="S423" s="200"/>
      <c r="T423" s="200"/>
      <c r="U423" s="200"/>
      <c r="V423" s="200"/>
      <c r="W423" s="200"/>
      <c r="X423" s="200"/>
      <c r="Y423" s="200"/>
      <c r="Z423" s="200"/>
    </row>
    <row r="424" spans="1:26" ht="15.75" thickBot="1" x14ac:dyDescent="0.3">
      <c r="A424" s="200"/>
      <c r="B424" s="200"/>
      <c r="C424" s="200"/>
      <c r="D424" s="200"/>
      <c r="E424" s="200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  <c r="Z424" s="200"/>
    </row>
    <row r="425" spans="1:26" ht="15.75" thickBot="1" x14ac:dyDescent="0.3">
      <c r="A425" s="200"/>
      <c r="B425" s="200"/>
      <c r="C425" s="200"/>
      <c r="D425" s="200"/>
      <c r="E425" s="200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</row>
    <row r="426" spans="1:26" ht="15.75" thickBot="1" x14ac:dyDescent="0.3">
      <c r="A426" s="200"/>
      <c r="B426" s="200"/>
      <c r="C426" s="200"/>
      <c r="D426" s="200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</row>
    <row r="427" spans="1:26" ht="15.75" thickBot="1" x14ac:dyDescent="0.3">
      <c r="A427" s="200"/>
      <c r="B427" s="200"/>
      <c r="C427" s="200"/>
      <c r="D427" s="200"/>
      <c r="E427" s="200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</row>
    <row r="428" spans="1:26" ht="15.75" thickBot="1" x14ac:dyDescent="0.3">
      <c r="A428" s="200"/>
      <c r="B428" s="200"/>
      <c r="C428" s="200"/>
      <c r="D428" s="200"/>
      <c r="E428" s="200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</row>
    <row r="429" spans="1:26" ht="15.75" thickBot="1" x14ac:dyDescent="0.3">
      <c r="A429" s="200"/>
      <c r="B429" s="200"/>
      <c r="C429" s="200"/>
      <c r="D429" s="200"/>
      <c r="E429" s="200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</row>
    <row r="430" spans="1:26" ht="15.75" thickBot="1" x14ac:dyDescent="0.3">
      <c r="A430" s="200"/>
      <c r="B430" s="200"/>
      <c r="C430" s="200"/>
      <c r="D430" s="200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</row>
    <row r="431" spans="1:26" ht="15.75" thickBot="1" x14ac:dyDescent="0.3">
      <c r="A431" s="200"/>
      <c r="B431" s="200"/>
      <c r="C431" s="200"/>
      <c r="D431" s="200"/>
      <c r="E431" s="200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</row>
    <row r="432" spans="1:26" ht="15.75" thickBot="1" x14ac:dyDescent="0.3">
      <c r="A432" s="200"/>
      <c r="B432" s="200"/>
      <c r="C432" s="200"/>
      <c r="D432" s="200"/>
      <c r="E432" s="200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</row>
    <row r="433" spans="1:26" ht="15.75" thickBot="1" x14ac:dyDescent="0.3">
      <c r="A433" s="200"/>
      <c r="B433" s="200"/>
      <c r="C433" s="200"/>
      <c r="D433" s="200"/>
      <c r="E433" s="200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</row>
    <row r="434" spans="1:26" ht="15.75" thickBot="1" x14ac:dyDescent="0.3">
      <c r="A434" s="200"/>
      <c r="B434" s="200"/>
      <c r="C434" s="200"/>
      <c r="D434" s="200"/>
      <c r="E434" s="200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</row>
    <row r="435" spans="1:26" ht="15.75" thickBot="1" x14ac:dyDescent="0.3">
      <c r="A435" s="200"/>
      <c r="B435" s="200"/>
      <c r="C435" s="200"/>
      <c r="D435" s="200"/>
      <c r="E435" s="200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</row>
    <row r="436" spans="1:26" ht="15.75" thickBot="1" x14ac:dyDescent="0.3">
      <c r="A436" s="200"/>
      <c r="B436" s="200"/>
      <c r="C436" s="200"/>
      <c r="D436" s="200"/>
      <c r="E436" s="200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</row>
    <row r="437" spans="1:26" ht="15.75" thickBot="1" x14ac:dyDescent="0.3">
      <c r="A437" s="200"/>
      <c r="B437" s="200"/>
      <c r="C437" s="200"/>
      <c r="D437" s="200"/>
      <c r="E437" s="200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</row>
    <row r="438" spans="1:26" ht="15.75" thickBot="1" x14ac:dyDescent="0.3">
      <c r="A438" s="200"/>
      <c r="B438" s="200"/>
      <c r="C438" s="200"/>
      <c r="D438" s="200"/>
      <c r="E438" s="200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</row>
    <row r="439" spans="1:26" ht="15.75" thickBot="1" x14ac:dyDescent="0.3">
      <c r="A439" s="200"/>
      <c r="B439" s="200"/>
      <c r="C439" s="200"/>
      <c r="D439" s="200"/>
      <c r="E439" s="200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</row>
    <row r="440" spans="1:26" ht="15.75" thickBot="1" x14ac:dyDescent="0.3">
      <c r="A440" s="200"/>
      <c r="B440" s="200"/>
      <c r="C440" s="200"/>
      <c r="D440" s="200"/>
      <c r="E440" s="200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</row>
    <row r="441" spans="1:26" ht="15.75" thickBot="1" x14ac:dyDescent="0.3">
      <c r="A441" s="200"/>
      <c r="B441" s="200"/>
      <c r="C441" s="200"/>
      <c r="D441" s="200"/>
      <c r="E441" s="200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</row>
    <row r="442" spans="1:26" ht="15.75" thickBot="1" x14ac:dyDescent="0.3">
      <c r="A442" s="200"/>
      <c r="B442" s="200"/>
      <c r="C442" s="200"/>
      <c r="D442" s="200"/>
      <c r="E442" s="200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</row>
    <row r="443" spans="1:26" ht="15.75" thickBot="1" x14ac:dyDescent="0.3">
      <c r="A443" s="200"/>
      <c r="B443" s="200"/>
      <c r="C443" s="200"/>
      <c r="D443" s="200"/>
      <c r="E443" s="200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</row>
    <row r="444" spans="1:26" ht="15.75" thickBot="1" x14ac:dyDescent="0.3">
      <c r="A444" s="200"/>
      <c r="B444" s="200"/>
      <c r="C444" s="200"/>
      <c r="D444" s="200"/>
      <c r="E444" s="200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</row>
    <row r="445" spans="1:26" ht="15.75" thickBot="1" x14ac:dyDescent="0.3">
      <c r="A445" s="200"/>
      <c r="B445" s="200"/>
      <c r="C445" s="200"/>
      <c r="D445" s="200"/>
      <c r="E445" s="200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</row>
    <row r="446" spans="1:26" ht="15.75" thickBot="1" x14ac:dyDescent="0.3">
      <c r="A446" s="200"/>
      <c r="B446" s="200"/>
      <c r="C446" s="200"/>
      <c r="D446" s="200"/>
      <c r="E446" s="200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</row>
    <row r="447" spans="1:26" ht="15.75" thickBot="1" x14ac:dyDescent="0.3">
      <c r="A447" s="200"/>
      <c r="B447" s="200"/>
      <c r="C447" s="200"/>
      <c r="D447" s="200"/>
      <c r="E447" s="200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</row>
    <row r="448" spans="1:26" ht="15.75" thickBot="1" x14ac:dyDescent="0.3">
      <c r="A448" s="200"/>
      <c r="B448" s="200"/>
      <c r="C448" s="200"/>
      <c r="D448" s="200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</row>
    <row r="449" spans="1:26" ht="15.75" thickBot="1" x14ac:dyDescent="0.3">
      <c r="A449" s="200"/>
      <c r="B449" s="200"/>
      <c r="C449" s="200"/>
      <c r="D449" s="200"/>
      <c r="E449" s="200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</row>
    <row r="450" spans="1:26" ht="15.75" thickBot="1" x14ac:dyDescent="0.3">
      <c r="A450" s="200"/>
      <c r="B450" s="200"/>
      <c r="C450" s="200"/>
      <c r="D450" s="200"/>
      <c r="E450" s="200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</row>
    <row r="451" spans="1:26" ht="15.75" thickBot="1" x14ac:dyDescent="0.3">
      <c r="A451" s="200"/>
      <c r="B451" s="200"/>
      <c r="C451" s="200"/>
      <c r="D451" s="200"/>
      <c r="E451" s="200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</row>
    <row r="452" spans="1:26" ht="15.75" thickBot="1" x14ac:dyDescent="0.3">
      <c r="A452" s="200"/>
      <c r="B452" s="200"/>
      <c r="C452" s="200"/>
      <c r="D452" s="200"/>
      <c r="E452" s="200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</row>
    <row r="453" spans="1:26" ht="15.75" thickBot="1" x14ac:dyDescent="0.3">
      <c r="A453" s="200"/>
      <c r="B453" s="200"/>
      <c r="C453" s="200"/>
      <c r="D453" s="200"/>
      <c r="E453" s="200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</row>
    <row r="454" spans="1:26" ht="15.75" thickBot="1" x14ac:dyDescent="0.3">
      <c r="A454" s="200"/>
      <c r="B454" s="200"/>
      <c r="C454" s="200"/>
      <c r="D454" s="200"/>
      <c r="E454" s="200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</row>
    <row r="455" spans="1:26" ht="15.75" thickBot="1" x14ac:dyDescent="0.3">
      <c r="A455" s="200"/>
      <c r="B455" s="200"/>
      <c r="C455" s="200"/>
      <c r="D455" s="200"/>
      <c r="E455" s="200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</row>
    <row r="456" spans="1:26" ht="15.75" thickBot="1" x14ac:dyDescent="0.3">
      <c r="A456" s="200"/>
      <c r="B456" s="200"/>
      <c r="C456" s="200"/>
      <c r="D456" s="200"/>
      <c r="E456" s="200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</row>
    <row r="457" spans="1:26" ht="15.75" thickBot="1" x14ac:dyDescent="0.3">
      <c r="A457" s="200"/>
      <c r="B457" s="200"/>
      <c r="C457" s="200"/>
      <c r="D457" s="200"/>
      <c r="E457" s="200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</row>
    <row r="458" spans="1:26" ht="15.75" thickBot="1" x14ac:dyDescent="0.3">
      <c r="A458" s="200"/>
      <c r="B458" s="200"/>
      <c r="C458" s="200"/>
      <c r="D458" s="200"/>
      <c r="E458" s="200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</row>
    <row r="459" spans="1:26" ht="15.75" thickBot="1" x14ac:dyDescent="0.3">
      <c r="A459" s="200"/>
      <c r="B459" s="200"/>
      <c r="C459" s="200"/>
      <c r="D459" s="200"/>
      <c r="E459" s="200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</row>
    <row r="460" spans="1:26" ht="15.75" thickBot="1" x14ac:dyDescent="0.3">
      <c r="A460" s="200"/>
      <c r="B460" s="200"/>
      <c r="C460" s="200"/>
      <c r="D460" s="200"/>
      <c r="E460" s="200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</row>
    <row r="461" spans="1:26" ht="15.75" thickBot="1" x14ac:dyDescent="0.3">
      <c r="A461" s="200"/>
      <c r="B461" s="200"/>
      <c r="C461" s="200"/>
      <c r="D461" s="200"/>
      <c r="E461" s="200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</row>
    <row r="462" spans="1:26" ht="15.75" thickBot="1" x14ac:dyDescent="0.3">
      <c r="A462" s="200"/>
      <c r="B462" s="200"/>
      <c r="C462" s="200"/>
      <c r="D462" s="200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</row>
    <row r="463" spans="1:26" ht="15.75" thickBot="1" x14ac:dyDescent="0.3">
      <c r="A463" s="200"/>
      <c r="B463" s="200"/>
      <c r="C463" s="200"/>
      <c r="D463" s="200"/>
      <c r="E463" s="200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</row>
    <row r="464" spans="1:26" ht="15.75" thickBot="1" x14ac:dyDescent="0.3">
      <c r="A464" s="200"/>
      <c r="B464" s="200"/>
      <c r="C464" s="200"/>
      <c r="D464" s="200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</row>
    <row r="465" spans="1:26" ht="15.75" thickBot="1" x14ac:dyDescent="0.3">
      <c r="A465" s="200"/>
      <c r="B465" s="200"/>
      <c r="C465" s="200"/>
      <c r="D465" s="200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</row>
    <row r="466" spans="1:26" ht="15.75" thickBot="1" x14ac:dyDescent="0.3">
      <c r="A466" s="200"/>
      <c r="B466" s="200"/>
      <c r="C466" s="200"/>
      <c r="D466" s="200"/>
      <c r="E466" s="200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</row>
    <row r="467" spans="1:26" ht="15.75" thickBot="1" x14ac:dyDescent="0.3">
      <c r="A467" s="200"/>
      <c r="B467" s="200"/>
      <c r="C467" s="200"/>
      <c r="D467" s="200"/>
      <c r="E467" s="200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</row>
    <row r="468" spans="1:26" ht="15.75" thickBot="1" x14ac:dyDescent="0.3">
      <c r="A468" s="200"/>
      <c r="B468" s="200"/>
      <c r="C468" s="200"/>
      <c r="D468" s="200"/>
      <c r="E468" s="200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</row>
    <row r="469" spans="1:26" ht="15.75" thickBot="1" x14ac:dyDescent="0.3">
      <c r="A469" s="200"/>
      <c r="B469" s="200"/>
      <c r="C469" s="200"/>
      <c r="D469" s="200"/>
      <c r="E469" s="200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</row>
    <row r="470" spans="1:26" ht="15.75" thickBot="1" x14ac:dyDescent="0.3">
      <c r="A470" s="200"/>
      <c r="B470" s="200"/>
      <c r="C470" s="200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</row>
    <row r="471" spans="1:26" ht="15.75" thickBot="1" x14ac:dyDescent="0.3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</row>
    <row r="472" spans="1:26" ht="15.75" thickBot="1" x14ac:dyDescent="0.3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</row>
    <row r="473" spans="1:26" ht="15.75" thickBot="1" x14ac:dyDescent="0.3">
      <c r="A473" s="200"/>
      <c r="B473" s="200"/>
      <c r="C473" s="200"/>
      <c r="D473" s="200"/>
      <c r="E473" s="200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</row>
    <row r="474" spans="1:26" ht="15.75" thickBot="1" x14ac:dyDescent="0.3">
      <c r="A474" s="200"/>
      <c r="B474" s="200"/>
      <c r="C474" s="200"/>
      <c r="D474" s="200"/>
      <c r="E474" s="200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</row>
    <row r="475" spans="1:26" ht="15.75" thickBot="1" x14ac:dyDescent="0.3">
      <c r="A475" s="200"/>
      <c r="B475" s="200"/>
      <c r="C475" s="200"/>
      <c r="D475" s="200"/>
      <c r="E475" s="200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</row>
    <row r="476" spans="1:26" ht="15.75" thickBot="1" x14ac:dyDescent="0.3">
      <c r="A476" s="200"/>
      <c r="B476" s="200"/>
      <c r="C476" s="200"/>
      <c r="D476" s="200"/>
      <c r="E476" s="200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</row>
    <row r="477" spans="1:26" ht="15.75" thickBot="1" x14ac:dyDescent="0.3">
      <c r="A477" s="200"/>
      <c r="B477" s="200"/>
      <c r="C477" s="200"/>
      <c r="D477" s="200"/>
      <c r="E477" s="200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</row>
    <row r="478" spans="1:26" ht="15.75" thickBot="1" x14ac:dyDescent="0.3">
      <c r="A478" s="200"/>
      <c r="B478" s="200"/>
      <c r="C478" s="200"/>
      <c r="D478" s="200"/>
      <c r="E478" s="200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</row>
    <row r="479" spans="1:26" ht="15.75" thickBot="1" x14ac:dyDescent="0.3">
      <c r="A479" s="200"/>
      <c r="B479" s="200"/>
      <c r="C479" s="200"/>
      <c r="D479" s="200"/>
      <c r="E479" s="200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</row>
    <row r="480" spans="1:26" ht="15.75" thickBot="1" x14ac:dyDescent="0.3">
      <c r="A480" s="200"/>
      <c r="B480" s="200"/>
      <c r="C480" s="200"/>
      <c r="D480" s="200"/>
      <c r="E480" s="200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</row>
    <row r="481" spans="1:26" ht="15.75" thickBot="1" x14ac:dyDescent="0.3">
      <c r="A481" s="200"/>
      <c r="B481" s="200"/>
      <c r="C481" s="200"/>
      <c r="D481" s="200"/>
      <c r="E481" s="200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</row>
    <row r="482" spans="1:26" ht="15.75" thickBot="1" x14ac:dyDescent="0.3">
      <c r="A482" s="200"/>
      <c r="B482" s="200"/>
      <c r="C482" s="200"/>
      <c r="D482" s="200"/>
      <c r="E482" s="200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</row>
    <row r="483" spans="1:26" ht="15.75" thickBot="1" x14ac:dyDescent="0.3">
      <c r="A483" s="200"/>
      <c r="B483" s="200"/>
      <c r="C483" s="200"/>
      <c r="D483" s="200"/>
      <c r="E483" s="200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</row>
    <row r="484" spans="1:26" ht="15.75" thickBot="1" x14ac:dyDescent="0.3">
      <c r="A484" s="200"/>
      <c r="B484" s="200"/>
      <c r="C484" s="200"/>
      <c r="D484" s="200"/>
      <c r="E484" s="200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</row>
    <row r="485" spans="1:26" ht="15.75" thickBot="1" x14ac:dyDescent="0.3">
      <c r="A485" s="200"/>
      <c r="B485" s="200"/>
      <c r="C485" s="200"/>
      <c r="D485" s="200"/>
      <c r="E485" s="200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</row>
    <row r="486" spans="1:26" ht="15.75" thickBot="1" x14ac:dyDescent="0.3">
      <c r="A486" s="200"/>
      <c r="B486" s="200"/>
      <c r="C486" s="200"/>
      <c r="D486" s="200"/>
      <c r="E486" s="200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</row>
    <row r="487" spans="1:26" ht="15.75" thickBot="1" x14ac:dyDescent="0.3">
      <c r="A487" s="200"/>
      <c r="B487" s="200"/>
      <c r="C487" s="200"/>
      <c r="D487" s="200"/>
      <c r="E487" s="200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</row>
    <row r="488" spans="1:26" ht="15.75" thickBot="1" x14ac:dyDescent="0.3">
      <c r="A488" s="200"/>
      <c r="B488" s="200"/>
      <c r="C488" s="200"/>
      <c r="D488" s="200"/>
      <c r="E488" s="200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</row>
    <row r="489" spans="1:26" ht="15.75" thickBot="1" x14ac:dyDescent="0.3">
      <c r="A489" s="200"/>
      <c r="B489" s="200"/>
      <c r="C489" s="200"/>
      <c r="D489" s="200"/>
      <c r="E489" s="200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</row>
    <row r="490" spans="1:26" ht="15.75" thickBot="1" x14ac:dyDescent="0.3">
      <c r="A490" s="200"/>
      <c r="B490" s="200"/>
      <c r="C490" s="200"/>
      <c r="D490" s="200"/>
      <c r="E490" s="200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</row>
    <row r="491" spans="1:26" ht="15.75" thickBot="1" x14ac:dyDescent="0.3">
      <c r="A491" s="200"/>
      <c r="B491" s="200"/>
      <c r="C491" s="200"/>
      <c r="D491" s="200"/>
      <c r="E491" s="200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</row>
    <row r="492" spans="1:26" ht="15.75" thickBot="1" x14ac:dyDescent="0.3">
      <c r="A492" s="200"/>
      <c r="B492" s="200"/>
      <c r="C492" s="200"/>
      <c r="D492" s="200"/>
      <c r="E492" s="200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</row>
    <row r="493" spans="1:26" ht="15.75" thickBot="1" x14ac:dyDescent="0.3">
      <c r="A493" s="200"/>
      <c r="B493" s="200"/>
      <c r="C493" s="200"/>
      <c r="D493" s="200"/>
      <c r="E493" s="200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</row>
    <row r="494" spans="1:26" ht="15.75" thickBot="1" x14ac:dyDescent="0.3">
      <c r="A494" s="200"/>
      <c r="B494" s="200"/>
      <c r="C494" s="200"/>
      <c r="D494" s="200"/>
      <c r="E494" s="200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</row>
    <row r="495" spans="1:26" ht="15.75" thickBot="1" x14ac:dyDescent="0.3">
      <c r="A495" s="200"/>
      <c r="B495" s="200"/>
      <c r="C495" s="200"/>
      <c r="D495" s="200"/>
      <c r="E495" s="200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</row>
    <row r="496" spans="1:26" ht="15.75" thickBot="1" x14ac:dyDescent="0.3">
      <c r="A496" s="200"/>
      <c r="B496" s="200"/>
      <c r="C496" s="200"/>
      <c r="D496" s="200"/>
      <c r="E496" s="200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</row>
    <row r="497" spans="1:26" ht="15.75" thickBot="1" x14ac:dyDescent="0.3">
      <c r="A497" s="200"/>
      <c r="B497" s="200"/>
      <c r="C497" s="200"/>
      <c r="D497" s="200"/>
      <c r="E497" s="200"/>
      <c r="F497" s="200"/>
      <c r="G497" s="200"/>
      <c r="H497" s="200"/>
      <c r="I497" s="200"/>
      <c r="J497" s="200"/>
      <c r="K497" s="200"/>
      <c r="L497" s="200"/>
      <c r="M497" s="200"/>
      <c r="N497" s="200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</row>
    <row r="498" spans="1:26" ht="15.75" thickBot="1" x14ac:dyDescent="0.3">
      <c r="A498" s="200"/>
      <c r="B498" s="200"/>
      <c r="C498" s="200"/>
      <c r="D498" s="200"/>
      <c r="E498" s="200"/>
      <c r="F498" s="200"/>
      <c r="G498" s="200"/>
      <c r="H498" s="200"/>
      <c r="I498" s="200"/>
      <c r="J498" s="200"/>
      <c r="K498" s="200"/>
      <c r="L498" s="200"/>
      <c r="M498" s="200"/>
      <c r="N498" s="200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</row>
    <row r="499" spans="1:26" ht="15.75" thickBot="1" x14ac:dyDescent="0.3">
      <c r="A499" s="200"/>
      <c r="B499" s="200"/>
      <c r="C499" s="200"/>
      <c r="D499" s="200"/>
      <c r="E499" s="200"/>
      <c r="F499" s="200"/>
      <c r="G499" s="200"/>
      <c r="H499" s="200"/>
      <c r="I499" s="200"/>
      <c r="J499" s="200"/>
      <c r="K499" s="200"/>
      <c r="L499" s="200"/>
      <c r="M499" s="200"/>
      <c r="N499" s="200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</row>
    <row r="500" spans="1:26" ht="15.75" thickBot="1" x14ac:dyDescent="0.3">
      <c r="A500" s="200"/>
      <c r="B500" s="200"/>
      <c r="C500" s="200"/>
      <c r="D500" s="200"/>
      <c r="E500" s="200"/>
      <c r="F500" s="200"/>
      <c r="G500" s="200"/>
      <c r="H500" s="200"/>
      <c r="I500" s="200"/>
      <c r="J500" s="200"/>
      <c r="K500" s="200"/>
      <c r="L500" s="200"/>
      <c r="M500" s="200"/>
      <c r="N500" s="200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</row>
    <row r="501" spans="1:26" ht="15.75" thickBot="1" x14ac:dyDescent="0.3">
      <c r="A501" s="200"/>
      <c r="B501" s="200"/>
      <c r="C501" s="200"/>
      <c r="D501" s="200"/>
      <c r="E501" s="200"/>
      <c r="F501" s="200"/>
      <c r="G501" s="200"/>
      <c r="H501" s="200"/>
      <c r="I501" s="200"/>
      <c r="J501" s="200"/>
      <c r="K501" s="200"/>
      <c r="L501" s="200"/>
      <c r="M501" s="200"/>
      <c r="N501" s="200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</row>
    <row r="502" spans="1:26" ht="15.75" thickBot="1" x14ac:dyDescent="0.3">
      <c r="A502" s="200"/>
      <c r="B502" s="200"/>
      <c r="C502" s="200"/>
      <c r="D502" s="200"/>
      <c r="E502" s="200"/>
      <c r="F502" s="200"/>
      <c r="G502" s="200"/>
      <c r="H502" s="200"/>
      <c r="I502" s="200"/>
      <c r="J502" s="200"/>
      <c r="K502" s="200"/>
      <c r="L502" s="200"/>
      <c r="M502" s="200"/>
      <c r="N502" s="200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</row>
    <row r="503" spans="1:26" ht="15.75" thickBot="1" x14ac:dyDescent="0.3">
      <c r="A503" s="200"/>
      <c r="B503" s="200"/>
      <c r="C503" s="200"/>
      <c r="D503" s="200"/>
      <c r="E503" s="200"/>
      <c r="F503" s="200"/>
      <c r="G503" s="200"/>
      <c r="H503" s="200"/>
      <c r="I503" s="200"/>
      <c r="J503" s="200"/>
      <c r="K503" s="200"/>
      <c r="L503" s="200"/>
      <c r="M503" s="200"/>
      <c r="N503" s="200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</row>
    <row r="504" spans="1:26" ht="15.75" thickBot="1" x14ac:dyDescent="0.3">
      <c r="A504" s="200"/>
      <c r="B504" s="200"/>
      <c r="C504" s="200"/>
      <c r="D504" s="200"/>
      <c r="E504" s="200"/>
      <c r="F504" s="200"/>
      <c r="G504" s="200"/>
      <c r="H504" s="200"/>
      <c r="I504" s="200"/>
      <c r="J504" s="200"/>
      <c r="K504" s="200"/>
      <c r="L504" s="200"/>
      <c r="M504" s="200"/>
      <c r="N504" s="200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</row>
    <row r="505" spans="1:26" ht="15.75" thickBot="1" x14ac:dyDescent="0.3">
      <c r="A505" s="200"/>
      <c r="B505" s="200"/>
      <c r="C505" s="200"/>
      <c r="D505" s="200"/>
      <c r="E505" s="200"/>
      <c r="F505" s="200"/>
      <c r="G505" s="200"/>
      <c r="H505" s="200"/>
      <c r="I505" s="200"/>
      <c r="J505" s="200"/>
      <c r="K505" s="200"/>
      <c r="L505" s="200"/>
      <c r="M505" s="200"/>
      <c r="N505" s="200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</row>
    <row r="506" spans="1:26" ht="15.75" thickBot="1" x14ac:dyDescent="0.3">
      <c r="A506" s="200"/>
      <c r="B506" s="200"/>
      <c r="C506" s="200"/>
      <c r="D506" s="200"/>
      <c r="E506" s="200"/>
      <c r="F506" s="200"/>
      <c r="G506" s="200"/>
      <c r="H506" s="200"/>
      <c r="I506" s="200"/>
      <c r="J506" s="200"/>
      <c r="K506" s="200"/>
      <c r="L506" s="200"/>
      <c r="M506" s="200"/>
      <c r="N506" s="200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</row>
    <row r="507" spans="1:26" ht="15.75" thickBot="1" x14ac:dyDescent="0.3">
      <c r="A507" s="200"/>
      <c r="B507" s="200"/>
      <c r="C507" s="200"/>
      <c r="D507" s="200"/>
      <c r="E507" s="200"/>
      <c r="F507" s="200"/>
      <c r="G507" s="200"/>
      <c r="H507" s="200"/>
      <c r="I507" s="200"/>
      <c r="J507" s="200"/>
      <c r="K507" s="200"/>
      <c r="L507" s="200"/>
      <c r="M507" s="200"/>
      <c r="N507" s="200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</row>
    <row r="508" spans="1:26" ht="15.75" thickBot="1" x14ac:dyDescent="0.3">
      <c r="A508" s="200"/>
      <c r="B508" s="200"/>
      <c r="C508" s="200"/>
      <c r="D508" s="200"/>
      <c r="E508" s="200"/>
      <c r="F508" s="200"/>
      <c r="G508" s="200"/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</row>
    <row r="509" spans="1:26" ht="15.75" thickBot="1" x14ac:dyDescent="0.3">
      <c r="A509" s="200"/>
      <c r="B509" s="200"/>
      <c r="C509" s="200"/>
      <c r="D509" s="200"/>
      <c r="E509" s="200"/>
      <c r="F509" s="200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</row>
    <row r="510" spans="1:26" ht="15.75" thickBot="1" x14ac:dyDescent="0.3">
      <c r="A510" s="200"/>
      <c r="B510" s="200"/>
      <c r="C510" s="200"/>
      <c r="D510" s="200"/>
      <c r="E510" s="200"/>
      <c r="F510" s="200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</row>
    <row r="511" spans="1:26" ht="15.75" thickBot="1" x14ac:dyDescent="0.3">
      <c r="A511" s="200"/>
      <c r="B511" s="200"/>
      <c r="C511" s="200"/>
      <c r="D511" s="200"/>
      <c r="E511" s="200"/>
      <c r="F511" s="200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</row>
    <row r="512" spans="1:26" ht="15.75" thickBot="1" x14ac:dyDescent="0.3">
      <c r="A512" s="200"/>
      <c r="B512" s="200"/>
      <c r="C512" s="200"/>
      <c r="D512" s="200"/>
      <c r="E512" s="200"/>
      <c r="F512" s="200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</row>
    <row r="513" spans="1:26" ht="15.75" thickBot="1" x14ac:dyDescent="0.3">
      <c r="A513" s="200"/>
      <c r="B513" s="200"/>
      <c r="C513" s="200"/>
      <c r="D513" s="200"/>
      <c r="E513" s="200"/>
      <c r="F513" s="200"/>
      <c r="G513" s="200"/>
      <c r="H513" s="200"/>
      <c r="I513" s="200"/>
      <c r="J513" s="200"/>
      <c r="K513" s="200"/>
      <c r="L513" s="200"/>
      <c r="M513" s="200"/>
      <c r="N513" s="200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</row>
    <row r="514" spans="1:26" ht="15.75" thickBot="1" x14ac:dyDescent="0.3">
      <c r="A514" s="200"/>
      <c r="B514" s="200"/>
      <c r="C514" s="200"/>
      <c r="D514" s="200"/>
      <c r="E514" s="200"/>
      <c r="F514" s="200"/>
      <c r="G514" s="200"/>
      <c r="H514" s="200"/>
      <c r="I514" s="200"/>
      <c r="J514" s="200"/>
      <c r="K514" s="200"/>
      <c r="L514" s="200"/>
      <c r="M514" s="200"/>
      <c r="N514" s="200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</row>
    <row r="515" spans="1:26" ht="15.75" thickBot="1" x14ac:dyDescent="0.3">
      <c r="A515" s="200"/>
      <c r="B515" s="200"/>
      <c r="C515" s="200"/>
      <c r="D515" s="200"/>
      <c r="E515" s="200"/>
      <c r="F515" s="200"/>
      <c r="G515" s="200"/>
      <c r="H515" s="200"/>
      <c r="I515" s="200"/>
      <c r="J515" s="200"/>
      <c r="K515" s="200"/>
      <c r="L515" s="200"/>
      <c r="M515" s="200"/>
      <c r="N515" s="200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</row>
    <row r="516" spans="1:26" ht="15.75" thickBot="1" x14ac:dyDescent="0.3">
      <c r="A516" s="200"/>
      <c r="B516" s="200"/>
      <c r="C516" s="200"/>
      <c r="D516" s="200"/>
      <c r="E516" s="200"/>
      <c r="F516" s="200"/>
      <c r="G516" s="200"/>
      <c r="H516" s="200"/>
      <c r="I516" s="200"/>
      <c r="J516" s="200"/>
      <c r="K516" s="200"/>
      <c r="L516" s="200"/>
      <c r="M516" s="200"/>
      <c r="N516" s="200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</row>
    <row r="517" spans="1:26" ht="15.75" thickBot="1" x14ac:dyDescent="0.3">
      <c r="A517" s="200"/>
      <c r="B517" s="200"/>
      <c r="C517" s="200"/>
      <c r="D517" s="200"/>
      <c r="E517" s="200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</row>
    <row r="518" spans="1:26" ht="15.75" thickBot="1" x14ac:dyDescent="0.3">
      <c r="A518" s="200"/>
      <c r="B518" s="200"/>
      <c r="C518" s="200"/>
      <c r="D518" s="200"/>
      <c r="E518" s="200"/>
      <c r="F518" s="200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</row>
    <row r="519" spans="1:26" ht="15.75" thickBot="1" x14ac:dyDescent="0.3">
      <c r="A519" s="200"/>
      <c r="B519" s="200"/>
      <c r="C519" s="200"/>
      <c r="D519" s="200"/>
      <c r="E519" s="200"/>
      <c r="F519" s="200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</row>
    <row r="520" spans="1:26" ht="15.75" thickBot="1" x14ac:dyDescent="0.3">
      <c r="A520" s="200"/>
      <c r="B520" s="200"/>
      <c r="C520" s="200"/>
      <c r="D520" s="200"/>
      <c r="E520" s="200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</row>
    <row r="521" spans="1:26" ht="15.75" thickBot="1" x14ac:dyDescent="0.3">
      <c r="A521" s="200"/>
      <c r="B521" s="200"/>
      <c r="C521" s="200"/>
      <c r="D521" s="200"/>
      <c r="E521" s="200"/>
      <c r="F521" s="200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</row>
    <row r="522" spans="1:26" ht="15.75" thickBot="1" x14ac:dyDescent="0.3">
      <c r="A522" s="200"/>
      <c r="B522" s="200"/>
      <c r="C522" s="200"/>
      <c r="D522" s="200"/>
      <c r="E522" s="200"/>
      <c r="F522" s="200"/>
      <c r="G522" s="200"/>
      <c r="H522" s="200"/>
      <c r="I522" s="200"/>
      <c r="J522" s="200"/>
      <c r="K522" s="200"/>
      <c r="L522" s="200"/>
      <c r="M522" s="200"/>
      <c r="N522" s="200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</row>
    <row r="523" spans="1:26" ht="15.75" thickBot="1" x14ac:dyDescent="0.3">
      <c r="A523" s="200"/>
      <c r="B523" s="200"/>
      <c r="C523" s="200"/>
      <c r="D523" s="200"/>
      <c r="E523" s="200"/>
      <c r="F523" s="200"/>
      <c r="G523" s="200"/>
      <c r="H523" s="200"/>
      <c r="I523" s="200"/>
      <c r="J523" s="200"/>
      <c r="K523" s="200"/>
      <c r="L523" s="200"/>
      <c r="M523" s="200"/>
      <c r="N523" s="200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</row>
    <row r="524" spans="1:26" ht="15.75" thickBot="1" x14ac:dyDescent="0.3">
      <c r="A524" s="200"/>
      <c r="B524" s="200"/>
      <c r="C524" s="200"/>
      <c r="D524" s="200"/>
      <c r="E524" s="200"/>
      <c r="F524" s="200"/>
      <c r="G524" s="200"/>
      <c r="H524" s="200"/>
      <c r="I524" s="200"/>
      <c r="J524" s="200"/>
      <c r="K524" s="200"/>
      <c r="L524" s="200"/>
      <c r="M524" s="200"/>
      <c r="N524" s="200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</row>
    <row r="525" spans="1:26" ht="15.75" thickBot="1" x14ac:dyDescent="0.3">
      <c r="A525" s="200"/>
      <c r="B525" s="200"/>
      <c r="C525" s="200"/>
      <c r="D525" s="200"/>
      <c r="E525" s="200"/>
      <c r="F525" s="200"/>
      <c r="G525" s="200"/>
      <c r="H525" s="200"/>
      <c r="I525" s="200"/>
      <c r="J525" s="200"/>
      <c r="K525" s="200"/>
      <c r="L525" s="200"/>
      <c r="M525" s="200"/>
      <c r="N525" s="200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</row>
    <row r="526" spans="1:26" ht="15.75" thickBot="1" x14ac:dyDescent="0.3">
      <c r="A526" s="200"/>
      <c r="B526" s="200"/>
      <c r="C526" s="200"/>
      <c r="D526" s="200"/>
      <c r="E526" s="200"/>
      <c r="F526" s="200"/>
      <c r="G526" s="200"/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</row>
    <row r="527" spans="1:26" ht="15.75" thickBot="1" x14ac:dyDescent="0.3">
      <c r="A527" s="200"/>
      <c r="B527" s="200"/>
      <c r="C527" s="200"/>
      <c r="D527" s="200"/>
      <c r="E527" s="200"/>
      <c r="F527" s="200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</row>
    <row r="528" spans="1:26" ht="15.75" thickBot="1" x14ac:dyDescent="0.3">
      <c r="A528" s="200"/>
      <c r="B528" s="200"/>
      <c r="C528" s="200"/>
      <c r="D528" s="200"/>
      <c r="E528" s="200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</row>
    <row r="529" spans="1:26" ht="15.75" thickBot="1" x14ac:dyDescent="0.3">
      <c r="A529" s="200"/>
      <c r="B529" s="200"/>
      <c r="C529" s="200"/>
      <c r="D529" s="200"/>
      <c r="E529" s="200"/>
      <c r="F529" s="200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</row>
    <row r="530" spans="1:26" ht="15.75" thickBot="1" x14ac:dyDescent="0.3">
      <c r="A530" s="200"/>
      <c r="B530" s="200"/>
      <c r="C530" s="200"/>
      <c r="D530" s="200"/>
      <c r="E530" s="200"/>
      <c r="F530" s="200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</row>
    <row r="531" spans="1:26" ht="15.75" thickBot="1" x14ac:dyDescent="0.3">
      <c r="A531" s="200"/>
      <c r="B531" s="200"/>
      <c r="C531" s="200"/>
      <c r="D531" s="200"/>
      <c r="E531" s="200"/>
      <c r="F531" s="200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</row>
    <row r="532" spans="1:26" ht="15.75" thickBot="1" x14ac:dyDescent="0.3">
      <c r="A532" s="200"/>
      <c r="B532" s="200"/>
      <c r="C532" s="200"/>
      <c r="D532" s="200"/>
      <c r="E532" s="200"/>
      <c r="F532" s="200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</row>
    <row r="533" spans="1:26" ht="15.75" thickBot="1" x14ac:dyDescent="0.3">
      <c r="A533" s="200"/>
      <c r="B533" s="200"/>
      <c r="C533" s="200"/>
      <c r="D533" s="200"/>
      <c r="E533" s="200"/>
      <c r="F533" s="200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</row>
    <row r="534" spans="1:26" ht="15.75" thickBot="1" x14ac:dyDescent="0.3">
      <c r="A534" s="200"/>
      <c r="B534" s="200"/>
      <c r="C534" s="200"/>
      <c r="D534" s="200"/>
      <c r="E534" s="200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</row>
    <row r="535" spans="1:26" ht="15.75" thickBot="1" x14ac:dyDescent="0.3">
      <c r="A535" s="200"/>
      <c r="B535" s="200"/>
      <c r="C535" s="200"/>
      <c r="D535" s="200"/>
      <c r="E535" s="200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</row>
    <row r="536" spans="1:26" ht="15.75" thickBot="1" x14ac:dyDescent="0.3">
      <c r="A536" s="200"/>
      <c r="B536" s="200"/>
      <c r="C536" s="200"/>
      <c r="D536" s="200"/>
      <c r="E536" s="200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</row>
    <row r="537" spans="1:26" ht="15.75" thickBot="1" x14ac:dyDescent="0.3">
      <c r="A537" s="200"/>
      <c r="B537" s="200"/>
      <c r="C537" s="200"/>
      <c r="D537" s="200"/>
      <c r="E537" s="200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</row>
    <row r="538" spans="1:26" ht="15.75" thickBot="1" x14ac:dyDescent="0.3">
      <c r="A538" s="200"/>
      <c r="B538" s="200"/>
      <c r="C538" s="200"/>
      <c r="D538" s="200"/>
      <c r="E538" s="200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</row>
    <row r="539" spans="1:26" ht="15.75" thickBot="1" x14ac:dyDescent="0.3">
      <c r="A539" s="200"/>
      <c r="B539" s="200"/>
      <c r="C539" s="200"/>
      <c r="D539" s="200"/>
      <c r="E539" s="200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</row>
    <row r="540" spans="1:26" ht="15.75" thickBot="1" x14ac:dyDescent="0.3">
      <c r="A540" s="200"/>
      <c r="B540" s="200"/>
      <c r="C540" s="200"/>
      <c r="D540" s="200"/>
      <c r="E540" s="200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</row>
    <row r="541" spans="1:26" ht="15.75" thickBot="1" x14ac:dyDescent="0.3">
      <c r="A541" s="200"/>
      <c r="B541" s="200"/>
      <c r="C541" s="200"/>
      <c r="D541" s="200"/>
      <c r="E541" s="200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</row>
    <row r="542" spans="1:26" ht="15.75" thickBot="1" x14ac:dyDescent="0.3">
      <c r="A542" s="200"/>
      <c r="B542" s="200"/>
      <c r="C542" s="200"/>
      <c r="D542" s="200"/>
      <c r="E542" s="200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</row>
    <row r="543" spans="1:26" ht="15.75" thickBot="1" x14ac:dyDescent="0.3">
      <c r="A543" s="200"/>
      <c r="B543" s="200"/>
      <c r="C543" s="200"/>
      <c r="D543" s="200"/>
      <c r="E543" s="200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</row>
    <row r="544" spans="1:26" ht="15.75" thickBot="1" x14ac:dyDescent="0.3">
      <c r="A544" s="200"/>
      <c r="B544" s="200"/>
      <c r="C544" s="200"/>
      <c r="D544" s="200"/>
      <c r="E544" s="200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</row>
    <row r="545" spans="1:26" ht="15.75" thickBot="1" x14ac:dyDescent="0.3">
      <c r="A545" s="200"/>
      <c r="B545" s="200"/>
      <c r="C545" s="200"/>
      <c r="D545" s="200"/>
      <c r="E545" s="200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</row>
    <row r="546" spans="1:26" ht="15.75" thickBot="1" x14ac:dyDescent="0.3">
      <c r="A546" s="200"/>
      <c r="B546" s="200"/>
      <c r="C546" s="200"/>
      <c r="D546" s="200"/>
      <c r="E546" s="200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</row>
    <row r="547" spans="1:26" ht="15.75" thickBot="1" x14ac:dyDescent="0.3">
      <c r="A547" s="200"/>
      <c r="B547" s="200"/>
      <c r="C547" s="200"/>
      <c r="D547" s="200"/>
      <c r="E547" s="200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</row>
    <row r="548" spans="1:26" ht="15.75" thickBot="1" x14ac:dyDescent="0.3">
      <c r="A548" s="200"/>
      <c r="B548" s="200"/>
      <c r="C548" s="200"/>
      <c r="D548" s="200"/>
      <c r="E548" s="200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</row>
    <row r="549" spans="1:26" ht="15.75" thickBot="1" x14ac:dyDescent="0.3">
      <c r="A549" s="200"/>
      <c r="B549" s="200"/>
      <c r="C549" s="200"/>
      <c r="D549" s="200"/>
      <c r="E549" s="200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</row>
    <row r="550" spans="1:26" ht="15.75" thickBot="1" x14ac:dyDescent="0.3">
      <c r="A550" s="200"/>
      <c r="B550" s="200"/>
      <c r="C550" s="200"/>
      <c r="D550" s="200"/>
      <c r="E550" s="200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  <c r="Z550" s="200"/>
    </row>
    <row r="551" spans="1:26" ht="15.75" thickBot="1" x14ac:dyDescent="0.3">
      <c r="A551" s="200"/>
      <c r="B551" s="200"/>
      <c r="C551" s="200"/>
      <c r="D551" s="200"/>
      <c r="E551" s="200"/>
      <c r="F551" s="200"/>
      <c r="G551" s="200"/>
      <c r="H551" s="200"/>
      <c r="I551" s="200"/>
      <c r="J551" s="200"/>
      <c r="K551" s="200"/>
      <c r="L551" s="200"/>
      <c r="M551" s="200"/>
      <c r="N551" s="200"/>
      <c r="O551" s="200"/>
      <c r="P551" s="200"/>
      <c r="Q551" s="200"/>
      <c r="R551" s="200"/>
      <c r="S551" s="200"/>
      <c r="T551" s="200"/>
      <c r="U551" s="200"/>
      <c r="V551" s="200"/>
      <c r="W551" s="200"/>
      <c r="X551" s="200"/>
      <c r="Y551" s="200"/>
      <c r="Z551" s="200"/>
    </row>
    <row r="552" spans="1:26" ht="15.75" thickBot="1" x14ac:dyDescent="0.3">
      <c r="A552" s="200"/>
      <c r="B552" s="200"/>
      <c r="C552" s="200"/>
      <c r="D552" s="200"/>
      <c r="E552" s="200"/>
      <c r="F552" s="200"/>
      <c r="G552" s="200"/>
      <c r="H552" s="200"/>
      <c r="I552" s="200"/>
      <c r="J552" s="200"/>
      <c r="K552" s="200"/>
      <c r="L552" s="200"/>
      <c r="M552" s="200"/>
      <c r="N552" s="200"/>
      <c r="O552" s="200"/>
      <c r="P552" s="200"/>
      <c r="Q552" s="200"/>
      <c r="R552" s="200"/>
      <c r="S552" s="200"/>
      <c r="T552" s="200"/>
      <c r="U552" s="200"/>
      <c r="V552" s="200"/>
      <c r="W552" s="200"/>
      <c r="X552" s="200"/>
      <c r="Y552" s="200"/>
      <c r="Z552" s="200"/>
    </row>
    <row r="553" spans="1:26" ht="15.75" thickBot="1" x14ac:dyDescent="0.3">
      <c r="A553" s="200"/>
      <c r="B553" s="200"/>
      <c r="C553" s="200"/>
      <c r="D553" s="200"/>
      <c r="E553" s="200"/>
      <c r="F553" s="200"/>
      <c r="G553" s="200"/>
      <c r="H553" s="200"/>
      <c r="I553" s="200"/>
      <c r="J553" s="200"/>
      <c r="K553" s="200"/>
      <c r="L553" s="200"/>
      <c r="M553" s="200"/>
      <c r="N553" s="200"/>
      <c r="O553" s="200"/>
      <c r="P553" s="200"/>
      <c r="Q553" s="200"/>
      <c r="R553" s="200"/>
      <c r="S553" s="200"/>
      <c r="T553" s="200"/>
      <c r="U553" s="200"/>
      <c r="V553" s="200"/>
      <c r="W553" s="200"/>
      <c r="X553" s="200"/>
      <c r="Y553" s="200"/>
      <c r="Z553" s="200"/>
    </row>
    <row r="554" spans="1:26" ht="15.75" thickBot="1" x14ac:dyDescent="0.3">
      <c r="A554" s="200"/>
      <c r="B554" s="200"/>
      <c r="C554" s="200"/>
      <c r="D554" s="200"/>
      <c r="E554" s="200"/>
      <c r="F554" s="200"/>
      <c r="G554" s="200"/>
      <c r="H554" s="200"/>
      <c r="I554" s="200"/>
      <c r="J554" s="200"/>
      <c r="K554" s="200"/>
      <c r="L554" s="200"/>
      <c r="M554" s="200"/>
      <c r="N554" s="200"/>
      <c r="O554" s="200"/>
      <c r="P554" s="200"/>
      <c r="Q554" s="200"/>
      <c r="R554" s="200"/>
      <c r="S554" s="200"/>
      <c r="T554" s="200"/>
      <c r="U554" s="200"/>
      <c r="V554" s="200"/>
      <c r="W554" s="200"/>
      <c r="X554" s="200"/>
      <c r="Y554" s="200"/>
      <c r="Z554" s="200"/>
    </row>
    <row r="555" spans="1:26" ht="15.75" thickBot="1" x14ac:dyDescent="0.3">
      <c r="A555" s="200"/>
      <c r="B555" s="200"/>
      <c r="C555" s="200"/>
      <c r="D555" s="200"/>
      <c r="E555" s="200"/>
      <c r="F555" s="200"/>
      <c r="G555" s="200"/>
      <c r="H555" s="200"/>
      <c r="I555" s="200"/>
      <c r="J555" s="200"/>
      <c r="K555" s="200"/>
      <c r="L555" s="200"/>
      <c r="M555" s="200"/>
      <c r="N555" s="200"/>
      <c r="O555" s="200"/>
      <c r="P555" s="200"/>
      <c r="Q555" s="200"/>
      <c r="R555" s="200"/>
      <c r="S555" s="200"/>
      <c r="T555" s="200"/>
      <c r="U555" s="200"/>
      <c r="V555" s="200"/>
      <c r="W555" s="200"/>
      <c r="X555" s="200"/>
      <c r="Y555" s="200"/>
      <c r="Z555" s="200"/>
    </row>
    <row r="556" spans="1:26" ht="15.75" thickBot="1" x14ac:dyDescent="0.3">
      <c r="A556" s="200"/>
      <c r="B556" s="200"/>
      <c r="C556" s="200"/>
      <c r="D556" s="200"/>
      <c r="E556" s="200"/>
      <c r="F556" s="200"/>
      <c r="G556" s="200"/>
      <c r="H556" s="200"/>
      <c r="I556" s="200"/>
      <c r="J556" s="200"/>
      <c r="K556" s="200"/>
      <c r="L556" s="200"/>
      <c r="M556" s="200"/>
      <c r="N556" s="200"/>
      <c r="O556" s="200"/>
      <c r="P556" s="200"/>
      <c r="Q556" s="200"/>
      <c r="R556" s="200"/>
      <c r="S556" s="200"/>
      <c r="T556" s="200"/>
      <c r="U556" s="200"/>
      <c r="V556" s="200"/>
      <c r="W556" s="200"/>
      <c r="X556" s="200"/>
      <c r="Y556" s="200"/>
      <c r="Z556" s="200"/>
    </row>
    <row r="557" spans="1:26" ht="15.75" thickBot="1" x14ac:dyDescent="0.3">
      <c r="A557" s="200"/>
      <c r="B557" s="200"/>
      <c r="C557" s="200"/>
      <c r="D557" s="200"/>
      <c r="E557" s="200"/>
      <c r="F557" s="200"/>
      <c r="G557" s="200"/>
      <c r="H557" s="200"/>
      <c r="I557" s="200"/>
      <c r="J557" s="200"/>
      <c r="K557" s="200"/>
      <c r="L557" s="200"/>
      <c r="M557" s="200"/>
      <c r="N557" s="200"/>
      <c r="O557" s="200"/>
      <c r="P557" s="200"/>
      <c r="Q557" s="200"/>
      <c r="R557" s="200"/>
      <c r="S557" s="200"/>
      <c r="T557" s="200"/>
      <c r="U557" s="200"/>
      <c r="V557" s="200"/>
      <c r="W557" s="200"/>
      <c r="X557" s="200"/>
      <c r="Y557" s="200"/>
      <c r="Z557" s="200"/>
    </row>
    <row r="558" spans="1:26" ht="15.75" thickBot="1" x14ac:dyDescent="0.3">
      <c r="A558" s="200"/>
      <c r="B558" s="200"/>
      <c r="C558" s="200"/>
      <c r="D558" s="200"/>
      <c r="E558" s="200"/>
      <c r="F558" s="200"/>
      <c r="G558" s="200"/>
      <c r="H558" s="200"/>
      <c r="I558" s="200"/>
      <c r="J558" s="200"/>
      <c r="K558" s="200"/>
      <c r="L558" s="200"/>
      <c r="M558" s="200"/>
      <c r="N558" s="200"/>
      <c r="O558" s="200"/>
      <c r="P558" s="200"/>
      <c r="Q558" s="200"/>
      <c r="R558" s="200"/>
      <c r="S558" s="200"/>
      <c r="T558" s="200"/>
      <c r="U558" s="200"/>
      <c r="V558" s="200"/>
      <c r="W558" s="200"/>
      <c r="X558" s="200"/>
      <c r="Y558" s="200"/>
      <c r="Z558" s="200"/>
    </row>
    <row r="559" spans="1:26" ht="15.75" thickBot="1" x14ac:dyDescent="0.3">
      <c r="A559" s="200"/>
      <c r="B559" s="200"/>
      <c r="C559" s="200"/>
      <c r="D559" s="200"/>
      <c r="E559" s="200"/>
      <c r="F559" s="200"/>
      <c r="G559" s="200"/>
      <c r="H559" s="200"/>
      <c r="I559" s="200"/>
      <c r="J559" s="200"/>
      <c r="K559" s="200"/>
      <c r="L559" s="200"/>
      <c r="M559" s="200"/>
      <c r="N559" s="200"/>
      <c r="O559" s="200"/>
      <c r="P559" s="200"/>
      <c r="Q559" s="200"/>
      <c r="R559" s="200"/>
      <c r="S559" s="200"/>
      <c r="T559" s="200"/>
      <c r="U559" s="200"/>
      <c r="V559" s="200"/>
      <c r="W559" s="200"/>
      <c r="X559" s="200"/>
      <c r="Y559" s="200"/>
      <c r="Z559" s="200"/>
    </row>
    <row r="560" spans="1:26" ht="15.75" thickBot="1" x14ac:dyDescent="0.3">
      <c r="A560" s="200"/>
      <c r="B560" s="200"/>
      <c r="C560" s="200"/>
      <c r="D560" s="200"/>
      <c r="E560" s="200"/>
      <c r="F560" s="200"/>
      <c r="G560" s="200"/>
      <c r="H560" s="200"/>
      <c r="I560" s="200"/>
      <c r="J560" s="200"/>
      <c r="K560" s="200"/>
      <c r="L560" s="200"/>
      <c r="M560" s="200"/>
      <c r="N560" s="200"/>
      <c r="O560" s="200"/>
      <c r="P560" s="200"/>
      <c r="Q560" s="200"/>
      <c r="R560" s="200"/>
      <c r="S560" s="200"/>
      <c r="T560" s="200"/>
      <c r="U560" s="200"/>
      <c r="V560" s="200"/>
      <c r="W560" s="200"/>
      <c r="X560" s="200"/>
      <c r="Y560" s="200"/>
      <c r="Z560" s="200"/>
    </row>
    <row r="561" spans="1:26" ht="15.75" thickBot="1" x14ac:dyDescent="0.3">
      <c r="A561" s="200"/>
      <c r="B561" s="200"/>
      <c r="C561" s="200"/>
      <c r="D561" s="200"/>
      <c r="E561" s="200"/>
      <c r="F561" s="200"/>
      <c r="G561" s="200"/>
      <c r="H561" s="200"/>
      <c r="I561" s="200"/>
      <c r="J561" s="200"/>
      <c r="K561" s="200"/>
      <c r="L561" s="200"/>
      <c r="M561" s="200"/>
      <c r="N561" s="200"/>
      <c r="O561" s="200"/>
      <c r="P561" s="200"/>
      <c r="Q561" s="200"/>
      <c r="R561" s="200"/>
      <c r="S561" s="200"/>
      <c r="T561" s="200"/>
      <c r="U561" s="200"/>
      <c r="V561" s="200"/>
      <c r="W561" s="200"/>
      <c r="X561" s="200"/>
      <c r="Y561" s="200"/>
      <c r="Z561" s="200"/>
    </row>
    <row r="562" spans="1:26" ht="15.75" thickBot="1" x14ac:dyDescent="0.3">
      <c r="A562" s="200"/>
      <c r="B562" s="200"/>
      <c r="C562" s="200"/>
      <c r="D562" s="200"/>
      <c r="E562" s="200"/>
      <c r="F562" s="200"/>
      <c r="G562" s="200"/>
      <c r="H562" s="200"/>
      <c r="I562" s="200"/>
      <c r="J562" s="200"/>
      <c r="K562" s="200"/>
      <c r="L562" s="200"/>
      <c r="M562" s="200"/>
      <c r="N562" s="200"/>
      <c r="O562" s="200"/>
      <c r="P562" s="200"/>
      <c r="Q562" s="200"/>
      <c r="R562" s="200"/>
      <c r="S562" s="200"/>
      <c r="T562" s="200"/>
      <c r="U562" s="200"/>
      <c r="V562" s="200"/>
      <c r="W562" s="200"/>
      <c r="X562" s="200"/>
      <c r="Y562" s="200"/>
      <c r="Z562" s="200"/>
    </row>
    <row r="563" spans="1:26" ht="15.75" thickBot="1" x14ac:dyDescent="0.3">
      <c r="A563" s="200"/>
      <c r="B563" s="200"/>
      <c r="C563" s="200"/>
      <c r="D563" s="200"/>
      <c r="E563" s="200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  <c r="Z563" s="200"/>
    </row>
    <row r="564" spans="1:26" ht="15.75" thickBot="1" x14ac:dyDescent="0.3">
      <c r="A564" s="200"/>
      <c r="B564" s="200"/>
      <c r="C564" s="200"/>
      <c r="D564" s="200"/>
      <c r="E564" s="200"/>
      <c r="F564" s="200"/>
      <c r="G564" s="200"/>
      <c r="H564" s="200"/>
      <c r="I564" s="200"/>
      <c r="J564" s="200"/>
      <c r="K564" s="200"/>
      <c r="L564" s="200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  <c r="Z564" s="200"/>
    </row>
    <row r="565" spans="1:26" ht="15.75" thickBot="1" x14ac:dyDescent="0.3">
      <c r="A565" s="200"/>
      <c r="B565" s="200"/>
      <c r="C565" s="200"/>
      <c r="D565" s="200"/>
      <c r="E565" s="200"/>
      <c r="F565" s="200"/>
      <c r="G565" s="200"/>
      <c r="H565" s="200"/>
      <c r="I565" s="200"/>
      <c r="J565" s="200"/>
      <c r="K565" s="200"/>
      <c r="L565" s="200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  <c r="Z565" s="200"/>
    </row>
    <row r="566" spans="1:26" ht="15.75" thickBot="1" x14ac:dyDescent="0.3">
      <c r="A566" s="200"/>
      <c r="B566" s="200"/>
      <c r="C566" s="200"/>
      <c r="D566" s="200"/>
      <c r="E566" s="200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</row>
    <row r="567" spans="1:26" ht="15.75" thickBot="1" x14ac:dyDescent="0.3">
      <c r="A567" s="200"/>
      <c r="B567" s="200"/>
      <c r="C567" s="200"/>
      <c r="D567" s="200"/>
      <c r="E567" s="200"/>
      <c r="F567" s="200"/>
      <c r="G567" s="200"/>
      <c r="H567" s="200"/>
      <c r="I567" s="200"/>
      <c r="J567" s="200"/>
      <c r="K567" s="200"/>
      <c r="L567" s="200"/>
      <c r="M567" s="200"/>
      <c r="N567" s="200"/>
      <c r="O567" s="200"/>
      <c r="P567" s="200"/>
      <c r="Q567" s="200"/>
      <c r="R567" s="200"/>
      <c r="S567" s="200"/>
      <c r="T567" s="200"/>
      <c r="U567" s="200"/>
      <c r="V567" s="200"/>
      <c r="W567" s="200"/>
      <c r="X567" s="200"/>
      <c r="Y567" s="200"/>
      <c r="Z567" s="200"/>
    </row>
    <row r="568" spans="1:26" ht="15.75" thickBot="1" x14ac:dyDescent="0.3">
      <c r="A568" s="200"/>
      <c r="B568" s="200"/>
      <c r="C568" s="200"/>
      <c r="D568" s="200"/>
      <c r="E568" s="200"/>
      <c r="F568" s="200"/>
      <c r="G568" s="200"/>
      <c r="H568" s="200"/>
      <c r="I568" s="200"/>
      <c r="J568" s="200"/>
      <c r="K568" s="200"/>
      <c r="L568" s="200"/>
      <c r="M568" s="200"/>
      <c r="N568" s="200"/>
      <c r="O568" s="200"/>
      <c r="P568" s="200"/>
      <c r="Q568" s="200"/>
      <c r="R568" s="200"/>
      <c r="S568" s="200"/>
      <c r="T568" s="200"/>
      <c r="U568" s="200"/>
      <c r="V568" s="200"/>
      <c r="W568" s="200"/>
      <c r="X568" s="200"/>
      <c r="Y568" s="200"/>
      <c r="Z568" s="200"/>
    </row>
    <row r="569" spans="1:26" ht="15.75" thickBot="1" x14ac:dyDescent="0.3">
      <c r="A569" s="200"/>
      <c r="B569" s="200"/>
      <c r="C569" s="200"/>
      <c r="D569" s="200"/>
      <c r="E569" s="200"/>
      <c r="F569" s="200"/>
      <c r="G569" s="200"/>
      <c r="H569" s="200"/>
      <c r="I569" s="200"/>
      <c r="J569" s="200"/>
      <c r="K569" s="200"/>
      <c r="L569" s="200"/>
      <c r="M569" s="200"/>
      <c r="N569" s="200"/>
      <c r="O569" s="200"/>
      <c r="P569" s="200"/>
      <c r="Q569" s="200"/>
      <c r="R569" s="200"/>
      <c r="S569" s="200"/>
      <c r="T569" s="200"/>
      <c r="U569" s="200"/>
      <c r="V569" s="200"/>
      <c r="W569" s="200"/>
      <c r="X569" s="200"/>
      <c r="Y569" s="200"/>
      <c r="Z569" s="200"/>
    </row>
    <row r="570" spans="1:26" ht="15.75" thickBot="1" x14ac:dyDescent="0.3">
      <c r="A570" s="200"/>
      <c r="B570" s="200"/>
      <c r="C570" s="200"/>
      <c r="D570" s="200"/>
      <c r="E570" s="200"/>
      <c r="F570" s="200"/>
      <c r="G570" s="200"/>
      <c r="H570" s="200"/>
      <c r="I570" s="200"/>
      <c r="J570" s="200"/>
      <c r="K570" s="200"/>
      <c r="L570" s="200"/>
      <c r="M570" s="200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  <c r="Z570" s="200"/>
    </row>
    <row r="571" spans="1:26" ht="15.75" thickBot="1" x14ac:dyDescent="0.3">
      <c r="A571" s="200"/>
      <c r="B571" s="200"/>
      <c r="C571" s="200"/>
      <c r="D571" s="200"/>
      <c r="E571" s="200"/>
      <c r="F571" s="200"/>
      <c r="G571" s="200"/>
      <c r="H571" s="200"/>
      <c r="I571" s="200"/>
      <c r="J571" s="200"/>
      <c r="K571" s="200"/>
      <c r="L571" s="200"/>
      <c r="M571" s="200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  <c r="Z571" s="200"/>
    </row>
    <row r="572" spans="1:26" ht="15.75" thickBot="1" x14ac:dyDescent="0.3">
      <c r="A572" s="200"/>
      <c r="B572" s="200"/>
      <c r="C572" s="200"/>
      <c r="D572" s="200"/>
      <c r="E572" s="200"/>
      <c r="F572" s="200"/>
      <c r="G572" s="200"/>
      <c r="H572" s="200"/>
      <c r="I572" s="200"/>
      <c r="J572" s="200"/>
      <c r="K572" s="200"/>
      <c r="L572" s="200"/>
      <c r="M572" s="200"/>
      <c r="N572" s="200"/>
      <c r="O572" s="200"/>
      <c r="P572" s="200"/>
      <c r="Q572" s="200"/>
      <c r="R572" s="200"/>
      <c r="S572" s="200"/>
      <c r="T572" s="200"/>
      <c r="U572" s="200"/>
      <c r="V572" s="200"/>
      <c r="W572" s="200"/>
      <c r="X572" s="200"/>
      <c r="Y572" s="200"/>
      <c r="Z572" s="200"/>
    </row>
    <row r="573" spans="1:26" ht="15.75" thickBot="1" x14ac:dyDescent="0.3">
      <c r="A573" s="200"/>
      <c r="B573" s="200"/>
      <c r="C573" s="200"/>
      <c r="D573" s="200"/>
      <c r="E573" s="200"/>
      <c r="F573" s="200"/>
      <c r="G573" s="200"/>
      <c r="H573" s="200"/>
      <c r="I573" s="200"/>
      <c r="J573" s="200"/>
      <c r="K573" s="200"/>
      <c r="L573" s="200"/>
      <c r="M573" s="200"/>
      <c r="N573" s="200"/>
      <c r="O573" s="200"/>
      <c r="P573" s="200"/>
      <c r="Q573" s="200"/>
      <c r="R573" s="200"/>
      <c r="S573" s="200"/>
      <c r="T573" s="200"/>
      <c r="U573" s="200"/>
      <c r="V573" s="200"/>
      <c r="W573" s="200"/>
      <c r="X573" s="200"/>
      <c r="Y573" s="200"/>
      <c r="Z573" s="200"/>
    </row>
    <row r="574" spans="1:26" ht="15.75" thickBot="1" x14ac:dyDescent="0.3">
      <c r="A574" s="200"/>
      <c r="B574" s="200"/>
      <c r="C574" s="200"/>
      <c r="D574" s="200"/>
      <c r="E574" s="200"/>
      <c r="F574" s="200"/>
      <c r="G574" s="200"/>
      <c r="H574" s="200"/>
      <c r="I574" s="200"/>
      <c r="J574" s="200"/>
      <c r="K574" s="200"/>
      <c r="L574" s="200"/>
      <c r="M574" s="200"/>
      <c r="N574" s="200"/>
      <c r="O574" s="200"/>
      <c r="P574" s="200"/>
      <c r="Q574" s="200"/>
      <c r="R574" s="200"/>
      <c r="S574" s="200"/>
      <c r="T574" s="200"/>
      <c r="U574" s="200"/>
      <c r="V574" s="200"/>
      <c r="W574" s="200"/>
      <c r="X574" s="200"/>
      <c r="Y574" s="200"/>
      <c r="Z574" s="200"/>
    </row>
    <row r="575" spans="1:26" ht="15.75" thickBot="1" x14ac:dyDescent="0.3">
      <c r="A575" s="200"/>
      <c r="B575" s="200"/>
      <c r="C575" s="200"/>
      <c r="D575" s="200"/>
      <c r="E575" s="200"/>
      <c r="F575" s="200"/>
      <c r="G575" s="200"/>
      <c r="H575" s="200"/>
      <c r="I575" s="200"/>
      <c r="J575" s="200"/>
      <c r="K575" s="200"/>
      <c r="L575" s="200"/>
      <c r="M575" s="200"/>
      <c r="N575" s="200"/>
      <c r="O575" s="200"/>
      <c r="P575" s="200"/>
      <c r="Q575" s="200"/>
      <c r="R575" s="200"/>
      <c r="S575" s="200"/>
      <c r="T575" s="200"/>
      <c r="U575" s="200"/>
      <c r="V575" s="200"/>
      <c r="W575" s="200"/>
      <c r="X575" s="200"/>
      <c r="Y575" s="200"/>
      <c r="Z575" s="200"/>
    </row>
    <row r="576" spans="1:26" ht="15.75" thickBot="1" x14ac:dyDescent="0.3">
      <c r="A576" s="200"/>
      <c r="B576" s="200"/>
      <c r="C576" s="200"/>
      <c r="D576" s="200"/>
      <c r="E576" s="200"/>
      <c r="F576" s="200"/>
      <c r="G576" s="200"/>
      <c r="H576" s="200"/>
      <c r="I576" s="200"/>
      <c r="J576" s="200"/>
      <c r="K576" s="200"/>
      <c r="L576" s="200"/>
      <c r="M576" s="200"/>
      <c r="N576" s="200"/>
      <c r="O576" s="200"/>
      <c r="P576" s="200"/>
      <c r="Q576" s="200"/>
      <c r="R576" s="200"/>
      <c r="S576" s="200"/>
      <c r="T576" s="200"/>
      <c r="U576" s="200"/>
      <c r="V576" s="200"/>
      <c r="W576" s="200"/>
      <c r="X576" s="200"/>
      <c r="Y576" s="200"/>
      <c r="Z576" s="200"/>
    </row>
    <row r="577" spans="1:26" ht="15.75" thickBot="1" x14ac:dyDescent="0.3">
      <c r="A577" s="200"/>
      <c r="B577" s="200"/>
      <c r="C577" s="200"/>
      <c r="D577" s="200"/>
      <c r="E577" s="200"/>
      <c r="F577" s="200"/>
      <c r="G577" s="200"/>
      <c r="H577" s="200"/>
      <c r="I577" s="200"/>
      <c r="J577" s="200"/>
      <c r="K577" s="200"/>
      <c r="L577" s="200"/>
      <c r="M577" s="200"/>
      <c r="N577" s="200"/>
      <c r="O577" s="200"/>
      <c r="P577" s="200"/>
      <c r="Q577" s="200"/>
      <c r="R577" s="200"/>
      <c r="S577" s="200"/>
      <c r="T577" s="200"/>
      <c r="U577" s="200"/>
      <c r="V577" s="200"/>
      <c r="W577" s="200"/>
      <c r="X577" s="200"/>
      <c r="Y577" s="200"/>
      <c r="Z577" s="200"/>
    </row>
    <row r="578" spans="1:26" ht="15.75" thickBot="1" x14ac:dyDescent="0.3">
      <c r="A578" s="200"/>
      <c r="B578" s="200"/>
      <c r="C578" s="200"/>
      <c r="D578" s="200"/>
      <c r="E578" s="200"/>
      <c r="F578" s="200"/>
      <c r="G578" s="200"/>
      <c r="H578" s="200"/>
      <c r="I578" s="200"/>
      <c r="J578" s="200"/>
      <c r="K578" s="200"/>
      <c r="L578" s="200"/>
      <c r="M578" s="200"/>
      <c r="N578" s="200"/>
      <c r="O578" s="200"/>
      <c r="P578" s="200"/>
      <c r="Q578" s="200"/>
      <c r="R578" s="200"/>
      <c r="S578" s="200"/>
      <c r="T578" s="200"/>
      <c r="U578" s="200"/>
      <c r="V578" s="200"/>
      <c r="W578" s="200"/>
      <c r="X578" s="200"/>
      <c r="Y578" s="200"/>
      <c r="Z578" s="200"/>
    </row>
    <row r="579" spans="1:26" ht="15.75" thickBot="1" x14ac:dyDescent="0.3">
      <c r="A579" s="200"/>
      <c r="B579" s="200"/>
      <c r="C579" s="200"/>
      <c r="D579" s="200"/>
      <c r="E579" s="200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  <c r="R579" s="200"/>
      <c r="S579" s="200"/>
      <c r="T579" s="200"/>
      <c r="U579" s="200"/>
      <c r="V579" s="200"/>
      <c r="W579" s="200"/>
      <c r="X579" s="200"/>
      <c r="Y579" s="200"/>
      <c r="Z579" s="200"/>
    </row>
    <row r="580" spans="1:26" ht="15.75" thickBot="1" x14ac:dyDescent="0.3">
      <c r="A580" s="200"/>
      <c r="B580" s="200"/>
      <c r="C580" s="200"/>
      <c r="D580" s="200"/>
      <c r="E580" s="200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</row>
    <row r="581" spans="1:26" ht="15.75" thickBot="1" x14ac:dyDescent="0.3">
      <c r="A581" s="200"/>
      <c r="B581" s="200"/>
      <c r="C581" s="200"/>
      <c r="D581" s="200"/>
      <c r="E581" s="200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</row>
    <row r="582" spans="1:26" ht="15.75" thickBot="1" x14ac:dyDescent="0.3">
      <c r="A582" s="200"/>
      <c r="B582" s="200"/>
      <c r="C582" s="200"/>
      <c r="D582" s="200"/>
      <c r="E582" s="200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</row>
    <row r="583" spans="1:26" ht="15.75" thickBot="1" x14ac:dyDescent="0.3">
      <c r="A583" s="200"/>
      <c r="B583" s="200"/>
      <c r="C583" s="200"/>
      <c r="D583" s="200"/>
      <c r="E583" s="200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</row>
    <row r="584" spans="1:26" ht="15.75" thickBot="1" x14ac:dyDescent="0.3">
      <c r="A584" s="200"/>
      <c r="B584" s="200"/>
      <c r="C584" s="200"/>
      <c r="D584" s="200"/>
      <c r="E584" s="200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</row>
    <row r="585" spans="1:26" ht="15.75" thickBot="1" x14ac:dyDescent="0.3">
      <c r="A585" s="200"/>
      <c r="B585" s="200"/>
      <c r="C585" s="200"/>
      <c r="D585" s="200"/>
      <c r="E585" s="200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</row>
    <row r="586" spans="1:26" ht="15.75" thickBot="1" x14ac:dyDescent="0.3">
      <c r="A586" s="200"/>
      <c r="B586" s="200"/>
      <c r="C586" s="200"/>
      <c r="D586" s="200"/>
      <c r="E586" s="200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</row>
    <row r="587" spans="1:26" ht="15.75" thickBot="1" x14ac:dyDescent="0.3">
      <c r="A587" s="200"/>
      <c r="B587" s="200"/>
      <c r="C587" s="200"/>
      <c r="D587" s="200"/>
      <c r="E587" s="200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</row>
    <row r="588" spans="1:26" ht="15.75" thickBot="1" x14ac:dyDescent="0.3">
      <c r="A588" s="200"/>
      <c r="B588" s="200"/>
      <c r="C588" s="200"/>
      <c r="D588" s="200"/>
      <c r="E588" s="200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</row>
    <row r="589" spans="1:26" ht="15.75" thickBot="1" x14ac:dyDescent="0.3">
      <c r="A589" s="200"/>
      <c r="B589" s="200"/>
      <c r="C589" s="200"/>
      <c r="D589" s="200"/>
      <c r="E589" s="200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</row>
    <row r="590" spans="1:26" ht="15.75" thickBot="1" x14ac:dyDescent="0.3">
      <c r="A590" s="200"/>
      <c r="B590" s="200"/>
      <c r="C590" s="200"/>
      <c r="D590" s="200"/>
      <c r="E590" s="200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</row>
    <row r="591" spans="1:26" ht="15.75" thickBot="1" x14ac:dyDescent="0.3">
      <c r="A591" s="200"/>
      <c r="B591" s="200"/>
      <c r="C591" s="200"/>
      <c r="D591" s="200"/>
      <c r="E591" s="200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</row>
    <row r="592" spans="1:26" ht="15.75" thickBot="1" x14ac:dyDescent="0.3">
      <c r="A592" s="200"/>
      <c r="B592" s="200"/>
      <c r="C592" s="200"/>
      <c r="D592" s="200"/>
      <c r="E592" s="200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</row>
    <row r="593" spans="1:26" ht="15.75" thickBot="1" x14ac:dyDescent="0.3">
      <c r="A593" s="200"/>
      <c r="B593" s="200"/>
      <c r="C593" s="200"/>
      <c r="D593" s="200"/>
      <c r="E593" s="200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</row>
    <row r="594" spans="1:26" ht="15.75" thickBot="1" x14ac:dyDescent="0.3">
      <c r="A594" s="200"/>
      <c r="B594" s="200"/>
      <c r="C594" s="200"/>
      <c r="D594" s="200"/>
      <c r="E594" s="200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</row>
    <row r="595" spans="1:26" ht="15.75" thickBot="1" x14ac:dyDescent="0.3">
      <c r="A595" s="200"/>
      <c r="B595" s="200"/>
      <c r="C595" s="200"/>
      <c r="D595" s="200"/>
      <c r="E595" s="200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</row>
    <row r="596" spans="1:26" ht="15.75" thickBot="1" x14ac:dyDescent="0.3">
      <c r="A596" s="200"/>
      <c r="B596" s="200"/>
      <c r="C596" s="200"/>
      <c r="D596" s="200"/>
      <c r="E596" s="200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</row>
    <row r="597" spans="1:26" ht="15.75" thickBot="1" x14ac:dyDescent="0.3">
      <c r="A597" s="200"/>
      <c r="B597" s="200"/>
      <c r="C597" s="200"/>
      <c r="D597" s="200"/>
      <c r="E597" s="200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</row>
    <row r="598" spans="1:26" ht="15.75" thickBot="1" x14ac:dyDescent="0.3">
      <c r="A598" s="200"/>
      <c r="B598" s="200"/>
      <c r="C598" s="200"/>
      <c r="D598" s="200"/>
      <c r="E598" s="200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  <c r="R598" s="200"/>
      <c r="S598" s="200"/>
      <c r="T598" s="200"/>
      <c r="U598" s="200"/>
      <c r="V598" s="200"/>
      <c r="W598" s="200"/>
      <c r="X598" s="200"/>
      <c r="Y598" s="200"/>
      <c r="Z598" s="200"/>
    </row>
    <row r="599" spans="1:26" ht="15.75" thickBot="1" x14ac:dyDescent="0.3">
      <c r="A599" s="200"/>
      <c r="B599" s="200"/>
      <c r="C599" s="200"/>
      <c r="D599" s="200"/>
      <c r="E599" s="200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  <c r="R599" s="200"/>
      <c r="S599" s="200"/>
      <c r="T599" s="200"/>
      <c r="U599" s="200"/>
      <c r="V599" s="200"/>
      <c r="W599" s="200"/>
      <c r="X599" s="200"/>
      <c r="Y599" s="200"/>
      <c r="Z599" s="200"/>
    </row>
    <row r="600" spans="1:26" ht="15.75" thickBot="1" x14ac:dyDescent="0.3">
      <c r="A600" s="200"/>
      <c r="B600" s="200"/>
      <c r="C600" s="200"/>
      <c r="D600" s="200"/>
      <c r="E600" s="200"/>
      <c r="F600" s="200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</row>
    <row r="601" spans="1:26" ht="15.75" thickBot="1" x14ac:dyDescent="0.3">
      <c r="A601" s="200"/>
      <c r="B601" s="200"/>
      <c r="C601" s="200"/>
      <c r="D601" s="200"/>
      <c r="E601" s="200"/>
      <c r="F601" s="200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</row>
    <row r="602" spans="1:26" ht="15.75" thickBot="1" x14ac:dyDescent="0.3">
      <c r="A602" s="200"/>
      <c r="B602" s="200"/>
      <c r="C602" s="200"/>
      <c r="D602" s="200"/>
      <c r="E602" s="200"/>
      <c r="F602" s="200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</row>
    <row r="603" spans="1:26" ht="15.75" thickBot="1" x14ac:dyDescent="0.3">
      <c r="A603" s="200"/>
      <c r="B603" s="200"/>
      <c r="C603" s="200"/>
      <c r="D603" s="200"/>
      <c r="E603" s="200"/>
      <c r="F603" s="200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</row>
    <row r="604" spans="1:26" ht="15.75" thickBot="1" x14ac:dyDescent="0.3">
      <c r="A604" s="200"/>
      <c r="B604" s="200"/>
      <c r="C604" s="200"/>
      <c r="D604" s="200"/>
      <c r="E604" s="200"/>
      <c r="F604" s="200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</row>
    <row r="605" spans="1:26" ht="15.75" thickBot="1" x14ac:dyDescent="0.3">
      <c r="A605" s="200"/>
      <c r="B605" s="200"/>
      <c r="C605" s="200"/>
      <c r="D605" s="200"/>
      <c r="E605" s="200"/>
      <c r="F605" s="200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</row>
    <row r="606" spans="1:26" ht="15.75" thickBot="1" x14ac:dyDescent="0.3">
      <c r="A606" s="200"/>
      <c r="B606" s="200"/>
      <c r="C606" s="200"/>
      <c r="D606" s="200"/>
      <c r="E606" s="200"/>
      <c r="F606" s="200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</row>
    <row r="607" spans="1:26" ht="15.75" thickBot="1" x14ac:dyDescent="0.3">
      <c r="A607" s="200"/>
      <c r="B607" s="200"/>
      <c r="C607" s="200"/>
      <c r="D607" s="200"/>
      <c r="E607" s="200"/>
      <c r="F607" s="200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</row>
    <row r="608" spans="1:26" ht="15.75" thickBot="1" x14ac:dyDescent="0.3">
      <c r="A608" s="200"/>
      <c r="B608" s="200"/>
      <c r="C608" s="200"/>
      <c r="D608" s="200"/>
      <c r="E608" s="200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</row>
    <row r="609" spans="1:26" ht="15.75" thickBot="1" x14ac:dyDescent="0.3">
      <c r="A609" s="200"/>
      <c r="B609" s="200"/>
      <c r="C609" s="200"/>
      <c r="D609" s="200"/>
      <c r="E609" s="200"/>
      <c r="F609" s="200"/>
      <c r="G609" s="200"/>
      <c r="H609" s="200"/>
      <c r="I609" s="200"/>
      <c r="J609" s="200"/>
      <c r="K609" s="200"/>
      <c r="L609" s="200"/>
      <c r="M609" s="200"/>
      <c r="N609" s="200"/>
      <c r="O609" s="200"/>
      <c r="P609" s="200"/>
      <c r="Q609" s="200"/>
      <c r="R609" s="200"/>
      <c r="S609" s="200"/>
      <c r="T609" s="200"/>
      <c r="U609" s="200"/>
      <c r="V609" s="200"/>
      <c r="W609" s="200"/>
      <c r="X609" s="200"/>
      <c r="Y609" s="200"/>
      <c r="Z609" s="200"/>
    </row>
    <row r="610" spans="1:26" ht="15.75" thickBot="1" x14ac:dyDescent="0.3">
      <c r="A610" s="200"/>
      <c r="B610" s="200"/>
      <c r="C610" s="200"/>
      <c r="D610" s="200"/>
      <c r="E610" s="200"/>
      <c r="F610" s="200"/>
      <c r="G610" s="200"/>
      <c r="H610" s="200"/>
      <c r="I610" s="200"/>
      <c r="J610" s="200"/>
      <c r="K610" s="200"/>
      <c r="L610" s="200"/>
      <c r="M610" s="200"/>
      <c r="N610" s="200"/>
      <c r="O610" s="200"/>
      <c r="P610" s="200"/>
      <c r="Q610" s="200"/>
      <c r="R610" s="200"/>
      <c r="S610" s="200"/>
      <c r="T610" s="200"/>
      <c r="U610" s="200"/>
      <c r="V610" s="200"/>
      <c r="W610" s="200"/>
      <c r="X610" s="200"/>
      <c r="Y610" s="200"/>
      <c r="Z610" s="200"/>
    </row>
    <row r="611" spans="1:26" ht="15.75" thickBot="1" x14ac:dyDescent="0.3">
      <c r="A611" s="200"/>
      <c r="B611" s="200"/>
      <c r="C611" s="200"/>
      <c r="D611" s="200"/>
      <c r="E611" s="200"/>
      <c r="F611" s="200"/>
      <c r="G611" s="200"/>
      <c r="H611" s="200"/>
      <c r="I611" s="200"/>
      <c r="J611" s="200"/>
      <c r="K611" s="200"/>
      <c r="L611" s="200"/>
      <c r="M611" s="200"/>
      <c r="N611" s="200"/>
      <c r="O611" s="200"/>
      <c r="P611" s="200"/>
      <c r="Q611" s="200"/>
      <c r="R611" s="200"/>
      <c r="S611" s="200"/>
      <c r="T611" s="200"/>
      <c r="U611" s="200"/>
      <c r="V611" s="200"/>
      <c r="W611" s="200"/>
      <c r="X611" s="200"/>
      <c r="Y611" s="200"/>
      <c r="Z611" s="200"/>
    </row>
    <row r="612" spans="1:26" ht="15.75" thickBot="1" x14ac:dyDescent="0.3">
      <c r="A612" s="200"/>
      <c r="B612" s="200"/>
      <c r="C612" s="200"/>
      <c r="D612" s="200"/>
      <c r="E612" s="200"/>
      <c r="F612" s="200"/>
      <c r="G612" s="200"/>
      <c r="H612" s="200"/>
      <c r="I612" s="200"/>
      <c r="J612" s="200"/>
      <c r="K612" s="200"/>
      <c r="L612" s="200"/>
      <c r="M612" s="200"/>
      <c r="N612" s="200"/>
      <c r="O612" s="200"/>
      <c r="P612" s="200"/>
      <c r="Q612" s="200"/>
      <c r="R612" s="200"/>
      <c r="S612" s="200"/>
      <c r="T612" s="200"/>
      <c r="U612" s="200"/>
      <c r="V612" s="200"/>
      <c r="W612" s="200"/>
      <c r="X612" s="200"/>
      <c r="Y612" s="200"/>
      <c r="Z612" s="200"/>
    </row>
    <row r="613" spans="1:26" ht="15.75" thickBot="1" x14ac:dyDescent="0.3">
      <c r="A613" s="200"/>
      <c r="B613" s="200"/>
      <c r="C613" s="200"/>
      <c r="D613" s="200"/>
      <c r="E613" s="200"/>
      <c r="F613" s="200"/>
      <c r="G613" s="200"/>
      <c r="H613" s="200"/>
      <c r="I613" s="200"/>
      <c r="J613" s="200"/>
      <c r="K613" s="200"/>
      <c r="L613" s="200"/>
      <c r="M613" s="200"/>
      <c r="N613" s="200"/>
      <c r="O613" s="200"/>
      <c r="P613" s="200"/>
      <c r="Q613" s="200"/>
      <c r="R613" s="200"/>
      <c r="S613" s="200"/>
      <c r="T613" s="200"/>
      <c r="U613" s="200"/>
      <c r="V613" s="200"/>
      <c r="W613" s="200"/>
      <c r="X613" s="200"/>
      <c r="Y613" s="200"/>
      <c r="Z613" s="200"/>
    </row>
    <row r="614" spans="1:26" ht="15.75" thickBot="1" x14ac:dyDescent="0.3">
      <c r="A614" s="200"/>
      <c r="B614" s="200"/>
      <c r="C614" s="200"/>
      <c r="D614" s="200"/>
      <c r="E614" s="200"/>
      <c r="F614" s="200"/>
      <c r="G614" s="200"/>
      <c r="H614" s="200"/>
      <c r="I614" s="200"/>
      <c r="J614" s="200"/>
      <c r="K614" s="200"/>
      <c r="L614" s="200"/>
      <c r="M614" s="200"/>
      <c r="N614" s="200"/>
      <c r="O614" s="200"/>
      <c r="P614" s="200"/>
      <c r="Q614" s="200"/>
      <c r="R614" s="200"/>
      <c r="S614" s="200"/>
      <c r="T614" s="200"/>
      <c r="U614" s="200"/>
      <c r="V614" s="200"/>
      <c r="W614" s="200"/>
      <c r="X614" s="200"/>
      <c r="Y614" s="200"/>
      <c r="Z614" s="200"/>
    </row>
    <row r="615" spans="1:26" ht="15.75" thickBot="1" x14ac:dyDescent="0.3">
      <c r="A615" s="200"/>
      <c r="B615" s="200"/>
      <c r="C615" s="200"/>
      <c r="D615" s="200"/>
      <c r="E615" s="200"/>
      <c r="F615" s="200"/>
      <c r="G615" s="200"/>
      <c r="H615" s="200"/>
      <c r="I615" s="200"/>
      <c r="J615" s="200"/>
      <c r="K615" s="200"/>
      <c r="L615" s="200"/>
      <c r="M615" s="200"/>
      <c r="N615" s="200"/>
      <c r="O615" s="200"/>
      <c r="P615" s="200"/>
      <c r="Q615" s="200"/>
      <c r="R615" s="200"/>
      <c r="S615" s="200"/>
      <c r="T615" s="200"/>
      <c r="U615" s="200"/>
      <c r="V615" s="200"/>
      <c r="W615" s="200"/>
      <c r="X615" s="200"/>
      <c r="Y615" s="200"/>
      <c r="Z615" s="200"/>
    </row>
    <row r="616" spans="1:26" ht="15.75" thickBot="1" x14ac:dyDescent="0.3">
      <c r="A616" s="200"/>
      <c r="B616" s="200"/>
      <c r="C616" s="200"/>
      <c r="D616" s="200"/>
      <c r="E616" s="200"/>
      <c r="F616" s="200"/>
      <c r="G616" s="200"/>
      <c r="H616" s="200"/>
      <c r="I616" s="200"/>
      <c r="J616" s="200"/>
      <c r="K616" s="200"/>
      <c r="L616" s="200"/>
      <c r="M616" s="200"/>
      <c r="N616" s="200"/>
      <c r="O616" s="200"/>
      <c r="P616" s="200"/>
      <c r="Q616" s="200"/>
      <c r="R616" s="200"/>
      <c r="S616" s="200"/>
      <c r="T616" s="200"/>
      <c r="U616" s="200"/>
      <c r="V616" s="200"/>
      <c r="W616" s="200"/>
      <c r="X616" s="200"/>
      <c r="Y616" s="200"/>
      <c r="Z616" s="200"/>
    </row>
    <row r="617" spans="1:26" ht="15.75" thickBot="1" x14ac:dyDescent="0.3">
      <c r="A617" s="200"/>
      <c r="B617" s="200"/>
      <c r="C617" s="200"/>
      <c r="D617" s="200"/>
      <c r="E617" s="200"/>
      <c r="F617" s="200"/>
      <c r="G617" s="200"/>
      <c r="H617" s="200"/>
      <c r="I617" s="200"/>
      <c r="J617" s="200"/>
      <c r="K617" s="200"/>
      <c r="L617" s="200"/>
      <c r="M617" s="200"/>
      <c r="N617" s="200"/>
      <c r="O617" s="200"/>
      <c r="P617" s="200"/>
      <c r="Q617" s="200"/>
      <c r="R617" s="200"/>
      <c r="S617" s="200"/>
      <c r="T617" s="200"/>
      <c r="U617" s="200"/>
      <c r="V617" s="200"/>
      <c r="W617" s="200"/>
      <c r="X617" s="200"/>
      <c r="Y617" s="200"/>
      <c r="Z617" s="200"/>
    </row>
    <row r="618" spans="1:26" ht="15.75" thickBot="1" x14ac:dyDescent="0.3">
      <c r="A618" s="200"/>
      <c r="B618" s="200"/>
      <c r="C618" s="200"/>
      <c r="D618" s="200"/>
      <c r="E618" s="200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</row>
    <row r="619" spans="1:26" ht="15.75" thickBot="1" x14ac:dyDescent="0.3">
      <c r="A619" s="200"/>
      <c r="B619" s="200"/>
      <c r="C619" s="200"/>
      <c r="D619" s="200"/>
      <c r="E619" s="200"/>
      <c r="F619" s="200"/>
      <c r="G619" s="200"/>
      <c r="H619" s="200"/>
      <c r="I619" s="200"/>
      <c r="J619" s="200"/>
      <c r="K619" s="200"/>
      <c r="L619" s="200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</row>
    <row r="620" spans="1:26" ht="15.75" thickBot="1" x14ac:dyDescent="0.3">
      <c r="A620" s="200"/>
      <c r="B620" s="200"/>
      <c r="C620" s="200"/>
      <c r="D620" s="200"/>
      <c r="E620" s="200"/>
      <c r="F620" s="200"/>
      <c r="G620" s="200"/>
      <c r="H620" s="200"/>
      <c r="I620" s="200"/>
      <c r="J620" s="200"/>
      <c r="K620" s="200"/>
      <c r="L620" s="200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</row>
    <row r="621" spans="1:26" ht="15.75" thickBot="1" x14ac:dyDescent="0.3">
      <c r="A621" s="200"/>
      <c r="B621" s="200"/>
      <c r="C621" s="200"/>
      <c r="D621" s="200"/>
      <c r="E621" s="200"/>
      <c r="F621" s="200"/>
      <c r="G621" s="200"/>
      <c r="H621" s="200"/>
      <c r="I621" s="200"/>
      <c r="J621" s="200"/>
      <c r="K621" s="200"/>
      <c r="L621" s="200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</row>
    <row r="622" spans="1:26" ht="15.75" thickBot="1" x14ac:dyDescent="0.3">
      <c r="A622" s="200"/>
      <c r="B622" s="200"/>
      <c r="C622" s="200"/>
      <c r="D622" s="200"/>
      <c r="E622" s="200"/>
      <c r="F622" s="200"/>
      <c r="G622" s="200"/>
      <c r="H622" s="200"/>
      <c r="I622" s="200"/>
      <c r="J622" s="200"/>
      <c r="K622" s="200"/>
      <c r="L622" s="200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</row>
    <row r="623" spans="1:26" ht="15.75" thickBot="1" x14ac:dyDescent="0.3">
      <c r="A623" s="200"/>
      <c r="B623" s="200"/>
      <c r="C623" s="200"/>
      <c r="D623" s="200"/>
      <c r="E623" s="200"/>
      <c r="F623" s="200"/>
      <c r="G623" s="200"/>
      <c r="H623" s="200"/>
      <c r="I623" s="200"/>
      <c r="J623" s="200"/>
      <c r="K623" s="200"/>
      <c r="L623" s="200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</row>
    <row r="624" spans="1:26" ht="15.75" thickBot="1" x14ac:dyDescent="0.3">
      <c r="A624" s="200"/>
      <c r="B624" s="200"/>
      <c r="C624" s="200"/>
      <c r="D624" s="200"/>
      <c r="E624" s="200"/>
      <c r="F624" s="200"/>
      <c r="G624" s="200"/>
      <c r="H624" s="200"/>
      <c r="I624" s="200"/>
      <c r="J624" s="200"/>
      <c r="K624" s="200"/>
      <c r="L624" s="200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</row>
    <row r="625" spans="1:26" ht="15.75" thickBot="1" x14ac:dyDescent="0.3">
      <c r="A625" s="200"/>
      <c r="B625" s="200"/>
      <c r="C625" s="200"/>
      <c r="D625" s="200"/>
      <c r="E625" s="200"/>
      <c r="F625" s="200"/>
      <c r="G625" s="200"/>
      <c r="H625" s="200"/>
      <c r="I625" s="200"/>
      <c r="J625" s="200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</row>
    <row r="626" spans="1:26" ht="15.75" thickBot="1" x14ac:dyDescent="0.3">
      <c r="A626" s="200"/>
      <c r="B626" s="200"/>
      <c r="C626" s="200"/>
      <c r="D626" s="200"/>
      <c r="E626" s="200"/>
      <c r="F626" s="200"/>
      <c r="G626" s="200"/>
      <c r="H626" s="200"/>
      <c r="I626" s="200"/>
      <c r="J626" s="200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</row>
    <row r="627" spans="1:26" ht="15.75" thickBot="1" x14ac:dyDescent="0.3">
      <c r="A627" s="200"/>
      <c r="B627" s="200"/>
      <c r="C627" s="200"/>
      <c r="D627" s="200"/>
      <c r="E627" s="200"/>
      <c r="F627" s="200"/>
      <c r="G627" s="200"/>
      <c r="H627" s="200"/>
      <c r="I627" s="200"/>
      <c r="J627" s="200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  <c r="Z627" s="200"/>
    </row>
    <row r="628" spans="1:26" ht="15.75" thickBot="1" x14ac:dyDescent="0.3">
      <c r="A628" s="200"/>
      <c r="B628" s="200"/>
      <c r="C628" s="200"/>
      <c r="D628" s="200"/>
      <c r="E628" s="200"/>
      <c r="F628" s="200"/>
      <c r="G628" s="200"/>
      <c r="H628" s="200"/>
      <c r="I628" s="200"/>
      <c r="J628" s="200"/>
      <c r="K628" s="200"/>
      <c r="L628" s="200"/>
      <c r="M628" s="200"/>
      <c r="N628" s="200"/>
      <c r="O628" s="200"/>
      <c r="P628" s="200"/>
      <c r="Q628" s="200"/>
      <c r="R628" s="200"/>
      <c r="S628" s="200"/>
      <c r="T628" s="200"/>
      <c r="U628" s="200"/>
      <c r="V628" s="200"/>
      <c r="W628" s="200"/>
      <c r="X628" s="200"/>
      <c r="Y628" s="200"/>
      <c r="Z628" s="200"/>
    </row>
    <row r="629" spans="1:26" ht="15.75" thickBot="1" x14ac:dyDescent="0.3">
      <c r="A629" s="200"/>
      <c r="B629" s="200"/>
      <c r="C629" s="200"/>
      <c r="D629" s="200"/>
      <c r="E629" s="200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  <c r="R629" s="200"/>
      <c r="S629" s="200"/>
      <c r="T629" s="200"/>
      <c r="U629" s="200"/>
      <c r="V629" s="200"/>
      <c r="W629" s="200"/>
      <c r="X629" s="200"/>
      <c r="Y629" s="200"/>
      <c r="Z629" s="200"/>
    </row>
    <row r="630" spans="1:26" ht="15.75" thickBot="1" x14ac:dyDescent="0.3">
      <c r="A630" s="200"/>
      <c r="B630" s="200"/>
      <c r="C630" s="200"/>
      <c r="D630" s="200"/>
      <c r="E630" s="200"/>
      <c r="F630" s="200"/>
      <c r="G630" s="200"/>
      <c r="H630" s="200"/>
      <c r="I630" s="200"/>
      <c r="J630" s="200"/>
      <c r="K630" s="200"/>
      <c r="L630" s="200"/>
      <c r="M630" s="200"/>
      <c r="N630" s="200"/>
      <c r="O630" s="200"/>
      <c r="P630" s="200"/>
      <c r="Q630" s="200"/>
      <c r="R630" s="200"/>
      <c r="S630" s="200"/>
      <c r="T630" s="200"/>
      <c r="U630" s="200"/>
      <c r="V630" s="200"/>
      <c r="W630" s="200"/>
      <c r="X630" s="200"/>
      <c r="Y630" s="200"/>
      <c r="Z630" s="200"/>
    </row>
    <row r="631" spans="1:26" ht="15.75" thickBot="1" x14ac:dyDescent="0.3">
      <c r="A631" s="200"/>
      <c r="B631" s="200"/>
      <c r="C631" s="200"/>
      <c r="D631" s="200"/>
      <c r="E631" s="200"/>
      <c r="F631" s="200"/>
      <c r="G631" s="200"/>
      <c r="H631" s="200"/>
      <c r="I631" s="200"/>
      <c r="J631" s="200"/>
      <c r="K631" s="200"/>
      <c r="L631" s="200"/>
      <c r="M631" s="200"/>
      <c r="N631" s="200"/>
      <c r="O631" s="200"/>
      <c r="P631" s="200"/>
      <c r="Q631" s="200"/>
      <c r="R631" s="200"/>
      <c r="S631" s="200"/>
      <c r="T631" s="200"/>
      <c r="U631" s="200"/>
      <c r="V631" s="200"/>
      <c r="W631" s="200"/>
      <c r="X631" s="200"/>
      <c r="Y631" s="200"/>
      <c r="Z631" s="200"/>
    </row>
    <row r="632" spans="1:26" ht="15.75" thickBot="1" x14ac:dyDescent="0.3">
      <c r="A632" s="200"/>
      <c r="B632" s="200"/>
      <c r="C632" s="200"/>
      <c r="D632" s="200"/>
      <c r="E632" s="200"/>
      <c r="F632" s="200"/>
      <c r="G632" s="200"/>
      <c r="H632" s="200"/>
      <c r="I632" s="200"/>
      <c r="J632" s="200"/>
      <c r="K632" s="200"/>
      <c r="L632" s="200"/>
      <c r="M632" s="200"/>
      <c r="N632" s="200"/>
      <c r="O632" s="200"/>
      <c r="P632" s="200"/>
      <c r="Q632" s="200"/>
      <c r="R632" s="200"/>
      <c r="S632" s="200"/>
      <c r="T632" s="200"/>
      <c r="U632" s="200"/>
      <c r="V632" s="200"/>
      <c r="W632" s="200"/>
      <c r="X632" s="200"/>
      <c r="Y632" s="200"/>
      <c r="Z632" s="200"/>
    </row>
    <row r="633" spans="1:26" ht="15.75" thickBot="1" x14ac:dyDescent="0.3">
      <c r="A633" s="200"/>
      <c r="B633" s="200"/>
      <c r="C633" s="200"/>
      <c r="D633" s="200"/>
      <c r="E633" s="200"/>
      <c r="F633" s="200"/>
      <c r="G633" s="200"/>
      <c r="H633" s="200"/>
      <c r="I633" s="200"/>
      <c r="J633" s="200"/>
      <c r="K633" s="200"/>
      <c r="L633" s="200"/>
      <c r="M633" s="200"/>
      <c r="N633" s="200"/>
      <c r="O633" s="200"/>
      <c r="P633" s="200"/>
      <c r="Q633" s="200"/>
      <c r="R633" s="200"/>
      <c r="S633" s="200"/>
      <c r="T633" s="200"/>
      <c r="U633" s="200"/>
      <c r="V633" s="200"/>
      <c r="W633" s="200"/>
      <c r="X633" s="200"/>
      <c r="Y633" s="200"/>
      <c r="Z633" s="200"/>
    </row>
    <row r="634" spans="1:26" ht="15.75" thickBot="1" x14ac:dyDescent="0.3">
      <c r="A634" s="200"/>
      <c r="B634" s="200"/>
      <c r="C634" s="200"/>
      <c r="D634" s="200"/>
      <c r="E634" s="200"/>
      <c r="F634" s="200"/>
      <c r="G634" s="200"/>
      <c r="H634" s="200"/>
      <c r="I634" s="200"/>
      <c r="J634" s="200"/>
      <c r="K634" s="200"/>
      <c r="L634" s="200"/>
      <c r="M634" s="200"/>
      <c r="N634" s="200"/>
      <c r="O634" s="200"/>
      <c r="P634" s="200"/>
      <c r="Q634" s="200"/>
      <c r="R634" s="200"/>
      <c r="S634" s="200"/>
      <c r="T634" s="200"/>
      <c r="U634" s="200"/>
      <c r="V634" s="200"/>
      <c r="W634" s="200"/>
      <c r="X634" s="200"/>
      <c r="Y634" s="200"/>
      <c r="Z634" s="200"/>
    </row>
    <row r="635" spans="1:26" ht="15.75" thickBot="1" x14ac:dyDescent="0.3">
      <c r="A635" s="200"/>
      <c r="B635" s="200"/>
      <c r="C635" s="200"/>
      <c r="D635" s="200"/>
      <c r="E635" s="200"/>
      <c r="F635" s="200"/>
      <c r="G635" s="200"/>
      <c r="H635" s="200"/>
      <c r="I635" s="200"/>
      <c r="J635" s="200"/>
      <c r="K635" s="200"/>
      <c r="L635" s="200"/>
      <c r="M635" s="200"/>
      <c r="N635" s="200"/>
      <c r="O635" s="200"/>
      <c r="P635" s="200"/>
      <c r="Q635" s="200"/>
      <c r="R635" s="200"/>
      <c r="S635" s="200"/>
      <c r="T635" s="200"/>
      <c r="U635" s="200"/>
      <c r="V635" s="200"/>
      <c r="W635" s="200"/>
      <c r="X635" s="200"/>
      <c r="Y635" s="200"/>
      <c r="Z635" s="200"/>
    </row>
    <row r="636" spans="1:26" ht="15.75" thickBot="1" x14ac:dyDescent="0.3">
      <c r="A636" s="200"/>
      <c r="B636" s="200"/>
      <c r="C636" s="200"/>
      <c r="D636" s="200"/>
      <c r="E636" s="200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</row>
    <row r="637" spans="1:26" ht="15.75" thickBot="1" x14ac:dyDescent="0.3">
      <c r="A637" s="200"/>
      <c r="B637" s="200"/>
      <c r="C637" s="200"/>
      <c r="D637" s="200"/>
      <c r="E637" s="200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</row>
    <row r="638" spans="1:26" ht="15.75" thickBot="1" x14ac:dyDescent="0.3">
      <c r="A638" s="200"/>
      <c r="B638" s="200"/>
      <c r="C638" s="200"/>
      <c r="D638" s="200"/>
      <c r="E638" s="200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</row>
    <row r="639" spans="1:26" ht="15.75" thickBot="1" x14ac:dyDescent="0.3">
      <c r="A639" s="200"/>
      <c r="B639" s="200"/>
      <c r="C639" s="200"/>
      <c r="D639" s="200"/>
      <c r="E639" s="200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</row>
    <row r="640" spans="1:26" ht="15.75" thickBot="1" x14ac:dyDescent="0.3">
      <c r="A640" s="200"/>
      <c r="B640" s="200"/>
      <c r="C640" s="200"/>
      <c r="D640" s="200"/>
      <c r="E640" s="200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</row>
    <row r="641" spans="1:26" ht="15.75" thickBot="1" x14ac:dyDescent="0.3">
      <c r="A641" s="200"/>
      <c r="B641" s="200"/>
      <c r="C641" s="200"/>
      <c r="D641" s="200"/>
      <c r="E641" s="200"/>
      <c r="F641" s="200"/>
      <c r="G641" s="200"/>
      <c r="H641" s="200"/>
      <c r="I641" s="200"/>
      <c r="J641" s="200"/>
      <c r="K641" s="200"/>
      <c r="L641" s="200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  <c r="Z641" s="200"/>
    </row>
    <row r="642" spans="1:26" ht="15.75" thickBot="1" x14ac:dyDescent="0.3">
      <c r="A642" s="200"/>
      <c r="B642" s="200"/>
      <c r="C642" s="200"/>
      <c r="D642" s="200"/>
      <c r="E642" s="200"/>
      <c r="F642" s="200"/>
      <c r="G642" s="200"/>
      <c r="H642" s="200"/>
      <c r="I642" s="200"/>
      <c r="J642" s="200"/>
      <c r="K642" s="200"/>
      <c r="L642" s="200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  <c r="Z642" s="200"/>
    </row>
    <row r="643" spans="1:26" ht="15.75" thickBot="1" x14ac:dyDescent="0.3">
      <c r="A643" s="200"/>
      <c r="B643" s="200"/>
      <c r="C643" s="200"/>
      <c r="D643" s="200"/>
      <c r="E643" s="200"/>
      <c r="F643" s="200"/>
      <c r="G643" s="200"/>
      <c r="H643" s="200"/>
      <c r="I643" s="200"/>
      <c r="J643" s="200"/>
      <c r="K643" s="200"/>
      <c r="L643" s="200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  <c r="Z643" s="200"/>
    </row>
    <row r="644" spans="1:26" ht="15.75" thickBot="1" x14ac:dyDescent="0.3">
      <c r="A644" s="200"/>
      <c r="B644" s="200"/>
      <c r="C644" s="200"/>
      <c r="D644" s="200"/>
      <c r="E644" s="200"/>
      <c r="F644" s="200"/>
      <c r="G644" s="200"/>
      <c r="H644" s="200"/>
      <c r="I644" s="200"/>
      <c r="J644" s="200"/>
      <c r="K644" s="200"/>
      <c r="L644" s="200"/>
      <c r="M644" s="200"/>
      <c r="N644" s="200"/>
      <c r="O644" s="200"/>
      <c r="P644" s="200"/>
      <c r="Q644" s="200"/>
      <c r="R644" s="200"/>
      <c r="S644" s="200"/>
      <c r="T644" s="200"/>
      <c r="U644" s="200"/>
      <c r="V644" s="200"/>
      <c r="W644" s="200"/>
      <c r="X644" s="200"/>
      <c r="Y644" s="200"/>
      <c r="Z644" s="200"/>
    </row>
    <row r="645" spans="1:26" ht="15.75" thickBot="1" x14ac:dyDescent="0.3">
      <c r="A645" s="200"/>
      <c r="B645" s="200"/>
      <c r="C645" s="200"/>
      <c r="D645" s="200"/>
      <c r="E645" s="200"/>
      <c r="F645" s="200"/>
      <c r="G645" s="200"/>
      <c r="H645" s="200"/>
      <c r="I645" s="200"/>
      <c r="J645" s="200"/>
      <c r="K645" s="200"/>
      <c r="L645" s="200"/>
      <c r="M645" s="200"/>
      <c r="N645" s="200"/>
      <c r="O645" s="200"/>
      <c r="P645" s="200"/>
      <c r="Q645" s="200"/>
      <c r="R645" s="200"/>
      <c r="S645" s="200"/>
      <c r="T645" s="200"/>
      <c r="U645" s="200"/>
      <c r="V645" s="200"/>
      <c r="W645" s="200"/>
      <c r="X645" s="200"/>
      <c r="Y645" s="200"/>
      <c r="Z645" s="200"/>
    </row>
    <row r="646" spans="1:26" ht="15.75" thickBot="1" x14ac:dyDescent="0.3">
      <c r="A646" s="200"/>
      <c r="B646" s="200"/>
      <c r="C646" s="200"/>
      <c r="D646" s="200"/>
      <c r="E646" s="200"/>
      <c r="F646" s="200"/>
      <c r="G646" s="200"/>
      <c r="H646" s="200"/>
      <c r="I646" s="200"/>
      <c r="J646" s="200"/>
      <c r="K646" s="200"/>
      <c r="L646" s="200"/>
      <c r="M646" s="200"/>
      <c r="N646" s="200"/>
      <c r="O646" s="200"/>
      <c r="P646" s="200"/>
      <c r="Q646" s="200"/>
      <c r="R646" s="200"/>
      <c r="S646" s="200"/>
      <c r="T646" s="200"/>
      <c r="U646" s="200"/>
      <c r="V646" s="200"/>
      <c r="W646" s="200"/>
      <c r="X646" s="200"/>
      <c r="Y646" s="200"/>
      <c r="Z646" s="200"/>
    </row>
    <row r="647" spans="1:26" ht="15.75" thickBot="1" x14ac:dyDescent="0.3">
      <c r="A647" s="200"/>
      <c r="B647" s="200"/>
      <c r="C647" s="200"/>
      <c r="D647" s="200"/>
      <c r="E647" s="200"/>
      <c r="F647" s="200"/>
      <c r="G647" s="200"/>
      <c r="H647" s="200"/>
      <c r="I647" s="200"/>
      <c r="J647" s="200"/>
      <c r="K647" s="200"/>
      <c r="L647" s="200"/>
      <c r="M647" s="200"/>
      <c r="N647" s="200"/>
      <c r="O647" s="200"/>
      <c r="P647" s="200"/>
      <c r="Q647" s="200"/>
      <c r="R647" s="200"/>
      <c r="S647" s="200"/>
      <c r="T647" s="200"/>
      <c r="U647" s="200"/>
      <c r="V647" s="200"/>
      <c r="W647" s="200"/>
      <c r="X647" s="200"/>
      <c r="Y647" s="200"/>
      <c r="Z647" s="200"/>
    </row>
    <row r="648" spans="1:26" ht="15.75" thickBot="1" x14ac:dyDescent="0.3">
      <c r="A648" s="200"/>
      <c r="B648" s="200"/>
      <c r="C648" s="200"/>
      <c r="D648" s="200"/>
      <c r="E648" s="200"/>
      <c r="F648" s="200"/>
      <c r="G648" s="200"/>
      <c r="H648" s="200"/>
      <c r="I648" s="200"/>
      <c r="J648" s="200"/>
      <c r="K648" s="200"/>
      <c r="L648" s="200"/>
      <c r="M648" s="200"/>
      <c r="N648" s="200"/>
      <c r="O648" s="200"/>
      <c r="P648" s="200"/>
      <c r="Q648" s="200"/>
      <c r="R648" s="200"/>
      <c r="S648" s="200"/>
      <c r="T648" s="200"/>
      <c r="U648" s="200"/>
      <c r="V648" s="200"/>
      <c r="W648" s="200"/>
      <c r="X648" s="200"/>
      <c r="Y648" s="200"/>
      <c r="Z648" s="200"/>
    </row>
    <row r="649" spans="1:26" ht="15.75" thickBot="1" x14ac:dyDescent="0.3">
      <c r="A649" s="200"/>
      <c r="B649" s="200"/>
      <c r="C649" s="200"/>
      <c r="D649" s="200"/>
      <c r="E649" s="200"/>
      <c r="F649" s="200"/>
      <c r="G649" s="200"/>
      <c r="H649" s="200"/>
      <c r="I649" s="200"/>
      <c r="J649" s="200"/>
      <c r="K649" s="200"/>
      <c r="L649" s="200"/>
      <c r="M649" s="200"/>
      <c r="N649" s="200"/>
      <c r="O649" s="200"/>
      <c r="P649" s="200"/>
      <c r="Q649" s="200"/>
      <c r="R649" s="200"/>
      <c r="S649" s="200"/>
      <c r="T649" s="200"/>
      <c r="U649" s="200"/>
      <c r="V649" s="200"/>
      <c r="W649" s="200"/>
      <c r="X649" s="200"/>
      <c r="Y649" s="200"/>
      <c r="Z649" s="200"/>
    </row>
    <row r="650" spans="1:26" ht="15.75" thickBot="1" x14ac:dyDescent="0.3">
      <c r="A650" s="200"/>
      <c r="B650" s="200"/>
      <c r="C650" s="200"/>
      <c r="D650" s="200"/>
      <c r="E650" s="200"/>
      <c r="F650" s="200"/>
      <c r="G650" s="200"/>
      <c r="H650" s="200"/>
      <c r="I650" s="200"/>
      <c r="J650" s="200"/>
      <c r="K650" s="200"/>
      <c r="L650" s="200"/>
      <c r="M650" s="200"/>
      <c r="N650" s="200"/>
      <c r="O650" s="200"/>
      <c r="P650" s="200"/>
      <c r="Q650" s="200"/>
      <c r="R650" s="200"/>
      <c r="S650" s="200"/>
      <c r="T650" s="200"/>
      <c r="U650" s="200"/>
      <c r="V650" s="200"/>
      <c r="W650" s="200"/>
      <c r="X650" s="200"/>
      <c r="Y650" s="200"/>
      <c r="Z650" s="200"/>
    </row>
    <row r="651" spans="1:26" ht="15.75" thickBot="1" x14ac:dyDescent="0.3">
      <c r="A651" s="200"/>
      <c r="B651" s="200"/>
      <c r="C651" s="200"/>
      <c r="D651" s="200"/>
      <c r="E651" s="200"/>
      <c r="F651" s="200"/>
      <c r="G651" s="200"/>
      <c r="H651" s="200"/>
      <c r="I651" s="200"/>
      <c r="J651" s="200"/>
      <c r="K651" s="200"/>
      <c r="L651" s="200"/>
      <c r="M651" s="200"/>
      <c r="N651" s="200"/>
      <c r="O651" s="200"/>
      <c r="P651" s="200"/>
      <c r="Q651" s="200"/>
      <c r="R651" s="200"/>
      <c r="S651" s="200"/>
      <c r="T651" s="200"/>
      <c r="U651" s="200"/>
      <c r="V651" s="200"/>
      <c r="W651" s="200"/>
      <c r="X651" s="200"/>
      <c r="Y651" s="200"/>
      <c r="Z651" s="200"/>
    </row>
    <row r="652" spans="1:26" ht="15.75" thickBot="1" x14ac:dyDescent="0.3">
      <c r="A652" s="200"/>
      <c r="B652" s="200"/>
      <c r="C652" s="200"/>
      <c r="D652" s="200"/>
      <c r="E652" s="200"/>
      <c r="F652" s="200"/>
      <c r="G652" s="200"/>
      <c r="H652" s="200"/>
      <c r="I652" s="200"/>
      <c r="J652" s="200"/>
      <c r="K652" s="200"/>
      <c r="L652" s="200"/>
      <c r="M652" s="200"/>
      <c r="N652" s="200"/>
      <c r="O652" s="200"/>
      <c r="P652" s="200"/>
      <c r="Q652" s="200"/>
      <c r="R652" s="200"/>
      <c r="S652" s="200"/>
      <c r="T652" s="200"/>
      <c r="U652" s="200"/>
      <c r="V652" s="200"/>
      <c r="W652" s="200"/>
      <c r="X652" s="200"/>
      <c r="Y652" s="200"/>
      <c r="Z652" s="200"/>
    </row>
    <row r="653" spans="1:26" ht="15.75" thickBot="1" x14ac:dyDescent="0.3">
      <c r="A653" s="200"/>
      <c r="B653" s="200"/>
      <c r="C653" s="200"/>
      <c r="D653" s="200"/>
      <c r="E653" s="200"/>
      <c r="F653" s="200"/>
      <c r="G653" s="200"/>
      <c r="H653" s="200"/>
      <c r="I653" s="200"/>
      <c r="J653" s="200"/>
      <c r="K653" s="200"/>
      <c r="L653" s="200"/>
      <c r="M653" s="200"/>
      <c r="N653" s="200"/>
      <c r="O653" s="200"/>
      <c r="P653" s="200"/>
      <c r="Q653" s="200"/>
      <c r="R653" s="200"/>
      <c r="S653" s="200"/>
      <c r="T653" s="200"/>
      <c r="U653" s="200"/>
      <c r="V653" s="200"/>
      <c r="W653" s="200"/>
      <c r="X653" s="200"/>
      <c r="Y653" s="200"/>
      <c r="Z653" s="200"/>
    </row>
    <row r="654" spans="1:26" ht="15.75" thickBot="1" x14ac:dyDescent="0.3">
      <c r="A654" s="200"/>
      <c r="B654" s="200"/>
      <c r="C654" s="200"/>
      <c r="D654" s="200"/>
      <c r="E654" s="200"/>
      <c r="F654" s="200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</row>
    <row r="655" spans="1:26" ht="15.75" thickBot="1" x14ac:dyDescent="0.3">
      <c r="A655" s="200"/>
      <c r="B655" s="200"/>
      <c r="C655" s="200"/>
      <c r="D655" s="200"/>
      <c r="E655" s="200"/>
      <c r="F655" s="200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</row>
    <row r="656" spans="1:26" ht="15.75" thickBot="1" x14ac:dyDescent="0.3">
      <c r="A656" s="200"/>
      <c r="B656" s="200"/>
      <c r="C656" s="200"/>
      <c r="D656" s="200"/>
      <c r="E656" s="200"/>
      <c r="F656" s="200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</row>
    <row r="657" spans="1:26" ht="15.75" thickBot="1" x14ac:dyDescent="0.3">
      <c r="A657" s="200"/>
      <c r="B657" s="200"/>
      <c r="C657" s="200"/>
      <c r="D657" s="200"/>
      <c r="E657" s="200"/>
      <c r="F657" s="200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</row>
    <row r="658" spans="1:26" ht="15.75" thickBot="1" x14ac:dyDescent="0.3">
      <c r="A658" s="200"/>
      <c r="B658" s="200"/>
      <c r="C658" s="200"/>
      <c r="D658" s="200"/>
      <c r="E658" s="200"/>
      <c r="F658" s="200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</row>
    <row r="659" spans="1:26" ht="15.75" thickBot="1" x14ac:dyDescent="0.3">
      <c r="A659" s="200"/>
      <c r="B659" s="200"/>
      <c r="C659" s="200"/>
      <c r="D659" s="200"/>
      <c r="E659" s="200"/>
      <c r="F659" s="200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  <c r="R659" s="200"/>
      <c r="S659" s="200"/>
      <c r="T659" s="200"/>
      <c r="U659" s="200"/>
      <c r="V659" s="200"/>
      <c r="W659" s="200"/>
      <c r="X659" s="200"/>
      <c r="Y659" s="200"/>
      <c r="Z659" s="200"/>
    </row>
    <row r="660" spans="1:26" ht="15.75" thickBot="1" x14ac:dyDescent="0.3">
      <c r="A660" s="200"/>
      <c r="B660" s="200"/>
      <c r="C660" s="200"/>
      <c r="D660" s="200"/>
      <c r="E660" s="200"/>
      <c r="F660" s="200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  <c r="R660" s="200"/>
      <c r="S660" s="200"/>
      <c r="T660" s="200"/>
      <c r="U660" s="200"/>
      <c r="V660" s="200"/>
      <c r="W660" s="200"/>
      <c r="X660" s="200"/>
      <c r="Y660" s="200"/>
      <c r="Z660" s="200"/>
    </row>
    <row r="661" spans="1:26" ht="15.75" thickBot="1" x14ac:dyDescent="0.3">
      <c r="A661" s="200"/>
      <c r="B661" s="200"/>
      <c r="C661" s="200"/>
      <c r="D661" s="200"/>
      <c r="E661" s="200"/>
      <c r="F661" s="200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  <c r="R661" s="200"/>
      <c r="S661" s="200"/>
      <c r="T661" s="200"/>
      <c r="U661" s="200"/>
      <c r="V661" s="200"/>
      <c r="W661" s="200"/>
      <c r="X661" s="200"/>
      <c r="Y661" s="200"/>
      <c r="Z661" s="200"/>
    </row>
    <row r="662" spans="1:26" ht="15.75" thickBot="1" x14ac:dyDescent="0.3">
      <c r="A662" s="200"/>
      <c r="B662" s="200"/>
      <c r="C662" s="200"/>
      <c r="D662" s="200"/>
      <c r="E662" s="200"/>
      <c r="F662" s="200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  <c r="R662" s="200"/>
      <c r="S662" s="200"/>
      <c r="T662" s="200"/>
      <c r="U662" s="200"/>
      <c r="V662" s="200"/>
      <c r="W662" s="200"/>
      <c r="X662" s="200"/>
      <c r="Y662" s="200"/>
      <c r="Z662" s="200"/>
    </row>
    <row r="663" spans="1:26" ht="15.75" thickBot="1" x14ac:dyDescent="0.3">
      <c r="A663" s="200"/>
      <c r="B663" s="200"/>
      <c r="C663" s="200"/>
      <c r="D663" s="200"/>
      <c r="E663" s="200"/>
      <c r="F663" s="200"/>
      <c r="G663" s="200"/>
      <c r="H663" s="200"/>
      <c r="I663" s="200"/>
      <c r="J663" s="200"/>
      <c r="K663" s="200"/>
      <c r="L663" s="200"/>
      <c r="M663" s="200"/>
      <c r="N663" s="200"/>
      <c r="O663" s="200"/>
      <c r="P663" s="200"/>
      <c r="Q663" s="200"/>
      <c r="R663" s="200"/>
      <c r="S663" s="200"/>
      <c r="T663" s="200"/>
      <c r="U663" s="200"/>
      <c r="V663" s="200"/>
      <c r="W663" s="200"/>
      <c r="X663" s="200"/>
      <c r="Y663" s="200"/>
      <c r="Z663" s="200"/>
    </row>
    <row r="664" spans="1:26" ht="15.75" thickBot="1" x14ac:dyDescent="0.3">
      <c r="A664" s="200"/>
      <c r="B664" s="200"/>
      <c r="C664" s="200"/>
      <c r="D664" s="200"/>
      <c r="E664" s="200"/>
      <c r="F664" s="200"/>
      <c r="G664" s="200"/>
      <c r="H664" s="200"/>
      <c r="I664" s="200"/>
      <c r="J664" s="200"/>
      <c r="K664" s="200"/>
      <c r="L664" s="200"/>
      <c r="M664" s="200"/>
      <c r="N664" s="200"/>
      <c r="O664" s="200"/>
      <c r="P664" s="200"/>
      <c r="Q664" s="200"/>
      <c r="R664" s="200"/>
      <c r="S664" s="200"/>
      <c r="T664" s="200"/>
      <c r="U664" s="200"/>
      <c r="V664" s="200"/>
      <c r="W664" s="200"/>
      <c r="X664" s="200"/>
      <c r="Y664" s="200"/>
      <c r="Z664" s="200"/>
    </row>
    <row r="665" spans="1:26" ht="15.75" thickBot="1" x14ac:dyDescent="0.3">
      <c r="A665" s="200"/>
      <c r="B665" s="200"/>
      <c r="C665" s="200"/>
      <c r="D665" s="200"/>
      <c r="E665" s="200"/>
      <c r="F665" s="200"/>
      <c r="G665" s="200"/>
      <c r="H665" s="200"/>
      <c r="I665" s="200"/>
      <c r="J665" s="200"/>
      <c r="K665" s="200"/>
      <c r="L665" s="200"/>
      <c r="M665" s="200"/>
      <c r="N665" s="200"/>
      <c r="O665" s="200"/>
      <c r="P665" s="200"/>
      <c r="Q665" s="200"/>
      <c r="R665" s="200"/>
      <c r="S665" s="200"/>
      <c r="T665" s="200"/>
      <c r="U665" s="200"/>
      <c r="V665" s="200"/>
      <c r="W665" s="200"/>
      <c r="X665" s="200"/>
      <c r="Y665" s="200"/>
      <c r="Z665" s="200"/>
    </row>
    <row r="666" spans="1:26" ht="15.75" thickBot="1" x14ac:dyDescent="0.3">
      <c r="A666" s="200"/>
      <c r="B666" s="200"/>
      <c r="C666" s="200"/>
      <c r="D666" s="200"/>
      <c r="E666" s="200"/>
      <c r="F666" s="200"/>
      <c r="G666" s="200"/>
      <c r="H666" s="200"/>
      <c r="I666" s="200"/>
      <c r="J666" s="200"/>
      <c r="K666" s="200"/>
      <c r="L666" s="200"/>
      <c r="M666" s="200"/>
      <c r="N666" s="200"/>
      <c r="O666" s="200"/>
      <c r="P666" s="200"/>
      <c r="Q666" s="200"/>
      <c r="R666" s="200"/>
      <c r="S666" s="200"/>
      <c r="T666" s="200"/>
      <c r="U666" s="200"/>
      <c r="V666" s="200"/>
      <c r="W666" s="200"/>
      <c r="X666" s="200"/>
      <c r="Y666" s="200"/>
      <c r="Z666" s="200"/>
    </row>
    <row r="667" spans="1:26" ht="15.75" thickBot="1" x14ac:dyDescent="0.3">
      <c r="A667" s="200"/>
      <c r="B667" s="200"/>
      <c r="C667" s="200"/>
      <c r="D667" s="200"/>
      <c r="E667" s="200"/>
      <c r="F667" s="200"/>
      <c r="G667" s="200"/>
      <c r="H667" s="200"/>
      <c r="I667" s="200"/>
      <c r="J667" s="200"/>
      <c r="K667" s="200"/>
      <c r="L667" s="200"/>
      <c r="M667" s="200"/>
      <c r="N667" s="200"/>
      <c r="O667" s="200"/>
      <c r="P667" s="200"/>
      <c r="Q667" s="200"/>
      <c r="R667" s="200"/>
      <c r="S667" s="200"/>
      <c r="T667" s="200"/>
      <c r="U667" s="200"/>
      <c r="V667" s="200"/>
      <c r="W667" s="200"/>
      <c r="X667" s="200"/>
      <c r="Y667" s="200"/>
      <c r="Z667" s="200"/>
    </row>
    <row r="668" spans="1:26" ht="15.75" thickBot="1" x14ac:dyDescent="0.3">
      <c r="A668" s="200"/>
      <c r="B668" s="200"/>
      <c r="C668" s="200"/>
      <c r="D668" s="200"/>
      <c r="E668" s="200"/>
      <c r="F668" s="200"/>
      <c r="G668" s="200"/>
      <c r="H668" s="200"/>
      <c r="I668" s="200"/>
      <c r="J668" s="200"/>
      <c r="K668" s="200"/>
      <c r="L668" s="200"/>
      <c r="M668" s="200"/>
      <c r="N668" s="200"/>
      <c r="O668" s="200"/>
      <c r="P668" s="200"/>
      <c r="Q668" s="200"/>
      <c r="R668" s="200"/>
      <c r="S668" s="200"/>
      <c r="T668" s="200"/>
      <c r="U668" s="200"/>
      <c r="V668" s="200"/>
      <c r="W668" s="200"/>
      <c r="X668" s="200"/>
      <c r="Y668" s="200"/>
      <c r="Z668" s="200"/>
    </row>
    <row r="669" spans="1:26" ht="15.75" thickBot="1" x14ac:dyDescent="0.3">
      <c r="A669" s="200"/>
      <c r="B669" s="200"/>
      <c r="C669" s="200"/>
      <c r="D669" s="200"/>
      <c r="E669" s="200"/>
      <c r="F669" s="200"/>
      <c r="G669" s="200"/>
      <c r="H669" s="200"/>
      <c r="I669" s="200"/>
      <c r="J669" s="200"/>
      <c r="K669" s="200"/>
      <c r="L669" s="200"/>
      <c r="M669" s="200"/>
      <c r="N669" s="200"/>
      <c r="O669" s="200"/>
      <c r="P669" s="200"/>
      <c r="Q669" s="200"/>
      <c r="R669" s="200"/>
      <c r="S669" s="200"/>
      <c r="T669" s="200"/>
      <c r="U669" s="200"/>
      <c r="V669" s="200"/>
      <c r="W669" s="200"/>
      <c r="X669" s="200"/>
      <c r="Y669" s="200"/>
      <c r="Z669" s="200"/>
    </row>
    <row r="670" spans="1:26" ht="15.75" thickBot="1" x14ac:dyDescent="0.3">
      <c r="A670" s="200"/>
      <c r="B670" s="200"/>
      <c r="C670" s="200"/>
      <c r="D670" s="200"/>
      <c r="E670" s="200"/>
      <c r="F670" s="200"/>
      <c r="G670" s="200"/>
      <c r="H670" s="200"/>
      <c r="I670" s="200"/>
      <c r="J670" s="200"/>
      <c r="K670" s="200"/>
      <c r="L670" s="200"/>
      <c r="M670" s="200"/>
      <c r="N670" s="200"/>
      <c r="O670" s="200"/>
      <c r="P670" s="200"/>
      <c r="Q670" s="200"/>
      <c r="R670" s="200"/>
      <c r="S670" s="200"/>
      <c r="T670" s="200"/>
      <c r="U670" s="200"/>
      <c r="V670" s="200"/>
      <c r="W670" s="200"/>
      <c r="X670" s="200"/>
      <c r="Y670" s="200"/>
      <c r="Z670" s="200"/>
    </row>
    <row r="671" spans="1:26" ht="15.75" thickBot="1" x14ac:dyDescent="0.3">
      <c r="A671" s="200"/>
      <c r="B671" s="200"/>
      <c r="C671" s="200"/>
      <c r="D671" s="200"/>
      <c r="E671" s="200"/>
      <c r="F671" s="200"/>
      <c r="G671" s="200"/>
      <c r="H671" s="200"/>
      <c r="I671" s="200"/>
      <c r="J671" s="200"/>
      <c r="K671" s="200"/>
      <c r="L671" s="200"/>
      <c r="M671" s="200"/>
      <c r="N671" s="200"/>
      <c r="O671" s="200"/>
      <c r="P671" s="200"/>
      <c r="Q671" s="200"/>
      <c r="R671" s="200"/>
      <c r="S671" s="200"/>
      <c r="T671" s="200"/>
      <c r="U671" s="200"/>
      <c r="V671" s="200"/>
      <c r="W671" s="200"/>
      <c r="X671" s="200"/>
      <c r="Y671" s="200"/>
      <c r="Z671" s="200"/>
    </row>
    <row r="672" spans="1:26" ht="15.75" thickBot="1" x14ac:dyDescent="0.3">
      <c r="A672" s="200"/>
      <c r="B672" s="200"/>
      <c r="C672" s="200"/>
      <c r="D672" s="200"/>
      <c r="E672" s="200"/>
      <c r="F672" s="200"/>
      <c r="G672" s="200"/>
      <c r="H672" s="200"/>
      <c r="I672" s="200"/>
      <c r="J672" s="200"/>
      <c r="K672" s="200"/>
      <c r="L672" s="200"/>
      <c r="M672" s="200"/>
      <c r="N672" s="200"/>
      <c r="O672" s="200"/>
      <c r="P672" s="200"/>
      <c r="Q672" s="200"/>
      <c r="R672" s="200"/>
      <c r="S672" s="200"/>
      <c r="T672" s="200"/>
      <c r="U672" s="200"/>
      <c r="V672" s="200"/>
      <c r="W672" s="200"/>
      <c r="X672" s="200"/>
      <c r="Y672" s="200"/>
      <c r="Z672" s="200"/>
    </row>
    <row r="673" spans="1:26" ht="15.75" thickBot="1" x14ac:dyDescent="0.3">
      <c r="A673" s="200"/>
      <c r="B673" s="200"/>
      <c r="C673" s="200"/>
      <c r="D673" s="200"/>
      <c r="E673" s="200"/>
      <c r="F673" s="200"/>
      <c r="G673" s="200"/>
      <c r="H673" s="200"/>
      <c r="I673" s="200"/>
      <c r="J673" s="200"/>
      <c r="K673" s="200"/>
      <c r="L673" s="200"/>
      <c r="M673" s="200"/>
      <c r="N673" s="200"/>
      <c r="O673" s="200"/>
      <c r="P673" s="200"/>
      <c r="Q673" s="200"/>
      <c r="R673" s="200"/>
      <c r="S673" s="200"/>
      <c r="T673" s="200"/>
      <c r="U673" s="200"/>
      <c r="V673" s="200"/>
      <c r="W673" s="200"/>
      <c r="X673" s="200"/>
      <c r="Y673" s="200"/>
      <c r="Z673" s="200"/>
    </row>
    <row r="674" spans="1:26" ht="15.75" thickBot="1" x14ac:dyDescent="0.3">
      <c r="A674" s="200"/>
      <c r="B674" s="200"/>
      <c r="C674" s="200"/>
      <c r="D674" s="200"/>
      <c r="E674" s="200"/>
      <c r="F674" s="200"/>
      <c r="G674" s="200"/>
      <c r="H674" s="200"/>
      <c r="I674" s="200"/>
      <c r="J674" s="200"/>
      <c r="K674" s="200"/>
      <c r="L674" s="200"/>
      <c r="M674" s="200"/>
      <c r="N674" s="200"/>
      <c r="O674" s="200"/>
      <c r="P674" s="200"/>
      <c r="Q674" s="200"/>
      <c r="R674" s="200"/>
      <c r="S674" s="200"/>
      <c r="T674" s="200"/>
      <c r="U674" s="200"/>
      <c r="V674" s="200"/>
      <c r="W674" s="200"/>
      <c r="X674" s="200"/>
      <c r="Y674" s="200"/>
      <c r="Z674" s="200"/>
    </row>
    <row r="675" spans="1:26" ht="15.75" thickBot="1" x14ac:dyDescent="0.3">
      <c r="A675" s="200"/>
      <c r="B675" s="200"/>
      <c r="C675" s="200"/>
      <c r="D675" s="200"/>
      <c r="E675" s="200"/>
      <c r="F675" s="200"/>
      <c r="G675" s="200"/>
      <c r="H675" s="200"/>
      <c r="I675" s="200"/>
      <c r="J675" s="200"/>
      <c r="K675" s="200"/>
      <c r="L675" s="200"/>
      <c r="M675" s="200"/>
      <c r="N675" s="200"/>
      <c r="O675" s="200"/>
      <c r="P675" s="200"/>
      <c r="Q675" s="200"/>
      <c r="R675" s="200"/>
      <c r="S675" s="200"/>
      <c r="T675" s="200"/>
      <c r="U675" s="200"/>
      <c r="V675" s="200"/>
      <c r="W675" s="200"/>
      <c r="X675" s="200"/>
      <c r="Y675" s="200"/>
      <c r="Z675" s="200"/>
    </row>
    <row r="676" spans="1:26" ht="15.75" thickBot="1" x14ac:dyDescent="0.3">
      <c r="A676" s="200"/>
      <c r="B676" s="200"/>
      <c r="C676" s="200"/>
      <c r="D676" s="200"/>
      <c r="E676" s="200"/>
      <c r="F676" s="200"/>
      <c r="G676" s="200"/>
      <c r="H676" s="200"/>
      <c r="I676" s="200"/>
      <c r="J676" s="200"/>
      <c r="K676" s="200"/>
      <c r="L676" s="200"/>
      <c r="M676" s="200"/>
      <c r="N676" s="200"/>
      <c r="O676" s="200"/>
      <c r="P676" s="200"/>
      <c r="Q676" s="200"/>
      <c r="R676" s="200"/>
      <c r="S676" s="200"/>
      <c r="T676" s="200"/>
      <c r="U676" s="200"/>
      <c r="V676" s="200"/>
      <c r="W676" s="200"/>
      <c r="X676" s="200"/>
      <c r="Y676" s="200"/>
      <c r="Z676" s="200"/>
    </row>
    <row r="677" spans="1:26" ht="15.75" thickBot="1" x14ac:dyDescent="0.3">
      <c r="A677" s="200"/>
      <c r="B677" s="200"/>
      <c r="C677" s="200"/>
      <c r="D677" s="200"/>
      <c r="E677" s="200"/>
      <c r="F677" s="200"/>
      <c r="G677" s="200"/>
      <c r="H677" s="200"/>
      <c r="I677" s="200"/>
      <c r="J677" s="200"/>
      <c r="K677" s="200"/>
      <c r="L677" s="200"/>
      <c r="M677" s="200"/>
      <c r="N677" s="200"/>
      <c r="O677" s="200"/>
      <c r="P677" s="200"/>
      <c r="Q677" s="200"/>
      <c r="R677" s="200"/>
      <c r="S677" s="200"/>
      <c r="T677" s="200"/>
      <c r="U677" s="200"/>
      <c r="V677" s="200"/>
      <c r="W677" s="200"/>
      <c r="X677" s="200"/>
      <c r="Y677" s="200"/>
      <c r="Z677" s="200"/>
    </row>
    <row r="678" spans="1:26" ht="15.75" thickBot="1" x14ac:dyDescent="0.3">
      <c r="A678" s="200"/>
      <c r="B678" s="200"/>
      <c r="C678" s="200"/>
      <c r="D678" s="200"/>
      <c r="E678" s="200"/>
      <c r="F678" s="200"/>
      <c r="G678" s="200"/>
      <c r="H678" s="200"/>
      <c r="I678" s="200"/>
      <c r="J678" s="200"/>
      <c r="K678" s="200"/>
      <c r="L678" s="200"/>
      <c r="M678" s="200"/>
      <c r="N678" s="200"/>
      <c r="O678" s="200"/>
      <c r="P678" s="200"/>
      <c r="Q678" s="200"/>
      <c r="R678" s="200"/>
      <c r="S678" s="200"/>
      <c r="T678" s="200"/>
      <c r="U678" s="200"/>
      <c r="V678" s="200"/>
      <c r="W678" s="200"/>
      <c r="X678" s="200"/>
      <c r="Y678" s="200"/>
      <c r="Z678" s="200"/>
    </row>
    <row r="679" spans="1:26" ht="15.75" thickBot="1" x14ac:dyDescent="0.3">
      <c r="A679" s="200"/>
      <c r="B679" s="200"/>
      <c r="C679" s="200"/>
      <c r="D679" s="200"/>
      <c r="E679" s="200"/>
      <c r="F679" s="200"/>
      <c r="G679" s="200"/>
      <c r="H679" s="200"/>
      <c r="I679" s="200"/>
      <c r="J679" s="200"/>
      <c r="K679" s="200"/>
      <c r="L679" s="200"/>
      <c r="M679" s="200"/>
      <c r="N679" s="200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  <c r="Z679" s="200"/>
    </row>
    <row r="680" spans="1:26" ht="15.75" thickBot="1" x14ac:dyDescent="0.3">
      <c r="A680" s="200"/>
      <c r="B680" s="200"/>
      <c r="C680" s="200"/>
      <c r="D680" s="200"/>
      <c r="E680" s="200"/>
      <c r="F680" s="200"/>
      <c r="G680" s="200"/>
      <c r="H680" s="200"/>
      <c r="I680" s="200"/>
      <c r="J680" s="200"/>
      <c r="K680" s="200"/>
      <c r="L680" s="200"/>
      <c r="M680" s="200"/>
      <c r="N680" s="200"/>
      <c r="O680" s="200"/>
      <c r="P680" s="200"/>
      <c r="Q680" s="200"/>
      <c r="R680" s="200"/>
      <c r="S680" s="200"/>
      <c r="T680" s="200"/>
      <c r="U680" s="200"/>
      <c r="V680" s="200"/>
      <c r="W680" s="200"/>
      <c r="X680" s="200"/>
      <c r="Y680" s="200"/>
      <c r="Z680" s="200"/>
    </row>
    <row r="681" spans="1:26" ht="15.75" thickBot="1" x14ac:dyDescent="0.3">
      <c r="A681" s="200"/>
      <c r="B681" s="200"/>
      <c r="C681" s="200"/>
      <c r="D681" s="200"/>
      <c r="E681" s="200"/>
      <c r="F681" s="200"/>
      <c r="G681" s="200"/>
      <c r="H681" s="200"/>
      <c r="I681" s="200"/>
      <c r="J681" s="200"/>
      <c r="K681" s="200"/>
      <c r="L681" s="200"/>
      <c r="M681" s="200"/>
      <c r="N681" s="200"/>
      <c r="O681" s="200"/>
      <c r="P681" s="200"/>
      <c r="Q681" s="200"/>
      <c r="R681" s="200"/>
      <c r="S681" s="200"/>
      <c r="T681" s="200"/>
      <c r="U681" s="200"/>
      <c r="V681" s="200"/>
      <c r="W681" s="200"/>
      <c r="X681" s="200"/>
      <c r="Y681" s="200"/>
      <c r="Z681" s="200"/>
    </row>
    <row r="682" spans="1:26" ht="15.75" thickBot="1" x14ac:dyDescent="0.3">
      <c r="A682" s="200"/>
      <c r="B682" s="200"/>
      <c r="C682" s="200"/>
      <c r="D682" s="200"/>
      <c r="E682" s="200"/>
      <c r="F682" s="200"/>
      <c r="G682" s="200"/>
      <c r="H682" s="200"/>
      <c r="I682" s="200"/>
      <c r="J682" s="200"/>
      <c r="K682" s="200"/>
      <c r="L682" s="200"/>
      <c r="M682" s="200"/>
      <c r="N682" s="200"/>
      <c r="O682" s="200"/>
      <c r="P682" s="200"/>
      <c r="Q682" s="200"/>
      <c r="R682" s="200"/>
      <c r="S682" s="200"/>
      <c r="T682" s="200"/>
      <c r="U682" s="200"/>
      <c r="V682" s="200"/>
      <c r="W682" s="200"/>
      <c r="X682" s="200"/>
      <c r="Y682" s="200"/>
      <c r="Z682" s="200"/>
    </row>
    <row r="683" spans="1:26" ht="15.75" thickBot="1" x14ac:dyDescent="0.3">
      <c r="A683" s="200"/>
      <c r="B683" s="200"/>
      <c r="C683" s="200"/>
      <c r="D683" s="200"/>
      <c r="E683" s="200"/>
      <c r="F683" s="200"/>
      <c r="G683" s="200"/>
      <c r="H683" s="200"/>
      <c r="I683" s="200"/>
      <c r="J683" s="200"/>
      <c r="K683" s="200"/>
      <c r="L683" s="200"/>
      <c r="M683" s="200"/>
      <c r="N683" s="200"/>
      <c r="O683" s="200"/>
      <c r="P683" s="200"/>
      <c r="Q683" s="200"/>
      <c r="R683" s="200"/>
      <c r="S683" s="200"/>
      <c r="T683" s="200"/>
      <c r="U683" s="200"/>
      <c r="V683" s="200"/>
      <c r="W683" s="200"/>
      <c r="X683" s="200"/>
      <c r="Y683" s="200"/>
      <c r="Z683" s="200"/>
    </row>
    <row r="684" spans="1:26" ht="15.75" thickBot="1" x14ac:dyDescent="0.3">
      <c r="A684" s="200"/>
      <c r="B684" s="200"/>
      <c r="C684" s="200"/>
      <c r="D684" s="200"/>
      <c r="E684" s="200"/>
      <c r="F684" s="200"/>
      <c r="G684" s="200"/>
      <c r="H684" s="200"/>
      <c r="I684" s="200"/>
      <c r="J684" s="200"/>
      <c r="K684" s="200"/>
      <c r="L684" s="200"/>
      <c r="M684" s="200"/>
      <c r="N684" s="200"/>
      <c r="O684" s="200"/>
      <c r="P684" s="200"/>
      <c r="Q684" s="200"/>
      <c r="R684" s="200"/>
      <c r="S684" s="200"/>
      <c r="T684" s="200"/>
      <c r="U684" s="200"/>
      <c r="V684" s="200"/>
      <c r="W684" s="200"/>
      <c r="X684" s="200"/>
      <c r="Y684" s="200"/>
      <c r="Z684" s="200"/>
    </row>
    <row r="685" spans="1:26" ht="15.75" thickBot="1" x14ac:dyDescent="0.3">
      <c r="A685" s="200"/>
      <c r="B685" s="200"/>
      <c r="C685" s="200"/>
      <c r="D685" s="200"/>
      <c r="E685" s="200"/>
      <c r="F685" s="200"/>
      <c r="G685" s="200"/>
      <c r="H685" s="200"/>
      <c r="I685" s="200"/>
      <c r="J685" s="200"/>
      <c r="K685" s="200"/>
      <c r="L685" s="200"/>
      <c r="M685" s="200"/>
      <c r="N685" s="200"/>
      <c r="O685" s="200"/>
      <c r="P685" s="200"/>
      <c r="Q685" s="200"/>
      <c r="R685" s="200"/>
      <c r="S685" s="200"/>
      <c r="T685" s="200"/>
      <c r="U685" s="200"/>
      <c r="V685" s="200"/>
      <c r="W685" s="200"/>
      <c r="X685" s="200"/>
      <c r="Y685" s="200"/>
      <c r="Z685" s="200"/>
    </row>
    <row r="686" spans="1:26" ht="15.75" thickBot="1" x14ac:dyDescent="0.3">
      <c r="A686" s="200"/>
      <c r="B686" s="200"/>
      <c r="C686" s="200"/>
      <c r="D686" s="200"/>
      <c r="E686" s="200"/>
      <c r="F686" s="200"/>
      <c r="G686" s="200"/>
      <c r="H686" s="200"/>
      <c r="I686" s="200"/>
      <c r="J686" s="200"/>
      <c r="K686" s="200"/>
      <c r="L686" s="200"/>
      <c r="M686" s="200"/>
      <c r="N686" s="200"/>
      <c r="O686" s="200"/>
      <c r="P686" s="200"/>
      <c r="Q686" s="200"/>
      <c r="R686" s="200"/>
      <c r="S686" s="200"/>
      <c r="T686" s="200"/>
      <c r="U686" s="200"/>
      <c r="V686" s="200"/>
      <c r="W686" s="200"/>
      <c r="X686" s="200"/>
      <c r="Y686" s="200"/>
      <c r="Z686" s="200"/>
    </row>
    <row r="687" spans="1:26" ht="15.75" thickBot="1" x14ac:dyDescent="0.3">
      <c r="A687" s="200"/>
      <c r="B687" s="200"/>
      <c r="C687" s="200"/>
      <c r="D687" s="200"/>
      <c r="E687" s="200"/>
      <c r="F687" s="200"/>
      <c r="G687" s="200"/>
      <c r="H687" s="200"/>
      <c r="I687" s="200"/>
      <c r="J687" s="200"/>
      <c r="K687" s="200"/>
      <c r="L687" s="200"/>
      <c r="M687" s="200"/>
      <c r="N687" s="200"/>
      <c r="O687" s="200"/>
      <c r="P687" s="200"/>
      <c r="Q687" s="200"/>
      <c r="R687" s="200"/>
      <c r="S687" s="200"/>
      <c r="T687" s="200"/>
      <c r="U687" s="200"/>
      <c r="V687" s="200"/>
      <c r="W687" s="200"/>
      <c r="X687" s="200"/>
      <c r="Y687" s="200"/>
      <c r="Z687" s="200"/>
    </row>
    <row r="688" spans="1:26" ht="15.75" thickBot="1" x14ac:dyDescent="0.3">
      <c r="A688" s="200"/>
      <c r="B688" s="200"/>
      <c r="C688" s="200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  <c r="Z688" s="200"/>
    </row>
    <row r="689" spans="1:26" ht="15.75" thickBot="1" x14ac:dyDescent="0.3">
      <c r="A689" s="200"/>
      <c r="B689" s="200"/>
      <c r="C689" s="200"/>
      <c r="D689" s="200"/>
      <c r="E689" s="200"/>
      <c r="F689" s="200"/>
      <c r="G689" s="200"/>
      <c r="H689" s="200"/>
      <c r="I689" s="200"/>
      <c r="J689" s="200"/>
      <c r="K689" s="200"/>
      <c r="L689" s="200"/>
      <c r="M689" s="200"/>
      <c r="N689" s="200"/>
      <c r="O689" s="200"/>
      <c r="P689" s="200"/>
      <c r="Q689" s="200"/>
      <c r="R689" s="200"/>
      <c r="S689" s="200"/>
      <c r="T689" s="200"/>
      <c r="U689" s="200"/>
      <c r="V689" s="200"/>
      <c r="W689" s="200"/>
      <c r="X689" s="200"/>
      <c r="Y689" s="200"/>
      <c r="Z689" s="200"/>
    </row>
    <row r="690" spans="1:26" ht="15.75" thickBot="1" x14ac:dyDescent="0.3">
      <c r="A690" s="200"/>
      <c r="B690" s="200"/>
      <c r="C690" s="200"/>
      <c r="D690" s="200"/>
      <c r="E690" s="200"/>
      <c r="F690" s="200"/>
      <c r="G690" s="200"/>
      <c r="H690" s="200"/>
      <c r="I690" s="200"/>
      <c r="J690" s="200"/>
      <c r="K690" s="200"/>
      <c r="L690" s="200"/>
      <c r="M690" s="200"/>
      <c r="N690" s="200"/>
      <c r="O690" s="200"/>
      <c r="P690" s="200"/>
      <c r="Q690" s="200"/>
      <c r="R690" s="200"/>
      <c r="S690" s="200"/>
      <c r="T690" s="200"/>
      <c r="U690" s="200"/>
      <c r="V690" s="200"/>
      <c r="W690" s="200"/>
      <c r="X690" s="200"/>
      <c r="Y690" s="200"/>
      <c r="Z690" s="200"/>
    </row>
    <row r="691" spans="1:26" ht="15.75" thickBot="1" x14ac:dyDescent="0.3">
      <c r="A691" s="200"/>
      <c r="B691" s="200"/>
      <c r="C691" s="200"/>
      <c r="D691" s="200"/>
      <c r="E691" s="200"/>
      <c r="F691" s="200"/>
      <c r="G691" s="200"/>
      <c r="H691" s="200"/>
      <c r="I691" s="200"/>
      <c r="J691" s="200"/>
      <c r="K691" s="200"/>
      <c r="L691" s="200"/>
      <c r="M691" s="200"/>
      <c r="N691" s="200"/>
      <c r="O691" s="200"/>
      <c r="P691" s="200"/>
      <c r="Q691" s="200"/>
      <c r="R691" s="200"/>
      <c r="S691" s="200"/>
      <c r="T691" s="200"/>
      <c r="U691" s="200"/>
      <c r="V691" s="200"/>
      <c r="W691" s="200"/>
      <c r="X691" s="200"/>
      <c r="Y691" s="200"/>
      <c r="Z691" s="200"/>
    </row>
    <row r="692" spans="1:26" ht="15.75" thickBot="1" x14ac:dyDescent="0.3">
      <c r="A692" s="200"/>
      <c r="B692" s="200"/>
      <c r="C692" s="200"/>
      <c r="D692" s="200"/>
      <c r="E692" s="200"/>
      <c r="F692" s="200"/>
      <c r="G692" s="200"/>
      <c r="H692" s="200"/>
      <c r="I692" s="200"/>
      <c r="J692" s="200"/>
      <c r="K692" s="200"/>
      <c r="L692" s="200"/>
      <c r="M692" s="200"/>
      <c r="N692" s="200"/>
      <c r="O692" s="200"/>
      <c r="P692" s="200"/>
      <c r="Q692" s="200"/>
      <c r="R692" s="200"/>
      <c r="S692" s="200"/>
      <c r="T692" s="200"/>
      <c r="U692" s="200"/>
      <c r="V692" s="200"/>
      <c r="W692" s="200"/>
      <c r="X692" s="200"/>
      <c r="Y692" s="200"/>
      <c r="Z692" s="200"/>
    </row>
    <row r="693" spans="1:26" ht="15.75" thickBot="1" x14ac:dyDescent="0.3">
      <c r="A693" s="200"/>
      <c r="B693" s="200"/>
      <c r="C693" s="200"/>
      <c r="D693" s="200"/>
      <c r="E693" s="200"/>
      <c r="F693" s="200"/>
      <c r="G693" s="200"/>
      <c r="H693" s="200"/>
      <c r="I693" s="200"/>
      <c r="J693" s="200"/>
      <c r="K693" s="200"/>
      <c r="L693" s="200"/>
      <c r="M693" s="200"/>
      <c r="N693" s="200"/>
      <c r="O693" s="200"/>
      <c r="P693" s="200"/>
      <c r="Q693" s="200"/>
      <c r="R693" s="200"/>
      <c r="S693" s="200"/>
      <c r="T693" s="200"/>
      <c r="U693" s="200"/>
      <c r="V693" s="200"/>
      <c r="W693" s="200"/>
      <c r="X693" s="200"/>
      <c r="Y693" s="200"/>
      <c r="Z693" s="200"/>
    </row>
    <row r="694" spans="1:26" ht="15.75" thickBot="1" x14ac:dyDescent="0.3">
      <c r="A694" s="200"/>
      <c r="B694" s="200"/>
      <c r="C694" s="200"/>
      <c r="D694" s="200"/>
      <c r="E694" s="200"/>
      <c r="F694" s="200"/>
      <c r="G694" s="200"/>
      <c r="H694" s="200"/>
      <c r="I694" s="200"/>
      <c r="J694" s="200"/>
      <c r="K694" s="200"/>
      <c r="L694" s="200"/>
      <c r="M694" s="200"/>
      <c r="N694" s="200"/>
      <c r="O694" s="200"/>
      <c r="P694" s="200"/>
      <c r="Q694" s="200"/>
      <c r="R694" s="200"/>
      <c r="S694" s="200"/>
      <c r="T694" s="200"/>
      <c r="U694" s="200"/>
      <c r="V694" s="200"/>
      <c r="W694" s="200"/>
      <c r="X694" s="200"/>
      <c r="Y694" s="200"/>
      <c r="Z694" s="200"/>
    </row>
    <row r="695" spans="1:26" ht="15.75" thickBot="1" x14ac:dyDescent="0.3">
      <c r="A695" s="200"/>
      <c r="B695" s="200"/>
      <c r="C695" s="200"/>
      <c r="D695" s="200"/>
      <c r="E695" s="200"/>
      <c r="F695" s="200"/>
      <c r="G695" s="200"/>
      <c r="H695" s="200"/>
      <c r="I695" s="200"/>
      <c r="J695" s="200"/>
      <c r="K695" s="200"/>
      <c r="L695" s="200"/>
      <c r="M695" s="200"/>
      <c r="N695" s="200"/>
      <c r="O695" s="200"/>
      <c r="P695" s="200"/>
      <c r="Q695" s="200"/>
      <c r="R695" s="200"/>
      <c r="S695" s="200"/>
      <c r="T695" s="200"/>
      <c r="U695" s="200"/>
      <c r="V695" s="200"/>
      <c r="W695" s="200"/>
      <c r="X695" s="200"/>
      <c r="Y695" s="200"/>
      <c r="Z695" s="200"/>
    </row>
    <row r="696" spans="1:26" ht="15.75" thickBot="1" x14ac:dyDescent="0.3">
      <c r="A696" s="200"/>
      <c r="B696" s="200"/>
      <c r="C696" s="200"/>
      <c r="D696" s="200"/>
      <c r="E696" s="200"/>
      <c r="F696" s="200"/>
      <c r="G696" s="200"/>
      <c r="H696" s="200"/>
      <c r="I696" s="200"/>
      <c r="J696" s="200"/>
      <c r="K696" s="200"/>
      <c r="L696" s="200"/>
      <c r="M696" s="200"/>
      <c r="N696" s="200"/>
      <c r="O696" s="200"/>
      <c r="P696" s="200"/>
      <c r="Q696" s="200"/>
      <c r="R696" s="200"/>
      <c r="S696" s="200"/>
      <c r="T696" s="200"/>
      <c r="U696" s="200"/>
      <c r="V696" s="200"/>
      <c r="W696" s="200"/>
      <c r="X696" s="200"/>
      <c r="Y696" s="200"/>
      <c r="Z696" s="200"/>
    </row>
    <row r="697" spans="1:26" ht="15.75" thickBot="1" x14ac:dyDescent="0.3">
      <c r="A697" s="200"/>
      <c r="B697" s="200"/>
      <c r="C697" s="200"/>
      <c r="D697" s="200"/>
      <c r="E697" s="200"/>
      <c r="F697" s="200"/>
      <c r="G697" s="200"/>
      <c r="H697" s="200"/>
      <c r="I697" s="200"/>
      <c r="J697" s="200"/>
      <c r="K697" s="200"/>
      <c r="L697" s="200"/>
      <c r="M697" s="200"/>
      <c r="N697" s="200"/>
      <c r="O697" s="200"/>
      <c r="P697" s="200"/>
      <c r="Q697" s="200"/>
      <c r="R697" s="200"/>
      <c r="S697" s="200"/>
      <c r="T697" s="200"/>
      <c r="U697" s="200"/>
      <c r="V697" s="200"/>
      <c r="W697" s="200"/>
      <c r="X697" s="200"/>
      <c r="Y697" s="200"/>
      <c r="Z697" s="200"/>
    </row>
    <row r="698" spans="1:26" ht="15.75" thickBot="1" x14ac:dyDescent="0.3">
      <c r="A698" s="200"/>
      <c r="B698" s="200"/>
      <c r="C698" s="200"/>
      <c r="D698" s="200"/>
      <c r="E698" s="200"/>
      <c r="F698" s="200"/>
      <c r="G698" s="200"/>
      <c r="H698" s="200"/>
      <c r="I698" s="200"/>
      <c r="J698" s="200"/>
      <c r="K698" s="200"/>
      <c r="L698" s="200"/>
      <c r="M698" s="200"/>
      <c r="N698" s="200"/>
      <c r="O698" s="200"/>
      <c r="P698" s="200"/>
      <c r="Q698" s="200"/>
      <c r="R698" s="200"/>
      <c r="S698" s="200"/>
      <c r="T698" s="200"/>
      <c r="U698" s="200"/>
      <c r="V698" s="200"/>
      <c r="W698" s="200"/>
      <c r="X698" s="200"/>
      <c r="Y698" s="200"/>
      <c r="Z698" s="200"/>
    </row>
    <row r="699" spans="1:26" ht="15.75" thickBot="1" x14ac:dyDescent="0.3">
      <c r="A699" s="200"/>
      <c r="B699" s="200"/>
      <c r="C699" s="200"/>
      <c r="D699" s="200"/>
      <c r="E699" s="200"/>
      <c r="F699" s="200"/>
      <c r="G699" s="200"/>
      <c r="H699" s="200"/>
      <c r="I699" s="200"/>
      <c r="J699" s="200"/>
      <c r="K699" s="200"/>
      <c r="L699" s="200"/>
      <c r="M699" s="200"/>
      <c r="N699" s="200"/>
      <c r="O699" s="200"/>
      <c r="P699" s="200"/>
      <c r="Q699" s="200"/>
      <c r="R699" s="200"/>
      <c r="S699" s="200"/>
      <c r="T699" s="200"/>
      <c r="U699" s="200"/>
      <c r="V699" s="200"/>
      <c r="W699" s="200"/>
      <c r="X699" s="200"/>
      <c r="Y699" s="200"/>
      <c r="Z699" s="200"/>
    </row>
    <row r="700" spans="1:26" ht="15.75" thickBot="1" x14ac:dyDescent="0.3">
      <c r="A700" s="200"/>
      <c r="B700" s="200"/>
      <c r="C700" s="200"/>
      <c r="D700" s="200"/>
      <c r="E700" s="200"/>
      <c r="F700" s="200"/>
      <c r="G700" s="200"/>
      <c r="H700" s="200"/>
      <c r="I700" s="200"/>
      <c r="J700" s="200"/>
      <c r="K700" s="200"/>
      <c r="L700" s="200"/>
      <c r="M700" s="200"/>
      <c r="N700" s="200"/>
      <c r="O700" s="200"/>
      <c r="P700" s="200"/>
      <c r="Q700" s="200"/>
      <c r="R700" s="200"/>
      <c r="S700" s="200"/>
      <c r="T700" s="200"/>
      <c r="U700" s="200"/>
      <c r="V700" s="200"/>
      <c r="W700" s="200"/>
      <c r="X700" s="200"/>
      <c r="Y700" s="200"/>
      <c r="Z700" s="200"/>
    </row>
    <row r="701" spans="1:26" ht="15.75" thickBot="1" x14ac:dyDescent="0.3">
      <c r="A701" s="200"/>
      <c r="B701" s="200"/>
      <c r="C701" s="200"/>
      <c r="D701" s="200"/>
      <c r="E701" s="200"/>
      <c r="F701" s="200"/>
      <c r="G701" s="200"/>
      <c r="H701" s="200"/>
      <c r="I701" s="200"/>
      <c r="J701" s="200"/>
      <c r="K701" s="200"/>
      <c r="L701" s="200"/>
      <c r="M701" s="200"/>
      <c r="N701" s="200"/>
      <c r="O701" s="200"/>
      <c r="P701" s="200"/>
      <c r="Q701" s="200"/>
      <c r="R701" s="200"/>
      <c r="S701" s="200"/>
      <c r="T701" s="200"/>
      <c r="U701" s="200"/>
      <c r="V701" s="200"/>
      <c r="W701" s="200"/>
      <c r="X701" s="200"/>
      <c r="Y701" s="200"/>
      <c r="Z701" s="200"/>
    </row>
    <row r="702" spans="1:26" ht="15.75" thickBot="1" x14ac:dyDescent="0.3">
      <c r="A702" s="200"/>
      <c r="B702" s="200"/>
      <c r="C702" s="200"/>
      <c r="D702" s="200"/>
      <c r="E702" s="200"/>
      <c r="F702" s="200"/>
      <c r="G702" s="200"/>
      <c r="H702" s="200"/>
      <c r="I702" s="200"/>
      <c r="J702" s="200"/>
      <c r="K702" s="200"/>
      <c r="L702" s="200"/>
      <c r="M702" s="200"/>
      <c r="N702" s="200"/>
      <c r="O702" s="200"/>
      <c r="P702" s="200"/>
      <c r="Q702" s="200"/>
      <c r="R702" s="200"/>
      <c r="S702" s="200"/>
      <c r="T702" s="200"/>
      <c r="U702" s="200"/>
      <c r="V702" s="200"/>
      <c r="W702" s="200"/>
      <c r="X702" s="200"/>
      <c r="Y702" s="200"/>
      <c r="Z702" s="200"/>
    </row>
    <row r="703" spans="1:26" ht="15.75" thickBot="1" x14ac:dyDescent="0.3">
      <c r="A703" s="200"/>
      <c r="B703" s="200"/>
      <c r="C703" s="200"/>
      <c r="D703" s="200"/>
      <c r="E703" s="200"/>
      <c r="F703" s="200"/>
      <c r="G703" s="200"/>
      <c r="H703" s="200"/>
      <c r="I703" s="200"/>
      <c r="J703" s="200"/>
      <c r="K703" s="200"/>
      <c r="L703" s="200"/>
      <c r="M703" s="200"/>
      <c r="N703" s="200"/>
      <c r="O703" s="200"/>
      <c r="P703" s="200"/>
      <c r="Q703" s="200"/>
      <c r="R703" s="200"/>
      <c r="S703" s="200"/>
      <c r="T703" s="200"/>
      <c r="U703" s="200"/>
      <c r="V703" s="200"/>
      <c r="W703" s="200"/>
      <c r="X703" s="200"/>
      <c r="Y703" s="200"/>
      <c r="Z703" s="200"/>
    </row>
    <row r="704" spans="1:26" ht="15.75" thickBot="1" x14ac:dyDescent="0.3">
      <c r="A704" s="200"/>
      <c r="B704" s="200"/>
      <c r="C704" s="200"/>
      <c r="D704" s="200"/>
      <c r="E704" s="200"/>
      <c r="F704" s="200"/>
      <c r="G704" s="200"/>
      <c r="H704" s="200"/>
      <c r="I704" s="200"/>
      <c r="J704" s="200"/>
      <c r="K704" s="200"/>
      <c r="L704" s="200"/>
      <c r="M704" s="200"/>
      <c r="N704" s="200"/>
      <c r="O704" s="200"/>
      <c r="P704" s="200"/>
      <c r="Q704" s="200"/>
      <c r="R704" s="200"/>
      <c r="S704" s="200"/>
      <c r="T704" s="200"/>
      <c r="U704" s="200"/>
      <c r="V704" s="200"/>
      <c r="W704" s="200"/>
      <c r="X704" s="200"/>
      <c r="Y704" s="200"/>
      <c r="Z704" s="200"/>
    </row>
    <row r="705" spans="1:26" ht="15.75" thickBot="1" x14ac:dyDescent="0.3">
      <c r="A705" s="200"/>
      <c r="B705" s="200"/>
      <c r="C705" s="200"/>
      <c r="D705" s="200"/>
      <c r="E705" s="200"/>
      <c r="F705" s="200"/>
      <c r="G705" s="200"/>
      <c r="H705" s="200"/>
      <c r="I705" s="200"/>
      <c r="J705" s="200"/>
      <c r="K705" s="200"/>
      <c r="L705" s="200"/>
      <c r="M705" s="200"/>
      <c r="N705" s="200"/>
      <c r="O705" s="200"/>
      <c r="P705" s="200"/>
      <c r="Q705" s="200"/>
      <c r="R705" s="200"/>
      <c r="S705" s="200"/>
      <c r="T705" s="200"/>
      <c r="U705" s="200"/>
      <c r="V705" s="200"/>
      <c r="W705" s="200"/>
      <c r="X705" s="200"/>
      <c r="Y705" s="200"/>
      <c r="Z705" s="200"/>
    </row>
    <row r="706" spans="1:26" ht="15.75" thickBot="1" x14ac:dyDescent="0.3">
      <c r="A706" s="200"/>
      <c r="B706" s="200"/>
      <c r="C706" s="200"/>
      <c r="D706" s="200"/>
      <c r="E706" s="200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  <c r="R706" s="200"/>
      <c r="S706" s="200"/>
      <c r="T706" s="200"/>
      <c r="U706" s="200"/>
      <c r="V706" s="200"/>
      <c r="W706" s="200"/>
      <c r="X706" s="200"/>
      <c r="Y706" s="200"/>
      <c r="Z706" s="200"/>
    </row>
    <row r="707" spans="1:26" ht="15.75" thickBot="1" x14ac:dyDescent="0.3">
      <c r="A707" s="200"/>
      <c r="B707" s="200"/>
      <c r="C707" s="200"/>
      <c r="D707" s="200"/>
      <c r="E707" s="200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  <c r="R707" s="200"/>
      <c r="S707" s="200"/>
      <c r="T707" s="200"/>
      <c r="U707" s="200"/>
      <c r="V707" s="200"/>
      <c r="W707" s="200"/>
      <c r="X707" s="200"/>
      <c r="Y707" s="200"/>
      <c r="Z707" s="200"/>
    </row>
    <row r="708" spans="1:26" ht="15.75" thickBot="1" x14ac:dyDescent="0.3">
      <c r="A708" s="200"/>
      <c r="B708" s="200"/>
      <c r="C708" s="200"/>
      <c r="D708" s="200"/>
      <c r="E708" s="200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  <c r="Z708" s="200"/>
    </row>
    <row r="709" spans="1:26" ht="15.75" thickBot="1" x14ac:dyDescent="0.3">
      <c r="A709" s="200"/>
      <c r="B709" s="200"/>
      <c r="C709" s="200"/>
      <c r="D709" s="200"/>
      <c r="E709" s="200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  <c r="Z709" s="200"/>
    </row>
    <row r="710" spans="1:26" ht="15.75" thickBot="1" x14ac:dyDescent="0.3">
      <c r="A710" s="200"/>
      <c r="B710" s="200"/>
      <c r="C710" s="200"/>
      <c r="D710" s="200"/>
      <c r="E710" s="200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  <c r="Z710" s="200"/>
    </row>
    <row r="711" spans="1:26" ht="15.75" thickBot="1" x14ac:dyDescent="0.3">
      <c r="A711" s="200"/>
      <c r="B711" s="200"/>
      <c r="C711" s="200"/>
      <c r="D711" s="200"/>
      <c r="E711" s="200"/>
      <c r="F711" s="200"/>
      <c r="G711" s="200"/>
      <c r="H711" s="200"/>
      <c r="I711" s="200"/>
      <c r="J711" s="200"/>
      <c r="K711" s="200"/>
      <c r="L711" s="200"/>
      <c r="M711" s="200"/>
      <c r="N711" s="200"/>
      <c r="O711" s="200"/>
      <c r="P711" s="200"/>
      <c r="Q711" s="200"/>
      <c r="R711" s="200"/>
      <c r="S711" s="200"/>
      <c r="T711" s="200"/>
      <c r="U711" s="200"/>
      <c r="V711" s="200"/>
      <c r="W711" s="200"/>
      <c r="X711" s="200"/>
      <c r="Y711" s="200"/>
      <c r="Z711" s="200"/>
    </row>
    <row r="712" spans="1:26" ht="15.75" thickBot="1" x14ac:dyDescent="0.3">
      <c r="A712" s="200"/>
      <c r="B712" s="200"/>
      <c r="C712" s="200"/>
      <c r="D712" s="200"/>
      <c r="E712" s="200"/>
      <c r="F712" s="200"/>
      <c r="G712" s="200"/>
      <c r="H712" s="200"/>
      <c r="I712" s="200"/>
      <c r="J712" s="200"/>
      <c r="K712" s="200"/>
      <c r="L712" s="200"/>
      <c r="M712" s="200"/>
      <c r="N712" s="200"/>
      <c r="O712" s="200"/>
      <c r="P712" s="200"/>
      <c r="Q712" s="200"/>
      <c r="R712" s="200"/>
      <c r="S712" s="200"/>
      <c r="T712" s="200"/>
      <c r="U712" s="200"/>
      <c r="V712" s="200"/>
      <c r="W712" s="200"/>
      <c r="X712" s="200"/>
      <c r="Y712" s="200"/>
      <c r="Z712" s="200"/>
    </row>
    <row r="713" spans="1:26" ht="15.75" thickBot="1" x14ac:dyDescent="0.3">
      <c r="A713" s="200"/>
      <c r="B713" s="200"/>
      <c r="C713" s="200"/>
      <c r="D713" s="200"/>
      <c r="E713" s="200"/>
      <c r="F713" s="200"/>
      <c r="G713" s="200"/>
      <c r="H713" s="200"/>
      <c r="I713" s="200"/>
      <c r="J713" s="200"/>
      <c r="K713" s="200"/>
      <c r="L713" s="200"/>
      <c r="M713" s="200"/>
      <c r="N713" s="200"/>
      <c r="O713" s="200"/>
      <c r="P713" s="200"/>
      <c r="Q713" s="200"/>
      <c r="R713" s="200"/>
      <c r="S713" s="200"/>
      <c r="T713" s="200"/>
      <c r="U713" s="200"/>
      <c r="V713" s="200"/>
      <c r="W713" s="200"/>
      <c r="X713" s="200"/>
      <c r="Y713" s="200"/>
      <c r="Z713" s="200"/>
    </row>
    <row r="714" spans="1:26" ht="15.75" thickBot="1" x14ac:dyDescent="0.3">
      <c r="A714" s="200"/>
      <c r="B714" s="200"/>
      <c r="C714" s="200"/>
      <c r="D714" s="200"/>
      <c r="E714" s="200"/>
      <c r="F714" s="200"/>
      <c r="G714" s="200"/>
      <c r="H714" s="200"/>
      <c r="I714" s="200"/>
      <c r="J714" s="200"/>
      <c r="K714" s="200"/>
      <c r="L714" s="200"/>
      <c r="M714" s="200"/>
      <c r="N714" s="200"/>
      <c r="O714" s="200"/>
      <c r="P714" s="200"/>
      <c r="Q714" s="200"/>
      <c r="R714" s="200"/>
      <c r="S714" s="200"/>
      <c r="T714" s="200"/>
      <c r="U714" s="200"/>
      <c r="V714" s="200"/>
      <c r="W714" s="200"/>
      <c r="X714" s="200"/>
      <c r="Y714" s="200"/>
      <c r="Z714" s="200"/>
    </row>
    <row r="715" spans="1:26" ht="15.75" thickBot="1" x14ac:dyDescent="0.3">
      <c r="A715" s="200"/>
      <c r="B715" s="200"/>
      <c r="C715" s="200"/>
      <c r="D715" s="200"/>
      <c r="E715" s="200"/>
      <c r="F715" s="200"/>
      <c r="G715" s="200"/>
      <c r="H715" s="200"/>
      <c r="I715" s="200"/>
      <c r="J715" s="200"/>
      <c r="K715" s="200"/>
      <c r="L715" s="200"/>
      <c r="M715" s="200"/>
      <c r="N715" s="200"/>
      <c r="O715" s="200"/>
      <c r="P715" s="200"/>
      <c r="Q715" s="200"/>
      <c r="R715" s="200"/>
      <c r="S715" s="200"/>
      <c r="T715" s="200"/>
      <c r="U715" s="200"/>
      <c r="V715" s="200"/>
      <c r="W715" s="200"/>
      <c r="X715" s="200"/>
      <c r="Y715" s="200"/>
      <c r="Z715" s="200"/>
    </row>
    <row r="716" spans="1:26" ht="15.75" thickBot="1" x14ac:dyDescent="0.3">
      <c r="A716" s="200"/>
      <c r="B716" s="200"/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  <c r="Z716" s="200"/>
    </row>
    <row r="717" spans="1:26" ht="15.75" thickBot="1" x14ac:dyDescent="0.3">
      <c r="A717" s="200"/>
      <c r="B717" s="200"/>
      <c r="C717" s="200"/>
      <c r="D717" s="200"/>
      <c r="E717" s="200"/>
      <c r="F717" s="200"/>
      <c r="G717" s="200"/>
      <c r="H717" s="200"/>
      <c r="I717" s="200"/>
      <c r="J717" s="200"/>
      <c r="K717" s="200"/>
      <c r="L717" s="200"/>
      <c r="M717" s="200"/>
      <c r="N717" s="200"/>
      <c r="O717" s="200"/>
      <c r="P717" s="200"/>
      <c r="Q717" s="200"/>
      <c r="R717" s="200"/>
      <c r="S717" s="200"/>
      <c r="T717" s="200"/>
      <c r="U717" s="200"/>
      <c r="V717" s="200"/>
      <c r="W717" s="200"/>
      <c r="X717" s="200"/>
      <c r="Y717" s="200"/>
      <c r="Z717" s="200"/>
    </row>
    <row r="718" spans="1:26" ht="15.75" thickBot="1" x14ac:dyDescent="0.3">
      <c r="A718" s="200"/>
      <c r="B718" s="200"/>
      <c r="C718" s="200"/>
      <c r="D718" s="200"/>
      <c r="E718" s="200"/>
      <c r="F718" s="200"/>
      <c r="G718" s="200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  <c r="Z718" s="200"/>
    </row>
    <row r="719" spans="1:26" ht="15.75" thickBot="1" x14ac:dyDescent="0.3">
      <c r="A719" s="200"/>
      <c r="B719" s="200"/>
      <c r="C719" s="200"/>
      <c r="D719" s="200"/>
      <c r="E719" s="200"/>
      <c r="F719" s="200"/>
      <c r="G719" s="200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  <c r="Z719" s="200"/>
    </row>
    <row r="720" spans="1:26" ht="15.75" thickBot="1" x14ac:dyDescent="0.3">
      <c r="A720" s="200"/>
      <c r="B720" s="200"/>
      <c r="C720" s="200"/>
      <c r="D720" s="200"/>
      <c r="E720" s="200"/>
      <c r="F720" s="200"/>
      <c r="G720" s="200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  <c r="Z720" s="200"/>
    </row>
    <row r="721" spans="1:26" ht="15.75" thickBot="1" x14ac:dyDescent="0.3">
      <c r="A721" s="200"/>
      <c r="B721" s="200"/>
      <c r="C721" s="200"/>
      <c r="D721" s="200"/>
      <c r="E721" s="200"/>
      <c r="F721" s="200"/>
      <c r="G721" s="200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  <c r="Z721" s="200"/>
    </row>
    <row r="722" spans="1:26" ht="15.75" thickBot="1" x14ac:dyDescent="0.3">
      <c r="A722" s="200"/>
      <c r="B722" s="200"/>
      <c r="C722" s="200"/>
      <c r="D722" s="200"/>
      <c r="E722" s="200"/>
      <c r="F722" s="200"/>
      <c r="G722" s="200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  <c r="Z722" s="200"/>
    </row>
    <row r="723" spans="1:26" ht="15.75" thickBot="1" x14ac:dyDescent="0.3">
      <c r="A723" s="200"/>
      <c r="B723" s="200"/>
      <c r="C723" s="200"/>
      <c r="D723" s="200"/>
      <c r="E723" s="200"/>
      <c r="F723" s="200"/>
      <c r="G723" s="200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  <c r="Z723" s="200"/>
    </row>
    <row r="724" spans="1:26" ht="15.75" thickBot="1" x14ac:dyDescent="0.3">
      <c r="A724" s="200"/>
      <c r="B724" s="200"/>
      <c r="C724" s="200"/>
      <c r="D724" s="200"/>
      <c r="E724" s="200"/>
      <c r="F724" s="200"/>
      <c r="G724" s="200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  <c r="Z724" s="200"/>
    </row>
    <row r="725" spans="1:26" ht="15.75" thickBot="1" x14ac:dyDescent="0.3">
      <c r="A725" s="200"/>
      <c r="B725" s="200"/>
      <c r="C725" s="200"/>
      <c r="D725" s="200"/>
      <c r="E725" s="200"/>
      <c r="F725" s="200"/>
      <c r="G725" s="200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  <c r="Z725" s="200"/>
    </row>
    <row r="726" spans="1:26" ht="15.75" thickBot="1" x14ac:dyDescent="0.3">
      <c r="A726" s="200"/>
      <c r="B726" s="200"/>
      <c r="C726" s="200"/>
      <c r="D726" s="200"/>
      <c r="E726" s="200"/>
      <c r="F726" s="200"/>
      <c r="G726" s="200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  <c r="Z726" s="200"/>
    </row>
    <row r="727" spans="1:26" ht="15.75" thickBot="1" x14ac:dyDescent="0.3">
      <c r="A727" s="200"/>
      <c r="B727" s="200"/>
      <c r="C727" s="200"/>
      <c r="D727" s="200"/>
      <c r="E727" s="200"/>
      <c r="F727" s="200"/>
      <c r="G727" s="200"/>
      <c r="H727" s="200"/>
      <c r="I727" s="200"/>
      <c r="J727" s="200"/>
      <c r="K727" s="200"/>
      <c r="L727" s="200"/>
      <c r="M727" s="200"/>
      <c r="N727" s="200"/>
      <c r="O727" s="200"/>
      <c r="P727" s="200"/>
      <c r="Q727" s="200"/>
      <c r="R727" s="200"/>
      <c r="S727" s="200"/>
      <c r="T727" s="200"/>
      <c r="U727" s="200"/>
      <c r="V727" s="200"/>
      <c r="W727" s="200"/>
      <c r="X727" s="200"/>
      <c r="Y727" s="200"/>
      <c r="Z727" s="200"/>
    </row>
    <row r="728" spans="1:26" ht="15.75" thickBot="1" x14ac:dyDescent="0.3">
      <c r="A728" s="200"/>
      <c r="B728" s="200"/>
      <c r="C728" s="200"/>
      <c r="D728" s="200"/>
      <c r="E728" s="200"/>
      <c r="F728" s="200"/>
      <c r="G728" s="200"/>
      <c r="H728" s="200"/>
      <c r="I728" s="200"/>
      <c r="J728" s="200"/>
      <c r="K728" s="200"/>
      <c r="L728" s="200"/>
      <c r="M728" s="200"/>
      <c r="N728" s="200"/>
      <c r="O728" s="200"/>
      <c r="P728" s="200"/>
      <c r="Q728" s="200"/>
      <c r="R728" s="200"/>
      <c r="S728" s="200"/>
      <c r="T728" s="200"/>
      <c r="U728" s="200"/>
      <c r="V728" s="200"/>
      <c r="W728" s="200"/>
      <c r="X728" s="200"/>
      <c r="Y728" s="200"/>
      <c r="Z728" s="200"/>
    </row>
    <row r="729" spans="1:26" ht="15.75" thickBot="1" x14ac:dyDescent="0.3">
      <c r="A729" s="200"/>
      <c r="B729" s="200"/>
      <c r="C729" s="200"/>
      <c r="D729" s="200"/>
      <c r="E729" s="200"/>
      <c r="F729" s="200"/>
      <c r="G729" s="200"/>
      <c r="H729" s="200"/>
      <c r="I729" s="200"/>
      <c r="J729" s="200"/>
      <c r="K729" s="200"/>
      <c r="L729" s="200"/>
      <c r="M729" s="200"/>
      <c r="N729" s="200"/>
      <c r="O729" s="200"/>
      <c r="P729" s="200"/>
      <c r="Q729" s="200"/>
      <c r="R729" s="200"/>
      <c r="S729" s="200"/>
      <c r="T729" s="200"/>
      <c r="U729" s="200"/>
      <c r="V729" s="200"/>
      <c r="W729" s="200"/>
      <c r="X729" s="200"/>
      <c r="Y729" s="200"/>
      <c r="Z729" s="200"/>
    </row>
    <row r="730" spans="1:26" ht="15.75" thickBot="1" x14ac:dyDescent="0.3">
      <c r="A730" s="200"/>
      <c r="B730" s="200"/>
      <c r="C730" s="200"/>
      <c r="D730" s="200"/>
      <c r="E730" s="200"/>
      <c r="F730" s="200"/>
      <c r="G730" s="200"/>
      <c r="H730" s="200"/>
      <c r="I730" s="200"/>
      <c r="J730" s="200"/>
      <c r="K730" s="200"/>
      <c r="L730" s="200"/>
      <c r="M730" s="200"/>
      <c r="N730" s="200"/>
      <c r="O730" s="200"/>
      <c r="P730" s="200"/>
      <c r="Q730" s="200"/>
      <c r="R730" s="200"/>
      <c r="S730" s="200"/>
      <c r="T730" s="200"/>
      <c r="U730" s="200"/>
      <c r="V730" s="200"/>
      <c r="W730" s="200"/>
      <c r="X730" s="200"/>
      <c r="Y730" s="200"/>
      <c r="Z730" s="200"/>
    </row>
    <row r="731" spans="1:26" ht="15.75" thickBot="1" x14ac:dyDescent="0.3">
      <c r="A731" s="200"/>
      <c r="B731" s="200"/>
      <c r="C731" s="200"/>
      <c r="D731" s="200"/>
      <c r="E731" s="200"/>
      <c r="F731" s="200"/>
      <c r="G731" s="200"/>
      <c r="H731" s="200"/>
      <c r="I731" s="200"/>
      <c r="J731" s="200"/>
      <c r="K731" s="200"/>
      <c r="L731" s="200"/>
      <c r="M731" s="200"/>
      <c r="N731" s="200"/>
      <c r="O731" s="200"/>
      <c r="P731" s="200"/>
      <c r="Q731" s="200"/>
      <c r="R731" s="200"/>
      <c r="S731" s="200"/>
      <c r="T731" s="200"/>
      <c r="U731" s="200"/>
      <c r="V731" s="200"/>
      <c r="W731" s="200"/>
      <c r="X731" s="200"/>
      <c r="Y731" s="200"/>
      <c r="Z731" s="200"/>
    </row>
    <row r="732" spans="1:26" ht="15.75" thickBot="1" x14ac:dyDescent="0.3">
      <c r="A732" s="200"/>
      <c r="B732" s="200"/>
      <c r="C732" s="200"/>
      <c r="D732" s="200"/>
      <c r="E732" s="200"/>
      <c r="F732" s="200"/>
      <c r="G732" s="200"/>
      <c r="H732" s="200"/>
      <c r="I732" s="200"/>
      <c r="J732" s="200"/>
      <c r="K732" s="200"/>
      <c r="L732" s="200"/>
      <c r="M732" s="200"/>
      <c r="N732" s="200"/>
      <c r="O732" s="200"/>
      <c r="P732" s="200"/>
      <c r="Q732" s="200"/>
      <c r="R732" s="200"/>
      <c r="S732" s="200"/>
      <c r="T732" s="200"/>
      <c r="U732" s="200"/>
      <c r="V732" s="200"/>
      <c r="W732" s="200"/>
      <c r="X732" s="200"/>
      <c r="Y732" s="200"/>
      <c r="Z732" s="200"/>
    </row>
    <row r="733" spans="1:26" ht="15.75" thickBot="1" x14ac:dyDescent="0.3">
      <c r="A733" s="200"/>
      <c r="B733" s="200"/>
      <c r="C733" s="200"/>
      <c r="D733" s="200"/>
      <c r="E733" s="200"/>
      <c r="F733" s="200"/>
      <c r="G733" s="200"/>
      <c r="H733" s="200"/>
      <c r="I733" s="200"/>
      <c r="J733" s="200"/>
      <c r="K733" s="200"/>
      <c r="L733" s="200"/>
      <c r="M733" s="200"/>
      <c r="N733" s="200"/>
      <c r="O733" s="200"/>
      <c r="P733" s="200"/>
      <c r="Q733" s="200"/>
      <c r="R733" s="200"/>
      <c r="S733" s="200"/>
      <c r="T733" s="200"/>
      <c r="U733" s="200"/>
      <c r="V733" s="200"/>
      <c r="W733" s="200"/>
      <c r="X733" s="200"/>
      <c r="Y733" s="200"/>
      <c r="Z733" s="200"/>
    </row>
    <row r="734" spans="1:26" ht="15.75" thickBot="1" x14ac:dyDescent="0.3">
      <c r="A734" s="200"/>
      <c r="B734" s="200"/>
      <c r="C734" s="200"/>
      <c r="D734" s="200"/>
      <c r="E734" s="200"/>
      <c r="F734" s="200"/>
      <c r="G734" s="200"/>
      <c r="H734" s="200"/>
      <c r="I734" s="200"/>
      <c r="J734" s="200"/>
      <c r="K734" s="200"/>
      <c r="L734" s="200"/>
      <c r="M734" s="200"/>
      <c r="N734" s="200"/>
      <c r="O734" s="200"/>
      <c r="P734" s="200"/>
      <c r="Q734" s="200"/>
      <c r="R734" s="200"/>
      <c r="S734" s="200"/>
      <c r="T734" s="200"/>
      <c r="U734" s="200"/>
      <c r="V734" s="200"/>
      <c r="W734" s="200"/>
      <c r="X734" s="200"/>
      <c r="Y734" s="200"/>
      <c r="Z734" s="200"/>
    </row>
    <row r="735" spans="1:26" ht="15.75" thickBot="1" x14ac:dyDescent="0.3">
      <c r="A735" s="200"/>
      <c r="B735" s="200"/>
      <c r="C735" s="200"/>
      <c r="D735" s="200"/>
      <c r="E735" s="200"/>
      <c r="F735" s="200"/>
      <c r="G735" s="200"/>
      <c r="H735" s="200"/>
      <c r="I735" s="200"/>
      <c r="J735" s="200"/>
      <c r="K735" s="200"/>
      <c r="L735" s="200"/>
      <c r="M735" s="200"/>
      <c r="N735" s="200"/>
      <c r="O735" s="200"/>
      <c r="P735" s="200"/>
      <c r="Q735" s="200"/>
      <c r="R735" s="200"/>
      <c r="S735" s="200"/>
      <c r="T735" s="200"/>
      <c r="U735" s="200"/>
      <c r="V735" s="200"/>
      <c r="W735" s="200"/>
      <c r="X735" s="200"/>
      <c r="Y735" s="200"/>
      <c r="Z735" s="200"/>
    </row>
    <row r="736" spans="1:26" ht="15.75" thickBot="1" x14ac:dyDescent="0.3">
      <c r="A736" s="200"/>
      <c r="B736" s="200"/>
      <c r="C736" s="200"/>
      <c r="D736" s="200"/>
      <c r="E736" s="200"/>
      <c r="F736" s="200"/>
      <c r="G736" s="200"/>
      <c r="H736" s="200"/>
      <c r="I736" s="200"/>
      <c r="J736" s="200"/>
      <c r="K736" s="200"/>
      <c r="L736" s="200"/>
      <c r="M736" s="200"/>
      <c r="N736" s="200"/>
      <c r="O736" s="200"/>
      <c r="P736" s="200"/>
      <c r="Q736" s="200"/>
      <c r="R736" s="200"/>
      <c r="S736" s="200"/>
      <c r="T736" s="200"/>
      <c r="U736" s="200"/>
      <c r="V736" s="200"/>
      <c r="W736" s="200"/>
      <c r="X736" s="200"/>
      <c r="Y736" s="200"/>
      <c r="Z736" s="200"/>
    </row>
    <row r="737" spans="1:26" ht="15.75" thickBot="1" x14ac:dyDescent="0.3">
      <c r="A737" s="200"/>
      <c r="B737" s="200"/>
      <c r="C737" s="200"/>
      <c r="D737" s="200"/>
      <c r="E737" s="200"/>
      <c r="F737" s="200"/>
      <c r="G737" s="200"/>
      <c r="H737" s="200"/>
      <c r="I737" s="200"/>
      <c r="J737" s="200"/>
      <c r="K737" s="200"/>
      <c r="L737" s="200"/>
      <c r="M737" s="200"/>
      <c r="N737" s="200"/>
      <c r="O737" s="200"/>
      <c r="P737" s="200"/>
      <c r="Q737" s="200"/>
      <c r="R737" s="200"/>
      <c r="S737" s="200"/>
      <c r="T737" s="200"/>
      <c r="U737" s="200"/>
      <c r="V737" s="200"/>
      <c r="W737" s="200"/>
      <c r="X737" s="200"/>
      <c r="Y737" s="200"/>
      <c r="Z737" s="200"/>
    </row>
    <row r="738" spans="1:26" ht="15.75" thickBot="1" x14ac:dyDescent="0.3">
      <c r="A738" s="200"/>
      <c r="B738" s="200"/>
      <c r="C738" s="200"/>
      <c r="D738" s="200"/>
      <c r="E738" s="200"/>
      <c r="F738" s="200"/>
      <c r="G738" s="200"/>
      <c r="H738" s="200"/>
      <c r="I738" s="200"/>
      <c r="J738" s="200"/>
      <c r="K738" s="200"/>
      <c r="L738" s="200"/>
      <c r="M738" s="200"/>
      <c r="N738" s="200"/>
      <c r="O738" s="200"/>
      <c r="P738" s="200"/>
      <c r="Q738" s="200"/>
      <c r="R738" s="200"/>
      <c r="S738" s="200"/>
      <c r="T738" s="200"/>
      <c r="U738" s="200"/>
      <c r="V738" s="200"/>
      <c r="W738" s="200"/>
      <c r="X738" s="200"/>
      <c r="Y738" s="200"/>
      <c r="Z738" s="200"/>
    </row>
    <row r="739" spans="1:26" ht="15.75" thickBot="1" x14ac:dyDescent="0.3">
      <c r="A739" s="200"/>
      <c r="B739" s="200"/>
      <c r="C739" s="200"/>
      <c r="D739" s="200"/>
      <c r="E739" s="200"/>
      <c r="F739" s="200"/>
      <c r="G739" s="200"/>
      <c r="H739" s="200"/>
      <c r="I739" s="200"/>
      <c r="J739" s="200"/>
      <c r="K739" s="200"/>
      <c r="L739" s="200"/>
      <c r="M739" s="200"/>
      <c r="N739" s="200"/>
      <c r="O739" s="200"/>
      <c r="P739" s="200"/>
      <c r="Q739" s="200"/>
      <c r="R739" s="200"/>
      <c r="S739" s="200"/>
      <c r="T739" s="200"/>
      <c r="U739" s="200"/>
      <c r="V739" s="200"/>
      <c r="W739" s="200"/>
      <c r="X739" s="200"/>
      <c r="Y739" s="200"/>
      <c r="Z739" s="200"/>
    </row>
    <row r="740" spans="1:26" ht="15.75" thickBot="1" x14ac:dyDescent="0.3">
      <c r="A740" s="200"/>
      <c r="B740" s="200"/>
      <c r="C740" s="200"/>
      <c r="D740" s="200"/>
      <c r="E740" s="200"/>
      <c r="F740" s="200"/>
      <c r="G740" s="200"/>
      <c r="H740" s="200"/>
      <c r="I740" s="200"/>
      <c r="J740" s="200"/>
      <c r="K740" s="200"/>
      <c r="L740" s="200"/>
      <c r="M740" s="200"/>
      <c r="N740" s="200"/>
      <c r="O740" s="200"/>
      <c r="P740" s="200"/>
      <c r="Q740" s="200"/>
      <c r="R740" s="200"/>
      <c r="S740" s="200"/>
      <c r="T740" s="200"/>
      <c r="U740" s="200"/>
      <c r="V740" s="200"/>
      <c r="W740" s="200"/>
      <c r="X740" s="200"/>
      <c r="Y740" s="200"/>
      <c r="Z740" s="200"/>
    </row>
    <row r="741" spans="1:26" ht="15.75" thickBot="1" x14ac:dyDescent="0.3">
      <c r="A741" s="200"/>
      <c r="B741" s="200"/>
      <c r="C741" s="200"/>
      <c r="D741" s="200"/>
      <c r="E741" s="200"/>
      <c r="F741" s="200"/>
      <c r="G741" s="200"/>
      <c r="H741" s="200"/>
      <c r="I741" s="200"/>
      <c r="J741" s="200"/>
      <c r="K741" s="200"/>
      <c r="L741" s="200"/>
      <c r="M741" s="200"/>
      <c r="N741" s="200"/>
      <c r="O741" s="200"/>
      <c r="P741" s="200"/>
      <c r="Q741" s="200"/>
      <c r="R741" s="200"/>
      <c r="S741" s="200"/>
      <c r="T741" s="200"/>
      <c r="U741" s="200"/>
      <c r="V741" s="200"/>
      <c r="W741" s="200"/>
      <c r="X741" s="200"/>
      <c r="Y741" s="200"/>
      <c r="Z741" s="200"/>
    </row>
    <row r="742" spans="1:26" ht="15.75" thickBot="1" x14ac:dyDescent="0.3">
      <c r="A742" s="200"/>
      <c r="B742" s="200"/>
      <c r="C742" s="200"/>
      <c r="D742" s="200"/>
      <c r="E742" s="200"/>
      <c r="F742" s="200"/>
      <c r="G742" s="200"/>
      <c r="H742" s="200"/>
      <c r="I742" s="200"/>
      <c r="J742" s="200"/>
      <c r="K742" s="200"/>
      <c r="L742" s="200"/>
      <c r="M742" s="200"/>
      <c r="N742" s="200"/>
      <c r="O742" s="200"/>
      <c r="P742" s="200"/>
      <c r="Q742" s="200"/>
      <c r="R742" s="200"/>
      <c r="S742" s="200"/>
      <c r="T742" s="200"/>
      <c r="U742" s="200"/>
      <c r="V742" s="200"/>
      <c r="W742" s="200"/>
      <c r="X742" s="200"/>
      <c r="Y742" s="200"/>
      <c r="Z742" s="200"/>
    </row>
    <row r="743" spans="1:26" ht="15.75" thickBot="1" x14ac:dyDescent="0.3">
      <c r="A743" s="200"/>
      <c r="B743" s="200"/>
      <c r="C743" s="200"/>
      <c r="D743" s="200"/>
      <c r="E743" s="200"/>
      <c r="F743" s="200"/>
      <c r="G743" s="200"/>
      <c r="H743" s="200"/>
      <c r="I743" s="200"/>
      <c r="J743" s="200"/>
      <c r="K743" s="200"/>
      <c r="L743" s="200"/>
      <c r="M743" s="200"/>
      <c r="N743" s="200"/>
      <c r="O743" s="200"/>
      <c r="P743" s="200"/>
      <c r="Q743" s="200"/>
      <c r="R743" s="200"/>
      <c r="S743" s="200"/>
      <c r="T743" s="200"/>
      <c r="U743" s="200"/>
      <c r="V743" s="200"/>
      <c r="W743" s="200"/>
      <c r="X743" s="200"/>
      <c r="Y743" s="200"/>
      <c r="Z743" s="200"/>
    </row>
    <row r="744" spans="1:26" ht="15.75" thickBot="1" x14ac:dyDescent="0.3">
      <c r="A744" s="200"/>
      <c r="B744" s="200"/>
      <c r="C744" s="200"/>
      <c r="D744" s="200"/>
      <c r="E744" s="200"/>
      <c r="F744" s="200"/>
      <c r="G744" s="200"/>
      <c r="H744" s="200"/>
      <c r="I744" s="200"/>
      <c r="J744" s="200"/>
      <c r="K744" s="200"/>
      <c r="L744" s="200"/>
      <c r="M744" s="200"/>
      <c r="N744" s="200"/>
      <c r="O744" s="200"/>
      <c r="P744" s="200"/>
      <c r="Q744" s="200"/>
      <c r="R744" s="200"/>
      <c r="S744" s="200"/>
      <c r="T744" s="200"/>
      <c r="U744" s="200"/>
      <c r="V744" s="200"/>
      <c r="W744" s="200"/>
      <c r="X744" s="200"/>
      <c r="Y744" s="200"/>
      <c r="Z744" s="200"/>
    </row>
    <row r="745" spans="1:26" ht="15.75" thickBot="1" x14ac:dyDescent="0.3">
      <c r="A745" s="200"/>
      <c r="B745" s="200"/>
      <c r="C745" s="200"/>
      <c r="D745" s="200"/>
      <c r="E745" s="200"/>
      <c r="F745" s="200"/>
      <c r="G745" s="200"/>
      <c r="H745" s="200"/>
      <c r="I745" s="200"/>
      <c r="J745" s="200"/>
      <c r="K745" s="200"/>
      <c r="L745" s="200"/>
      <c r="M745" s="200"/>
      <c r="N745" s="200"/>
      <c r="O745" s="200"/>
      <c r="P745" s="200"/>
      <c r="Q745" s="200"/>
      <c r="R745" s="200"/>
      <c r="S745" s="200"/>
      <c r="T745" s="200"/>
      <c r="U745" s="200"/>
      <c r="V745" s="200"/>
      <c r="W745" s="200"/>
      <c r="X745" s="200"/>
      <c r="Y745" s="200"/>
      <c r="Z745" s="200"/>
    </row>
    <row r="746" spans="1:26" ht="15.75" thickBot="1" x14ac:dyDescent="0.3">
      <c r="A746" s="200"/>
      <c r="B746" s="200"/>
      <c r="C746" s="200"/>
      <c r="D746" s="200"/>
      <c r="E746" s="200"/>
      <c r="F746" s="200"/>
      <c r="G746" s="200"/>
      <c r="H746" s="200"/>
      <c r="I746" s="200"/>
      <c r="J746" s="200"/>
      <c r="K746" s="200"/>
      <c r="L746" s="200"/>
      <c r="M746" s="200"/>
      <c r="N746" s="200"/>
      <c r="O746" s="200"/>
      <c r="P746" s="200"/>
      <c r="Q746" s="200"/>
      <c r="R746" s="200"/>
      <c r="S746" s="200"/>
      <c r="T746" s="200"/>
      <c r="U746" s="200"/>
      <c r="V746" s="200"/>
      <c r="W746" s="200"/>
      <c r="X746" s="200"/>
      <c r="Y746" s="200"/>
      <c r="Z746" s="200"/>
    </row>
    <row r="747" spans="1:26" ht="15.75" thickBot="1" x14ac:dyDescent="0.3">
      <c r="A747" s="200"/>
      <c r="B747" s="200"/>
      <c r="C747" s="200"/>
      <c r="D747" s="200"/>
      <c r="E747" s="200"/>
      <c r="F747" s="200"/>
      <c r="G747" s="200"/>
      <c r="H747" s="200"/>
      <c r="I747" s="200"/>
      <c r="J747" s="200"/>
      <c r="K747" s="200"/>
      <c r="L747" s="200"/>
      <c r="M747" s="200"/>
      <c r="N747" s="200"/>
      <c r="O747" s="200"/>
      <c r="P747" s="200"/>
      <c r="Q747" s="200"/>
      <c r="R747" s="200"/>
      <c r="S747" s="200"/>
      <c r="T747" s="200"/>
      <c r="U747" s="200"/>
      <c r="V747" s="200"/>
      <c r="W747" s="200"/>
      <c r="X747" s="200"/>
      <c r="Y747" s="200"/>
      <c r="Z747" s="200"/>
    </row>
    <row r="748" spans="1:26" ht="15.75" thickBot="1" x14ac:dyDescent="0.3">
      <c r="A748" s="200"/>
      <c r="B748" s="200"/>
      <c r="C748" s="200"/>
      <c r="D748" s="200"/>
      <c r="E748" s="200"/>
      <c r="F748" s="200"/>
      <c r="G748" s="200"/>
      <c r="H748" s="200"/>
      <c r="I748" s="200"/>
      <c r="J748" s="200"/>
      <c r="K748" s="200"/>
      <c r="L748" s="200"/>
      <c r="M748" s="200"/>
      <c r="N748" s="200"/>
      <c r="O748" s="200"/>
      <c r="P748" s="200"/>
      <c r="Q748" s="200"/>
      <c r="R748" s="200"/>
      <c r="S748" s="200"/>
      <c r="T748" s="200"/>
      <c r="U748" s="200"/>
      <c r="V748" s="200"/>
      <c r="W748" s="200"/>
      <c r="X748" s="200"/>
      <c r="Y748" s="200"/>
      <c r="Z748" s="200"/>
    </row>
    <row r="749" spans="1:26" ht="15.75" thickBot="1" x14ac:dyDescent="0.3">
      <c r="A749" s="200"/>
      <c r="B749" s="200"/>
      <c r="C749" s="200"/>
      <c r="D749" s="200"/>
      <c r="E749" s="200"/>
      <c r="F749" s="200"/>
      <c r="G749" s="200"/>
      <c r="H749" s="200"/>
      <c r="I749" s="200"/>
      <c r="J749" s="200"/>
      <c r="K749" s="200"/>
      <c r="L749" s="200"/>
      <c r="M749" s="200"/>
      <c r="N749" s="200"/>
      <c r="O749" s="200"/>
      <c r="P749" s="200"/>
      <c r="Q749" s="200"/>
      <c r="R749" s="200"/>
      <c r="S749" s="200"/>
      <c r="T749" s="200"/>
      <c r="U749" s="200"/>
      <c r="V749" s="200"/>
      <c r="W749" s="200"/>
      <c r="X749" s="200"/>
      <c r="Y749" s="200"/>
      <c r="Z749" s="200"/>
    </row>
    <row r="750" spans="1:26" ht="15.75" thickBot="1" x14ac:dyDescent="0.3">
      <c r="A750" s="200"/>
      <c r="B750" s="200"/>
      <c r="C750" s="200"/>
      <c r="D750" s="200"/>
      <c r="E750" s="200"/>
      <c r="F750" s="200"/>
      <c r="G750" s="200"/>
      <c r="H750" s="200"/>
      <c r="I750" s="200"/>
      <c r="J750" s="200"/>
      <c r="K750" s="200"/>
      <c r="L750" s="200"/>
      <c r="M750" s="200"/>
      <c r="N750" s="200"/>
      <c r="O750" s="200"/>
      <c r="P750" s="200"/>
      <c r="Q750" s="200"/>
      <c r="R750" s="200"/>
      <c r="S750" s="200"/>
      <c r="T750" s="200"/>
      <c r="U750" s="200"/>
      <c r="V750" s="200"/>
      <c r="W750" s="200"/>
      <c r="X750" s="200"/>
      <c r="Y750" s="200"/>
      <c r="Z750" s="200"/>
    </row>
    <row r="751" spans="1:26" ht="15.75" thickBot="1" x14ac:dyDescent="0.3">
      <c r="A751" s="200"/>
      <c r="B751" s="200"/>
      <c r="C751" s="200"/>
      <c r="D751" s="200"/>
      <c r="E751" s="200"/>
      <c r="F751" s="200"/>
      <c r="G751" s="200"/>
      <c r="H751" s="200"/>
      <c r="I751" s="200"/>
      <c r="J751" s="200"/>
      <c r="K751" s="200"/>
      <c r="L751" s="200"/>
      <c r="M751" s="200"/>
      <c r="N751" s="200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</row>
    <row r="752" spans="1:26" ht="15.75" thickBot="1" x14ac:dyDescent="0.3">
      <c r="A752" s="200"/>
      <c r="B752" s="200"/>
      <c r="C752" s="200"/>
      <c r="D752" s="200"/>
      <c r="E752" s="200"/>
      <c r="F752" s="200"/>
      <c r="G752" s="200"/>
      <c r="H752" s="200"/>
      <c r="I752" s="200"/>
      <c r="J752" s="200"/>
      <c r="K752" s="200"/>
      <c r="L752" s="200"/>
      <c r="M752" s="200"/>
      <c r="N752" s="200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</row>
    <row r="753" spans="1:26" ht="15.75" thickBot="1" x14ac:dyDescent="0.3">
      <c r="A753" s="200"/>
      <c r="B753" s="200"/>
      <c r="C753" s="200"/>
      <c r="D753" s="200"/>
      <c r="E753" s="200"/>
      <c r="F753" s="200"/>
      <c r="G753" s="200"/>
      <c r="H753" s="200"/>
      <c r="I753" s="200"/>
      <c r="J753" s="200"/>
      <c r="K753" s="200"/>
      <c r="L753" s="200"/>
      <c r="M753" s="200"/>
      <c r="N753" s="200"/>
      <c r="O753" s="200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  <c r="Z753" s="200"/>
    </row>
    <row r="754" spans="1:26" ht="15.75" thickBot="1" x14ac:dyDescent="0.3">
      <c r="A754" s="200"/>
      <c r="B754" s="200"/>
      <c r="C754" s="200"/>
      <c r="D754" s="200"/>
      <c r="E754" s="200"/>
      <c r="F754" s="200"/>
      <c r="G754" s="200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</row>
    <row r="755" spans="1:26" ht="15.75" thickBot="1" x14ac:dyDescent="0.3">
      <c r="A755" s="200"/>
      <c r="B755" s="200"/>
      <c r="C755" s="200"/>
      <c r="D755" s="200"/>
      <c r="E755" s="200"/>
      <c r="F755" s="200"/>
      <c r="G755" s="200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</row>
    <row r="756" spans="1:26" ht="15.75" thickBot="1" x14ac:dyDescent="0.3">
      <c r="A756" s="200"/>
      <c r="B756" s="200"/>
      <c r="C756" s="200"/>
      <c r="D756" s="200"/>
      <c r="E756" s="200"/>
      <c r="F756" s="200"/>
      <c r="G756" s="200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</row>
    <row r="757" spans="1:26" ht="15.75" thickBot="1" x14ac:dyDescent="0.3">
      <c r="A757" s="200"/>
      <c r="B757" s="200"/>
      <c r="C757" s="200"/>
      <c r="D757" s="200"/>
      <c r="E757" s="200"/>
      <c r="F757" s="200"/>
      <c r="G757" s="200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</row>
    <row r="758" spans="1:26" ht="15.75" thickBot="1" x14ac:dyDescent="0.3">
      <c r="A758" s="200"/>
      <c r="B758" s="200"/>
      <c r="C758" s="200"/>
      <c r="D758" s="200"/>
      <c r="E758" s="200"/>
      <c r="F758" s="200"/>
      <c r="G758" s="200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</row>
    <row r="759" spans="1:26" ht="15.75" thickBot="1" x14ac:dyDescent="0.3">
      <c r="A759" s="200"/>
      <c r="B759" s="200"/>
      <c r="C759" s="200"/>
      <c r="D759" s="200"/>
      <c r="E759" s="200"/>
      <c r="F759" s="200"/>
      <c r="G759" s="200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  <c r="Z759" s="200"/>
    </row>
    <row r="760" spans="1:26" ht="15.75" thickBot="1" x14ac:dyDescent="0.3">
      <c r="A760" s="200"/>
      <c r="B760" s="200"/>
      <c r="C760" s="200"/>
      <c r="D760" s="200"/>
      <c r="E760" s="200"/>
      <c r="F760" s="200"/>
      <c r="G760" s="200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  <c r="Z760" s="200"/>
    </row>
    <row r="761" spans="1:26" ht="15.75" thickBot="1" x14ac:dyDescent="0.3">
      <c r="A761" s="200"/>
      <c r="B761" s="200"/>
      <c r="C761" s="200"/>
      <c r="D761" s="200"/>
      <c r="E761" s="200"/>
      <c r="F761" s="200"/>
      <c r="G761" s="200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  <c r="Z761" s="200"/>
    </row>
    <row r="762" spans="1:26" ht="15.75" thickBot="1" x14ac:dyDescent="0.3">
      <c r="A762" s="200"/>
      <c r="B762" s="200"/>
      <c r="C762" s="200"/>
      <c r="D762" s="200"/>
      <c r="E762" s="200"/>
      <c r="F762" s="200"/>
      <c r="G762" s="200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</row>
    <row r="763" spans="1:26" ht="15.75" thickBot="1" x14ac:dyDescent="0.3">
      <c r="A763" s="200"/>
      <c r="B763" s="200"/>
      <c r="C763" s="200"/>
      <c r="D763" s="200"/>
      <c r="E763" s="200"/>
      <c r="F763" s="200"/>
      <c r="G763" s="200"/>
      <c r="H763" s="200"/>
      <c r="I763" s="200"/>
      <c r="J763" s="200"/>
      <c r="K763" s="200"/>
      <c r="L763" s="200"/>
      <c r="M763" s="200"/>
      <c r="N763" s="200"/>
      <c r="O763" s="200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  <c r="Z763" s="200"/>
    </row>
    <row r="764" spans="1:26" ht="15.75" thickBot="1" x14ac:dyDescent="0.3">
      <c r="A764" s="200"/>
      <c r="B764" s="200"/>
      <c r="C764" s="200"/>
      <c r="D764" s="200"/>
      <c r="E764" s="200"/>
      <c r="F764" s="200"/>
      <c r="G764" s="200"/>
      <c r="H764" s="200"/>
      <c r="I764" s="200"/>
      <c r="J764" s="200"/>
      <c r="K764" s="200"/>
      <c r="L764" s="200"/>
      <c r="M764" s="200"/>
      <c r="N764" s="200"/>
      <c r="O764" s="200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  <c r="Z764" s="200"/>
    </row>
    <row r="765" spans="1:26" ht="15.75" thickBot="1" x14ac:dyDescent="0.3">
      <c r="A765" s="200"/>
      <c r="B765" s="200"/>
      <c r="C765" s="200"/>
      <c r="D765" s="200"/>
      <c r="E765" s="200"/>
      <c r="F765" s="200"/>
      <c r="G765" s="200"/>
      <c r="H765" s="200"/>
      <c r="I765" s="200"/>
      <c r="J765" s="200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</row>
    <row r="766" spans="1:26" ht="15.75" thickBot="1" x14ac:dyDescent="0.3">
      <c r="A766" s="200"/>
      <c r="B766" s="200"/>
      <c r="C766" s="200"/>
      <c r="D766" s="200"/>
      <c r="E766" s="200"/>
      <c r="F766" s="200"/>
      <c r="G766" s="200"/>
      <c r="H766" s="200"/>
      <c r="I766" s="200"/>
      <c r="J766" s="200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</row>
    <row r="767" spans="1:26" ht="15.75" thickBot="1" x14ac:dyDescent="0.3">
      <c r="A767" s="200"/>
      <c r="B767" s="200"/>
      <c r="C767" s="200"/>
      <c r="D767" s="200"/>
      <c r="E767" s="200"/>
      <c r="F767" s="200"/>
      <c r="G767" s="200"/>
      <c r="H767" s="200"/>
      <c r="I767" s="200"/>
      <c r="J767" s="200"/>
      <c r="K767" s="200"/>
      <c r="L767" s="200"/>
      <c r="M767" s="200"/>
      <c r="N767" s="200"/>
      <c r="O767" s="200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  <c r="Z767" s="200"/>
    </row>
    <row r="768" spans="1:26" ht="15.75" thickBot="1" x14ac:dyDescent="0.3">
      <c r="A768" s="200"/>
      <c r="B768" s="200"/>
      <c r="C768" s="200"/>
      <c r="D768" s="200"/>
      <c r="E768" s="200"/>
      <c r="F768" s="200"/>
      <c r="G768" s="200"/>
      <c r="H768" s="200"/>
      <c r="I768" s="200"/>
      <c r="J768" s="200"/>
      <c r="K768" s="200"/>
      <c r="L768" s="200"/>
      <c r="M768" s="200"/>
      <c r="N768" s="200"/>
      <c r="O768" s="200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  <c r="Z768" s="200"/>
    </row>
    <row r="769" spans="1:26" ht="15.75" thickBot="1" x14ac:dyDescent="0.3">
      <c r="A769" s="200"/>
      <c r="B769" s="200"/>
      <c r="C769" s="200"/>
      <c r="D769" s="200"/>
      <c r="E769" s="200"/>
      <c r="F769" s="200"/>
      <c r="G769" s="200"/>
      <c r="H769" s="200"/>
      <c r="I769" s="200"/>
      <c r="J769" s="200"/>
      <c r="K769" s="200"/>
      <c r="L769" s="200"/>
      <c r="M769" s="200"/>
      <c r="N769" s="200"/>
      <c r="O769" s="200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  <c r="Z769" s="200"/>
    </row>
    <row r="770" spans="1:26" ht="15.75" thickBot="1" x14ac:dyDescent="0.3">
      <c r="A770" s="200"/>
      <c r="B770" s="200"/>
      <c r="C770" s="200"/>
      <c r="D770" s="200"/>
      <c r="E770" s="200"/>
      <c r="F770" s="200"/>
      <c r="G770" s="200"/>
      <c r="H770" s="200"/>
      <c r="I770" s="200"/>
      <c r="J770" s="200"/>
      <c r="K770" s="200"/>
      <c r="L770" s="200"/>
      <c r="M770" s="200"/>
      <c r="N770" s="200"/>
      <c r="O770" s="200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  <c r="Z770" s="200"/>
    </row>
    <row r="771" spans="1:26" ht="15.75" thickBot="1" x14ac:dyDescent="0.3">
      <c r="A771" s="200"/>
      <c r="B771" s="200"/>
      <c r="C771" s="200"/>
      <c r="D771" s="200"/>
      <c r="E771" s="200"/>
      <c r="F771" s="200"/>
      <c r="G771" s="200"/>
      <c r="H771" s="200"/>
      <c r="I771" s="200"/>
      <c r="J771" s="200"/>
      <c r="K771" s="200"/>
      <c r="L771" s="200"/>
      <c r="M771" s="200"/>
      <c r="N771" s="200"/>
      <c r="O771" s="200"/>
      <c r="P771" s="200"/>
      <c r="Q771" s="200"/>
      <c r="R771" s="200"/>
      <c r="S771" s="200"/>
      <c r="T771" s="200"/>
      <c r="U771" s="200"/>
      <c r="V771" s="200"/>
      <c r="W771" s="200"/>
      <c r="X771" s="200"/>
      <c r="Y771" s="200"/>
      <c r="Z771" s="200"/>
    </row>
    <row r="772" spans="1:26" ht="15.75" thickBot="1" x14ac:dyDescent="0.3">
      <c r="A772" s="200"/>
      <c r="B772" s="200"/>
      <c r="C772" s="200"/>
      <c r="D772" s="200"/>
      <c r="E772" s="200"/>
      <c r="F772" s="200"/>
      <c r="G772" s="200"/>
      <c r="H772" s="200"/>
      <c r="I772" s="200"/>
      <c r="J772" s="200"/>
      <c r="K772" s="200"/>
      <c r="L772" s="200"/>
      <c r="M772" s="200"/>
      <c r="N772" s="200"/>
      <c r="O772" s="200"/>
      <c r="P772" s="200"/>
      <c r="Q772" s="200"/>
      <c r="R772" s="200"/>
      <c r="S772" s="200"/>
      <c r="T772" s="200"/>
      <c r="U772" s="200"/>
      <c r="V772" s="200"/>
      <c r="W772" s="200"/>
      <c r="X772" s="200"/>
      <c r="Y772" s="200"/>
      <c r="Z772" s="200"/>
    </row>
    <row r="773" spans="1:26" ht="15.75" thickBot="1" x14ac:dyDescent="0.3">
      <c r="A773" s="200"/>
      <c r="B773" s="200"/>
      <c r="C773" s="200"/>
      <c r="D773" s="200"/>
      <c r="E773" s="200"/>
      <c r="F773" s="200"/>
      <c r="G773" s="200"/>
      <c r="H773" s="200"/>
      <c r="I773" s="200"/>
      <c r="J773" s="200"/>
      <c r="K773" s="200"/>
      <c r="L773" s="200"/>
      <c r="M773" s="200"/>
      <c r="N773" s="200"/>
      <c r="O773" s="200"/>
      <c r="P773" s="200"/>
      <c r="Q773" s="200"/>
      <c r="R773" s="200"/>
      <c r="S773" s="200"/>
      <c r="T773" s="200"/>
      <c r="U773" s="200"/>
      <c r="V773" s="200"/>
      <c r="W773" s="200"/>
      <c r="X773" s="200"/>
      <c r="Y773" s="200"/>
      <c r="Z773" s="200"/>
    </row>
    <row r="774" spans="1:26" ht="15.75" thickBot="1" x14ac:dyDescent="0.3">
      <c r="A774" s="200"/>
      <c r="B774" s="200"/>
      <c r="C774" s="200"/>
      <c r="D774" s="200"/>
      <c r="E774" s="200"/>
      <c r="F774" s="200"/>
      <c r="G774" s="200"/>
      <c r="H774" s="200"/>
      <c r="I774" s="200"/>
      <c r="J774" s="200"/>
      <c r="K774" s="200"/>
      <c r="L774" s="200"/>
      <c r="M774" s="200"/>
      <c r="N774" s="200"/>
      <c r="O774" s="200"/>
      <c r="P774" s="200"/>
      <c r="Q774" s="200"/>
      <c r="R774" s="200"/>
      <c r="S774" s="200"/>
      <c r="T774" s="200"/>
      <c r="U774" s="200"/>
      <c r="V774" s="200"/>
      <c r="W774" s="200"/>
      <c r="X774" s="200"/>
      <c r="Y774" s="200"/>
      <c r="Z774" s="200"/>
    </row>
    <row r="775" spans="1:26" ht="15.75" thickBot="1" x14ac:dyDescent="0.3">
      <c r="A775" s="200"/>
      <c r="B775" s="200"/>
      <c r="C775" s="200"/>
      <c r="D775" s="200"/>
      <c r="E775" s="200"/>
      <c r="F775" s="200"/>
      <c r="G775" s="200"/>
      <c r="H775" s="200"/>
      <c r="I775" s="200"/>
      <c r="J775" s="200"/>
      <c r="K775" s="200"/>
      <c r="L775" s="200"/>
      <c r="M775" s="200"/>
      <c r="N775" s="200"/>
      <c r="O775" s="200"/>
      <c r="P775" s="200"/>
      <c r="Q775" s="200"/>
      <c r="R775" s="200"/>
      <c r="S775" s="200"/>
      <c r="T775" s="200"/>
      <c r="U775" s="200"/>
      <c r="V775" s="200"/>
      <c r="W775" s="200"/>
      <c r="X775" s="200"/>
      <c r="Y775" s="200"/>
      <c r="Z775" s="200"/>
    </row>
    <row r="776" spans="1:26" ht="15.75" thickBot="1" x14ac:dyDescent="0.3">
      <c r="A776" s="200"/>
      <c r="B776" s="200"/>
      <c r="C776" s="200"/>
      <c r="D776" s="200"/>
      <c r="E776" s="200"/>
      <c r="F776" s="200"/>
      <c r="G776" s="200"/>
      <c r="H776" s="200"/>
      <c r="I776" s="200"/>
      <c r="J776" s="200"/>
      <c r="K776" s="200"/>
      <c r="L776" s="200"/>
      <c r="M776" s="200"/>
      <c r="N776" s="200"/>
      <c r="O776" s="200"/>
      <c r="P776" s="200"/>
      <c r="Q776" s="200"/>
      <c r="R776" s="200"/>
      <c r="S776" s="200"/>
      <c r="T776" s="200"/>
      <c r="U776" s="200"/>
      <c r="V776" s="200"/>
      <c r="W776" s="200"/>
      <c r="X776" s="200"/>
      <c r="Y776" s="200"/>
      <c r="Z776" s="200"/>
    </row>
    <row r="777" spans="1:26" ht="15.75" thickBot="1" x14ac:dyDescent="0.3">
      <c r="A777" s="200"/>
      <c r="B777" s="200"/>
      <c r="C777" s="200"/>
      <c r="D777" s="200"/>
      <c r="E777" s="200"/>
      <c r="F777" s="200"/>
      <c r="G777" s="200"/>
      <c r="H777" s="200"/>
      <c r="I777" s="200"/>
      <c r="J777" s="200"/>
      <c r="K777" s="200"/>
      <c r="L777" s="200"/>
      <c r="M777" s="200"/>
      <c r="N777" s="200"/>
      <c r="O777" s="200"/>
      <c r="P777" s="200"/>
      <c r="Q777" s="200"/>
      <c r="R777" s="200"/>
      <c r="S777" s="200"/>
      <c r="T777" s="200"/>
      <c r="U777" s="200"/>
      <c r="V777" s="200"/>
      <c r="W777" s="200"/>
      <c r="X777" s="200"/>
      <c r="Y777" s="200"/>
      <c r="Z777" s="200"/>
    </row>
    <row r="778" spans="1:26" ht="15.75" thickBot="1" x14ac:dyDescent="0.3">
      <c r="A778" s="200"/>
      <c r="B778" s="200"/>
      <c r="C778" s="200"/>
      <c r="D778" s="200"/>
      <c r="E778" s="200"/>
      <c r="F778" s="200"/>
      <c r="G778" s="200"/>
      <c r="H778" s="200"/>
      <c r="I778" s="200"/>
      <c r="J778" s="200"/>
      <c r="K778" s="200"/>
      <c r="L778" s="200"/>
      <c r="M778" s="200"/>
      <c r="N778" s="200"/>
      <c r="O778" s="200"/>
      <c r="P778" s="200"/>
      <c r="Q778" s="200"/>
      <c r="R778" s="200"/>
      <c r="S778" s="200"/>
      <c r="T778" s="200"/>
      <c r="U778" s="200"/>
      <c r="V778" s="200"/>
      <c r="W778" s="200"/>
      <c r="X778" s="200"/>
      <c r="Y778" s="200"/>
      <c r="Z778" s="200"/>
    </row>
    <row r="779" spans="1:26" ht="15.75" thickBot="1" x14ac:dyDescent="0.3">
      <c r="A779" s="200"/>
      <c r="B779" s="200"/>
      <c r="C779" s="200"/>
      <c r="D779" s="200"/>
      <c r="E779" s="200"/>
      <c r="F779" s="200"/>
      <c r="G779" s="200"/>
      <c r="H779" s="200"/>
      <c r="I779" s="200"/>
      <c r="J779" s="200"/>
      <c r="K779" s="200"/>
      <c r="L779" s="200"/>
      <c r="M779" s="200"/>
      <c r="N779" s="200"/>
      <c r="O779" s="200"/>
      <c r="P779" s="200"/>
      <c r="Q779" s="200"/>
      <c r="R779" s="200"/>
      <c r="S779" s="200"/>
      <c r="T779" s="200"/>
      <c r="U779" s="200"/>
      <c r="V779" s="200"/>
      <c r="W779" s="200"/>
      <c r="X779" s="200"/>
      <c r="Y779" s="200"/>
      <c r="Z779" s="200"/>
    </row>
    <row r="780" spans="1:26" ht="15.75" thickBot="1" x14ac:dyDescent="0.3">
      <c r="A780" s="200"/>
      <c r="B780" s="200"/>
      <c r="C780" s="200"/>
      <c r="D780" s="200"/>
      <c r="E780" s="200"/>
      <c r="F780" s="200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  <c r="R780" s="200"/>
      <c r="S780" s="200"/>
      <c r="T780" s="200"/>
      <c r="U780" s="200"/>
      <c r="V780" s="200"/>
      <c r="W780" s="200"/>
      <c r="X780" s="200"/>
      <c r="Y780" s="200"/>
      <c r="Z780" s="200"/>
    </row>
    <row r="781" spans="1:26" ht="15.75" thickBot="1" x14ac:dyDescent="0.3">
      <c r="A781" s="200"/>
      <c r="B781" s="200"/>
      <c r="C781" s="200"/>
      <c r="D781" s="200"/>
      <c r="E781" s="200"/>
      <c r="F781" s="200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  <c r="R781" s="200"/>
      <c r="S781" s="200"/>
      <c r="T781" s="200"/>
      <c r="U781" s="200"/>
      <c r="V781" s="200"/>
      <c r="W781" s="200"/>
      <c r="X781" s="200"/>
      <c r="Y781" s="200"/>
      <c r="Z781" s="200"/>
    </row>
    <row r="782" spans="1:26" ht="15.75" thickBot="1" x14ac:dyDescent="0.3">
      <c r="A782" s="200"/>
      <c r="B782" s="200"/>
      <c r="C782" s="200"/>
      <c r="D782" s="200"/>
      <c r="E782" s="200"/>
      <c r="F782" s="200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  <c r="R782" s="200"/>
      <c r="S782" s="200"/>
      <c r="T782" s="200"/>
      <c r="U782" s="200"/>
      <c r="V782" s="200"/>
      <c r="W782" s="200"/>
      <c r="X782" s="200"/>
      <c r="Y782" s="200"/>
      <c r="Z782" s="200"/>
    </row>
    <row r="783" spans="1:26" ht="15.75" thickBot="1" x14ac:dyDescent="0.3">
      <c r="A783" s="200"/>
      <c r="B783" s="200"/>
      <c r="C783" s="200"/>
      <c r="D783" s="200"/>
      <c r="E783" s="200"/>
      <c r="F783" s="200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  <c r="R783" s="200"/>
      <c r="S783" s="200"/>
      <c r="T783" s="200"/>
      <c r="U783" s="200"/>
      <c r="V783" s="200"/>
      <c r="W783" s="200"/>
      <c r="X783" s="200"/>
      <c r="Y783" s="200"/>
      <c r="Z783" s="200"/>
    </row>
    <row r="784" spans="1:26" ht="15.75" thickBot="1" x14ac:dyDescent="0.3">
      <c r="A784" s="200"/>
      <c r="B784" s="200"/>
      <c r="C784" s="200"/>
      <c r="D784" s="200"/>
      <c r="E784" s="200"/>
      <c r="F784" s="200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  <c r="R784" s="200"/>
      <c r="S784" s="200"/>
      <c r="T784" s="200"/>
      <c r="U784" s="200"/>
      <c r="V784" s="200"/>
      <c r="W784" s="200"/>
      <c r="X784" s="200"/>
      <c r="Y784" s="200"/>
      <c r="Z784" s="200"/>
    </row>
    <row r="785" spans="1:26" ht="15.75" thickBot="1" x14ac:dyDescent="0.3">
      <c r="A785" s="200"/>
      <c r="B785" s="200"/>
      <c r="C785" s="200"/>
      <c r="D785" s="200"/>
      <c r="E785" s="200"/>
      <c r="F785" s="200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  <c r="R785" s="200"/>
      <c r="S785" s="200"/>
      <c r="T785" s="200"/>
      <c r="U785" s="200"/>
      <c r="V785" s="200"/>
      <c r="W785" s="200"/>
      <c r="X785" s="200"/>
      <c r="Y785" s="200"/>
      <c r="Z785" s="200"/>
    </row>
    <row r="786" spans="1:26" ht="15.75" thickBot="1" x14ac:dyDescent="0.3">
      <c r="A786" s="200"/>
      <c r="B786" s="200"/>
      <c r="C786" s="200"/>
      <c r="D786" s="200"/>
      <c r="E786" s="200"/>
      <c r="F786" s="200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  <c r="R786" s="200"/>
      <c r="S786" s="200"/>
      <c r="T786" s="200"/>
      <c r="U786" s="200"/>
      <c r="V786" s="200"/>
      <c r="W786" s="200"/>
      <c r="X786" s="200"/>
      <c r="Y786" s="200"/>
      <c r="Z786" s="200"/>
    </row>
    <row r="787" spans="1:26" ht="15.75" thickBot="1" x14ac:dyDescent="0.3">
      <c r="A787" s="200"/>
      <c r="B787" s="200"/>
      <c r="C787" s="200"/>
      <c r="D787" s="200"/>
      <c r="E787" s="200"/>
      <c r="F787" s="200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  <c r="R787" s="200"/>
      <c r="S787" s="200"/>
      <c r="T787" s="200"/>
      <c r="U787" s="200"/>
      <c r="V787" s="200"/>
      <c r="W787" s="200"/>
      <c r="X787" s="200"/>
      <c r="Y787" s="200"/>
      <c r="Z787" s="200"/>
    </row>
    <row r="788" spans="1:26" ht="15.75" thickBot="1" x14ac:dyDescent="0.3">
      <c r="A788" s="200"/>
      <c r="B788" s="200"/>
      <c r="C788" s="200"/>
      <c r="D788" s="200"/>
      <c r="E788" s="200"/>
      <c r="F788" s="200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  <c r="Z788" s="200"/>
    </row>
    <row r="789" spans="1:26" ht="15.75" thickBot="1" x14ac:dyDescent="0.3">
      <c r="A789" s="200"/>
      <c r="B789" s="200"/>
      <c r="C789" s="200"/>
      <c r="D789" s="200"/>
      <c r="E789" s="200"/>
      <c r="F789" s="200"/>
      <c r="G789" s="200"/>
      <c r="H789" s="200"/>
      <c r="I789" s="200"/>
      <c r="J789" s="200"/>
      <c r="K789" s="200"/>
      <c r="L789" s="200"/>
      <c r="M789" s="200"/>
      <c r="N789" s="200"/>
      <c r="O789" s="200"/>
      <c r="P789" s="200"/>
      <c r="Q789" s="200"/>
      <c r="R789" s="200"/>
      <c r="S789" s="200"/>
      <c r="T789" s="200"/>
      <c r="U789" s="200"/>
      <c r="V789" s="200"/>
      <c r="W789" s="200"/>
      <c r="X789" s="200"/>
      <c r="Y789" s="200"/>
      <c r="Z789" s="200"/>
    </row>
    <row r="790" spans="1:26" ht="15.75" thickBot="1" x14ac:dyDescent="0.3">
      <c r="A790" s="200"/>
      <c r="B790" s="200"/>
      <c r="C790" s="200"/>
      <c r="D790" s="200"/>
      <c r="E790" s="200"/>
      <c r="F790" s="200"/>
      <c r="G790" s="200"/>
      <c r="H790" s="200"/>
      <c r="I790" s="200"/>
      <c r="J790" s="200"/>
      <c r="K790" s="200"/>
      <c r="L790" s="200"/>
      <c r="M790" s="200"/>
      <c r="N790" s="200"/>
      <c r="O790" s="200"/>
      <c r="P790" s="200"/>
      <c r="Q790" s="200"/>
      <c r="R790" s="200"/>
      <c r="S790" s="200"/>
      <c r="T790" s="200"/>
      <c r="U790" s="200"/>
      <c r="V790" s="200"/>
      <c r="W790" s="200"/>
      <c r="X790" s="200"/>
      <c r="Y790" s="200"/>
      <c r="Z790" s="200"/>
    </row>
    <row r="791" spans="1:26" ht="15.75" thickBot="1" x14ac:dyDescent="0.3">
      <c r="A791" s="200"/>
      <c r="B791" s="200"/>
      <c r="C791" s="200"/>
      <c r="D791" s="200"/>
      <c r="E791" s="200"/>
      <c r="F791" s="200"/>
      <c r="G791" s="200"/>
      <c r="H791" s="200"/>
      <c r="I791" s="200"/>
      <c r="J791" s="200"/>
      <c r="K791" s="200"/>
      <c r="L791" s="200"/>
      <c r="M791" s="200"/>
      <c r="N791" s="200"/>
      <c r="O791" s="200"/>
      <c r="P791" s="200"/>
      <c r="Q791" s="200"/>
      <c r="R791" s="200"/>
      <c r="S791" s="200"/>
      <c r="T791" s="200"/>
      <c r="U791" s="200"/>
      <c r="V791" s="200"/>
      <c r="W791" s="200"/>
      <c r="X791" s="200"/>
      <c r="Y791" s="200"/>
      <c r="Z791" s="200"/>
    </row>
    <row r="792" spans="1:26" ht="15.75" thickBot="1" x14ac:dyDescent="0.3">
      <c r="A792" s="200"/>
      <c r="B792" s="200"/>
      <c r="C792" s="200"/>
      <c r="D792" s="200"/>
      <c r="E792" s="200"/>
      <c r="F792" s="200"/>
      <c r="G792" s="200"/>
      <c r="H792" s="200"/>
      <c r="I792" s="200"/>
      <c r="J792" s="200"/>
      <c r="K792" s="200"/>
      <c r="L792" s="200"/>
      <c r="M792" s="200"/>
      <c r="N792" s="200"/>
      <c r="O792" s="200"/>
      <c r="P792" s="200"/>
      <c r="Q792" s="200"/>
      <c r="R792" s="200"/>
      <c r="S792" s="200"/>
      <c r="T792" s="200"/>
      <c r="U792" s="200"/>
      <c r="V792" s="200"/>
      <c r="W792" s="200"/>
      <c r="X792" s="200"/>
      <c r="Y792" s="200"/>
      <c r="Z792" s="200"/>
    </row>
    <row r="793" spans="1:26" ht="15.75" thickBot="1" x14ac:dyDescent="0.3">
      <c r="A793" s="200"/>
      <c r="B793" s="200"/>
      <c r="C793" s="200"/>
      <c r="D793" s="200"/>
      <c r="E793" s="200"/>
      <c r="F793" s="200"/>
      <c r="G793" s="200"/>
      <c r="H793" s="200"/>
      <c r="I793" s="200"/>
      <c r="J793" s="200"/>
      <c r="K793" s="200"/>
      <c r="L793" s="200"/>
      <c r="M793" s="200"/>
      <c r="N793" s="200"/>
      <c r="O793" s="200"/>
      <c r="P793" s="200"/>
      <c r="Q793" s="200"/>
      <c r="R793" s="200"/>
      <c r="S793" s="200"/>
      <c r="T793" s="200"/>
      <c r="U793" s="200"/>
      <c r="V793" s="200"/>
      <c r="W793" s="200"/>
      <c r="X793" s="200"/>
      <c r="Y793" s="200"/>
      <c r="Z793" s="200"/>
    </row>
    <row r="794" spans="1:26" ht="15.75" thickBot="1" x14ac:dyDescent="0.3">
      <c r="A794" s="200"/>
      <c r="B794" s="200"/>
      <c r="C794" s="200"/>
      <c r="D794" s="200"/>
      <c r="E794" s="200"/>
      <c r="F794" s="200"/>
      <c r="G794" s="200"/>
      <c r="H794" s="200"/>
      <c r="I794" s="200"/>
      <c r="J794" s="200"/>
      <c r="K794" s="200"/>
      <c r="L794" s="200"/>
      <c r="M794" s="200"/>
      <c r="N794" s="200"/>
      <c r="O794" s="200"/>
      <c r="P794" s="200"/>
      <c r="Q794" s="200"/>
      <c r="R794" s="200"/>
      <c r="S794" s="200"/>
      <c r="T794" s="200"/>
      <c r="U794" s="200"/>
      <c r="V794" s="200"/>
      <c r="W794" s="200"/>
      <c r="X794" s="200"/>
      <c r="Y794" s="200"/>
      <c r="Z794" s="200"/>
    </row>
    <row r="795" spans="1:26" ht="15.75" thickBot="1" x14ac:dyDescent="0.3">
      <c r="A795" s="200"/>
      <c r="B795" s="200"/>
      <c r="C795" s="200"/>
      <c r="D795" s="200"/>
      <c r="E795" s="200"/>
      <c r="F795" s="200"/>
      <c r="G795" s="200"/>
      <c r="H795" s="200"/>
      <c r="I795" s="200"/>
      <c r="J795" s="200"/>
      <c r="K795" s="200"/>
      <c r="L795" s="200"/>
      <c r="M795" s="200"/>
      <c r="N795" s="200"/>
      <c r="O795" s="200"/>
      <c r="P795" s="200"/>
      <c r="Q795" s="200"/>
      <c r="R795" s="200"/>
      <c r="S795" s="200"/>
      <c r="T795" s="200"/>
      <c r="U795" s="200"/>
      <c r="V795" s="200"/>
      <c r="W795" s="200"/>
      <c r="X795" s="200"/>
      <c r="Y795" s="200"/>
      <c r="Z795" s="200"/>
    </row>
    <row r="796" spans="1:26" ht="15.75" thickBot="1" x14ac:dyDescent="0.3">
      <c r="A796" s="200"/>
      <c r="B796" s="200"/>
      <c r="C796" s="200"/>
      <c r="D796" s="200"/>
      <c r="E796" s="200"/>
      <c r="F796" s="200"/>
      <c r="G796" s="200"/>
      <c r="H796" s="200"/>
      <c r="I796" s="200"/>
      <c r="J796" s="200"/>
      <c r="K796" s="200"/>
      <c r="L796" s="200"/>
      <c r="M796" s="200"/>
      <c r="N796" s="200"/>
      <c r="O796" s="200"/>
      <c r="P796" s="200"/>
      <c r="Q796" s="200"/>
      <c r="R796" s="200"/>
      <c r="S796" s="200"/>
      <c r="T796" s="200"/>
      <c r="U796" s="200"/>
      <c r="V796" s="200"/>
      <c r="W796" s="200"/>
      <c r="X796" s="200"/>
      <c r="Y796" s="200"/>
      <c r="Z796" s="200"/>
    </row>
    <row r="797" spans="1:26" ht="15.75" thickBot="1" x14ac:dyDescent="0.3">
      <c r="A797" s="200"/>
      <c r="B797" s="200"/>
      <c r="C797" s="200"/>
      <c r="D797" s="200"/>
      <c r="E797" s="200"/>
      <c r="F797" s="200"/>
      <c r="G797" s="200"/>
      <c r="H797" s="200"/>
      <c r="I797" s="200"/>
      <c r="J797" s="200"/>
      <c r="K797" s="200"/>
      <c r="L797" s="200"/>
      <c r="M797" s="200"/>
      <c r="N797" s="200"/>
      <c r="O797" s="200"/>
      <c r="P797" s="200"/>
      <c r="Q797" s="200"/>
      <c r="R797" s="200"/>
      <c r="S797" s="200"/>
      <c r="T797" s="200"/>
      <c r="U797" s="200"/>
      <c r="V797" s="200"/>
      <c r="W797" s="200"/>
      <c r="X797" s="200"/>
      <c r="Y797" s="200"/>
      <c r="Z797" s="200"/>
    </row>
    <row r="798" spans="1:26" ht="15.75" thickBot="1" x14ac:dyDescent="0.3">
      <c r="A798" s="200"/>
      <c r="B798" s="200"/>
      <c r="C798" s="200"/>
      <c r="D798" s="200"/>
      <c r="E798" s="200"/>
      <c r="F798" s="200"/>
      <c r="G798" s="200"/>
      <c r="H798" s="200"/>
      <c r="I798" s="200"/>
      <c r="J798" s="200"/>
      <c r="K798" s="200"/>
      <c r="L798" s="200"/>
      <c r="M798" s="200"/>
      <c r="N798" s="200"/>
      <c r="O798" s="200"/>
      <c r="P798" s="200"/>
      <c r="Q798" s="200"/>
      <c r="R798" s="200"/>
      <c r="S798" s="200"/>
      <c r="T798" s="200"/>
      <c r="U798" s="200"/>
      <c r="V798" s="200"/>
      <c r="W798" s="200"/>
      <c r="X798" s="200"/>
      <c r="Y798" s="200"/>
      <c r="Z798" s="200"/>
    </row>
    <row r="799" spans="1:26" ht="15.75" thickBot="1" x14ac:dyDescent="0.3">
      <c r="A799" s="200"/>
      <c r="B799" s="200"/>
      <c r="C799" s="200"/>
      <c r="D799" s="200"/>
      <c r="E799" s="200"/>
      <c r="F799" s="200"/>
      <c r="G799" s="200"/>
      <c r="H799" s="200"/>
      <c r="I799" s="200"/>
      <c r="J799" s="200"/>
      <c r="K799" s="200"/>
      <c r="L799" s="200"/>
      <c r="M799" s="200"/>
      <c r="N799" s="200"/>
      <c r="O799" s="200"/>
      <c r="P799" s="200"/>
      <c r="Q799" s="200"/>
      <c r="R799" s="200"/>
      <c r="S799" s="200"/>
      <c r="T799" s="200"/>
      <c r="U799" s="200"/>
      <c r="V799" s="200"/>
      <c r="W799" s="200"/>
      <c r="X799" s="200"/>
      <c r="Y799" s="200"/>
      <c r="Z799" s="200"/>
    </row>
    <row r="800" spans="1:26" ht="15.75" thickBot="1" x14ac:dyDescent="0.3">
      <c r="A800" s="200"/>
      <c r="B800" s="200"/>
      <c r="C800" s="200"/>
      <c r="D800" s="200"/>
      <c r="E800" s="200"/>
      <c r="F800" s="200"/>
      <c r="G800" s="200"/>
      <c r="H800" s="200"/>
      <c r="I800" s="200"/>
      <c r="J800" s="200"/>
      <c r="K800" s="200"/>
      <c r="L800" s="200"/>
      <c r="M800" s="200"/>
      <c r="N800" s="200"/>
      <c r="O800" s="200"/>
      <c r="P800" s="200"/>
      <c r="Q800" s="200"/>
      <c r="R800" s="200"/>
      <c r="S800" s="200"/>
      <c r="T800" s="200"/>
      <c r="U800" s="200"/>
      <c r="V800" s="200"/>
      <c r="W800" s="200"/>
      <c r="X800" s="200"/>
      <c r="Y800" s="200"/>
      <c r="Z800" s="200"/>
    </row>
    <row r="801" spans="1:26" ht="15.75" thickBot="1" x14ac:dyDescent="0.3">
      <c r="A801" s="200"/>
      <c r="B801" s="200"/>
      <c r="C801" s="200"/>
      <c r="D801" s="200"/>
      <c r="E801" s="200"/>
      <c r="F801" s="200"/>
      <c r="G801" s="200"/>
      <c r="H801" s="200"/>
      <c r="I801" s="200"/>
      <c r="J801" s="200"/>
      <c r="K801" s="200"/>
      <c r="L801" s="200"/>
      <c r="M801" s="200"/>
      <c r="N801" s="200"/>
      <c r="O801" s="200"/>
      <c r="P801" s="200"/>
      <c r="Q801" s="200"/>
      <c r="R801" s="200"/>
      <c r="S801" s="200"/>
      <c r="T801" s="200"/>
      <c r="U801" s="200"/>
      <c r="V801" s="200"/>
      <c r="W801" s="200"/>
      <c r="X801" s="200"/>
      <c r="Y801" s="200"/>
      <c r="Z801" s="200"/>
    </row>
    <row r="802" spans="1:26" ht="15.75" thickBot="1" x14ac:dyDescent="0.3">
      <c r="A802" s="200"/>
      <c r="B802" s="200"/>
      <c r="C802" s="200"/>
      <c r="D802" s="200"/>
      <c r="E802" s="200"/>
      <c r="F802" s="200"/>
      <c r="G802" s="200"/>
      <c r="H802" s="200"/>
      <c r="I802" s="200"/>
      <c r="J802" s="200"/>
      <c r="K802" s="200"/>
      <c r="L802" s="200"/>
      <c r="M802" s="200"/>
      <c r="N802" s="200"/>
      <c r="O802" s="200"/>
      <c r="P802" s="200"/>
      <c r="Q802" s="200"/>
      <c r="R802" s="200"/>
      <c r="S802" s="200"/>
      <c r="T802" s="200"/>
      <c r="U802" s="200"/>
      <c r="V802" s="200"/>
      <c r="W802" s="200"/>
      <c r="X802" s="200"/>
      <c r="Y802" s="200"/>
      <c r="Z802" s="200"/>
    </row>
    <row r="803" spans="1:26" ht="15.75" thickBot="1" x14ac:dyDescent="0.3">
      <c r="A803" s="200"/>
      <c r="B803" s="200"/>
      <c r="C803" s="200"/>
      <c r="D803" s="200"/>
      <c r="E803" s="200"/>
      <c r="F803" s="200"/>
      <c r="G803" s="200"/>
      <c r="H803" s="200"/>
      <c r="I803" s="200"/>
      <c r="J803" s="200"/>
      <c r="K803" s="200"/>
      <c r="L803" s="200"/>
      <c r="M803" s="200"/>
      <c r="N803" s="200"/>
      <c r="O803" s="200"/>
      <c r="P803" s="200"/>
      <c r="Q803" s="200"/>
      <c r="R803" s="200"/>
      <c r="S803" s="200"/>
      <c r="T803" s="200"/>
      <c r="U803" s="200"/>
      <c r="V803" s="200"/>
      <c r="W803" s="200"/>
      <c r="X803" s="200"/>
      <c r="Y803" s="200"/>
      <c r="Z803" s="200"/>
    </row>
    <row r="804" spans="1:26" ht="15.75" thickBot="1" x14ac:dyDescent="0.3">
      <c r="A804" s="200"/>
      <c r="B804" s="200"/>
      <c r="C804" s="200"/>
      <c r="D804" s="200"/>
      <c r="E804" s="200"/>
      <c r="F804" s="200"/>
      <c r="G804" s="200"/>
      <c r="H804" s="200"/>
      <c r="I804" s="200"/>
      <c r="J804" s="200"/>
      <c r="K804" s="200"/>
      <c r="L804" s="200"/>
      <c r="M804" s="200"/>
      <c r="N804" s="200"/>
      <c r="O804" s="200"/>
      <c r="P804" s="200"/>
      <c r="Q804" s="200"/>
      <c r="R804" s="200"/>
      <c r="S804" s="200"/>
      <c r="T804" s="200"/>
      <c r="U804" s="200"/>
      <c r="V804" s="200"/>
      <c r="W804" s="200"/>
      <c r="X804" s="200"/>
      <c r="Y804" s="200"/>
      <c r="Z804" s="200"/>
    </row>
    <row r="805" spans="1:26" ht="15.75" thickBot="1" x14ac:dyDescent="0.3">
      <c r="A805" s="200"/>
      <c r="B805" s="200"/>
      <c r="C805" s="200"/>
      <c r="D805" s="200"/>
      <c r="E805" s="200"/>
      <c r="F805" s="200"/>
      <c r="G805" s="200"/>
      <c r="H805" s="200"/>
      <c r="I805" s="200"/>
      <c r="J805" s="200"/>
      <c r="K805" s="200"/>
      <c r="L805" s="200"/>
      <c r="M805" s="200"/>
      <c r="N805" s="200"/>
      <c r="O805" s="200"/>
      <c r="P805" s="200"/>
      <c r="Q805" s="200"/>
      <c r="R805" s="200"/>
      <c r="S805" s="200"/>
      <c r="T805" s="200"/>
      <c r="U805" s="200"/>
      <c r="V805" s="200"/>
      <c r="W805" s="200"/>
      <c r="X805" s="200"/>
      <c r="Y805" s="200"/>
      <c r="Z805" s="200"/>
    </row>
    <row r="806" spans="1:26" ht="15.75" thickBot="1" x14ac:dyDescent="0.3">
      <c r="A806" s="200"/>
      <c r="B806" s="200"/>
      <c r="C806" s="200"/>
      <c r="D806" s="200"/>
      <c r="E806" s="200"/>
      <c r="F806" s="200"/>
      <c r="G806" s="200"/>
      <c r="H806" s="200"/>
      <c r="I806" s="200"/>
      <c r="J806" s="200"/>
      <c r="K806" s="200"/>
      <c r="L806" s="200"/>
      <c r="M806" s="200"/>
      <c r="N806" s="200"/>
      <c r="O806" s="200"/>
      <c r="P806" s="200"/>
      <c r="Q806" s="200"/>
      <c r="R806" s="200"/>
      <c r="S806" s="200"/>
      <c r="T806" s="200"/>
      <c r="U806" s="200"/>
      <c r="V806" s="200"/>
      <c r="W806" s="200"/>
      <c r="X806" s="200"/>
      <c r="Y806" s="200"/>
      <c r="Z806" s="200"/>
    </row>
    <row r="807" spans="1:26" ht="15.75" thickBot="1" x14ac:dyDescent="0.3">
      <c r="A807" s="200"/>
      <c r="B807" s="200"/>
      <c r="C807" s="200"/>
      <c r="D807" s="200"/>
      <c r="E807" s="200"/>
      <c r="F807" s="200"/>
      <c r="G807" s="200"/>
      <c r="H807" s="200"/>
      <c r="I807" s="200"/>
      <c r="J807" s="200"/>
      <c r="K807" s="200"/>
      <c r="L807" s="200"/>
      <c r="M807" s="200"/>
      <c r="N807" s="200"/>
      <c r="O807" s="200"/>
      <c r="P807" s="200"/>
      <c r="Q807" s="200"/>
      <c r="R807" s="200"/>
      <c r="S807" s="200"/>
      <c r="T807" s="200"/>
      <c r="U807" s="200"/>
      <c r="V807" s="200"/>
      <c r="W807" s="200"/>
      <c r="X807" s="200"/>
      <c r="Y807" s="200"/>
      <c r="Z807" s="200"/>
    </row>
    <row r="808" spans="1:26" ht="15.75" thickBot="1" x14ac:dyDescent="0.3">
      <c r="A808" s="200"/>
      <c r="B808" s="200"/>
      <c r="C808" s="200"/>
      <c r="D808" s="200"/>
      <c r="E808" s="200"/>
      <c r="F808" s="200"/>
      <c r="G808" s="200"/>
      <c r="H808" s="200"/>
      <c r="I808" s="200"/>
      <c r="J808" s="200"/>
      <c r="K808" s="200"/>
      <c r="L808" s="200"/>
      <c r="M808" s="200"/>
      <c r="N808" s="200"/>
      <c r="O808" s="200"/>
      <c r="P808" s="200"/>
      <c r="Q808" s="200"/>
      <c r="R808" s="200"/>
      <c r="S808" s="200"/>
      <c r="T808" s="200"/>
      <c r="U808" s="200"/>
      <c r="V808" s="200"/>
      <c r="W808" s="200"/>
      <c r="X808" s="200"/>
      <c r="Y808" s="200"/>
      <c r="Z808" s="200"/>
    </row>
    <row r="809" spans="1:26" ht="15.75" thickBot="1" x14ac:dyDescent="0.3">
      <c r="A809" s="200"/>
      <c r="B809" s="200"/>
      <c r="C809" s="200"/>
      <c r="D809" s="200"/>
      <c r="E809" s="200"/>
      <c r="F809" s="200"/>
      <c r="G809" s="200"/>
      <c r="H809" s="200"/>
      <c r="I809" s="200"/>
      <c r="J809" s="200"/>
      <c r="K809" s="200"/>
      <c r="L809" s="200"/>
      <c r="M809" s="200"/>
      <c r="N809" s="200"/>
      <c r="O809" s="200"/>
      <c r="P809" s="200"/>
      <c r="Q809" s="200"/>
      <c r="R809" s="200"/>
      <c r="S809" s="200"/>
      <c r="T809" s="200"/>
      <c r="U809" s="200"/>
      <c r="V809" s="200"/>
      <c r="W809" s="200"/>
      <c r="X809" s="200"/>
      <c r="Y809" s="200"/>
      <c r="Z809" s="200"/>
    </row>
    <row r="810" spans="1:26" ht="15.75" thickBot="1" x14ac:dyDescent="0.3">
      <c r="A810" s="200"/>
      <c r="B810" s="200"/>
      <c r="C810" s="200"/>
      <c r="D810" s="200"/>
      <c r="E810" s="200"/>
      <c r="F810" s="200"/>
      <c r="G810" s="200"/>
      <c r="H810" s="200"/>
      <c r="I810" s="200"/>
      <c r="J810" s="200"/>
      <c r="K810" s="200"/>
      <c r="L810" s="200"/>
      <c r="M810" s="200"/>
      <c r="N810" s="200"/>
      <c r="O810" s="200"/>
      <c r="P810" s="200"/>
      <c r="Q810" s="200"/>
      <c r="R810" s="200"/>
      <c r="S810" s="200"/>
      <c r="T810" s="200"/>
      <c r="U810" s="200"/>
      <c r="V810" s="200"/>
      <c r="W810" s="200"/>
      <c r="X810" s="200"/>
      <c r="Y810" s="200"/>
      <c r="Z810" s="200"/>
    </row>
    <row r="811" spans="1:26" ht="15.75" thickBot="1" x14ac:dyDescent="0.3">
      <c r="A811" s="200"/>
      <c r="B811" s="200"/>
      <c r="C811" s="200"/>
      <c r="D811" s="200"/>
      <c r="E811" s="200"/>
      <c r="F811" s="200"/>
      <c r="G811" s="200"/>
      <c r="H811" s="200"/>
      <c r="I811" s="200"/>
      <c r="J811" s="200"/>
      <c r="K811" s="200"/>
      <c r="L811" s="200"/>
      <c r="M811" s="200"/>
      <c r="N811" s="200"/>
      <c r="O811" s="200"/>
      <c r="P811" s="200"/>
      <c r="Q811" s="200"/>
      <c r="R811" s="200"/>
      <c r="S811" s="200"/>
      <c r="T811" s="200"/>
      <c r="U811" s="200"/>
      <c r="V811" s="200"/>
      <c r="W811" s="200"/>
      <c r="X811" s="200"/>
      <c r="Y811" s="200"/>
      <c r="Z811" s="200"/>
    </row>
    <row r="812" spans="1:26" ht="15.75" thickBot="1" x14ac:dyDescent="0.3">
      <c r="A812" s="200"/>
      <c r="B812" s="200"/>
      <c r="C812" s="200"/>
      <c r="D812" s="200"/>
      <c r="E812" s="200"/>
      <c r="F812" s="200"/>
      <c r="G812" s="200"/>
      <c r="H812" s="200"/>
      <c r="I812" s="200"/>
      <c r="J812" s="200"/>
      <c r="K812" s="200"/>
      <c r="L812" s="200"/>
      <c r="M812" s="200"/>
      <c r="N812" s="200"/>
      <c r="O812" s="200"/>
      <c r="P812" s="200"/>
      <c r="Q812" s="200"/>
      <c r="R812" s="200"/>
      <c r="S812" s="200"/>
      <c r="T812" s="200"/>
      <c r="U812" s="200"/>
      <c r="V812" s="200"/>
      <c r="W812" s="200"/>
      <c r="X812" s="200"/>
      <c r="Y812" s="200"/>
      <c r="Z812" s="200"/>
    </row>
    <row r="813" spans="1:26" ht="15.75" thickBot="1" x14ac:dyDescent="0.3">
      <c r="A813" s="200"/>
      <c r="B813" s="200"/>
      <c r="C813" s="200"/>
      <c r="D813" s="200"/>
      <c r="E813" s="200"/>
      <c r="F813" s="200"/>
      <c r="G813" s="200"/>
      <c r="H813" s="200"/>
      <c r="I813" s="200"/>
      <c r="J813" s="200"/>
      <c r="K813" s="200"/>
      <c r="L813" s="200"/>
      <c r="M813" s="200"/>
      <c r="N813" s="200"/>
      <c r="O813" s="200"/>
      <c r="P813" s="200"/>
      <c r="Q813" s="200"/>
      <c r="R813" s="200"/>
      <c r="S813" s="200"/>
      <c r="T813" s="200"/>
      <c r="U813" s="200"/>
      <c r="V813" s="200"/>
      <c r="W813" s="200"/>
      <c r="X813" s="200"/>
      <c r="Y813" s="200"/>
      <c r="Z813" s="200"/>
    </row>
    <row r="814" spans="1:26" ht="15.75" thickBot="1" x14ac:dyDescent="0.3">
      <c r="A814" s="200"/>
      <c r="B814" s="200"/>
      <c r="C814" s="200"/>
      <c r="D814" s="200"/>
      <c r="E814" s="200"/>
      <c r="F814" s="200"/>
      <c r="G814" s="200"/>
      <c r="H814" s="200"/>
      <c r="I814" s="200"/>
      <c r="J814" s="200"/>
      <c r="K814" s="200"/>
      <c r="L814" s="200"/>
      <c r="M814" s="200"/>
      <c r="N814" s="200"/>
      <c r="O814" s="200"/>
      <c r="P814" s="200"/>
      <c r="Q814" s="200"/>
      <c r="R814" s="200"/>
      <c r="S814" s="200"/>
      <c r="T814" s="200"/>
      <c r="U814" s="200"/>
      <c r="V814" s="200"/>
      <c r="W814" s="200"/>
      <c r="X814" s="200"/>
      <c r="Y814" s="200"/>
      <c r="Z814" s="200"/>
    </row>
    <row r="815" spans="1:26" ht="15.75" thickBot="1" x14ac:dyDescent="0.3">
      <c r="A815" s="200"/>
      <c r="B815" s="200"/>
      <c r="C815" s="200"/>
      <c r="D815" s="200"/>
      <c r="E815" s="200"/>
      <c r="F815" s="200"/>
      <c r="G815" s="200"/>
      <c r="H815" s="200"/>
      <c r="I815" s="200"/>
      <c r="J815" s="200"/>
      <c r="K815" s="200"/>
      <c r="L815" s="200"/>
      <c r="M815" s="200"/>
      <c r="N815" s="200"/>
      <c r="O815" s="200"/>
      <c r="P815" s="200"/>
      <c r="Q815" s="200"/>
      <c r="R815" s="200"/>
      <c r="S815" s="200"/>
      <c r="T815" s="200"/>
      <c r="U815" s="200"/>
      <c r="V815" s="200"/>
      <c r="W815" s="200"/>
      <c r="X815" s="200"/>
      <c r="Y815" s="200"/>
      <c r="Z815" s="200"/>
    </row>
    <row r="816" spans="1:26" ht="15.75" thickBot="1" x14ac:dyDescent="0.3">
      <c r="A816" s="200"/>
      <c r="B816" s="200"/>
      <c r="C816" s="200"/>
      <c r="D816" s="200"/>
      <c r="E816" s="200"/>
      <c r="F816" s="200"/>
      <c r="G816" s="200"/>
      <c r="H816" s="200"/>
      <c r="I816" s="200"/>
      <c r="J816" s="200"/>
      <c r="K816" s="200"/>
      <c r="L816" s="200"/>
      <c r="M816" s="200"/>
      <c r="N816" s="200"/>
      <c r="O816" s="200"/>
      <c r="P816" s="200"/>
      <c r="Q816" s="200"/>
      <c r="R816" s="200"/>
      <c r="S816" s="200"/>
      <c r="T816" s="200"/>
      <c r="U816" s="200"/>
      <c r="V816" s="200"/>
      <c r="W816" s="200"/>
      <c r="X816" s="200"/>
      <c r="Y816" s="200"/>
      <c r="Z816" s="200"/>
    </row>
    <row r="817" spans="1:26" ht="15.75" thickBot="1" x14ac:dyDescent="0.3">
      <c r="A817" s="200"/>
      <c r="B817" s="200"/>
      <c r="C817" s="200"/>
      <c r="D817" s="200"/>
      <c r="E817" s="200"/>
      <c r="F817" s="200"/>
      <c r="G817" s="200"/>
      <c r="H817" s="200"/>
      <c r="I817" s="200"/>
      <c r="J817" s="200"/>
      <c r="K817" s="200"/>
      <c r="L817" s="200"/>
      <c r="M817" s="200"/>
      <c r="N817" s="200"/>
      <c r="O817" s="200"/>
      <c r="P817" s="200"/>
      <c r="Q817" s="200"/>
      <c r="R817" s="200"/>
      <c r="S817" s="200"/>
      <c r="T817" s="200"/>
      <c r="U817" s="200"/>
      <c r="V817" s="200"/>
      <c r="W817" s="200"/>
      <c r="X817" s="200"/>
      <c r="Y817" s="200"/>
      <c r="Z817" s="200"/>
    </row>
    <row r="818" spans="1:26" ht="15.75" thickBot="1" x14ac:dyDescent="0.3">
      <c r="A818" s="200"/>
      <c r="B818" s="200"/>
      <c r="C818" s="200"/>
      <c r="D818" s="200"/>
      <c r="E818" s="200"/>
      <c r="F818" s="200"/>
      <c r="G818" s="200"/>
      <c r="H818" s="200"/>
      <c r="I818" s="200"/>
      <c r="J818" s="200"/>
      <c r="K818" s="200"/>
      <c r="L818" s="200"/>
      <c r="M818" s="200"/>
      <c r="N818" s="200"/>
      <c r="O818" s="200"/>
      <c r="P818" s="200"/>
      <c r="Q818" s="200"/>
      <c r="R818" s="200"/>
      <c r="S818" s="200"/>
      <c r="T818" s="200"/>
      <c r="U818" s="200"/>
      <c r="V818" s="200"/>
      <c r="W818" s="200"/>
      <c r="X818" s="200"/>
      <c r="Y818" s="200"/>
      <c r="Z818" s="200"/>
    </row>
    <row r="819" spans="1:26" ht="15.75" thickBot="1" x14ac:dyDescent="0.3">
      <c r="A819" s="200"/>
      <c r="B819" s="200"/>
      <c r="C819" s="200"/>
      <c r="D819" s="200"/>
      <c r="E819" s="200"/>
      <c r="F819" s="200"/>
      <c r="G819" s="200"/>
      <c r="H819" s="200"/>
      <c r="I819" s="200"/>
      <c r="J819" s="200"/>
      <c r="K819" s="200"/>
      <c r="L819" s="200"/>
      <c r="M819" s="200"/>
      <c r="N819" s="200"/>
      <c r="O819" s="200"/>
      <c r="P819" s="200"/>
      <c r="Q819" s="200"/>
      <c r="R819" s="200"/>
      <c r="S819" s="200"/>
      <c r="T819" s="200"/>
      <c r="U819" s="200"/>
      <c r="V819" s="200"/>
      <c r="W819" s="200"/>
      <c r="X819" s="200"/>
      <c r="Y819" s="200"/>
      <c r="Z819" s="200"/>
    </row>
    <row r="820" spans="1:26" ht="15.75" thickBot="1" x14ac:dyDescent="0.3">
      <c r="A820" s="200"/>
      <c r="B820" s="200"/>
      <c r="C820" s="200"/>
      <c r="D820" s="200"/>
      <c r="E820" s="200"/>
      <c r="F820" s="200"/>
      <c r="G820" s="200"/>
      <c r="H820" s="200"/>
      <c r="I820" s="200"/>
      <c r="J820" s="200"/>
      <c r="K820" s="200"/>
      <c r="L820" s="200"/>
      <c r="M820" s="200"/>
      <c r="N820" s="200"/>
      <c r="O820" s="200"/>
      <c r="P820" s="200"/>
      <c r="Q820" s="200"/>
      <c r="R820" s="200"/>
      <c r="S820" s="200"/>
      <c r="T820" s="200"/>
      <c r="U820" s="200"/>
      <c r="V820" s="200"/>
      <c r="W820" s="200"/>
      <c r="X820" s="200"/>
      <c r="Y820" s="200"/>
      <c r="Z820" s="200"/>
    </row>
    <row r="821" spans="1:26" ht="15.75" thickBot="1" x14ac:dyDescent="0.3">
      <c r="A821" s="200"/>
      <c r="B821" s="200"/>
      <c r="C821" s="200"/>
      <c r="D821" s="200"/>
      <c r="E821" s="200"/>
      <c r="F821" s="200"/>
      <c r="G821" s="200"/>
      <c r="H821" s="200"/>
      <c r="I821" s="200"/>
      <c r="J821" s="200"/>
      <c r="K821" s="200"/>
      <c r="L821" s="200"/>
      <c r="M821" s="200"/>
      <c r="N821" s="200"/>
      <c r="O821" s="200"/>
      <c r="P821" s="200"/>
      <c r="Q821" s="200"/>
      <c r="R821" s="200"/>
      <c r="S821" s="200"/>
      <c r="T821" s="200"/>
      <c r="U821" s="200"/>
      <c r="V821" s="200"/>
      <c r="W821" s="200"/>
      <c r="X821" s="200"/>
      <c r="Y821" s="200"/>
      <c r="Z821" s="200"/>
    </row>
    <row r="822" spans="1:26" ht="15.75" thickBot="1" x14ac:dyDescent="0.3">
      <c r="A822" s="200"/>
      <c r="B822" s="200"/>
      <c r="C822" s="200"/>
      <c r="D822" s="200"/>
      <c r="E822" s="200"/>
      <c r="F822" s="200"/>
      <c r="G822" s="200"/>
      <c r="H822" s="200"/>
      <c r="I822" s="200"/>
      <c r="J822" s="200"/>
      <c r="K822" s="200"/>
      <c r="L822" s="200"/>
      <c r="M822" s="200"/>
      <c r="N822" s="200"/>
      <c r="O822" s="200"/>
      <c r="P822" s="200"/>
      <c r="Q822" s="200"/>
      <c r="R822" s="200"/>
      <c r="S822" s="200"/>
      <c r="T822" s="200"/>
      <c r="U822" s="200"/>
      <c r="V822" s="200"/>
      <c r="W822" s="200"/>
      <c r="X822" s="200"/>
      <c r="Y822" s="200"/>
      <c r="Z822" s="200"/>
    </row>
    <row r="823" spans="1:26" ht="15.75" thickBot="1" x14ac:dyDescent="0.3">
      <c r="A823" s="200"/>
      <c r="B823" s="200"/>
      <c r="C823" s="200"/>
      <c r="D823" s="200"/>
      <c r="E823" s="200"/>
      <c r="F823" s="200"/>
      <c r="G823" s="200"/>
      <c r="H823" s="200"/>
      <c r="I823" s="200"/>
      <c r="J823" s="200"/>
      <c r="K823" s="200"/>
      <c r="L823" s="200"/>
      <c r="M823" s="200"/>
      <c r="N823" s="200"/>
      <c r="O823" s="200"/>
      <c r="P823" s="200"/>
      <c r="Q823" s="200"/>
      <c r="R823" s="200"/>
      <c r="S823" s="200"/>
      <c r="T823" s="200"/>
      <c r="U823" s="200"/>
      <c r="V823" s="200"/>
      <c r="W823" s="200"/>
      <c r="X823" s="200"/>
      <c r="Y823" s="200"/>
      <c r="Z823" s="200"/>
    </row>
    <row r="824" spans="1:26" ht="15.75" thickBot="1" x14ac:dyDescent="0.3">
      <c r="A824" s="200"/>
      <c r="B824" s="200"/>
      <c r="C824" s="200"/>
      <c r="D824" s="200"/>
      <c r="E824" s="200"/>
      <c r="F824" s="200"/>
      <c r="G824" s="200"/>
      <c r="H824" s="200"/>
      <c r="I824" s="200"/>
      <c r="J824" s="200"/>
      <c r="K824" s="200"/>
      <c r="L824" s="200"/>
      <c r="M824" s="200"/>
      <c r="N824" s="200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  <c r="Z824" s="200"/>
    </row>
    <row r="825" spans="1:26" ht="15.75" thickBot="1" x14ac:dyDescent="0.3">
      <c r="A825" s="200"/>
      <c r="B825" s="200"/>
      <c r="C825" s="200"/>
      <c r="D825" s="200"/>
      <c r="E825" s="200"/>
      <c r="F825" s="200"/>
      <c r="G825" s="200"/>
      <c r="H825" s="200"/>
      <c r="I825" s="200"/>
      <c r="J825" s="200"/>
      <c r="K825" s="200"/>
      <c r="L825" s="200"/>
      <c r="M825" s="200"/>
      <c r="N825" s="200"/>
      <c r="O825" s="200"/>
      <c r="P825" s="200"/>
      <c r="Q825" s="200"/>
      <c r="R825" s="200"/>
      <c r="S825" s="200"/>
      <c r="T825" s="200"/>
      <c r="U825" s="200"/>
      <c r="V825" s="200"/>
      <c r="W825" s="200"/>
      <c r="X825" s="200"/>
      <c r="Y825" s="200"/>
      <c r="Z825" s="200"/>
    </row>
    <row r="826" spans="1:26" ht="15.75" thickBot="1" x14ac:dyDescent="0.3">
      <c r="A826" s="200"/>
      <c r="B826" s="200"/>
      <c r="C826" s="200"/>
      <c r="D826" s="200"/>
      <c r="E826" s="200"/>
      <c r="F826" s="200"/>
      <c r="G826" s="200"/>
      <c r="H826" s="200"/>
      <c r="I826" s="200"/>
      <c r="J826" s="200"/>
      <c r="K826" s="200"/>
      <c r="L826" s="200"/>
      <c r="M826" s="200"/>
      <c r="N826" s="200"/>
      <c r="O826" s="200"/>
      <c r="P826" s="200"/>
      <c r="Q826" s="200"/>
      <c r="R826" s="200"/>
      <c r="S826" s="200"/>
      <c r="T826" s="200"/>
      <c r="U826" s="200"/>
      <c r="V826" s="200"/>
      <c r="W826" s="200"/>
      <c r="X826" s="200"/>
      <c r="Y826" s="200"/>
      <c r="Z826" s="200"/>
    </row>
    <row r="827" spans="1:26" ht="15.75" thickBot="1" x14ac:dyDescent="0.3">
      <c r="A827" s="200"/>
      <c r="B827" s="200"/>
      <c r="C827" s="200"/>
      <c r="D827" s="200"/>
      <c r="E827" s="200"/>
      <c r="F827" s="200"/>
      <c r="G827" s="200"/>
      <c r="H827" s="200"/>
      <c r="I827" s="200"/>
      <c r="J827" s="200"/>
      <c r="K827" s="200"/>
      <c r="L827" s="200"/>
      <c r="M827" s="200"/>
      <c r="N827" s="200"/>
      <c r="O827" s="200"/>
      <c r="P827" s="200"/>
      <c r="Q827" s="200"/>
      <c r="R827" s="200"/>
      <c r="S827" s="200"/>
      <c r="T827" s="200"/>
      <c r="U827" s="200"/>
      <c r="V827" s="200"/>
      <c r="W827" s="200"/>
      <c r="X827" s="200"/>
      <c r="Y827" s="200"/>
      <c r="Z827" s="200"/>
    </row>
    <row r="828" spans="1:26" ht="15.75" thickBot="1" x14ac:dyDescent="0.3">
      <c r="A828" s="200"/>
      <c r="B828" s="200"/>
      <c r="C828" s="200"/>
      <c r="D828" s="200"/>
      <c r="E828" s="200"/>
      <c r="F828" s="200"/>
      <c r="G828" s="200"/>
      <c r="H828" s="200"/>
      <c r="I828" s="200"/>
      <c r="J828" s="200"/>
      <c r="K828" s="200"/>
      <c r="L828" s="200"/>
      <c r="M828" s="200"/>
      <c r="N828" s="200"/>
      <c r="O828" s="200"/>
      <c r="P828" s="200"/>
      <c r="Q828" s="200"/>
      <c r="R828" s="200"/>
      <c r="S828" s="200"/>
      <c r="T828" s="200"/>
      <c r="U828" s="200"/>
      <c r="V828" s="200"/>
      <c r="W828" s="200"/>
      <c r="X828" s="200"/>
      <c r="Y828" s="200"/>
      <c r="Z828" s="200"/>
    </row>
    <row r="829" spans="1:26" ht="15.75" thickBot="1" x14ac:dyDescent="0.3">
      <c r="A829" s="200"/>
      <c r="B829" s="200"/>
      <c r="C829" s="200"/>
      <c r="D829" s="200"/>
      <c r="E829" s="200"/>
      <c r="F829" s="200"/>
      <c r="G829" s="200"/>
      <c r="H829" s="200"/>
      <c r="I829" s="200"/>
      <c r="J829" s="200"/>
      <c r="K829" s="200"/>
      <c r="L829" s="200"/>
      <c r="M829" s="200"/>
      <c r="N829" s="200"/>
      <c r="O829" s="200"/>
      <c r="P829" s="200"/>
      <c r="Q829" s="200"/>
      <c r="R829" s="200"/>
      <c r="S829" s="200"/>
      <c r="T829" s="200"/>
      <c r="U829" s="200"/>
      <c r="V829" s="200"/>
      <c r="W829" s="200"/>
      <c r="X829" s="200"/>
      <c r="Y829" s="200"/>
      <c r="Z829" s="200"/>
    </row>
    <row r="830" spans="1:26" ht="15.75" thickBot="1" x14ac:dyDescent="0.3">
      <c r="A830" s="200"/>
      <c r="B830" s="200"/>
      <c r="C830" s="200"/>
      <c r="D830" s="200"/>
      <c r="E830" s="200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  <c r="Z830" s="200"/>
    </row>
    <row r="831" spans="1:26" ht="15.75" thickBot="1" x14ac:dyDescent="0.3">
      <c r="A831" s="200"/>
      <c r="B831" s="200"/>
      <c r="C831" s="200"/>
      <c r="D831" s="200"/>
      <c r="E831" s="200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  <c r="Z831" s="200"/>
    </row>
    <row r="832" spans="1:26" ht="15.75" thickBot="1" x14ac:dyDescent="0.3">
      <c r="A832" s="200"/>
      <c r="B832" s="200"/>
      <c r="C832" s="200"/>
      <c r="D832" s="200"/>
      <c r="E832" s="200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  <c r="R832" s="200"/>
      <c r="S832" s="200"/>
      <c r="T832" s="200"/>
      <c r="U832" s="200"/>
      <c r="V832" s="200"/>
      <c r="W832" s="200"/>
      <c r="X832" s="200"/>
      <c r="Y832" s="200"/>
      <c r="Z832" s="200"/>
    </row>
    <row r="833" spans="1:26" ht="15.75" thickBot="1" x14ac:dyDescent="0.3">
      <c r="A833" s="200"/>
      <c r="B833" s="200"/>
      <c r="C833" s="200"/>
      <c r="D833" s="200"/>
      <c r="E833" s="200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  <c r="R833" s="200"/>
      <c r="S833" s="200"/>
      <c r="T833" s="200"/>
      <c r="U833" s="200"/>
      <c r="V833" s="200"/>
      <c r="W833" s="200"/>
      <c r="X833" s="200"/>
      <c r="Y833" s="200"/>
      <c r="Z833" s="200"/>
    </row>
    <row r="834" spans="1:26" ht="15.75" thickBot="1" x14ac:dyDescent="0.3">
      <c r="A834" s="200"/>
      <c r="B834" s="200"/>
      <c r="C834" s="200"/>
      <c r="D834" s="200"/>
      <c r="E834" s="200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  <c r="Z834" s="200"/>
    </row>
    <row r="835" spans="1:26" ht="15.75" thickBot="1" x14ac:dyDescent="0.3">
      <c r="A835" s="200"/>
      <c r="B835" s="200"/>
      <c r="C835" s="200"/>
      <c r="D835" s="200"/>
      <c r="E835" s="200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  <c r="Z835" s="200"/>
    </row>
    <row r="836" spans="1:26" ht="15.75" thickBot="1" x14ac:dyDescent="0.3">
      <c r="A836" s="200"/>
      <c r="B836" s="200"/>
      <c r="C836" s="200"/>
      <c r="D836" s="200"/>
      <c r="E836" s="200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  <c r="Z836" s="200"/>
    </row>
    <row r="837" spans="1:26" ht="15.75" thickBot="1" x14ac:dyDescent="0.3">
      <c r="A837" s="200"/>
      <c r="B837" s="200"/>
      <c r="C837" s="200"/>
      <c r="D837" s="200"/>
      <c r="E837" s="200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  <c r="Z837" s="200"/>
    </row>
    <row r="838" spans="1:26" ht="15.75" thickBot="1" x14ac:dyDescent="0.3">
      <c r="A838" s="200"/>
      <c r="B838" s="200"/>
      <c r="C838" s="200"/>
      <c r="D838" s="200"/>
      <c r="E838" s="200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  <c r="Z838" s="200"/>
    </row>
    <row r="839" spans="1:26" ht="15.75" thickBot="1" x14ac:dyDescent="0.3">
      <c r="A839" s="200"/>
      <c r="B839" s="200"/>
      <c r="C839" s="200"/>
      <c r="D839" s="200"/>
      <c r="E839" s="200"/>
      <c r="F839" s="200"/>
      <c r="G839" s="200"/>
      <c r="H839" s="200"/>
      <c r="I839" s="200"/>
      <c r="J839" s="200"/>
      <c r="K839" s="200"/>
      <c r="L839" s="200"/>
      <c r="M839" s="200"/>
      <c r="N839" s="200"/>
      <c r="O839" s="200"/>
      <c r="P839" s="200"/>
      <c r="Q839" s="200"/>
      <c r="R839" s="200"/>
      <c r="S839" s="200"/>
      <c r="T839" s="200"/>
      <c r="U839" s="200"/>
      <c r="V839" s="200"/>
      <c r="W839" s="200"/>
      <c r="X839" s="200"/>
      <c r="Y839" s="200"/>
      <c r="Z839" s="200"/>
    </row>
    <row r="840" spans="1:26" ht="15.75" thickBot="1" x14ac:dyDescent="0.3">
      <c r="A840" s="200"/>
      <c r="B840" s="200"/>
      <c r="C840" s="200"/>
      <c r="D840" s="200"/>
      <c r="E840" s="200"/>
      <c r="F840" s="200"/>
      <c r="G840" s="200"/>
      <c r="H840" s="200"/>
      <c r="I840" s="200"/>
      <c r="J840" s="200"/>
      <c r="K840" s="200"/>
      <c r="L840" s="200"/>
      <c r="M840" s="200"/>
      <c r="N840" s="200"/>
      <c r="O840" s="200"/>
      <c r="P840" s="200"/>
      <c r="Q840" s="200"/>
      <c r="R840" s="200"/>
      <c r="S840" s="200"/>
      <c r="T840" s="200"/>
      <c r="U840" s="200"/>
      <c r="V840" s="200"/>
      <c r="W840" s="200"/>
      <c r="X840" s="200"/>
      <c r="Y840" s="200"/>
      <c r="Z840" s="200"/>
    </row>
    <row r="841" spans="1:26" ht="15.75" thickBot="1" x14ac:dyDescent="0.3">
      <c r="A841" s="200"/>
      <c r="B841" s="200"/>
      <c r="C841" s="200"/>
      <c r="D841" s="200"/>
      <c r="E841" s="200"/>
      <c r="F841" s="200"/>
      <c r="G841" s="200"/>
      <c r="H841" s="200"/>
      <c r="I841" s="200"/>
      <c r="J841" s="200"/>
      <c r="K841" s="200"/>
      <c r="L841" s="200"/>
      <c r="M841" s="200"/>
      <c r="N841" s="200"/>
      <c r="O841" s="200"/>
      <c r="P841" s="200"/>
      <c r="Q841" s="200"/>
      <c r="R841" s="200"/>
      <c r="S841" s="200"/>
      <c r="T841" s="200"/>
      <c r="U841" s="200"/>
      <c r="V841" s="200"/>
      <c r="W841" s="200"/>
      <c r="X841" s="200"/>
      <c r="Y841" s="200"/>
      <c r="Z841" s="200"/>
    </row>
    <row r="842" spans="1:26" ht="15.75" thickBot="1" x14ac:dyDescent="0.3">
      <c r="A842" s="200"/>
      <c r="B842" s="200"/>
      <c r="C842" s="200"/>
      <c r="D842" s="200"/>
      <c r="E842" s="200"/>
      <c r="F842" s="200"/>
      <c r="G842" s="200"/>
      <c r="H842" s="200"/>
      <c r="I842" s="200"/>
      <c r="J842" s="200"/>
      <c r="K842" s="200"/>
      <c r="L842" s="200"/>
      <c r="M842" s="200"/>
      <c r="N842" s="200"/>
      <c r="O842" s="200"/>
      <c r="P842" s="200"/>
      <c r="Q842" s="200"/>
      <c r="R842" s="200"/>
      <c r="S842" s="200"/>
      <c r="T842" s="200"/>
      <c r="U842" s="200"/>
      <c r="V842" s="200"/>
      <c r="W842" s="200"/>
      <c r="X842" s="200"/>
      <c r="Y842" s="200"/>
      <c r="Z842" s="200"/>
    </row>
    <row r="843" spans="1:26" ht="15.75" thickBot="1" x14ac:dyDescent="0.3">
      <c r="A843" s="200"/>
      <c r="B843" s="200"/>
      <c r="C843" s="200"/>
      <c r="D843" s="200"/>
      <c r="E843" s="200"/>
      <c r="F843" s="200"/>
      <c r="G843" s="200"/>
      <c r="H843" s="200"/>
      <c r="I843" s="200"/>
      <c r="J843" s="200"/>
      <c r="K843" s="200"/>
      <c r="L843" s="200"/>
      <c r="M843" s="200"/>
      <c r="N843" s="200"/>
      <c r="O843" s="200"/>
      <c r="P843" s="200"/>
      <c r="Q843" s="200"/>
      <c r="R843" s="200"/>
      <c r="S843" s="200"/>
      <c r="T843" s="200"/>
      <c r="U843" s="200"/>
      <c r="V843" s="200"/>
      <c r="W843" s="200"/>
      <c r="X843" s="200"/>
      <c r="Y843" s="200"/>
      <c r="Z843" s="200"/>
    </row>
    <row r="844" spans="1:26" ht="15.75" thickBot="1" x14ac:dyDescent="0.3">
      <c r="A844" s="200"/>
      <c r="B844" s="200"/>
      <c r="C844" s="200"/>
      <c r="D844" s="200"/>
      <c r="E844" s="200"/>
      <c r="F844" s="200"/>
      <c r="G844" s="200"/>
      <c r="H844" s="200"/>
      <c r="I844" s="200"/>
      <c r="J844" s="200"/>
      <c r="K844" s="200"/>
      <c r="L844" s="200"/>
      <c r="M844" s="200"/>
      <c r="N844" s="200"/>
      <c r="O844" s="200"/>
      <c r="P844" s="200"/>
      <c r="Q844" s="200"/>
      <c r="R844" s="200"/>
      <c r="S844" s="200"/>
      <c r="T844" s="200"/>
      <c r="U844" s="200"/>
      <c r="V844" s="200"/>
      <c r="W844" s="200"/>
      <c r="X844" s="200"/>
      <c r="Y844" s="200"/>
      <c r="Z844" s="200"/>
    </row>
    <row r="845" spans="1:26" ht="15.75" thickBot="1" x14ac:dyDescent="0.3">
      <c r="A845" s="200"/>
      <c r="B845" s="200"/>
      <c r="C845" s="200"/>
      <c r="D845" s="200"/>
      <c r="E845" s="200"/>
      <c r="F845" s="200"/>
      <c r="G845" s="200"/>
      <c r="H845" s="200"/>
      <c r="I845" s="200"/>
      <c r="J845" s="200"/>
      <c r="K845" s="200"/>
      <c r="L845" s="200"/>
      <c r="M845" s="200"/>
      <c r="N845" s="200"/>
      <c r="O845" s="200"/>
      <c r="P845" s="200"/>
      <c r="Q845" s="200"/>
      <c r="R845" s="200"/>
      <c r="S845" s="200"/>
      <c r="T845" s="200"/>
      <c r="U845" s="200"/>
      <c r="V845" s="200"/>
      <c r="W845" s="200"/>
      <c r="X845" s="200"/>
      <c r="Y845" s="200"/>
      <c r="Z845" s="200"/>
    </row>
    <row r="846" spans="1:26" ht="15.75" thickBot="1" x14ac:dyDescent="0.3">
      <c r="A846" s="200"/>
      <c r="B846" s="200"/>
      <c r="C846" s="200"/>
      <c r="D846" s="200"/>
      <c r="E846" s="200"/>
      <c r="F846" s="200"/>
      <c r="G846" s="200"/>
      <c r="H846" s="200"/>
      <c r="I846" s="200"/>
      <c r="J846" s="200"/>
      <c r="K846" s="200"/>
      <c r="L846" s="200"/>
      <c r="M846" s="200"/>
      <c r="N846" s="200"/>
      <c r="O846" s="200"/>
      <c r="P846" s="200"/>
      <c r="Q846" s="200"/>
      <c r="R846" s="200"/>
      <c r="S846" s="200"/>
      <c r="T846" s="200"/>
      <c r="U846" s="200"/>
      <c r="V846" s="200"/>
      <c r="W846" s="200"/>
      <c r="X846" s="200"/>
      <c r="Y846" s="200"/>
      <c r="Z846" s="200"/>
    </row>
    <row r="847" spans="1:26" ht="15.75" thickBot="1" x14ac:dyDescent="0.3">
      <c r="A847" s="200"/>
      <c r="B847" s="200"/>
      <c r="C847" s="200"/>
      <c r="D847" s="200"/>
      <c r="E847" s="200"/>
      <c r="F847" s="200"/>
      <c r="G847" s="200"/>
      <c r="H847" s="200"/>
      <c r="I847" s="200"/>
      <c r="J847" s="200"/>
      <c r="K847" s="200"/>
      <c r="L847" s="200"/>
      <c r="M847" s="200"/>
      <c r="N847" s="200"/>
      <c r="O847" s="200"/>
      <c r="P847" s="200"/>
      <c r="Q847" s="200"/>
      <c r="R847" s="200"/>
      <c r="S847" s="200"/>
      <c r="T847" s="200"/>
      <c r="U847" s="200"/>
      <c r="V847" s="200"/>
      <c r="W847" s="200"/>
      <c r="X847" s="200"/>
      <c r="Y847" s="200"/>
      <c r="Z847" s="200"/>
    </row>
    <row r="848" spans="1:26" ht="15.75" thickBot="1" x14ac:dyDescent="0.3">
      <c r="A848" s="200"/>
      <c r="B848" s="200"/>
      <c r="C848" s="200"/>
      <c r="D848" s="200"/>
      <c r="E848" s="200"/>
      <c r="F848" s="200"/>
      <c r="G848" s="200"/>
      <c r="H848" s="200"/>
      <c r="I848" s="200"/>
      <c r="J848" s="200"/>
      <c r="K848" s="200"/>
      <c r="L848" s="200"/>
      <c r="M848" s="200"/>
      <c r="N848" s="200"/>
      <c r="O848" s="200"/>
      <c r="P848" s="200"/>
      <c r="Q848" s="200"/>
      <c r="R848" s="200"/>
      <c r="S848" s="200"/>
      <c r="T848" s="200"/>
      <c r="U848" s="200"/>
      <c r="V848" s="200"/>
      <c r="W848" s="200"/>
      <c r="X848" s="200"/>
      <c r="Y848" s="200"/>
      <c r="Z848" s="200"/>
    </row>
    <row r="849" spans="1:26" ht="15.75" thickBot="1" x14ac:dyDescent="0.3">
      <c r="A849" s="200"/>
      <c r="B849" s="200"/>
      <c r="C849" s="200"/>
      <c r="D849" s="200"/>
      <c r="E849" s="200"/>
      <c r="F849" s="200"/>
      <c r="G849" s="200"/>
      <c r="H849" s="200"/>
      <c r="I849" s="200"/>
      <c r="J849" s="200"/>
      <c r="K849" s="200"/>
      <c r="L849" s="200"/>
      <c r="M849" s="200"/>
      <c r="N849" s="200"/>
      <c r="O849" s="200"/>
      <c r="P849" s="200"/>
      <c r="Q849" s="200"/>
      <c r="R849" s="200"/>
      <c r="S849" s="200"/>
      <c r="T849" s="200"/>
      <c r="U849" s="200"/>
      <c r="V849" s="200"/>
      <c r="W849" s="200"/>
      <c r="X849" s="200"/>
      <c r="Y849" s="200"/>
      <c r="Z849" s="200"/>
    </row>
    <row r="850" spans="1:26" ht="15.75" thickBot="1" x14ac:dyDescent="0.3">
      <c r="A850" s="200"/>
      <c r="B850" s="200"/>
      <c r="C850" s="200"/>
      <c r="D850" s="200"/>
      <c r="E850" s="200"/>
      <c r="F850" s="200"/>
      <c r="G850" s="200"/>
      <c r="H850" s="200"/>
      <c r="I850" s="200"/>
      <c r="J850" s="200"/>
      <c r="K850" s="200"/>
      <c r="L850" s="200"/>
      <c r="M850" s="200"/>
      <c r="N850" s="200"/>
      <c r="O850" s="200"/>
      <c r="P850" s="200"/>
      <c r="Q850" s="200"/>
      <c r="R850" s="200"/>
      <c r="S850" s="200"/>
      <c r="T850" s="200"/>
      <c r="U850" s="200"/>
      <c r="V850" s="200"/>
      <c r="W850" s="200"/>
      <c r="X850" s="200"/>
      <c r="Y850" s="200"/>
      <c r="Z850" s="200"/>
    </row>
    <row r="851" spans="1:26" ht="15.75" thickBot="1" x14ac:dyDescent="0.3">
      <c r="A851" s="200"/>
      <c r="B851" s="200"/>
      <c r="C851" s="200"/>
      <c r="D851" s="200"/>
      <c r="E851" s="200"/>
      <c r="F851" s="200"/>
      <c r="G851" s="200"/>
      <c r="H851" s="200"/>
      <c r="I851" s="200"/>
      <c r="J851" s="200"/>
      <c r="K851" s="200"/>
      <c r="L851" s="200"/>
      <c r="M851" s="200"/>
      <c r="N851" s="200"/>
      <c r="O851" s="200"/>
      <c r="P851" s="200"/>
      <c r="Q851" s="200"/>
      <c r="R851" s="200"/>
      <c r="S851" s="200"/>
      <c r="T851" s="200"/>
      <c r="U851" s="200"/>
      <c r="V851" s="200"/>
      <c r="W851" s="200"/>
      <c r="X851" s="200"/>
      <c r="Y851" s="200"/>
      <c r="Z851" s="200"/>
    </row>
    <row r="852" spans="1:26" ht="15.75" thickBot="1" x14ac:dyDescent="0.3">
      <c r="A852" s="200"/>
      <c r="B852" s="200"/>
      <c r="C852" s="200"/>
      <c r="D852" s="200"/>
      <c r="E852" s="200"/>
      <c r="F852" s="200"/>
      <c r="G852" s="200"/>
      <c r="H852" s="200"/>
      <c r="I852" s="200"/>
      <c r="J852" s="200"/>
      <c r="K852" s="200"/>
      <c r="L852" s="200"/>
      <c r="M852" s="200"/>
      <c r="N852" s="200"/>
      <c r="O852" s="200"/>
      <c r="P852" s="200"/>
      <c r="Q852" s="200"/>
      <c r="R852" s="200"/>
      <c r="S852" s="200"/>
      <c r="T852" s="200"/>
      <c r="U852" s="200"/>
      <c r="V852" s="200"/>
      <c r="W852" s="200"/>
      <c r="X852" s="200"/>
      <c r="Y852" s="200"/>
      <c r="Z852" s="200"/>
    </row>
    <row r="853" spans="1:26" ht="15.75" thickBot="1" x14ac:dyDescent="0.3">
      <c r="A853" s="200"/>
      <c r="B853" s="200"/>
      <c r="C853" s="200"/>
      <c r="D853" s="200"/>
      <c r="E853" s="200"/>
      <c r="F853" s="200"/>
      <c r="G853" s="200"/>
      <c r="H853" s="200"/>
      <c r="I853" s="200"/>
      <c r="J853" s="200"/>
      <c r="K853" s="200"/>
      <c r="L853" s="200"/>
      <c r="M853" s="200"/>
      <c r="N853" s="200"/>
      <c r="O853" s="200"/>
      <c r="P853" s="200"/>
      <c r="Q853" s="200"/>
      <c r="R853" s="200"/>
      <c r="S853" s="200"/>
      <c r="T853" s="200"/>
      <c r="U853" s="200"/>
      <c r="V853" s="200"/>
      <c r="W853" s="200"/>
      <c r="X853" s="200"/>
      <c r="Y853" s="200"/>
      <c r="Z853" s="200"/>
    </row>
    <row r="854" spans="1:26" ht="15.75" thickBot="1" x14ac:dyDescent="0.3">
      <c r="A854" s="200"/>
      <c r="B854" s="200"/>
      <c r="C854" s="200"/>
      <c r="D854" s="200"/>
      <c r="E854" s="200"/>
      <c r="F854" s="200"/>
      <c r="G854" s="200"/>
      <c r="H854" s="200"/>
      <c r="I854" s="200"/>
      <c r="J854" s="200"/>
      <c r="K854" s="200"/>
      <c r="L854" s="200"/>
      <c r="M854" s="200"/>
      <c r="N854" s="200"/>
      <c r="O854" s="200"/>
      <c r="P854" s="200"/>
      <c r="Q854" s="200"/>
      <c r="R854" s="200"/>
      <c r="S854" s="200"/>
      <c r="T854" s="200"/>
      <c r="U854" s="200"/>
      <c r="V854" s="200"/>
      <c r="W854" s="200"/>
      <c r="X854" s="200"/>
      <c r="Y854" s="200"/>
      <c r="Z854" s="200"/>
    </row>
    <row r="855" spans="1:26" ht="15.75" thickBot="1" x14ac:dyDescent="0.3">
      <c r="A855" s="200"/>
      <c r="B855" s="200"/>
      <c r="C855" s="200"/>
      <c r="D855" s="200"/>
      <c r="E855" s="200"/>
      <c r="F855" s="200"/>
      <c r="G855" s="200"/>
      <c r="H855" s="200"/>
      <c r="I855" s="200"/>
      <c r="J855" s="200"/>
      <c r="K855" s="200"/>
      <c r="L855" s="200"/>
      <c r="M855" s="200"/>
      <c r="N855" s="200"/>
      <c r="O855" s="200"/>
      <c r="P855" s="200"/>
      <c r="Q855" s="200"/>
      <c r="R855" s="200"/>
      <c r="S855" s="200"/>
      <c r="T855" s="200"/>
      <c r="U855" s="200"/>
      <c r="V855" s="200"/>
      <c r="W855" s="200"/>
      <c r="X855" s="200"/>
      <c r="Y855" s="200"/>
      <c r="Z855" s="200"/>
    </row>
    <row r="856" spans="1:26" ht="15.75" thickBot="1" x14ac:dyDescent="0.3">
      <c r="A856" s="200"/>
      <c r="B856" s="200"/>
      <c r="C856" s="200"/>
      <c r="D856" s="200"/>
      <c r="E856" s="200"/>
      <c r="F856" s="200"/>
      <c r="G856" s="200"/>
      <c r="H856" s="200"/>
      <c r="I856" s="200"/>
      <c r="J856" s="200"/>
      <c r="K856" s="200"/>
      <c r="L856" s="200"/>
      <c r="M856" s="200"/>
      <c r="N856" s="200"/>
      <c r="O856" s="200"/>
      <c r="P856" s="200"/>
      <c r="Q856" s="200"/>
      <c r="R856" s="200"/>
      <c r="S856" s="200"/>
      <c r="T856" s="200"/>
      <c r="U856" s="200"/>
      <c r="V856" s="200"/>
      <c r="W856" s="200"/>
      <c r="X856" s="200"/>
      <c r="Y856" s="200"/>
      <c r="Z856" s="200"/>
    </row>
    <row r="857" spans="1:26" ht="15.75" thickBot="1" x14ac:dyDescent="0.3">
      <c r="A857" s="200"/>
      <c r="B857" s="200"/>
      <c r="C857" s="200"/>
      <c r="D857" s="200"/>
      <c r="E857" s="200"/>
      <c r="F857" s="200"/>
      <c r="G857" s="200"/>
      <c r="H857" s="200"/>
      <c r="I857" s="200"/>
      <c r="J857" s="200"/>
      <c r="K857" s="200"/>
      <c r="L857" s="200"/>
      <c r="M857" s="200"/>
      <c r="N857" s="200"/>
      <c r="O857" s="200"/>
      <c r="P857" s="200"/>
      <c r="Q857" s="200"/>
      <c r="R857" s="200"/>
      <c r="S857" s="200"/>
      <c r="T857" s="200"/>
      <c r="U857" s="200"/>
      <c r="V857" s="200"/>
      <c r="W857" s="200"/>
      <c r="X857" s="200"/>
      <c r="Y857" s="200"/>
      <c r="Z857" s="200"/>
    </row>
    <row r="858" spans="1:26" ht="15.75" thickBot="1" x14ac:dyDescent="0.3">
      <c r="A858" s="200"/>
      <c r="B858" s="200"/>
      <c r="C858" s="200"/>
      <c r="D858" s="200"/>
      <c r="E858" s="200"/>
      <c r="F858" s="200"/>
      <c r="G858" s="200"/>
      <c r="H858" s="200"/>
      <c r="I858" s="200"/>
      <c r="J858" s="200"/>
      <c r="K858" s="200"/>
      <c r="L858" s="200"/>
      <c r="M858" s="200"/>
      <c r="N858" s="200"/>
      <c r="O858" s="200"/>
      <c r="P858" s="200"/>
      <c r="Q858" s="200"/>
      <c r="R858" s="200"/>
      <c r="S858" s="200"/>
      <c r="T858" s="200"/>
      <c r="U858" s="200"/>
      <c r="V858" s="200"/>
      <c r="W858" s="200"/>
      <c r="X858" s="200"/>
      <c r="Y858" s="200"/>
      <c r="Z858" s="200"/>
    </row>
    <row r="859" spans="1:26" ht="15.75" thickBot="1" x14ac:dyDescent="0.3">
      <c r="A859" s="200"/>
      <c r="B859" s="200"/>
      <c r="C859" s="200"/>
      <c r="D859" s="200"/>
      <c r="E859" s="200"/>
      <c r="F859" s="200"/>
      <c r="G859" s="200"/>
      <c r="H859" s="200"/>
      <c r="I859" s="200"/>
      <c r="J859" s="200"/>
      <c r="K859" s="200"/>
      <c r="L859" s="200"/>
      <c r="M859" s="200"/>
      <c r="N859" s="200"/>
      <c r="O859" s="200"/>
      <c r="P859" s="200"/>
      <c r="Q859" s="200"/>
      <c r="R859" s="200"/>
      <c r="S859" s="200"/>
      <c r="T859" s="200"/>
      <c r="U859" s="200"/>
      <c r="V859" s="200"/>
      <c r="W859" s="200"/>
      <c r="X859" s="200"/>
      <c r="Y859" s="200"/>
      <c r="Z859" s="200"/>
    </row>
    <row r="860" spans="1:26" ht="15.75" thickBot="1" x14ac:dyDescent="0.3">
      <c r="A860" s="200"/>
      <c r="B860" s="200"/>
      <c r="C860" s="200"/>
      <c r="D860" s="200"/>
      <c r="E860" s="200"/>
      <c r="F860" s="200"/>
      <c r="G860" s="200"/>
      <c r="H860" s="200"/>
      <c r="I860" s="200"/>
      <c r="J860" s="200"/>
      <c r="K860" s="200"/>
      <c r="L860" s="200"/>
      <c r="M860" s="200"/>
      <c r="N860" s="200"/>
      <c r="O860" s="200"/>
      <c r="P860" s="200"/>
      <c r="Q860" s="200"/>
      <c r="R860" s="200"/>
      <c r="S860" s="200"/>
      <c r="T860" s="200"/>
      <c r="U860" s="200"/>
      <c r="V860" s="200"/>
      <c r="W860" s="200"/>
      <c r="X860" s="200"/>
      <c r="Y860" s="200"/>
      <c r="Z860" s="200"/>
    </row>
    <row r="861" spans="1:26" ht="15.75" thickBot="1" x14ac:dyDescent="0.3">
      <c r="A861" s="200"/>
      <c r="B861" s="200"/>
      <c r="C861" s="200"/>
      <c r="D861" s="200"/>
      <c r="E861" s="200"/>
      <c r="F861" s="200"/>
      <c r="G861" s="200"/>
      <c r="H861" s="200"/>
      <c r="I861" s="200"/>
      <c r="J861" s="200"/>
      <c r="K861" s="200"/>
      <c r="L861" s="200"/>
      <c r="M861" s="200"/>
      <c r="N861" s="200"/>
      <c r="O861" s="200"/>
      <c r="P861" s="200"/>
      <c r="Q861" s="200"/>
      <c r="R861" s="200"/>
      <c r="S861" s="200"/>
      <c r="T861" s="200"/>
      <c r="U861" s="200"/>
      <c r="V861" s="200"/>
      <c r="W861" s="200"/>
      <c r="X861" s="200"/>
      <c r="Y861" s="200"/>
      <c r="Z861" s="200"/>
    </row>
    <row r="862" spans="1:26" ht="15.75" thickBot="1" x14ac:dyDescent="0.3">
      <c r="A862" s="200"/>
      <c r="B862" s="200"/>
      <c r="C862" s="200"/>
      <c r="D862" s="200"/>
      <c r="E862" s="200"/>
      <c r="F862" s="200"/>
      <c r="G862" s="200"/>
      <c r="H862" s="200"/>
      <c r="I862" s="200"/>
      <c r="J862" s="200"/>
      <c r="K862" s="200"/>
      <c r="L862" s="200"/>
      <c r="M862" s="200"/>
      <c r="N862" s="200"/>
      <c r="O862" s="200"/>
      <c r="P862" s="200"/>
      <c r="Q862" s="200"/>
      <c r="R862" s="200"/>
      <c r="S862" s="200"/>
      <c r="T862" s="200"/>
      <c r="U862" s="200"/>
      <c r="V862" s="200"/>
      <c r="W862" s="200"/>
      <c r="X862" s="200"/>
      <c r="Y862" s="200"/>
      <c r="Z862" s="200"/>
    </row>
    <row r="863" spans="1:26" ht="15.75" thickBot="1" x14ac:dyDescent="0.3">
      <c r="A863" s="200"/>
      <c r="B863" s="200"/>
      <c r="C863" s="200"/>
      <c r="D863" s="200"/>
      <c r="E863" s="200"/>
      <c r="F863" s="200"/>
      <c r="G863" s="200"/>
      <c r="H863" s="200"/>
      <c r="I863" s="200"/>
      <c r="J863" s="200"/>
      <c r="K863" s="200"/>
      <c r="L863" s="200"/>
      <c r="M863" s="200"/>
      <c r="N863" s="200"/>
      <c r="O863" s="200"/>
      <c r="P863" s="200"/>
      <c r="Q863" s="200"/>
      <c r="R863" s="200"/>
      <c r="S863" s="200"/>
      <c r="T863" s="200"/>
      <c r="U863" s="200"/>
      <c r="V863" s="200"/>
      <c r="W863" s="200"/>
      <c r="X863" s="200"/>
      <c r="Y863" s="200"/>
      <c r="Z863" s="200"/>
    </row>
    <row r="864" spans="1:26" ht="15.75" thickBot="1" x14ac:dyDescent="0.3">
      <c r="A864" s="200"/>
      <c r="B864" s="200"/>
      <c r="C864" s="200"/>
      <c r="D864" s="200"/>
      <c r="E864" s="200"/>
      <c r="F864" s="200"/>
      <c r="G864" s="200"/>
      <c r="H864" s="200"/>
      <c r="I864" s="200"/>
      <c r="J864" s="200"/>
      <c r="K864" s="200"/>
      <c r="L864" s="200"/>
      <c r="M864" s="200"/>
      <c r="N864" s="200"/>
      <c r="O864" s="200"/>
      <c r="P864" s="200"/>
      <c r="Q864" s="200"/>
      <c r="R864" s="200"/>
      <c r="S864" s="200"/>
      <c r="T864" s="200"/>
      <c r="U864" s="200"/>
      <c r="V864" s="200"/>
      <c r="W864" s="200"/>
      <c r="X864" s="200"/>
      <c r="Y864" s="200"/>
      <c r="Z864" s="200"/>
    </row>
    <row r="865" spans="1:26" ht="15.75" thickBot="1" x14ac:dyDescent="0.3">
      <c r="A865" s="200"/>
      <c r="B865" s="200"/>
      <c r="C865" s="200"/>
      <c r="D865" s="200"/>
      <c r="E865" s="200"/>
      <c r="F865" s="200"/>
      <c r="G865" s="200"/>
      <c r="H865" s="200"/>
      <c r="I865" s="200"/>
      <c r="J865" s="200"/>
      <c r="K865" s="200"/>
      <c r="L865" s="200"/>
      <c r="M865" s="200"/>
      <c r="N865" s="200"/>
      <c r="O865" s="200"/>
      <c r="P865" s="200"/>
      <c r="Q865" s="200"/>
      <c r="R865" s="200"/>
      <c r="S865" s="200"/>
      <c r="T865" s="200"/>
      <c r="U865" s="200"/>
      <c r="V865" s="200"/>
      <c r="W865" s="200"/>
      <c r="X865" s="200"/>
      <c r="Y865" s="200"/>
      <c r="Z865" s="200"/>
    </row>
    <row r="866" spans="1:26" ht="15.75" thickBot="1" x14ac:dyDescent="0.3">
      <c r="A866" s="200"/>
      <c r="B866" s="200"/>
      <c r="C866" s="200"/>
      <c r="D866" s="200"/>
      <c r="E866" s="200"/>
      <c r="F866" s="200"/>
      <c r="G866" s="200"/>
      <c r="H866" s="200"/>
      <c r="I866" s="200"/>
      <c r="J866" s="200"/>
      <c r="K866" s="200"/>
      <c r="L866" s="200"/>
      <c r="M866" s="200"/>
      <c r="N866" s="200"/>
      <c r="O866" s="200"/>
      <c r="P866" s="200"/>
      <c r="Q866" s="200"/>
      <c r="R866" s="200"/>
      <c r="S866" s="200"/>
      <c r="T866" s="200"/>
      <c r="U866" s="200"/>
      <c r="V866" s="200"/>
      <c r="W866" s="200"/>
      <c r="X866" s="200"/>
      <c r="Y866" s="200"/>
      <c r="Z866" s="200"/>
    </row>
    <row r="867" spans="1:26" ht="15.75" thickBot="1" x14ac:dyDescent="0.3">
      <c r="A867" s="200"/>
      <c r="B867" s="200"/>
      <c r="C867" s="200"/>
      <c r="D867" s="200"/>
      <c r="E867" s="200"/>
      <c r="F867" s="200"/>
      <c r="G867" s="200"/>
      <c r="H867" s="200"/>
      <c r="I867" s="200"/>
      <c r="J867" s="200"/>
      <c r="K867" s="200"/>
      <c r="L867" s="200"/>
      <c r="M867" s="200"/>
      <c r="N867" s="200"/>
      <c r="O867" s="200"/>
      <c r="P867" s="200"/>
      <c r="Q867" s="200"/>
      <c r="R867" s="200"/>
      <c r="S867" s="200"/>
      <c r="T867" s="200"/>
      <c r="U867" s="200"/>
      <c r="V867" s="200"/>
      <c r="W867" s="200"/>
      <c r="X867" s="200"/>
      <c r="Y867" s="200"/>
      <c r="Z867" s="200"/>
    </row>
    <row r="868" spans="1:26" ht="15.75" thickBot="1" x14ac:dyDescent="0.3">
      <c r="A868" s="200"/>
      <c r="B868" s="200"/>
      <c r="C868" s="200"/>
      <c r="D868" s="200"/>
      <c r="E868" s="200"/>
      <c r="F868" s="200"/>
      <c r="G868" s="200"/>
      <c r="H868" s="200"/>
      <c r="I868" s="200"/>
      <c r="J868" s="200"/>
      <c r="K868" s="200"/>
      <c r="L868" s="200"/>
      <c r="M868" s="200"/>
      <c r="N868" s="200"/>
      <c r="O868" s="200"/>
      <c r="P868" s="200"/>
      <c r="Q868" s="200"/>
      <c r="R868" s="200"/>
      <c r="S868" s="200"/>
      <c r="T868" s="200"/>
      <c r="U868" s="200"/>
      <c r="V868" s="200"/>
      <c r="W868" s="200"/>
      <c r="X868" s="200"/>
      <c r="Y868" s="200"/>
      <c r="Z868" s="200"/>
    </row>
    <row r="869" spans="1:26" ht="15.75" thickBot="1" x14ac:dyDescent="0.3">
      <c r="A869" s="200"/>
      <c r="B869" s="200"/>
      <c r="C869" s="200"/>
      <c r="D869" s="200"/>
      <c r="E869" s="200"/>
      <c r="F869" s="200"/>
      <c r="G869" s="200"/>
      <c r="H869" s="200"/>
      <c r="I869" s="200"/>
      <c r="J869" s="200"/>
      <c r="K869" s="200"/>
      <c r="L869" s="200"/>
      <c r="M869" s="200"/>
      <c r="N869" s="200"/>
      <c r="O869" s="200"/>
      <c r="P869" s="200"/>
      <c r="Q869" s="200"/>
      <c r="R869" s="200"/>
      <c r="S869" s="200"/>
      <c r="T869" s="200"/>
      <c r="U869" s="200"/>
      <c r="V869" s="200"/>
      <c r="W869" s="200"/>
      <c r="X869" s="200"/>
      <c r="Y869" s="200"/>
      <c r="Z869" s="200"/>
    </row>
    <row r="870" spans="1:26" ht="15.75" thickBot="1" x14ac:dyDescent="0.3">
      <c r="A870" s="200"/>
      <c r="B870" s="200"/>
      <c r="C870" s="200"/>
      <c r="D870" s="200"/>
      <c r="E870" s="200"/>
      <c r="F870" s="200"/>
      <c r="G870" s="200"/>
      <c r="H870" s="200"/>
      <c r="I870" s="200"/>
      <c r="J870" s="200"/>
      <c r="K870" s="200"/>
      <c r="L870" s="200"/>
      <c r="M870" s="200"/>
      <c r="N870" s="200"/>
      <c r="O870" s="200"/>
      <c r="P870" s="200"/>
      <c r="Q870" s="200"/>
      <c r="R870" s="200"/>
      <c r="S870" s="200"/>
      <c r="T870" s="200"/>
      <c r="U870" s="200"/>
      <c r="V870" s="200"/>
      <c r="W870" s="200"/>
      <c r="X870" s="200"/>
      <c r="Y870" s="200"/>
      <c r="Z870" s="200"/>
    </row>
    <row r="871" spans="1:26" ht="15.75" thickBot="1" x14ac:dyDescent="0.3">
      <c r="A871" s="200"/>
      <c r="B871" s="200"/>
      <c r="C871" s="200"/>
      <c r="D871" s="200"/>
      <c r="E871" s="200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0"/>
      <c r="Q871" s="200"/>
      <c r="R871" s="200"/>
      <c r="S871" s="200"/>
      <c r="T871" s="200"/>
      <c r="U871" s="200"/>
      <c r="V871" s="200"/>
      <c r="W871" s="200"/>
      <c r="X871" s="200"/>
      <c r="Y871" s="200"/>
      <c r="Z871" s="200"/>
    </row>
    <row r="872" spans="1:26" ht="15.75" thickBot="1" x14ac:dyDescent="0.3">
      <c r="A872" s="200"/>
      <c r="B872" s="200"/>
      <c r="C872" s="200"/>
      <c r="D872" s="200"/>
      <c r="E872" s="200"/>
      <c r="F872" s="200"/>
      <c r="G872" s="200"/>
      <c r="H872" s="200"/>
      <c r="I872" s="200"/>
      <c r="J872" s="200"/>
      <c r="K872" s="200"/>
      <c r="L872" s="200"/>
      <c r="M872" s="200"/>
      <c r="N872" s="200"/>
      <c r="O872" s="200"/>
      <c r="P872" s="200"/>
      <c r="Q872" s="200"/>
      <c r="R872" s="200"/>
      <c r="S872" s="200"/>
      <c r="T872" s="200"/>
      <c r="U872" s="200"/>
      <c r="V872" s="200"/>
      <c r="W872" s="200"/>
      <c r="X872" s="200"/>
      <c r="Y872" s="200"/>
      <c r="Z872" s="200"/>
    </row>
    <row r="873" spans="1:26" ht="15.75" thickBot="1" x14ac:dyDescent="0.3">
      <c r="A873" s="200"/>
      <c r="B873" s="200"/>
      <c r="C873" s="200"/>
      <c r="D873" s="200"/>
      <c r="E873" s="200"/>
      <c r="F873" s="200"/>
      <c r="G873" s="200"/>
      <c r="H873" s="200"/>
      <c r="I873" s="200"/>
      <c r="J873" s="200"/>
      <c r="K873" s="200"/>
      <c r="L873" s="200"/>
      <c r="M873" s="200"/>
      <c r="N873" s="200"/>
      <c r="O873" s="200"/>
      <c r="P873" s="200"/>
      <c r="Q873" s="200"/>
      <c r="R873" s="200"/>
      <c r="S873" s="200"/>
      <c r="T873" s="200"/>
      <c r="U873" s="200"/>
      <c r="V873" s="200"/>
      <c r="W873" s="200"/>
      <c r="X873" s="200"/>
      <c r="Y873" s="200"/>
      <c r="Z873" s="200"/>
    </row>
    <row r="874" spans="1:26" ht="15.75" thickBot="1" x14ac:dyDescent="0.3">
      <c r="A874" s="200"/>
      <c r="B874" s="200"/>
      <c r="C874" s="200"/>
      <c r="D874" s="200"/>
      <c r="E874" s="200"/>
      <c r="F874" s="200"/>
      <c r="G874" s="200"/>
      <c r="H874" s="200"/>
      <c r="I874" s="200"/>
      <c r="J874" s="200"/>
      <c r="K874" s="200"/>
      <c r="L874" s="200"/>
      <c r="M874" s="200"/>
      <c r="N874" s="200"/>
      <c r="O874" s="200"/>
      <c r="P874" s="200"/>
      <c r="Q874" s="200"/>
      <c r="R874" s="200"/>
      <c r="S874" s="200"/>
      <c r="T874" s="200"/>
      <c r="U874" s="200"/>
      <c r="V874" s="200"/>
      <c r="W874" s="200"/>
      <c r="X874" s="200"/>
      <c r="Y874" s="200"/>
      <c r="Z874" s="200"/>
    </row>
    <row r="875" spans="1:26" ht="15.75" thickBot="1" x14ac:dyDescent="0.3">
      <c r="A875" s="200"/>
      <c r="B875" s="200"/>
      <c r="C875" s="200"/>
      <c r="D875" s="200"/>
      <c r="E875" s="200"/>
      <c r="F875" s="200"/>
      <c r="G875" s="200"/>
      <c r="H875" s="200"/>
      <c r="I875" s="200"/>
      <c r="J875" s="200"/>
      <c r="K875" s="200"/>
      <c r="L875" s="200"/>
      <c r="M875" s="200"/>
      <c r="N875" s="200"/>
      <c r="O875" s="200"/>
      <c r="P875" s="200"/>
      <c r="Q875" s="200"/>
      <c r="R875" s="200"/>
      <c r="S875" s="200"/>
      <c r="T875" s="200"/>
      <c r="U875" s="200"/>
      <c r="V875" s="200"/>
      <c r="W875" s="200"/>
      <c r="X875" s="200"/>
      <c r="Y875" s="200"/>
      <c r="Z875" s="200"/>
    </row>
    <row r="876" spans="1:26" ht="15.75" thickBot="1" x14ac:dyDescent="0.3">
      <c r="A876" s="200"/>
      <c r="B876" s="200"/>
      <c r="C876" s="200"/>
      <c r="D876" s="200"/>
      <c r="E876" s="200"/>
      <c r="F876" s="200"/>
      <c r="G876" s="200"/>
      <c r="H876" s="200"/>
      <c r="I876" s="200"/>
      <c r="J876" s="200"/>
      <c r="K876" s="200"/>
      <c r="L876" s="200"/>
      <c r="M876" s="200"/>
      <c r="N876" s="200"/>
      <c r="O876" s="200"/>
      <c r="P876" s="200"/>
      <c r="Q876" s="200"/>
      <c r="R876" s="200"/>
      <c r="S876" s="200"/>
      <c r="T876" s="200"/>
      <c r="U876" s="200"/>
      <c r="V876" s="200"/>
      <c r="W876" s="200"/>
      <c r="X876" s="200"/>
      <c r="Y876" s="200"/>
      <c r="Z876" s="200"/>
    </row>
    <row r="877" spans="1:26" ht="15.75" thickBot="1" x14ac:dyDescent="0.3">
      <c r="A877" s="200"/>
      <c r="B877" s="200"/>
      <c r="C877" s="200"/>
      <c r="D877" s="200"/>
      <c r="E877" s="200"/>
      <c r="F877" s="200"/>
      <c r="G877" s="200"/>
      <c r="H877" s="200"/>
      <c r="I877" s="200"/>
      <c r="J877" s="200"/>
      <c r="K877" s="200"/>
      <c r="L877" s="200"/>
      <c r="M877" s="200"/>
      <c r="N877" s="200"/>
      <c r="O877" s="200"/>
      <c r="P877" s="200"/>
      <c r="Q877" s="200"/>
      <c r="R877" s="200"/>
      <c r="S877" s="200"/>
      <c r="T877" s="200"/>
      <c r="U877" s="200"/>
      <c r="V877" s="200"/>
      <c r="W877" s="200"/>
      <c r="X877" s="200"/>
      <c r="Y877" s="200"/>
      <c r="Z877" s="200"/>
    </row>
    <row r="878" spans="1:26" ht="15.75" thickBot="1" x14ac:dyDescent="0.3">
      <c r="A878" s="200"/>
      <c r="B878" s="200"/>
      <c r="C878" s="200"/>
      <c r="D878" s="200"/>
      <c r="E878" s="200"/>
      <c r="F878" s="200"/>
      <c r="G878" s="200"/>
      <c r="H878" s="200"/>
      <c r="I878" s="200"/>
      <c r="J878" s="200"/>
      <c r="K878" s="200"/>
      <c r="L878" s="200"/>
      <c r="M878" s="200"/>
      <c r="N878" s="200"/>
      <c r="O878" s="200"/>
      <c r="P878" s="200"/>
      <c r="Q878" s="200"/>
      <c r="R878" s="200"/>
      <c r="S878" s="200"/>
      <c r="T878" s="200"/>
      <c r="U878" s="200"/>
      <c r="V878" s="200"/>
      <c r="W878" s="200"/>
      <c r="X878" s="200"/>
      <c r="Y878" s="200"/>
      <c r="Z878" s="200"/>
    </row>
    <row r="879" spans="1:26" ht="15.75" thickBot="1" x14ac:dyDescent="0.3">
      <c r="A879" s="200"/>
      <c r="B879" s="200"/>
      <c r="C879" s="200"/>
      <c r="D879" s="200"/>
      <c r="E879" s="200"/>
      <c r="F879" s="200"/>
      <c r="G879" s="200"/>
      <c r="H879" s="200"/>
      <c r="I879" s="200"/>
      <c r="J879" s="200"/>
      <c r="K879" s="200"/>
      <c r="L879" s="200"/>
      <c r="M879" s="200"/>
      <c r="N879" s="200"/>
      <c r="O879" s="200"/>
      <c r="P879" s="200"/>
      <c r="Q879" s="200"/>
      <c r="R879" s="200"/>
      <c r="S879" s="200"/>
      <c r="T879" s="200"/>
      <c r="U879" s="200"/>
      <c r="V879" s="200"/>
      <c r="W879" s="200"/>
      <c r="X879" s="200"/>
      <c r="Y879" s="200"/>
      <c r="Z879" s="200"/>
    </row>
    <row r="880" spans="1:26" ht="15.75" thickBot="1" x14ac:dyDescent="0.3">
      <c r="A880" s="200"/>
      <c r="B880" s="200"/>
      <c r="C880" s="200"/>
      <c r="D880" s="200"/>
      <c r="E880" s="200"/>
      <c r="F880" s="200"/>
      <c r="G880" s="200"/>
      <c r="H880" s="200"/>
      <c r="I880" s="200"/>
      <c r="J880" s="200"/>
      <c r="K880" s="200"/>
      <c r="L880" s="200"/>
      <c r="M880" s="200"/>
      <c r="N880" s="200"/>
      <c r="O880" s="200"/>
      <c r="P880" s="200"/>
      <c r="Q880" s="200"/>
      <c r="R880" s="200"/>
      <c r="S880" s="200"/>
      <c r="T880" s="200"/>
      <c r="U880" s="200"/>
      <c r="V880" s="200"/>
      <c r="W880" s="200"/>
      <c r="X880" s="200"/>
      <c r="Y880" s="200"/>
      <c r="Z880" s="200"/>
    </row>
    <row r="881" spans="1:26" ht="15.75" thickBot="1" x14ac:dyDescent="0.3">
      <c r="A881" s="200"/>
      <c r="B881" s="200"/>
      <c r="C881" s="200"/>
      <c r="D881" s="200"/>
      <c r="E881" s="200"/>
      <c r="F881" s="200"/>
      <c r="G881" s="200"/>
      <c r="H881" s="200"/>
      <c r="I881" s="200"/>
      <c r="J881" s="200"/>
      <c r="K881" s="200"/>
      <c r="L881" s="200"/>
      <c r="M881" s="200"/>
      <c r="N881" s="200"/>
      <c r="O881" s="200"/>
      <c r="P881" s="200"/>
      <c r="Q881" s="200"/>
      <c r="R881" s="200"/>
      <c r="S881" s="200"/>
      <c r="T881" s="200"/>
      <c r="U881" s="200"/>
      <c r="V881" s="200"/>
      <c r="W881" s="200"/>
      <c r="X881" s="200"/>
      <c r="Y881" s="200"/>
      <c r="Z881" s="200"/>
    </row>
    <row r="882" spans="1:26" ht="15.75" thickBot="1" x14ac:dyDescent="0.3">
      <c r="A882" s="200"/>
      <c r="B882" s="200"/>
      <c r="C882" s="200"/>
      <c r="D882" s="200"/>
      <c r="E882" s="200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  <c r="Z882" s="200"/>
    </row>
    <row r="883" spans="1:26" ht="15.75" thickBot="1" x14ac:dyDescent="0.3">
      <c r="A883" s="200"/>
      <c r="B883" s="200"/>
      <c r="C883" s="200"/>
      <c r="D883" s="200"/>
      <c r="E883" s="200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</row>
    <row r="884" spans="1:26" ht="15.75" thickBot="1" x14ac:dyDescent="0.3">
      <c r="A884" s="200"/>
      <c r="B884" s="200"/>
      <c r="C884" s="200"/>
      <c r="D884" s="200"/>
      <c r="E884" s="200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</row>
    <row r="885" spans="1:26" ht="15.75" thickBot="1" x14ac:dyDescent="0.3">
      <c r="A885" s="200"/>
      <c r="B885" s="200"/>
      <c r="C885" s="200"/>
      <c r="D885" s="200"/>
      <c r="E885" s="200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</row>
    <row r="886" spans="1:26" ht="15.75" thickBot="1" x14ac:dyDescent="0.3">
      <c r="A886" s="200"/>
      <c r="B886" s="200"/>
      <c r="C886" s="200"/>
      <c r="D886" s="200"/>
      <c r="E886" s="200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</row>
    <row r="887" spans="1:26" ht="15.75" thickBot="1" x14ac:dyDescent="0.3">
      <c r="A887" s="200"/>
      <c r="B887" s="200"/>
      <c r="C887" s="200"/>
      <c r="D887" s="200"/>
      <c r="E887" s="200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</row>
    <row r="888" spans="1:26" ht="15.75" thickBot="1" x14ac:dyDescent="0.3">
      <c r="A888" s="200"/>
      <c r="B888" s="200"/>
      <c r="C888" s="200"/>
      <c r="D888" s="200"/>
      <c r="E888" s="200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</row>
    <row r="889" spans="1:26" ht="15.75" thickBot="1" x14ac:dyDescent="0.3">
      <c r="A889" s="200"/>
      <c r="B889" s="200"/>
      <c r="C889" s="200"/>
      <c r="D889" s="200"/>
      <c r="E889" s="200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</row>
    <row r="890" spans="1:26" ht="15.75" thickBot="1" x14ac:dyDescent="0.3">
      <c r="A890" s="200"/>
      <c r="B890" s="200"/>
      <c r="C890" s="200"/>
      <c r="D890" s="200"/>
      <c r="E890" s="200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</row>
    <row r="891" spans="1:26" ht="15.75" thickBot="1" x14ac:dyDescent="0.3">
      <c r="A891" s="200"/>
      <c r="B891" s="200"/>
      <c r="C891" s="200"/>
      <c r="D891" s="200"/>
      <c r="E891" s="200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  <c r="Z891" s="200"/>
    </row>
    <row r="892" spans="1:26" ht="15.75" thickBot="1" x14ac:dyDescent="0.3">
      <c r="A892" s="200"/>
      <c r="B892" s="200"/>
      <c r="C892" s="200"/>
      <c r="D892" s="200"/>
      <c r="E892" s="200"/>
      <c r="F892" s="200"/>
      <c r="G892" s="200"/>
      <c r="H892" s="200"/>
      <c r="I892" s="200"/>
      <c r="J892" s="200"/>
      <c r="K892" s="200"/>
      <c r="L892" s="200"/>
      <c r="M892" s="200"/>
      <c r="N892" s="200"/>
      <c r="O892" s="200"/>
      <c r="P892" s="200"/>
      <c r="Q892" s="200"/>
      <c r="R892" s="200"/>
      <c r="S892" s="200"/>
      <c r="T892" s="200"/>
      <c r="U892" s="200"/>
      <c r="V892" s="200"/>
      <c r="W892" s="200"/>
      <c r="X892" s="200"/>
      <c r="Y892" s="200"/>
      <c r="Z892" s="200"/>
    </row>
    <row r="893" spans="1:26" ht="15.75" thickBot="1" x14ac:dyDescent="0.3">
      <c r="A893" s="200"/>
      <c r="B893" s="200"/>
      <c r="C893" s="200"/>
      <c r="D893" s="200"/>
      <c r="E893" s="200"/>
      <c r="F893" s="200"/>
      <c r="G893" s="200"/>
      <c r="H893" s="200"/>
      <c r="I893" s="200"/>
      <c r="J893" s="200"/>
      <c r="K893" s="200"/>
      <c r="L893" s="200"/>
      <c r="M893" s="200"/>
      <c r="N893" s="200"/>
      <c r="O893" s="200"/>
      <c r="P893" s="200"/>
      <c r="Q893" s="200"/>
      <c r="R893" s="200"/>
      <c r="S893" s="200"/>
      <c r="T893" s="200"/>
      <c r="U893" s="200"/>
      <c r="V893" s="200"/>
      <c r="W893" s="200"/>
      <c r="X893" s="200"/>
      <c r="Y893" s="200"/>
      <c r="Z893" s="200"/>
    </row>
    <row r="894" spans="1:26" ht="15.75" thickBot="1" x14ac:dyDescent="0.3">
      <c r="A894" s="200"/>
      <c r="B894" s="200"/>
      <c r="C894" s="200"/>
      <c r="D894" s="200"/>
      <c r="E894" s="200"/>
      <c r="F894" s="200"/>
      <c r="G894" s="200"/>
      <c r="H894" s="200"/>
      <c r="I894" s="200"/>
      <c r="J894" s="200"/>
      <c r="K894" s="200"/>
      <c r="L894" s="200"/>
      <c r="M894" s="200"/>
      <c r="N894" s="200"/>
      <c r="O894" s="200"/>
      <c r="P894" s="200"/>
      <c r="Q894" s="200"/>
      <c r="R894" s="200"/>
      <c r="S894" s="200"/>
      <c r="T894" s="200"/>
      <c r="U894" s="200"/>
      <c r="V894" s="200"/>
      <c r="W894" s="200"/>
      <c r="X894" s="200"/>
      <c r="Y894" s="200"/>
      <c r="Z894" s="200"/>
    </row>
    <row r="895" spans="1:26" ht="15.75" thickBot="1" x14ac:dyDescent="0.3">
      <c r="A895" s="200"/>
      <c r="B895" s="200"/>
      <c r="C895" s="200"/>
      <c r="D895" s="200"/>
      <c r="E895" s="200"/>
      <c r="F895" s="200"/>
      <c r="G895" s="200"/>
      <c r="H895" s="200"/>
      <c r="I895" s="200"/>
      <c r="J895" s="200"/>
      <c r="K895" s="200"/>
      <c r="L895" s="200"/>
      <c r="M895" s="200"/>
      <c r="N895" s="200"/>
      <c r="O895" s="200"/>
      <c r="P895" s="200"/>
      <c r="Q895" s="200"/>
      <c r="R895" s="200"/>
      <c r="S895" s="200"/>
      <c r="T895" s="200"/>
      <c r="U895" s="200"/>
      <c r="V895" s="200"/>
      <c r="W895" s="200"/>
      <c r="X895" s="200"/>
      <c r="Y895" s="200"/>
      <c r="Z895" s="200"/>
    </row>
    <row r="896" spans="1:26" ht="15.75" thickBot="1" x14ac:dyDescent="0.3">
      <c r="A896" s="200"/>
      <c r="B896" s="200"/>
      <c r="C896" s="200"/>
      <c r="D896" s="200"/>
      <c r="E896" s="200"/>
      <c r="F896" s="200"/>
      <c r="G896" s="200"/>
      <c r="H896" s="200"/>
      <c r="I896" s="200"/>
      <c r="J896" s="200"/>
      <c r="K896" s="200"/>
      <c r="L896" s="200"/>
      <c r="M896" s="200"/>
      <c r="N896" s="200"/>
      <c r="O896" s="200"/>
      <c r="P896" s="200"/>
      <c r="Q896" s="200"/>
      <c r="R896" s="200"/>
      <c r="S896" s="200"/>
      <c r="T896" s="200"/>
      <c r="U896" s="200"/>
      <c r="V896" s="200"/>
      <c r="W896" s="200"/>
      <c r="X896" s="200"/>
      <c r="Y896" s="200"/>
      <c r="Z896" s="200"/>
    </row>
    <row r="897" spans="1:26" ht="15.75" thickBot="1" x14ac:dyDescent="0.3">
      <c r="A897" s="200"/>
      <c r="B897" s="200"/>
      <c r="C897" s="200"/>
      <c r="D897" s="200"/>
      <c r="E897" s="200"/>
      <c r="F897" s="200"/>
      <c r="G897" s="200"/>
      <c r="H897" s="200"/>
      <c r="I897" s="200"/>
      <c r="J897" s="200"/>
      <c r="K897" s="200"/>
      <c r="L897" s="200"/>
      <c r="M897" s="200"/>
      <c r="N897" s="200"/>
      <c r="O897" s="200"/>
      <c r="P897" s="200"/>
      <c r="Q897" s="200"/>
      <c r="R897" s="200"/>
      <c r="S897" s="200"/>
      <c r="T897" s="200"/>
      <c r="U897" s="200"/>
      <c r="V897" s="200"/>
      <c r="W897" s="200"/>
      <c r="X897" s="200"/>
      <c r="Y897" s="200"/>
      <c r="Z897" s="200"/>
    </row>
    <row r="898" spans="1:26" ht="15.75" thickBot="1" x14ac:dyDescent="0.3">
      <c r="A898" s="200"/>
      <c r="B898" s="200"/>
      <c r="C898" s="200"/>
      <c r="D898" s="200"/>
      <c r="E898" s="200"/>
      <c r="F898" s="200"/>
      <c r="G898" s="200"/>
      <c r="H898" s="200"/>
      <c r="I898" s="200"/>
      <c r="J898" s="200"/>
      <c r="K898" s="200"/>
      <c r="L898" s="200"/>
      <c r="M898" s="200"/>
      <c r="N898" s="200"/>
      <c r="O898" s="200"/>
      <c r="P898" s="200"/>
      <c r="Q898" s="200"/>
      <c r="R898" s="200"/>
      <c r="S898" s="200"/>
      <c r="T898" s="200"/>
      <c r="U898" s="200"/>
      <c r="V898" s="200"/>
      <c r="W898" s="200"/>
      <c r="X898" s="200"/>
      <c r="Y898" s="200"/>
      <c r="Z898" s="200"/>
    </row>
    <row r="899" spans="1:26" ht="15.75" thickBot="1" x14ac:dyDescent="0.3">
      <c r="A899" s="200"/>
      <c r="B899" s="200"/>
      <c r="C899" s="200"/>
      <c r="D899" s="200"/>
      <c r="E899" s="200"/>
      <c r="F899" s="200"/>
      <c r="G899" s="200"/>
      <c r="H899" s="200"/>
      <c r="I899" s="200"/>
      <c r="J899" s="200"/>
      <c r="K899" s="200"/>
      <c r="L899" s="200"/>
      <c r="M899" s="200"/>
      <c r="N899" s="200"/>
      <c r="O899" s="200"/>
      <c r="P899" s="200"/>
      <c r="Q899" s="200"/>
      <c r="R899" s="200"/>
      <c r="S899" s="200"/>
      <c r="T899" s="200"/>
      <c r="U899" s="200"/>
      <c r="V899" s="200"/>
      <c r="W899" s="200"/>
      <c r="X899" s="200"/>
      <c r="Y899" s="200"/>
      <c r="Z899" s="200"/>
    </row>
    <row r="900" spans="1:26" ht="15.75" thickBot="1" x14ac:dyDescent="0.3">
      <c r="A900" s="200"/>
      <c r="B900" s="200"/>
      <c r="C900" s="200"/>
      <c r="D900" s="200"/>
      <c r="E900" s="200"/>
      <c r="F900" s="200"/>
      <c r="G900" s="200"/>
      <c r="H900" s="200"/>
      <c r="I900" s="200"/>
      <c r="J900" s="200"/>
      <c r="K900" s="200"/>
      <c r="L900" s="200"/>
      <c r="M900" s="200"/>
      <c r="N900" s="200"/>
      <c r="O900" s="200"/>
      <c r="P900" s="200"/>
      <c r="Q900" s="200"/>
      <c r="R900" s="200"/>
      <c r="S900" s="200"/>
      <c r="T900" s="200"/>
      <c r="U900" s="200"/>
      <c r="V900" s="200"/>
      <c r="W900" s="200"/>
      <c r="X900" s="200"/>
      <c r="Y900" s="200"/>
      <c r="Z900" s="200"/>
    </row>
    <row r="901" spans="1:26" ht="15.75" thickBot="1" x14ac:dyDescent="0.3">
      <c r="A901" s="200"/>
      <c r="B901" s="200"/>
      <c r="C901" s="200"/>
      <c r="D901" s="200"/>
      <c r="E901" s="200"/>
      <c r="F901" s="200"/>
      <c r="G901" s="200"/>
      <c r="H901" s="200"/>
      <c r="I901" s="200"/>
      <c r="J901" s="200"/>
      <c r="K901" s="200"/>
      <c r="L901" s="200"/>
      <c r="M901" s="200"/>
      <c r="N901" s="200"/>
      <c r="O901" s="200"/>
      <c r="P901" s="200"/>
      <c r="Q901" s="200"/>
      <c r="R901" s="200"/>
      <c r="S901" s="200"/>
      <c r="T901" s="200"/>
      <c r="U901" s="200"/>
      <c r="V901" s="200"/>
      <c r="W901" s="200"/>
      <c r="X901" s="200"/>
      <c r="Y901" s="200"/>
      <c r="Z901" s="200"/>
    </row>
    <row r="902" spans="1:26" ht="15.75" thickBot="1" x14ac:dyDescent="0.3">
      <c r="A902" s="200"/>
      <c r="B902" s="200"/>
      <c r="C902" s="200"/>
      <c r="D902" s="200"/>
      <c r="E902" s="200"/>
      <c r="F902" s="200"/>
      <c r="G902" s="200"/>
      <c r="H902" s="200"/>
      <c r="I902" s="200"/>
      <c r="J902" s="200"/>
      <c r="K902" s="200"/>
      <c r="L902" s="200"/>
      <c r="M902" s="200"/>
      <c r="N902" s="200"/>
      <c r="O902" s="200"/>
      <c r="P902" s="200"/>
      <c r="Q902" s="200"/>
      <c r="R902" s="200"/>
      <c r="S902" s="200"/>
      <c r="T902" s="200"/>
      <c r="U902" s="200"/>
      <c r="V902" s="200"/>
      <c r="W902" s="200"/>
      <c r="X902" s="200"/>
      <c r="Y902" s="200"/>
      <c r="Z902" s="200"/>
    </row>
    <row r="903" spans="1:26" ht="15.75" thickBot="1" x14ac:dyDescent="0.3">
      <c r="A903" s="200"/>
      <c r="B903" s="200"/>
      <c r="C903" s="200"/>
      <c r="D903" s="200"/>
      <c r="E903" s="200"/>
      <c r="F903" s="200"/>
      <c r="G903" s="200"/>
      <c r="H903" s="200"/>
      <c r="I903" s="200"/>
      <c r="J903" s="200"/>
      <c r="K903" s="200"/>
      <c r="L903" s="200"/>
      <c r="M903" s="200"/>
      <c r="N903" s="200"/>
      <c r="O903" s="200"/>
      <c r="P903" s="200"/>
      <c r="Q903" s="200"/>
      <c r="R903" s="200"/>
      <c r="S903" s="200"/>
      <c r="T903" s="200"/>
      <c r="U903" s="200"/>
      <c r="V903" s="200"/>
      <c r="W903" s="200"/>
      <c r="X903" s="200"/>
      <c r="Y903" s="200"/>
      <c r="Z903" s="200"/>
    </row>
    <row r="904" spans="1:26" ht="15.75" thickBot="1" x14ac:dyDescent="0.3">
      <c r="A904" s="200"/>
      <c r="B904" s="200"/>
      <c r="C904" s="200"/>
      <c r="D904" s="200"/>
      <c r="E904" s="200"/>
      <c r="F904" s="200"/>
      <c r="G904" s="200"/>
      <c r="H904" s="200"/>
      <c r="I904" s="200"/>
      <c r="J904" s="200"/>
      <c r="K904" s="200"/>
      <c r="L904" s="200"/>
      <c r="M904" s="200"/>
      <c r="N904" s="200"/>
      <c r="O904" s="200"/>
      <c r="P904" s="200"/>
      <c r="Q904" s="200"/>
      <c r="R904" s="200"/>
      <c r="S904" s="200"/>
      <c r="T904" s="200"/>
      <c r="U904" s="200"/>
      <c r="V904" s="200"/>
      <c r="W904" s="200"/>
      <c r="X904" s="200"/>
      <c r="Y904" s="200"/>
      <c r="Z904" s="200"/>
    </row>
    <row r="905" spans="1:26" ht="15.75" thickBot="1" x14ac:dyDescent="0.3">
      <c r="A905" s="200"/>
      <c r="B905" s="200"/>
      <c r="C905" s="200"/>
      <c r="D905" s="200"/>
      <c r="E905" s="200"/>
      <c r="F905" s="200"/>
      <c r="G905" s="200"/>
      <c r="H905" s="200"/>
      <c r="I905" s="200"/>
      <c r="J905" s="200"/>
      <c r="K905" s="200"/>
      <c r="L905" s="200"/>
      <c r="M905" s="200"/>
      <c r="N905" s="200"/>
      <c r="O905" s="200"/>
      <c r="P905" s="200"/>
      <c r="Q905" s="200"/>
      <c r="R905" s="200"/>
      <c r="S905" s="200"/>
      <c r="T905" s="200"/>
      <c r="U905" s="200"/>
      <c r="V905" s="200"/>
      <c r="W905" s="200"/>
      <c r="X905" s="200"/>
      <c r="Y905" s="200"/>
      <c r="Z905" s="200"/>
    </row>
    <row r="906" spans="1:26" ht="15.75" thickBot="1" x14ac:dyDescent="0.3">
      <c r="A906" s="200"/>
      <c r="B906" s="200"/>
      <c r="C906" s="200"/>
      <c r="D906" s="200"/>
      <c r="E906" s="200"/>
      <c r="F906" s="200"/>
      <c r="G906" s="200"/>
      <c r="H906" s="200"/>
      <c r="I906" s="200"/>
      <c r="J906" s="200"/>
      <c r="K906" s="200"/>
      <c r="L906" s="200"/>
      <c r="M906" s="200"/>
      <c r="N906" s="200"/>
      <c r="O906" s="200"/>
      <c r="P906" s="200"/>
      <c r="Q906" s="200"/>
      <c r="R906" s="200"/>
      <c r="S906" s="200"/>
      <c r="T906" s="200"/>
      <c r="U906" s="200"/>
      <c r="V906" s="200"/>
      <c r="W906" s="200"/>
      <c r="X906" s="200"/>
      <c r="Y906" s="200"/>
      <c r="Z906" s="200"/>
    </row>
    <row r="907" spans="1:26" ht="15.75" thickBot="1" x14ac:dyDescent="0.3">
      <c r="A907" s="200"/>
      <c r="B907" s="200"/>
      <c r="C907" s="200"/>
      <c r="D907" s="200"/>
      <c r="E907" s="200"/>
      <c r="F907" s="200"/>
      <c r="G907" s="200"/>
      <c r="H907" s="200"/>
      <c r="I907" s="200"/>
      <c r="J907" s="200"/>
      <c r="K907" s="200"/>
      <c r="L907" s="200"/>
      <c r="M907" s="200"/>
      <c r="N907" s="200"/>
      <c r="O907" s="200"/>
      <c r="P907" s="200"/>
      <c r="Q907" s="200"/>
      <c r="R907" s="200"/>
      <c r="S907" s="200"/>
      <c r="T907" s="200"/>
      <c r="U907" s="200"/>
      <c r="V907" s="200"/>
      <c r="W907" s="200"/>
      <c r="X907" s="200"/>
      <c r="Y907" s="200"/>
      <c r="Z907" s="200"/>
    </row>
    <row r="908" spans="1:26" ht="15.75" thickBot="1" x14ac:dyDescent="0.3">
      <c r="A908" s="200"/>
      <c r="B908" s="200"/>
      <c r="C908" s="200"/>
      <c r="D908" s="200"/>
      <c r="E908" s="200"/>
      <c r="F908" s="200"/>
      <c r="G908" s="200"/>
      <c r="H908" s="200"/>
      <c r="I908" s="200"/>
      <c r="J908" s="200"/>
      <c r="K908" s="200"/>
      <c r="L908" s="200"/>
      <c r="M908" s="200"/>
      <c r="N908" s="200"/>
      <c r="O908" s="200"/>
      <c r="P908" s="200"/>
      <c r="Q908" s="200"/>
      <c r="R908" s="200"/>
      <c r="S908" s="200"/>
      <c r="T908" s="200"/>
      <c r="U908" s="200"/>
      <c r="V908" s="200"/>
      <c r="W908" s="200"/>
      <c r="X908" s="200"/>
      <c r="Y908" s="200"/>
      <c r="Z908" s="200"/>
    </row>
    <row r="909" spans="1:26" ht="15.75" thickBot="1" x14ac:dyDescent="0.3">
      <c r="A909" s="200"/>
      <c r="B909" s="200"/>
      <c r="C909" s="200"/>
      <c r="D909" s="200"/>
      <c r="E909" s="200"/>
      <c r="F909" s="200"/>
      <c r="G909" s="200"/>
      <c r="H909" s="200"/>
      <c r="I909" s="200"/>
      <c r="J909" s="200"/>
      <c r="K909" s="200"/>
      <c r="L909" s="200"/>
      <c r="M909" s="200"/>
      <c r="N909" s="200"/>
      <c r="O909" s="200"/>
      <c r="P909" s="200"/>
      <c r="Q909" s="200"/>
      <c r="R909" s="200"/>
      <c r="S909" s="200"/>
      <c r="T909" s="200"/>
      <c r="U909" s="200"/>
      <c r="V909" s="200"/>
      <c r="W909" s="200"/>
      <c r="X909" s="200"/>
      <c r="Y909" s="200"/>
      <c r="Z909" s="200"/>
    </row>
    <row r="910" spans="1:26" ht="15.75" thickBot="1" x14ac:dyDescent="0.3">
      <c r="A910" s="200"/>
      <c r="B910" s="200"/>
      <c r="C910" s="200"/>
      <c r="D910" s="200"/>
      <c r="E910" s="200"/>
      <c r="F910" s="200"/>
      <c r="G910" s="200"/>
      <c r="H910" s="200"/>
      <c r="I910" s="200"/>
      <c r="J910" s="200"/>
      <c r="K910" s="200"/>
      <c r="L910" s="200"/>
      <c r="M910" s="200"/>
      <c r="N910" s="200"/>
      <c r="O910" s="200"/>
      <c r="P910" s="200"/>
      <c r="Q910" s="200"/>
      <c r="R910" s="200"/>
      <c r="S910" s="200"/>
      <c r="T910" s="200"/>
      <c r="U910" s="200"/>
      <c r="V910" s="200"/>
      <c r="W910" s="200"/>
      <c r="X910" s="200"/>
      <c r="Y910" s="200"/>
      <c r="Z910" s="200"/>
    </row>
    <row r="911" spans="1:26" ht="15.75" thickBot="1" x14ac:dyDescent="0.3">
      <c r="A911" s="200"/>
      <c r="B911" s="200"/>
      <c r="C911" s="200"/>
      <c r="D911" s="200"/>
      <c r="E911" s="200"/>
      <c r="F911" s="200"/>
      <c r="G911" s="200"/>
      <c r="H911" s="200"/>
      <c r="I911" s="200"/>
      <c r="J911" s="200"/>
      <c r="K911" s="200"/>
      <c r="L911" s="200"/>
      <c r="M911" s="200"/>
      <c r="N911" s="200"/>
      <c r="O911" s="200"/>
      <c r="P911" s="200"/>
      <c r="Q911" s="200"/>
      <c r="R911" s="200"/>
      <c r="S911" s="200"/>
      <c r="T911" s="200"/>
      <c r="U911" s="200"/>
      <c r="V911" s="200"/>
      <c r="W911" s="200"/>
      <c r="X911" s="200"/>
      <c r="Y911" s="200"/>
      <c r="Z911" s="200"/>
    </row>
    <row r="912" spans="1:26" ht="15.75" thickBot="1" x14ac:dyDescent="0.3">
      <c r="A912" s="200"/>
      <c r="B912" s="200"/>
      <c r="C912" s="200"/>
      <c r="D912" s="200"/>
      <c r="E912" s="200"/>
      <c r="F912" s="200"/>
      <c r="G912" s="200"/>
      <c r="H912" s="200"/>
      <c r="I912" s="200"/>
      <c r="J912" s="200"/>
      <c r="K912" s="200"/>
      <c r="L912" s="200"/>
      <c r="M912" s="200"/>
      <c r="N912" s="200"/>
      <c r="O912" s="200"/>
      <c r="P912" s="200"/>
      <c r="Q912" s="200"/>
      <c r="R912" s="200"/>
      <c r="S912" s="200"/>
      <c r="T912" s="200"/>
      <c r="U912" s="200"/>
      <c r="V912" s="200"/>
      <c r="W912" s="200"/>
      <c r="X912" s="200"/>
      <c r="Y912" s="200"/>
      <c r="Z912" s="200"/>
    </row>
    <row r="913" spans="1:26" ht="15.75" thickBot="1" x14ac:dyDescent="0.3">
      <c r="A913" s="200"/>
      <c r="B913" s="200"/>
      <c r="C913" s="200"/>
      <c r="D913" s="200"/>
      <c r="E913" s="200"/>
      <c r="F913" s="200"/>
      <c r="G913" s="200"/>
      <c r="H913" s="200"/>
      <c r="I913" s="200"/>
      <c r="J913" s="200"/>
      <c r="K913" s="200"/>
      <c r="L913" s="200"/>
      <c r="M913" s="200"/>
      <c r="N913" s="200"/>
      <c r="O913" s="200"/>
      <c r="P913" s="200"/>
      <c r="Q913" s="200"/>
      <c r="R913" s="200"/>
      <c r="S913" s="200"/>
      <c r="T913" s="200"/>
      <c r="U913" s="200"/>
      <c r="V913" s="200"/>
      <c r="W913" s="200"/>
      <c r="X913" s="200"/>
      <c r="Y913" s="200"/>
      <c r="Z913" s="200"/>
    </row>
    <row r="914" spans="1:26" ht="15.75" thickBot="1" x14ac:dyDescent="0.3">
      <c r="A914" s="200"/>
      <c r="B914" s="200"/>
      <c r="C914" s="200"/>
      <c r="D914" s="200"/>
      <c r="E914" s="200"/>
      <c r="F914" s="200"/>
      <c r="G914" s="200"/>
      <c r="H914" s="200"/>
      <c r="I914" s="200"/>
      <c r="J914" s="200"/>
      <c r="K914" s="200"/>
      <c r="L914" s="200"/>
      <c r="M914" s="200"/>
      <c r="N914" s="200"/>
      <c r="O914" s="200"/>
      <c r="P914" s="200"/>
      <c r="Q914" s="200"/>
      <c r="R914" s="200"/>
      <c r="S914" s="200"/>
      <c r="T914" s="200"/>
      <c r="U914" s="200"/>
      <c r="V914" s="200"/>
      <c r="W914" s="200"/>
      <c r="X914" s="200"/>
      <c r="Y914" s="200"/>
      <c r="Z914" s="200"/>
    </row>
    <row r="915" spans="1:26" ht="15.75" thickBot="1" x14ac:dyDescent="0.3">
      <c r="A915" s="200"/>
      <c r="B915" s="200"/>
      <c r="C915" s="200"/>
      <c r="D915" s="200"/>
      <c r="E915" s="200"/>
      <c r="F915" s="200"/>
      <c r="G915" s="200"/>
      <c r="H915" s="200"/>
      <c r="I915" s="200"/>
      <c r="J915" s="200"/>
      <c r="K915" s="200"/>
      <c r="L915" s="200"/>
      <c r="M915" s="200"/>
      <c r="N915" s="200"/>
      <c r="O915" s="200"/>
      <c r="P915" s="200"/>
      <c r="Q915" s="200"/>
      <c r="R915" s="200"/>
      <c r="S915" s="200"/>
      <c r="T915" s="200"/>
      <c r="U915" s="200"/>
      <c r="V915" s="200"/>
      <c r="W915" s="200"/>
      <c r="X915" s="200"/>
      <c r="Y915" s="200"/>
      <c r="Z915" s="200"/>
    </row>
    <row r="916" spans="1:26" ht="15.75" thickBot="1" x14ac:dyDescent="0.3">
      <c r="A916" s="200"/>
      <c r="B916" s="200"/>
      <c r="C916" s="200"/>
      <c r="D916" s="200"/>
      <c r="E916" s="200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0"/>
      <c r="Q916" s="200"/>
      <c r="R916" s="200"/>
      <c r="S916" s="200"/>
      <c r="T916" s="200"/>
      <c r="U916" s="200"/>
      <c r="V916" s="200"/>
      <c r="W916" s="200"/>
      <c r="X916" s="200"/>
      <c r="Y916" s="200"/>
      <c r="Z916" s="200"/>
    </row>
    <row r="917" spans="1:26" ht="15.75" thickBot="1" x14ac:dyDescent="0.3">
      <c r="A917" s="200"/>
      <c r="B917" s="200"/>
      <c r="C917" s="200"/>
      <c r="D917" s="200"/>
      <c r="E917" s="200"/>
      <c r="F917" s="200"/>
      <c r="G917" s="200"/>
      <c r="H917" s="200"/>
      <c r="I917" s="200"/>
      <c r="J917" s="200"/>
      <c r="K917" s="200"/>
      <c r="L917" s="200"/>
      <c r="M917" s="200"/>
      <c r="N917" s="200"/>
      <c r="O917" s="200"/>
      <c r="P917" s="200"/>
      <c r="Q917" s="200"/>
      <c r="R917" s="200"/>
      <c r="S917" s="200"/>
      <c r="T917" s="200"/>
      <c r="U917" s="200"/>
      <c r="V917" s="200"/>
      <c r="W917" s="200"/>
      <c r="X917" s="200"/>
      <c r="Y917" s="200"/>
      <c r="Z917" s="200"/>
    </row>
    <row r="918" spans="1:26" ht="15.75" thickBot="1" x14ac:dyDescent="0.3">
      <c r="A918" s="200"/>
      <c r="B918" s="200"/>
      <c r="C918" s="200"/>
      <c r="D918" s="200"/>
      <c r="E918" s="200"/>
      <c r="F918" s="200"/>
      <c r="G918" s="200"/>
      <c r="H918" s="200"/>
      <c r="I918" s="200"/>
      <c r="J918" s="200"/>
      <c r="K918" s="200"/>
      <c r="L918" s="200"/>
      <c r="M918" s="200"/>
      <c r="N918" s="200"/>
      <c r="O918" s="200"/>
      <c r="P918" s="200"/>
      <c r="Q918" s="200"/>
      <c r="R918" s="200"/>
      <c r="S918" s="200"/>
      <c r="T918" s="200"/>
      <c r="U918" s="200"/>
      <c r="V918" s="200"/>
      <c r="W918" s="200"/>
      <c r="X918" s="200"/>
      <c r="Y918" s="200"/>
      <c r="Z918" s="200"/>
    </row>
    <row r="919" spans="1:26" ht="15.75" thickBot="1" x14ac:dyDescent="0.3">
      <c r="A919" s="200"/>
      <c r="B919" s="200"/>
      <c r="C919" s="200"/>
      <c r="D919" s="200"/>
      <c r="E919" s="200"/>
      <c r="F919" s="200"/>
      <c r="G919" s="200"/>
      <c r="H919" s="200"/>
      <c r="I919" s="200"/>
      <c r="J919" s="200"/>
      <c r="K919" s="200"/>
      <c r="L919" s="200"/>
      <c r="M919" s="200"/>
      <c r="N919" s="200"/>
      <c r="O919" s="200"/>
      <c r="P919" s="200"/>
      <c r="Q919" s="200"/>
      <c r="R919" s="200"/>
      <c r="S919" s="200"/>
      <c r="T919" s="200"/>
      <c r="U919" s="200"/>
      <c r="V919" s="200"/>
      <c r="W919" s="200"/>
      <c r="X919" s="200"/>
      <c r="Y919" s="200"/>
      <c r="Z919" s="200"/>
    </row>
    <row r="920" spans="1:26" ht="15.75" thickBot="1" x14ac:dyDescent="0.3">
      <c r="A920" s="200"/>
      <c r="B920" s="200"/>
      <c r="C920" s="200"/>
      <c r="D920" s="200"/>
      <c r="E920" s="200"/>
      <c r="F920" s="200"/>
      <c r="G920" s="200"/>
      <c r="H920" s="200"/>
      <c r="I920" s="200"/>
      <c r="J920" s="200"/>
      <c r="K920" s="200"/>
      <c r="L920" s="200"/>
      <c r="M920" s="200"/>
      <c r="N920" s="200"/>
      <c r="O920" s="200"/>
      <c r="P920" s="200"/>
      <c r="Q920" s="200"/>
      <c r="R920" s="200"/>
      <c r="S920" s="200"/>
      <c r="T920" s="200"/>
      <c r="U920" s="200"/>
      <c r="V920" s="200"/>
      <c r="W920" s="200"/>
      <c r="X920" s="200"/>
      <c r="Y920" s="200"/>
      <c r="Z920" s="200"/>
    </row>
    <row r="921" spans="1:26" ht="15.75" thickBot="1" x14ac:dyDescent="0.3">
      <c r="A921" s="200"/>
      <c r="B921" s="200"/>
      <c r="C921" s="200"/>
      <c r="D921" s="200"/>
      <c r="E921" s="200"/>
      <c r="F921" s="200"/>
      <c r="G921" s="200"/>
      <c r="H921" s="200"/>
      <c r="I921" s="200"/>
      <c r="J921" s="200"/>
      <c r="K921" s="200"/>
      <c r="L921" s="200"/>
      <c r="M921" s="200"/>
      <c r="N921" s="200"/>
      <c r="O921" s="200"/>
      <c r="P921" s="200"/>
      <c r="Q921" s="200"/>
      <c r="R921" s="200"/>
      <c r="S921" s="200"/>
      <c r="T921" s="200"/>
      <c r="U921" s="200"/>
      <c r="V921" s="200"/>
      <c r="W921" s="200"/>
      <c r="X921" s="200"/>
      <c r="Y921" s="200"/>
      <c r="Z921" s="200"/>
    </row>
    <row r="922" spans="1:26" ht="15.75" thickBot="1" x14ac:dyDescent="0.3">
      <c r="A922" s="200"/>
      <c r="B922" s="200"/>
      <c r="C922" s="200"/>
      <c r="D922" s="200"/>
      <c r="E922" s="200"/>
      <c r="F922" s="200"/>
      <c r="G922" s="200"/>
      <c r="H922" s="200"/>
      <c r="I922" s="200"/>
      <c r="J922" s="200"/>
      <c r="K922" s="200"/>
      <c r="L922" s="200"/>
      <c r="M922" s="200"/>
      <c r="N922" s="200"/>
      <c r="O922" s="200"/>
      <c r="P922" s="200"/>
      <c r="Q922" s="200"/>
      <c r="R922" s="200"/>
      <c r="S922" s="200"/>
      <c r="T922" s="200"/>
      <c r="U922" s="200"/>
      <c r="V922" s="200"/>
      <c r="W922" s="200"/>
      <c r="X922" s="200"/>
      <c r="Y922" s="200"/>
      <c r="Z922" s="200"/>
    </row>
    <row r="923" spans="1:26" ht="15.75" thickBot="1" x14ac:dyDescent="0.3">
      <c r="A923" s="200"/>
      <c r="B923" s="200"/>
      <c r="C923" s="200"/>
      <c r="D923" s="200"/>
      <c r="E923" s="200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  <c r="Z923" s="200"/>
    </row>
    <row r="924" spans="1:26" ht="15.75" thickBot="1" x14ac:dyDescent="0.3">
      <c r="A924" s="200"/>
      <c r="B924" s="200"/>
      <c r="C924" s="200"/>
      <c r="D924" s="200"/>
      <c r="E924" s="200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</row>
    <row r="925" spans="1:26" ht="15.75" thickBot="1" x14ac:dyDescent="0.3">
      <c r="A925" s="200"/>
      <c r="B925" s="200"/>
      <c r="C925" s="200"/>
      <c r="D925" s="200"/>
      <c r="E925" s="200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</row>
    <row r="926" spans="1:26" ht="15.75" thickBot="1" x14ac:dyDescent="0.3">
      <c r="A926" s="200"/>
      <c r="B926" s="200"/>
      <c r="C926" s="200"/>
      <c r="D926" s="200"/>
      <c r="E926" s="200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</row>
    <row r="927" spans="1:26" ht="15.75" thickBot="1" x14ac:dyDescent="0.3">
      <c r="A927" s="200"/>
      <c r="B927" s="200"/>
      <c r="C927" s="200"/>
      <c r="D927" s="200"/>
      <c r="E927" s="200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</row>
    <row r="928" spans="1:26" ht="15.75" thickBot="1" x14ac:dyDescent="0.3">
      <c r="A928" s="200"/>
      <c r="B928" s="200"/>
      <c r="C928" s="200"/>
      <c r="D928" s="200"/>
      <c r="E928" s="200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</row>
    <row r="929" spans="1:26" ht="15.75" thickBot="1" x14ac:dyDescent="0.3">
      <c r="A929" s="200"/>
      <c r="B929" s="200"/>
      <c r="C929" s="200"/>
      <c r="D929" s="200"/>
      <c r="E929" s="200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</row>
    <row r="930" spans="1:26" ht="15.75" thickBot="1" x14ac:dyDescent="0.3">
      <c r="A930" s="200"/>
      <c r="B930" s="200"/>
      <c r="C930" s="200"/>
      <c r="D930" s="200"/>
      <c r="E930" s="200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  <c r="R930" s="200"/>
      <c r="S930" s="200"/>
      <c r="T930" s="200"/>
      <c r="U930" s="200"/>
      <c r="V930" s="200"/>
      <c r="W930" s="200"/>
      <c r="X930" s="200"/>
      <c r="Y930" s="200"/>
      <c r="Z930" s="200"/>
    </row>
    <row r="931" spans="1:26" ht="15.75" thickBot="1" x14ac:dyDescent="0.3">
      <c r="A931" s="200"/>
      <c r="B931" s="200"/>
      <c r="C931" s="200"/>
      <c r="D931" s="200"/>
      <c r="E931" s="200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  <c r="R931" s="200"/>
      <c r="S931" s="200"/>
      <c r="T931" s="200"/>
      <c r="U931" s="200"/>
      <c r="V931" s="200"/>
      <c r="W931" s="200"/>
      <c r="X931" s="200"/>
      <c r="Y931" s="200"/>
      <c r="Z931" s="200"/>
    </row>
    <row r="932" spans="1:26" ht="15.75" thickBot="1" x14ac:dyDescent="0.3">
      <c r="A932" s="200"/>
      <c r="B932" s="200"/>
      <c r="C932" s="200"/>
      <c r="D932" s="200"/>
      <c r="E932" s="200"/>
      <c r="F932" s="200"/>
      <c r="G932" s="200"/>
      <c r="H932" s="200"/>
      <c r="I932" s="200"/>
      <c r="J932" s="200"/>
      <c r="K932" s="200"/>
      <c r="L932" s="200"/>
      <c r="M932" s="200"/>
      <c r="N932" s="200"/>
      <c r="O932" s="200"/>
      <c r="P932" s="200"/>
      <c r="Q932" s="200"/>
      <c r="R932" s="200"/>
      <c r="S932" s="200"/>
      <c r="T932" s="200"/>
      <c r="U932" s="200"/>
      <c r="V932" s="200"/>
      <c r="W932" s="200"/>
      <c r="X932" s="200"/>
      <c r="Y932" s="200"/>
      <c r="Z932" s="200"/>
    </row>
    <row r="933" spans="1:26" ht="15.75" thickBot="1" x14ac:dyDescent="0.3">
      <c r="A933" s="200"/>
      <c r="B933" s="200"/>
      <c r="C933" s="200"/>
      <c r="D933" s="200"/>
      <c r="E933" s="200"/>
      <c r="F933" s="200"/>
      <c r="G933" s="200"/>
      <c r="H933" s="200"/>
      <c r="I933" s="200"/>
      <c r="J933" s="200"/>
      <c r="K933" s="200"/>
      <c r="L933" s="200"/>
      <c r="M933" s="200"/>
      <c r="N933" s="200"/>
      <c r="O933" s="200"/>
      <c r="P933" s="200"/>
      <c r="Q933" s="200"/>
      <c r="R933" s="200"/>
      <c r="S933" s="200"/>
      <c r="T933" s="200"/>
      <c r="U933" s="200"/>
      <c r="V933" s="200"/>
      <c r="W933" s="200"/>
      <c r="X933" s="200"/>
      <c r="Y933" s="200"/>
      <c r="Z933" s="200"/>
    </row>
    <row r="934" spans="1:26" ht="15.75" thickBot="1" x14ac:dyDescent="0.3">
      <c r="A934" s="200"/>
      <c r="B934" s="200"/>
      <c r="C934" s="200"/>
      <c r="D934" s="200"/>
      <c r="E934" s="200"/>
      <c r="F934" s="200"/>
      <c r="G934" s="200"/>
      <c r="H934" s="200"/>
      <c r="I934" s="200"/>
      <c r="J934" s="200"/>
      <c r="K934" s="200"/>
      <c r="L934" s="200"/>
      <c r="M934" s="200"/>
      <c r="N934" s="200"/>
      <c r="O934" s="200"/>
      <c r="P934" s="200"/>
      <c r="Q934" s="200"/>
      <c r="R934" s="200"/>
      <c r="S934" s="200"/>
      <c r="T934" s="200"/>
      <c r="U934" s="200"/>
      <c r="V934" s="200"/>
      <c r="W934" s="200"/>
      <c r="X934" s="200"/>
      <c r="Y934" s="200"/>
      <c r="Z934" s="200"/>
    </row>
    <row r="935" spans="1:26" ht="15.75" thickBot="1" x14ac:dyDescent="0.3">
      <c r="A935" s="200"/>
      <c r="B935" s="200"/>
      <c r="C935" s="200"/>
      <c r="D935" s="200"/>
      <c r="E935" s="200"/>
      <c r="F935" s="200"/>
      <c r="G935" s="200"/>
      <c r="H935" s="200"/>
      <c r="I935" s="200"/>
      <c r="J935" s="200"/>
      <c r="K935" s="200"/>
      <c r="L935" s="200"/>
      <c r="M935" s="200"/>
      <c r="N935" s="200"/>
      <c r="O935" s="200"/>
      <c r="P935" s="200"/>
      <c r="Q935" s="200"/>
      <c r="R935" s="200"/>
      <c r="S935" s="200"/>
      <c r="T935" s="200"/>
      <c r="U935" s="200"/>
      <c r="V935" s="200"/>
      <c r="W935" s="200"/>
      <c r="X935" s="200"/>
      <c r="Y935" s="200"/>
      <c r="Z935" s="200"/>
    </row>
    <row r="936" spans="1:26" ht="15.75" thickBot="1" x14ac:dyDescent="0.3">
      <c r="A936" s="200"/>
      <c r="B936" s="200"/>
      <c r="C936" s="200"/>
      <c r="D936" s="200"/>
      <c r="E936" s="200"/>
      <c r="F936" s="200"/>
      <c r="G936" s="200"/>
      <c r="H936" s="200"/>
      <c r="I936" s="200"/>
      <c r="J936" s="200"/>
      <c r="K936" s="200"/>
      <c r="L936" s="200"/>
      <c r="M936" s="200"/>
      <c r="N936" s="200"/>
      <c r="O936" s="200"/>
      <c r="P936" s="200"/>
      <c r="Q936" s="200"/>
      <c r="R936" s="200"/>
      <c r="S936" s="200"/>
      <c r="T936" s="200"/>
      <c r="U936" s="200"/>
      <c r="V936" s="200"/>
      <c r="W936" s="200"/>
      <c r="X936" s="200"/>
      <c r="Y936" s="200"/>
      <c r="Z936" s="200"/>
    </row>
    <row r="937" spans="1:26" ht="15.75" thickBot="1" x14ac:dyDescent="0.3">
      <c r="A937" s="200"/>
      <c r="B937" s="200"/>
      <c r="C937" s="200"/>
      <c r="D937" s="200"/>
      <c r="E937" s="200"/>
      <c r="F937" s="200"/>
      <c r="G937" s="200"/>
      <c r="H937" s="200"/>
      <c r="I937" s="200"/>
      <c r="J937" s="200"/>
      <c r="K937" s="200"/>
      <c r="L937" s="200"/>
      <c r="M937" s="200"/>
      <c r="N937" s="200"/>
      <c r="O937" s="200"/>
      <c r="P937" s="200"/>
      <c r="Q937" s="200"/>
      <c r="R937" s="200"/>
      <c r="S937" s="200"/>
      <c r="T937" s="200"/>
      <c r="U937" s="200"/>
      <c r="V937" s="200"/>
      <c r="W937" s="200"/>
      <c r="X937" s="200"/>
      <c r="Y937" s="200"/>
      <c r="Z937" s="200"/>
    </row>
    <row r="938" spans="1:26" ht="15.75" thickBot="1" x14ac:dyDescent="0.3">
      <c r="A938" s="200"/>
      <c r="B938" s="200"/>
      <c r="C938" s="200"/>
      <c r="D938" s="200"/>
      <c r="E938" s="200"/>
      <c r="F938" s="200"/>
      <c r="G938" s="200"/>
      <c r="H938" s="200"/>
      <c r="I938" s="200"/>
      <c r="J938" s="200"/>
      <c r="K938" s="200"/>
      <c r="L938" s="200"/>
      <c r="M938" s="200"/>
      <c r="N938" s="200"/>
      <c r="O938" s="200"/>
      <c r="P938" s="200"/>
      <c r="Q938" s="200"/>
      <c r="R938" s="200"/>
      <c r="S938" s="200"/>
      <c r="T938" s="200"/>
      <c r="U938" s="200"/>
      <c r="V938" s="200"/>
      <c r="W938" s="200"/>
      <c r="X938" s="200"/>
      <c r="Y938" s="200"/>
      <c r="Z938" s="200"/>
    </row>
    <row r="939" spans="1:26" ht="15.75" thickBot="1" x14ac:dyDescent="0.3">
      <c r="A939" s="200"/>
      <c r="B939" s="200"/>
      <c r="C939" s="200"/>
      <c r="D939" s="200"/>
      <c r="E939" s="200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  <c r="R939" s="200"/>
      <c r="S939" s="200"/>
      <c r="T939" s="200"/>
      <c r="U939" s="200"/>
      <c r="V939" s="200"/>
      <c r="W939" s="200"/>
      <c r="X939" s="200"/>
      <c r="Y939" s="200"/>
      <c r="Z939" s="200"/>
    </row>
    <row r="940" spans="1:26" ht="15.75" thickBot="1" x14ac:dyDescent="0.3">
      <c r="A940" s="200"/>
      <c r="B940" s="200"/>
      <c r="C940" s="200"/>
      <c r="D940" s="200"/>
      <c r="E940" s="200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  <c r="R940" s="200"/>
      <c r="S940" s="200"/>
      <c r="T940" s="200"/>
      <c r="U940" s="200"/>
      <c r="V940" s="200"/>
      <c r="W940" s="200"/>
      <c r="X940" s="200"/>
      <c r="Y940" s="200"/>
      <c r="Z940" s="200"/>
    </row>
    <row r="941" spans="1:26" ht="15.75" thickBot="1" x14ac:dyDescent="0.3">
      <c r="A941" s="200"/>
      <c r="B941" s="200"/>
      <c r="C941" s="200"/>
      <c r="D941" s="200"/>
      <c r="E941" s="200"/>
      <c r="F941" s="200"/>
      <c r="G941" s="200"/>
      <c r="H941" s="200"/>
      <c r="I941" s="200"/>
      <c r="J941" s="200"/>
      <c r="K941" s="200"/>
      <c r="L941" s="200"/>
      <c r="M941" s="200"/>
      <c r="N941" s="200"/>
      <c r="O941" s="200"/>
      <c r="P941" s="200"/>
      <c r="Q941" s="200"/>
      <c r="R941" s="200"/>
      <c r="S941" s="200"/>
      <c r="T941" s="200"/>
      <c r="U941" s="200"/>
      <c r="V941" s="200"/>
      <c r="W941" s="200"/>
      <c r="X941" s="200"/>
      <c r="Y941" s="200"/>
      <c r="Z941" s="200"/>
    </row>
    <row r="942" spans="1:26" ht="15.75" thickBot="1" x14ac:dyDescent="0.3">
      <c r="A942" s="200"/>
      <c r="B942" s="200"/>
      <c r="C942" s="200"/>
      <c r="D942" s="200"/>
      <c r="E942" s="200"/>
      <c r="F942" s="200"/>
      <c r="G942" s="200"/>
      <c r="H942" s="200"/>
      <c r="I942" s="200"/>
      <c r="J942" s="200"/>
      <c r="K942" s="200"/>
      <c r="L942" s="200"/>
      <c r="M942" s="200"/>
      <c r="N942" s="200"/>
      <c r="O942" s="200"/>
      <c r="P942" s="200"/>
      <c r="Q942" s="200"/>
      <c r="R942" s="200"/>
      <c r="S942" s="200"/>
      <c r="T942" s="200"/>
      <c r="U942" s="200"/>
      <c r="V942" s="200"/>
      <c r="W942" s="200"/>
      <c r="X942" s="200"/>
      <c r="Y942" s="200"/>
      <c r="Z942" s="200"/>
    </row>
    <row r="943" spans="1:26" ht="15.75" thickBot="1" x14ac:dyDescent="0.3">
      <c r="A943" s="200"/>
      <c r="B943" s="200"/>
      <c r="C943" s="200"/>
      <c r="D943" s="200"/>
      <c r="E943" s="200"/>
      <c r="F943" s="200"/>
      <c r="G943" s="200"/>
      <c r="H943" s="200"/>
      <c r="I943" s="200"/>
      <c r="J943" s="200"/>
      <c r="K943" s="200"/>
      <c r="L943" s="200"/>
      <c r="M943" s="200"/>
      <c r="N943" s="200"/>
      <c r="O943" s="200"/>
      <c r="P943" s="200"/>
      <c r="Q943" s="200"/>
      <c r="R943" s="200"/>
      <c r="S943" s="200"/>
      <c r="T943" s="200"/>
      <c r="U943" s="200"/>
      <c r="V943" s="200"/>
      <c r="W943" s="200"/>
      <c r="X943" s="200"/>
      <c r="Y943" s="200"/>
      <c r="Z943" s="200"/>
    </row>
    <row r="944" spans="1:26" ht="15.75" thickBot="1" x14ac:dyDescent="0.3">
      <c r="A944" s="200"/>
      <c r="B944" s="200"/>
      <c r="C944" s="200"/>
      <c r="D944" s="200"/>
      <c r="E944" s="200"/>
      <c r="F944" s="200"/>
      <c r="G944" s="200"/>
      <c r="H944" s="200"/>
      <c r="I944" s="200"/>
      <c r="J944" s="200"/>
      <c r="K944" s="200"/>
      <c r="L944" s="200"/>
      <c r="M944" s="200"/>
      <c r="N944" s="200"/>
      <c r="O944" s="200"/>
      <c r="P944" s="200"/>
      <c r="Q944" s="200"/>
      <c r="R944" s="200"/>
      <c r="S944" s="200"/>
      <c r="T944" s="200"/>
      <c r="U944" s="200"/>
      <c r="V944" s="200"/>
      <c r="W944" s="200"/>
      <c r="X944" s="200"/>
      <c r="Y944" s="200"/>
      <c r="Z944" s="200"/>
    </row>
    <row r="945" spans="1:26" ht="15.75" thickBot="1" x14ac:dyDescent="0.3">
      <c r="A945" s="200"/>
      <c r="B945" s="200"/>
      <c r="C945" s="200"/>
      <c r="D945" s="200"/>
      <c r="E945" s="200"/>
      <c r="F945" s="200"/>
      <c r="G945" s="200"/>
      <c r="H945" s="200"/>
      <c r="I945" s="200"/>
      <c r="J945" s="200"/>
      <c r="K945" s="200"/>
      <c r="L945" s="200"/>
      <c r="M945" s="200"/>
      <c r="N945" s="200"/>
      <c r="O945" s="200"/>
      <c r="P945" s="200"/>
      <c r="Q945" s="200"/>
      <c r="R945" s="200"/>
      <c r="S945" s="200"/>
      <c r="T945" s="200"/>
      <c r="U945" s="200"/>
      <c r="V945" s="200"/>
      <c r="W945" s="200"/>
      <c r="X945" s="200"/>
      <c r="Y945" s="200"/>
      <c r="Z945" s="200"/>
    </row>
    <row r="946" spans="1:26" ht="15.75" thickBot="1" x14ac:dyDescent="0.3">
      <c r="A946" s="200"/>
      <c r="B946" s="200"/>
      <c r="C946" s="200"/>
      <c r="D946" s="200"/>
      <c r="E946" s="200"/>
      <c r="F946" s="200"/>
      <c r="G946" s="200"/>
      <c r="H946" s="200"/>
      <c r="I946" s="200"/>
      <c r="J946" s="200"/>
      <c r="K946" s="200"/>
      <c r="L946" s="200"/>
      <c r="M946" s="200"/>
      <c r="N946" s="200"/>
      <c r="O946" s="200"/>
      <c r="P946" s="200"/>
      <c r="Q946" s="200"/>
      <c r="R946" s="200"/>
      <c r="S946" s="200"/>
      <c r="T946" s="200"/>
      <c r="U946" s="200"/>
      <c r="V946" s="200"/>
      <c r="W946" s="200"/>
      <c r="X946" s="200"/>
      <c r="Y946" s="200"/>
      <c r="Z946" s="200"/>
    </row>
    <row r="947" spans="1:26" ht="15.75" thickBot="1" x14ac:dyDescent="0.3">
      <c r="A947" s="200"/>
      <c r="B947" s="200"/>
      <c r="C947" s="200"/>
      <c r="D947" s="200"/>
      <c r="E947" s="200"/>
      <c r="F947" s="200"/>
      <c r="G947" s="200"/>
      <c r="H947" s="200"/>
      <c r="I947" s="200"/>
      <c r="J947" s="200"/>
      <c r="K947" s="200"/>
      <c r="L947" s="200"/>
      <c r="M947" s="200"/>
      <c r="N947" s="200"/>
      <c r="O947" s="200"/>
      <c r="P947" s="200"/>
      <c r="Q947" s="200"/>
      <c r="R947" s="200"/>
      <c r="S947" s="200"/>
      <c r="T947" s="200"/>
      <c r="U947" s="200"/>
      <c r="V947" s="200"/>
      <c r="W947" s="200"/>
      <c r="X947" s="200"/>
      <c r="Y947" s="200"/>
      <c r="Z947" s="200"/>
    </row>
    <row r="948" spans="1:26" ht="15.75" thickBot="1" x14ac:dyDescent="0.3">
      <c r="A948" s="200"/>
      <c r="B948" s="200"/>
      <c r="C948" s="200"/>
      <c r="D948" s="200"/>
      <c r="E948" s="200"/>
      <c r="F948" s="200"/>
      <c r="G948" s="200"/>
      <c r="H948" s="200"/>
      <c r="I948" s="200"/>
      <c r="J948" s="200"/>
      <c r="K948" s="200"/>
      <c r="L948" s="200"/>
      <c r="M948" s="200"/>
      <c r="N948" s="200"/>
      <c r="O948" s="200"/>
      <c r="P948" s="200"/>
      <c r="Q948" s="200"/>
      <c r="R948" s="200"/>
      <c r="S948" s="200"/>
      <c r="T948" s="200"/>
      <c r="U948" s="200"/>
      <c r="V948" s="200"/>
      <c r="W948" s="200"/>
      <c r="X948" s="200"/>
      <c r="Y948" s="200"/>
      <c r="Z948" s="200"/>
    </row>
    <row r="949" spans="1:26" ht="15.75" thickBot="1" x14ac:dyDescent="0.3">
      <c r="A949" s="200"/>
      <c r="B949" s="200"/>
      <c r="C949" s="200"/>
      <c r="D949" s="200"/>
      <c r="E949" s="200"/>
      <c r="F949" s="200"/>
      <c r="G949" s="200"/>
      <c r="H949" s="200"/>
      <c r="I949" s="200"/>
      <c r="J949" s="200"/>
      <c r="K949" s="200"/>
      <c r="L949" s="200"/>
      <c r="M949" s="200"/>
      <c r="N949" s="200"/>
      <c r="O949" s="200"/>
      <c r="P949" s="200"/>
      <c r="Q949" s="200"/>
      <c r="R949" s="200"/>
      <c r="S949" s="200"/>
      <c r="T949" s="200"/>
      <c r="U949" s="200"/>
      <c r="V949" s="200"/>
      <c r="W949" s="200"/>
      <c r="X949" s="200"/>
      <c r="Y949" s="200"/>
      <c r="Z949" s="200"/>
    </row>
    <row r="950" spans="1:26" ht="15.75" thickBot="1" x14ac:dyDescent="0.3">
      <c r="A950" s="200"/>
      <c r="B950" s="200"/>
      <c r="C950" s="200"/>
      <c r="D950" s="200"/>
      <c r="E950" s="200"/>
      <c r="F950" s="200"/>
      <c r="G950" s="200"/>
      <c r="H950" s="200"/>
      <c r="I950" s="200"/>
      <c r="J950" s="200"/>
      <c r="K950" s="200"/>
      <c r="L950" s="200"/>
      <c r="M950" s="200"/>
      <c r="N950" s="200"/>
      <c r="O950" s="200"/>
      <c r="P950" s="200"/>
      <c r="Q950" s="200"/>
      <c r="R950" s="200"/>
      <c r="S950" s="200"/>
      <c r="T950" s="200"/>
      <c r="U950" s="200"/>
      <c r="V950" s="200"/>
      <c r="W950" s="200"/>
      <c r="X950" s="200"/>
      <c r="Y950" s="200"/>
      <c r="Z950" s="200"/>
    </row>
    <row r="951" spans="1:26" ht="15.75" thickBot="1" x14ac:dyDescent="0.3">
      <c r="A951" s="200"/>
      <c r="B951" s="200"/>
      <c r="C951" s="200"/>
      <c r="D951" s="200"/>
      <c r="E951" s="200"/>
      <c r="F951" s="200"/>
      <c r="G951" s="200"/>
      <c r="H951" s="200"/>
      <c r="I951" s="200"/>
      <c r="J951" s="200"/>
      <c r="K951" s="200"/>
      <c r="L951" s="200"/>
      <c r="M951" s="200"/>
      <c r="N951" s="200"/>
      <c r="O951" s="200"/>
      <c r="P951" s="200"/>
      <c r="Q951" s="200"/>
      <c r="R951" s="200"/>
      <c r="S951" s="200"/>
      <c r="T951" s="200"/>
      <c r="U951" s="200"/>
      <c r="V951" s="200"/>
      <c r="W951" s="200"/>
      <c r="X951" s="200"/>
      <c r="Y951" s="200"/>
      <c r="Z951" s="200"/>
    </row>
    <row r="952" spans="1:26" ht="15.75" thickBot="1" x14ac:dyDescent="0.3">
      <c r="A952" s="200"/>
      <c r="B952" s="200"/>
      <c r="C952" s="200"/>
      <c r="D952" s="200"/>
      <c r="E952" s="200"/>
      <c r="F952" s="200"/>
      <c r="G952" s="200"/>
      <c r="H952" s="200"/>
      <c r="I952" s="200"/>
      <c r="J952" s="200"/>
      <c r="K952" s="200"/>
      <c r="L952" s="200"/>
      <c r="M952" s="200"/>
      <c r="N952" s="200"/>
      <c r="O952" s="200"/>
      <c r="P952" s="200"/>
      <c r="Q952" s="200"/>
      <c r="R952" s="200"/>
      <c r="S952" s="200"/>
      <c r="T952" s="200"/>
      <c r="U952" s="200"/>
      <c r="V952" s="200"/>
      <c r="W952" s="200"/>
      <c r="X952" s="200"/>
      <c r="Y952" s="200"/>
      <c r="Z952" s="200"/>
    </row>
    <row r="953" spans="1:26" ht="15.75" thickBot="1" x14ac:dyDescent="0.3">
      <c r="A953" s="200"/>
      <c r="B953" s="200"/>
      <c r="C953" s="200"/>
      <c r="D953" s="200"/>
      <c r="E953" s="200"/>
      <c r="F953" s="200"/>
      <c r="G953" s="200"/>
      <c r="H953" s="200"/>
      <c r="I953" s="200"/>
      <c r="J953" s="200"/>
      <c r="K953" s="200"/>
      <c r="L953" s="200"/>
      <c r="M953" s="200"/>
      <c r="N953" s="200"/>
      <c r="O953" s="200"/>
      <c r="P953" s="200"/>
      <c r="Q953" s="200"/>
      <c r="R953" s="200"/>
      <c r="S953" s="200"/>
      <c r="T953" s="200"/>
      <c r="U953" s="200"/>
      <c r="V953" s="200"/>
      <c r="W953" s="200"/>
      <c r="X953" s="200"/>
      <c r="Y953" s="200"/>
      <c r="Z953" s="200"/>
    </row>
    <row r="954" spans="1:26" ht="15.75" thickBot="1" x14ac:dyDescent="0.3">
      <c r="A954" s="200"/>
      <c r="B954" s="200"/>
      <c r="C954" s="200"/>
      <c r="D954" s="200"/>
      <c r="E954" s="200"/>
      <c r="F954" s="200"/>
      <c r="G954" s="200"/>
      <c r="H954" s="200"/>
      <c r="I954" s="200"/>
      <c r="J954" s="200"/>
      <c r="K954" s="200"/>
      <c r="L954" s="200"/>
      <c r="M954" s="200"/>
      <c r="N954" s="200"/>
      <c r="O954" s="200"/>
      <c r="P954" s="200"/>
      <c r="Q954" s="200"/>
      <c r="R954" s="200"/>
      <c r="S954" s="200"/>
      <c r="T954" s="200"/>
      <c r="U954" s="200"/>
      <c r="V954" s="200"/>
      <c r="W954" s="200"/>
      <c r="X954" s="200"/>
      <c r="Y954" s="200"/>
      <c r="Z954" s="200"/>
    </row>
    <row r="955" spans="1:26" ht="15.75" thickBot="1" x14ac:dyDescent="0.3">
      <c r="A955" s="200"/>
      <c r="B955" s="200"/>
      <c r="C955" s="200"/>
      <c r="D955" s="200"/>
      <c r="E955" s="200"/>
      <c r="F955" s="200"/>
      <c r="G955" s="200"/>
      <c r="H955" s="200"/>
      <c r="I955" s="200"/>
      <c r="J955" s="200"/>
      <c r="K955" s="200"/>
      <c r="L955" s="200"/>
      <c r="M955" s="200"/>
      <c r="N955" s="200"/>
      <c r="O955" s="200"/>
      <c r="P955" s="200"/>
      <c r="Q955" s="200"/>
      <c r="R955" s="200"/>
      <c r="S955" s="200"/>
      <c r="T955" s="200"/>
      <c r="U955" s="200"/>
      <c r="V955" s="200"/>
      <c r="W955" s="200"/>
      <c r="X955" s="200"/>
      <c r="Y955" s="200"/>
      <c r="Z955" s="200"/>
    </row>
    <row r="956" spans="1:26" ht="15.75" thickBot="1" x14ac:dyDescent="0.3">
      <c r="A956" s="200"/>
      <c r="B956" s="200"/>
      <c r="C956" s="200"/>
      <c r="D956" s="200"/>
      <c r="E956" s="200"/>
      <c r="F956" s="200"/>
      <c r="G956" s="200"/>
      <c r="H956" s="200"/>
      <c r="I956" s="200"/>
      <c r="J956" s="200"/>
      <c r="K956" s="200"/>
      <c r="L956" s="200"/>
      <c r="M956" s="200"/>
      <c r="N956" s="200"/>
      <c r="O956" s="200"/>
      <c r="P956" s="200"/>
      <c r="Q956" s="200"/>
      <c r="R956" s="200"/>
      <c r="S956" s="200"/>
      <c r="T956" s="200"/>
      <c r="U956" s="200"/>
      <c r="V956" s="200"/>
      <c r="W956" s="200"/>
      <c r="X956" s="200"/>
      <c r="Y956" s="200"/>
      <c r="Z956" s="200"/>
    </row>
    <row r="957" spans="1:26" ht="15.75" thickBot="1" x14ac:dyDescent="0.3">
      <c r="A957" s="200"/>
      <c r="B957" s="200"/>
      <c r="C957" s="200"/>
      <c r="D957" s="200"/>
      <c r="E957" s="200"/>
      <c r="F957" s="200"/>
      <c r="G957" s="200"/>
      <c r="H957" s="200"/>
      <c r="I957" s="200"/>
      <c r="J957" s="200"/>
      <c r="K957" s="200"/>
      <c r="L957" s="200"/>
      <c r="M957" s="200"/>
      <c r="N957" s="200"/>
      <c r="O957" s="200"/>
      <c r="P957" s="200"/>
      <c r="Q957" s="200"/>
      <c r="R957" s="200"/>
      <c r="S957" s="200"/>
      <c r="T957" s="200"/>
      <c r="U957" s="200"/>
      <c r="V957" s="200"/>
      <c r="W957" s="200"/>
      <c r="X957" s="200"/>
      <c r="Y957" s="200"/>
      <c r="Z957" s="200"/>
    </row>
    <row r="958" spans="1:26" ht="15.75" thickBot="1" x14ac:dyDescent="0.3">
      <c r="A958" s="200"/>
      <c r="B958" s="200"/>
      <c r="C958" s="200"/>
      <c r="D958" s="200"/>
      <c r="E958" s="200"/>
      <c r="F958" s="200"/>
      <c r="G958" s="200"/>
      <c r="H958" s="200"/>
      <c r="I958" s="200"/>
      <c r="J958" s="200"/>
      <c r="K958" s="200"/>
      <c r="L958" s="200"/>
      <c r="M958" s="200"/>
      <c r="N958" s="200"/>
      <c r="O958" s="200"/>
      <c r="P958" s="200"/>
      <c r="Q958" s="200"/>
      <c r="R958" s="200"/>
      <c r="S958" s="200"/>
      <c r="T958" s="200"/>
      <c r="U958" s="200"/>
      <c r="V958" s="200"/>
      <c r="W958" s="200"/>
      <c r="X958" s="200"/>
      <c r="Y958" s="200"/>
      <c r="Z958" s="200"/>
    </row>
    <row r="959" spans="1:26" ht="15.75" thickBot="1" x14ac:dyDescent="0.3">
      <c r="A959" s="200"/>
      <c r="B959" s="200"/>
      <c r="C959" s="200"/>
      <c r="D959" s="200"/>
      <c r="E959" s="200"/>
      <c r="F959" s="200"/>
      <c r="G959" s="200"/>
      <c r="H959" s="200"/>
      <c r="I959" s="200"/>
      <c r="J959" s="200"/>
      <c r="K959" s="200"/>
      <c r="L959" s="200"/>
      <c r="M959" s="200"/>
      <c r="N959" s="200"/>
      <c r="O959" s="200"/>
      <c r="P959" s="200"/>
      <c r="Q959" s="200"/>
      <c r="R959" s="200"/>
      <c r="S959" s="200"/>
      <c r="T959" s="200"/>
      <c r="U959" s="200"/>
      <c r="V959" s="200"/>
      <c r="W959" s="200"/>
      <c r="X959" s="200"/>
      <c r="Y959" s="200"/>
      <c r="Z959" s="200"/>
    </row>
    <row r="960" spans="1:26" ht="15.75" thickBot="1" x14ac:dyDescent="0.3">
      <c r="A960" s="200"/>
      <c r="B960" s="200"/>
      <c r="C960" s="200"/>
      <c r="D960" s="200"/>
      <c r="E960" s="200"/>
      <c r="F960" s="200"/>
      <c r="G960" s="200"/>
      <c r="H960" s="200"/>
      <c r="I960" s="200"/>
      <c r="J960" s="200"/>
      <c r="K960" s="200"/>
      <c r="L960" s="200"/>
      <c r="M960" s="200"/>
      <c r="N960" s="200"/>
      <c r="O960" s="200"/>
      <c r="P960" s="200"/>
      <c r="Q960" s="200"/>
      <c r="R960" s="200"/>
      <c r="S960" s="200"/>
      <c r="T960" s="200"/>
      <c r="U960" s="200"/>
      <c r="V960" s="200"/>
      <c r="W960" s="200"/>
      <c r="X960" s="200"/>
      <c r="Y960" s="200"/>
      <c r="Z960" s="200"/>
    </row>
    <row r="961" spans="1:26" ht="15.75" thickBot="1" x14ac:dyDescent="0.3">
      <c r="A961" s="200"/>
      <c r="B961" s="200"/>
      <c r="C961" s="200"/>
      <c r="D961" s="200"/>
      <c r="E961" s="200"/>
      <c r="F961" s="200"/>
      <c r="G961" s="200"/>
      <c r="H961" s="200"/>
      <c r="I961" s="200"/>
      <c r="J961" s="200"/>
      <c r="K961" s="200"/>
      <c r="L961" s="200"/>
      <c r="M961" s="200"/>
      <c r="N961" s="200"/>
      <c r="O961" s="200"/>
      <c r="P961" s="200"/>
      <c r="Q961" s="200"/>
      <c r="R961" s="200"/>
      <c r="S961" s="200"/>
      <c r="T961" s="200"/>
      <c r="U961" s="200"/>
      <c r="V961" s="200"/>
      <c r="W961" s="200"/>
      <c r="X961" s="200"/>
      <c r="Y961" s="200"/>
      <c r="Z961" s="200"/>
    </row>
    <row r="962" spans="1:26" ht="15.75" thickBot="1" x14ac:dyDescent="0.3">
      <c r="A962" s="200"/>
      <c r="B962" s="200"/>
      <c r="C962" s="200"/>
      <c r="D962" s="200"/>
      <c r="E962" s="200"/>
      <c r="F962" s="200"/>
      <c r="G962" s="200"/>
      <c r="H962" s="200"/>
      <c r="I962" s="200"/>
      <c r="J962" s="200"/>
      <c r="K962" s="200"/>
      <c r="L962" s="200"/>
      <c r="M962" s="200"/>
      <c r="N962" s="200"/>
      <c r="O962" s="200"/>
      <c r="P962" s="200"/>
      <c r="Q962" s="200"/>
      <c r="R962" s="200"/>
      <c r="S962" s="200"/>
      <c r="T962" s="200"/>
      <c r="U962" s="200"/>
      <c r="V962" s="200"/>
      <c r="W962" s="200"/>
      <c r="X962" s="200"/>
      <c r="Y962" s="200"/>
      <c r="Z962" s="200"/>
    </row>
    <row r="963" spans="1:26" ht="15.75" thickBot="1" x14ac:dyDescent="0.3">
      <c r="A963" s="200"/>
      <c r="B963" s="200"/>
      <c r="C963" s="200"/>
      <c r="D963" s="200"/>
      <c r="E963" s="200"/>
      <c r="F963" s="200"/>
      <c r="G963" s="200"/>
      <c r="H963" s="200"/>
      <c r="I963" s="200"/>
      <c r="J963" s="200"/>
      <c r="K963" s="200"/>
      <c r="L963" s="200"/>
      <c r="M963" s="200"/>
      <c r="N963" s="200"/>
      <c r="O963" s="200"/>
      <c r="P963" s="200"/>
      <c r="Q963" s="200"/>
      <c r="R963" s="200"/>
      <c r="S963" s="200"/>
      <c r="T963" s="200"/>
      <c r="U963" s="200"/>
      <c r="V963" s="200"/>
      <c r="W963" s="200"/>
      <c r="X963" s="200"/>
      <c r="Y963" s="200"/>
      <c r="Z963" s="200"/>
    </row>
    <row r="964" spans="1:26" ht="15.75" thickBot="1" x14ac:dyDescent="0.3">
      <c r="A964" s="200"/>
      <c r="B964" s="200"/>
      <c r="C964" s="200"/>
      <c r="D964" s="200"/>
      <c r="E964" s="200"/>
      <c r="F964" s="200"/>
      <c r="G964" s="200"/>
      <c r="H964" s="200"/>
      <c r="I964" s="200"/>
      <c r="J964" s="200"/>
      <c r="K964" s="200"/>
      <c r="L964" s="200"/>
      <c r="M964" s="200"/>
      <c r="N964" s="200"/>
      <c r="O964" s="200"/>
      <c r="P964" s="200"/>
      <c r="Q964" s="200"/>
      <c r="R964" s="200"/>
      <c r="S964" s="200"/>
      <c r="T964" s="200"/>
      <c r="U964" s="200"/>
      <c r="V964" s="200"/>
      <c r="W964" s="200"/>
      <c r="X964" s="200"/>
      <c r="Y964" s="200"/>
      <c r="Z964" s="200"/>
    </row>
    <row r="965" spans="1:26" ht="15.75" thickBot="1" x14ac:dyDescent="0.3">
      <c r="A965" s="200"/>
      <c r="B965" s="200"/>
      <c r="C965" s="200"/>
      <c r="D965" s="200"/>
      <c r="E965" s="200"/>
      <c r="F965" s="200"/>
      <c r="G965" s="200"/>
      <c r="H965" s="200"/>
      <c r="I965" s="200"/>
      <c r="J965" s="200"/>
      <c r="K965" s="200"/>
      <c r="L965" s="200"/>
      <c r="M965" s="200"/>
      <c r="N965" s="200"/>
      <c r="O965" s="200"/>
      <c r="P965" s="200"/>
      <c r="Q965" s="200"/>
      <c r="R965" s="200"/>
      <c r="S965" s="200"/>
      <c r="T965" s="200"/>
      <c r="U965" s="200"/>
      <c r="V965" s="200"/>
      <c r="W965" s="200"/>
      <c r="X965" s="200"/>
      <c r="Y965" s="200"/>
      <c r="Z965" s="200"/>
    </row>
    <row r="966" spans="1:26" ht="15.75" thickBot="1" x14ac:dyDescent="0.3">
      <c r="A966" s="200"/>
      <c r="B966" s="200"/>
      <c r="C966" s="200"/>
      <c r="D966" s="200"/>
      <c r="E966" s="200"/>
      <c r="F966" s="200"/>
      <c r="G966" s="200"/>
      <c r="H966" s="200"/>
      <c r="I966" s="200"/>
      <c r="J966" s="200"/>
      <c r="K966" s="200"/>
      <c r="L966" s="200"/>
      <c r="M966" s="200"/>
      <c r="N966" s="200"/>
      <c r="O966" s="200"/>
      <c r="P966" s="200"/>
      <c r="Q966" s="200"/>
      <c r="R966" s="200"/>
      <c r="S966" s="200"/>
      <c r="T966" s="200"/>
      <c r="U966" s="200"/>
      <c r="V966" s="200"/>
      <c r="W966" s="200"/>
      <c r="X966" s="200"/>
      <c r="Y966" s="200"/>
      <c r="Z966" s="200"/>
    </row>
    <row r="967" spans="1:26" ht="15.75" thickBot="1" x14ac:dyDescent="0.3">
      <c r="A967" s="200"/>
      <c r="B967" s="200"/>
      <c r="C967" s="200"/>
      <c r="D967" s="200"/>
      <c r="E967" s="200"/>
      <c r="F967" s="200"/>
      <c r="G967" s="200"/>
      <c r="H967" s="200"/>
      <c r="I967" s="200"/>
      <c r="J967" s="200"/>
      <c r="K967" s="200"/>
      <c r="L967" s="200"/>
      <c r="M967" s="200"/>
      <c r="N967" s="200"/>
      <c r="O967" s="200"/>
      <c r="P967" s="200"/>
      <c r="Q967" s="200"/>
      <c r="R967" s="200"/>
      <c r="S967" s="200"/>
      <c r="T967" s="200"/>
      <c r="U967" s="200"/>
      <c r="V967" s="200"/>
      <c r="W967" s="200"/>
      <c r="X967" s="200"/>
      <c r="Y967" s="200"/>
      <c r="Z967" s="200"/>
    </row>
    <row r="968" spans="1:26" ht="15.75" thickBot="1" x14ac:dyDescent="0.3">
      <c r="A968" s="200"/>
      <c r="B968" s="200"/>
      <c r="C968" s="200"/>
      <c r="D968" s="200"/>
      <c r="E968" s="200"/>
      <c r="F968" s="200"/>
      <c r="G968" s="200"/>
      <c r="H968" s="200"/>
      <c r="I968" s="200"/>
      <c r="J968" s="200"/>
      <c r="K968" s="200"/>
      <c r="L968" s="200"/>
      <c r="M968" s="200"/>
      <c r="N968" s="200"/>
      <c r="O968" s="200"/>
      <c r="P968" s="200"/>
      <c r="Q968" s="200"/>
      <c r="R968" s="200"/>
      <c r="S968" s="200"/>
      <c r="T968" s="200"/>
      <c r="U968" s="200"/>
      <c r="V968" s="200"/>
      <c r="W968" s="200"/>
      <c r="X968" s="200"/>
      <c r="Y968" s="200"/>
      <c r="Z968" s="200"/>
    </row>
    <row r="969" spans="1:26" ht="15.75" thickBot="1" x14ac:dyDescent="0.3">
      <c r="A969" s="200"/>
      <c r="B969" s="200"/>
      <c r="C969" s="200"/>
      <c r="D969" s="200"/>
      <c r="E969" s="200"/>
      <c r="F969" s="200"/>
      <c r="G969" s="200"/>
      <c r="H969" s="200"/>
      <c r="I969" s="200"/>
      <c r="J969" s="200"/>
      <c r="K969" s="200"/>
      <c r="L969" s="200"/>
      <c r="M969" s="200"/>
      <c r="N969" s="200"/>
      <c r="O969" s="200"/>
      <c r="P969" s="200"/>
      <c r="Q969" s="200"/>
      <c r="R969" s="200"/>
      <c r="S969" s="200"/>
      <c r="T969" s="200"/>
      <c r="U969" s="200"/>
      <c r="V969" s="200"/>
      <c r="W969" s="200"/>
      <c r="X969" s="200"/>
      <c r="Y969" s="200"/>
      <c r="Z969" s="200"/>
    </row>
    <row r="970" spans="1:26" ht="15.75" thickBot="1" x14ac:dyDescent="0.3">
      <c r="A970" s="200"/>
      <c r="B970" s="200"/>
      <c r="C970" s="200"/>
      <c r="D970" s="200"/>
      <c r="E970" s="200"/>
      <c r="F970" s="200"/>
      <c r="G970" s="200"/>
      <c r="H970" s="200"/>
      <c r="I970" s="200"/>
      <c r="J970" s="200"/>
      <c r="K970" s="200"/>
      <c r="L970" s="200"/>
      <c r="M970" s="200"/>
      <c r="N970" s="200"/>
      <c r="O970" s="200"/>
      <c r="P970" s="200"/>
      <c r="Q970" s="200"/>
      <c r="R970" s="200"/>
      <c r="S970" s="200"/>
      <c r="T970" s="200"/>
      <c r="U970" s="200"/>
      <c r="V970" s="200"/>
      <c r="W970" s="200"/>
      <c r="X970" s="200"/>
      <c r="Y970" s="200"/>
      <c r="Z970" s="200"/>
    </row>
    <row r="971" spans="1:26" ht="15.75" thickBot="1" x14ac:dyDescent="0.3">
      <c r="A971" s="200"/>
      <c r="B971" s="200"/>
      <c r="C971" s="200"/>
      <c r="D971" s="200"/>
      <c r="E971" s="200"/>
      <c r="F971" s="200"/>
      <c r="G971" s="200"/>
      <c r="H971" s="200"/>
      <c r="I971" s="200"/>
      <c r="J971" s="200"/>
      <c r="K971" s="200"/>
      <c r="L971" s="200"/>
      <c r="M971" s="200"/>
      <c r="N971" s="200"/>
      <c r="O971" s="200"/>
      <c r="P971" s="200"/>
      <c r="Q971" s="200"/>
      <c r="R971" s="200"/>
      <c r="S971" s="200"/>
      <c r="T971" s="200"/>
      <c r="U971" s="200"/>
      <c r="V971" s="200"/>
      <c r="W971" s="200"/>
      <c r="X971" s="200"/>
      <c r="Y971" s="200"/>
      <c r="Z971" s="200"/>
    </row>
    <row r="972" spans="1:26" ht="15.75" thickBot="1" x14ac:dyDescent="0.3">
      <c r="A972" s="200"/>
      <c r="B972" s="200"/>
      <c r="C972" s="200"/>
      <c r="D972" s="200"/>
      <c r="E972" s="200"/>
      <c r="F972" s="200"/>
      <c r="G972" s="200"/>
      <c r="H972" s="200"/>
      <c r="I972" s="200"/>
      <c r="J972" s="200"/>
      <c r="K972" s="200"/>
      <c r="L972" s="200"/>
      <c r="M972" s="200"/>
      <c r="N972" s="200"/>
      <c r="O972" s="200"/>
      <c r="P972" s="200"/>
      <c r="Q972" s="200"/>
      <c r="R972" s="200"/>
      <c r="S972" s="200"/>
      <c r="T972" s="200"/>
      <c r="U972" s="200"/>
      <c r="V972" s="200"/>
      <c r="W972" s="200"/>
      <c r="X972" s="200"/>
      <c r="Y972" s="200"/>
      <c r="Z972" s="200"/>
    </row>
    <row r="973" spans="1:26" ht="15.75" thickBot="1" x14ac:dyDescent="0.3">
      <c r="A973" s="200"/>
      <c r="B973" s="200"/>
      <c r="C973" s="200"/>
      <c r="D973" s="200"/>
      <c r="E973" s="200"/>
      <c r="F973" s="200"/>
      <c r="G973" s="200"/>
      <c r="H973" s="200"/>
      <c r="I973" s="200"/>
      <c r="J973" s="200"/>
      <c r="K973" s="200"/>
      <c r="L973" s="200"/>
      <c r="M973" s="200"/>
      <c r="N973" s="200"/>
      <c r="O973" s="200"/>
      <c r="P973" s="200"/>
      <c r="Q973" s="200"/>
      <c r="R973" s="200"/>
      <c r="S973" s="200"/>
      <c r="T973" s="200"/>
      <c r="U973" s="200"/>
      <c r="V973" s="200"/>
      <c r="W973" s="200"/>
      <c r="X973" s="200"/>
      <c r="Y973" s="200"/>
      <c r="Z973" s="200"/>
    </row>
    <row r="974" spans="1:26" ht="15.75" thickBot="1" x14ac:dyDescent="0.3">
      <c r="A974" s="200"/>
      <c r="B974" s="200"/>
      <c r="C974" s="200"/>
      <c r="D974" s="200"/>
      <c r="E974" s="200"/>
      <c r="F974" s="200"/>
      <c r="G974" s="200"/>
      <c r="H974" s="200"/>
      <c r="I974" s="200"/>
      <c r="J974" s="200"/>
      <c r="K974" s="200"/>
      <c r="L974" s="200"/>
      <c r="M974" s="200"/>
      <c r="N974" s="200"/>
      <c r="O974" s="200"/>
      <c r="P974" s="200"/>
      <c r="Q974" s="200"/>
      <c r="R974" s="200"/>
      <c r="S974" s="200"/>
      <c r="T974" s="200"/>
      <c r="U974" s="200"/>
      <c r="V974" s="200"/>
      <c r="W974" s="200"/>
      <c r="X974" s="200"/>
      <c r="Y974" s="200"/>
      <c r="Z974" s="200"/>
    </row>
    <row r="975" spans="1:26" ht="15.75" thickBot="1" x14ac:dyDescent="0.3">
      <c r="A975" s="200"/>
      <c r="B975" s="200"/>
      <c r="C975" s="200"/>
      <c r="D975" s="200"/>
      <c r="E975" s="200"/>
      <c r="F975" s="200"/>
      <c r="G975" s="200"/>
      <c r="H975" s="200"/>
      <c r="I975" s="200"/>
      <c r="J975" s="200"/>
      <c r="K975" s="200"/>
      <c r="L975" s="200"/>
      <c r="M975" s="200"/>
      <c r="N975" s="200"/>
      <c r="O975" s="200"/>
      <c r="P975" s="200"/>
      <c r="Q975" s="200"/>
      <c r="R975" s="200"/>
      <c r="S975" s="200"/>
      <c r="T975" s="200"/>
      <c r="U975" s="200"/>
      <c r="V975" s="200"/>
      <c r="W975" s="200"/>
      <c r="X975" s="200"/>
      <c r="Y975" s="200"/>
      <c r="Z975" s="200"/>
    </row>
    <row r="976" spans="1:26" ht="15.75" thickBot="1" x14ac:dyDescent="0.3">
      <c r="A976" s="200"/>
      <c r="B976" s="200"/>
      <c r="C976" s="200"/>
      <c r="D976" s="200"/>
      <c r="E976" s="200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  <c r="Z976" s="200"/>
    </row>
    <row r="977" spans="1:26" ht="15.75" thickBot="1" x14ac:dyDescent="0.3">
      <c r="A977" s="200"/>
      <c r="B977" s="200"/>
      <c r="C977" s="200"/>
      <c r="D977" s="200"/>
      <c r="E977" s="200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  <c r="Z977" s="200"/>
    </row>
    <row r="978" spans="1:26" ht="15.75" thickBot="1" x14ac:dyDescent="0.3">
      <c r="A978" s="200"/>
      <c r="B978" s="200"/>
      <c r="C978" s="200"/>
      <c r="D978" s="200"/>
      <c r="E978" s="200"/>
      <c r="F978" s="200"/>
      <c r="G978" s="200"/>
      <c r="H978" s="200"/>
      <c r="I978" s="200"/>
      <c r="J978" s="200"/>
      <c r="K978" s="200"/>
      <c r="L978" s="200"/>
      <c r="M978" s="200"/>
      <c r="N978" s="200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  <c r="Z978" s="200"/>
    </row>
    <row r="979" spans="1:26" ht="15.75" thickBot="1" x14ac:dyDescent="0.3">
      <c r="A979" s="200"/>
      <c r="B979" s="200"/>
      <c r="C979" s="200"/>
      <c r="D979" s="200"/>
      <c r="E979" s="200"/>
      <c r="F979" s="200"/>
      <c r="G979" s="200"/>
      <c r="H979" s="200"/>
      <c r="I979" s="200"/>
      <c r="J979" s="200"/>
      <c r="K979" s="200"/>
      <c r="L979" s="200"/>
      <c r="M979" s="200"/>
      <c r="N979" s="200"/>
      <c r="O979" s="200"/>
      <c r="P979" s="200"/>
      <c r="Q979" s="200"/>
      <c r="R979" s="200"/>
      <c r="S979" s="200"/>
      <c r="T979" s="200"/>
      <c r="U979" s="200"/>
      <c r="V979" s="200"/>
      <c r="W979" s="200"/>
      <c r="X979" s="200"/>
      <c r="Y979" s="200"/>
      <c r="Z979" s="200"/>
    </row>
    <row r="980" spans="1:26" ht="15.75" thickBot="1" x14ac:dyDescent="0.3">
      <c r="A980" s="200"/>
      <c r="B980" s="200"/>
      <c r="C980" s="200"/>
      <c r="D980" s="200"/>
      <c r="E980" s="200"/>
      <c r="F980" s="200"/>
      <c r="G980" s="200"/>
      <c r="H980" s="200"/>
      <c r="I980" s="200"/>
      <c r="J980" s="200"/>
      <c r="K980" s="200"/>
      <c r="L980" s="200"/>
      <c r="M980" s="200"/>
      <c r="N980" s="200"/>
      <c r="O980" s="200"/>
      <c r="P980" s="200"/>
      <c r="Q980" s="200"/>
      <c r="R980" s="200"/>
      <c r="S980" s="200"/>
      <c r="T980" s="200"/>
      <c r="U980" s="200"/>
      <c r="V980" s="200"/>
      <c r="W980" s="200"/>
      <c r="X980" s="200"/>
      <c r="Y980" s="200"/>
      <c r="Z980" s="200"/>
    </row>
    <row r="981" spans="1:26" ht="15.75" thickBot="1" x14ac:dyDescent="0.3">
      <c r="A981" s="200"/>
      <c r="B981" s="200"/>
      <c r="C981" s="200"/>
      <c r="D981" s="200"/>
      <c r="E981" s="200"/>
      <c r="F981" s="200"/>
      <c r="G981" s="200"/>
      <c r="H981" s="200"/>
      <c r="I981" s="200"/>
      <c r="J981" s="200"/>
      <c r="K981" s="200"/>
      <c r="L981" s="200"/>
      <c r="M981" s="200"/>
      <c r="N981" s="200"/>
      <c r="O981" s="200"/>
      <c r="P981" s="200"/>
      <c r="Q981" s="200"/>
      <c r="R981" s="200"/>
      <c r="S981" s="200"/>
      <c r="T981" s="200"/>
      <c r="U981" s="200"/>
      <c r="V981" s="200"/>
      <c r="W981" s="200"/>
      <c r="X981" s="200"/>
      <c r="Y981" s="200"/>
      <c r="Z981" s="200"/>
    </row>
    <row r="982" spans="1:26" ht="15.75" thickBot="1" x14ac:dyDescent="0.3">
      <c r="A982" s="200"/>
      <c r="B982" s="200"/>
      <c r="C982" s="200"/>
      <c r="D982" s="200"/>
      <c r="E982" s="200"/>
      <c r="F982" s="200"/>
      <c r="G982" s="200"/>
      <c r="H982" s="200"/>
      <c r="I982" s="200"/>
      <c r="J982" s="200"/>
      <c r="K982" s="200"/>
      <c r="L982" s="200"/>
      <c r="M982" s="200"/>
      <c r="N982" s="200"/>
      <c r="O982" s="200"/>
      <c r="P982" s="200"/>
      <c r="Q982" s="200"/>
      <c r="R982" s="200"/>
      <c r="S982" s="200"/>
      <c r="T982" s="200"/>
      <c r="U982" s="200"/>
      <c r="V982" s="200"/>
      <c r="W982" s="200"/>
      <c r="X982" s="200"/>
      <c r="Y982" s="200"/>
      <c r="Z982" s="200"/>
    </row>
    <row r="983" spans="1:26" ht="15.75" thickBot="1" x14ac:dyDescent="0.3">
      <c r="A983" s="200"/>
      <c r="B983" s="200"/>
      <c r="C983" s="200"/>
      <c r="D983" s="200"/>
      <c r="E983" s="200"/>
      <c r="F983" s="200"/>
      <c r="G983" s="200"/>
      <c r="H983" s="200"/>
      <c r="I983" s="200"/>
      <c r="J983" s="200"/>
      <c r="K983" s="200"/>
      <c r="L983" s="200"/>
      <c r="M983" s="200"/>
      <c r="N983" s="200"/>
      <c r="O983" s="200"/>
      <c r="P983" s="200"/>
      <c r="Q983" s="200"/>
      <c r="R983" s="200"/>
      <c r="S983" s="200"/>
      <c r="T983" s="200"/>
      <c r="U983" s="200"/>
      <c r="V983" s="200"/>
      <c r="W983" s="200"/>
      <c r="X983" s="200"/>
      <c r="Y983" s="200"/>
      <c r="Z983" s="200"/>
    </row>
    <row r="984" spans="1:26" ht="15.75" thickBot="1" x14ac:dyDescent="0.3">
      <c r="A984" s="200"/>
      <c r="B984" s="200"/>
      <c r="C984" s="200"/>
      <c r="D984" s="200"/>
      <c r="E984" s="200"/>
      <c r="F984" s="200"/>
      <c r="G984" s="200"/>
      <c r="H984" s="200"/>
      <c r="I984" s="200"/>
      <c r="J984" s="200"/>
      <c r="K984" s="200"/>
      <c r="L984" s="200"/>
      <c r="M984" s="200"/>
      <c r="N984" s="200"/>
      <c r="O984" s="200"/>
      <c r="P984" s="200"/>
      <c r="Q984" s="200"/>
      <c r="R984" s="200"/>
      <c r="S984" s="200"/>
      <c r="T984" s="200"/>
      <c r="U984" s="200"/>
      <c r="V984" s="200"/>
      <c r="W984" s="200"/>
      <c r="X984" s="200"/>
      <c r="Y984" s="200"/>
      <c r="Z984" s="200"/>
    </row>
    <row r="985" spans="1:26" ht="15.75" thickBot="1" x14ac:dyDescent="0.3">
      <c r="A985" s="200"/>
      <c r="B985" s="200"/>
      <c r="C985" s="200"/>
      <c r="D985" s="200"/>
      <c r="E985" s="200"/>
      <c r="F985" s="200"/>
      <c r="G985" s="200"/>
      <c r="H985" s="200"/>
      <c r="I985" s="200"/>
      <c r="J985" s="200"/>
      <c r="K985" s="200"/>
      <c r="L985" s="200"/>
      <c r="M985" s="200"/>
      <c r="N985" s="200"/>
      <c r="O985" s="200"/>
      <c r="P985" s="200"/>
      <c r="Q985" s="200"/>
      <c r="R985" s="200"/>
      <c r="S985" s="200"/>
      <c r="T985" s="200"/>
      <c r="U985" s="200"/>
      <c r="V985" s="200"/>
      <c r="W985" s="200"/>
      <c r="X985" s="200"/>
      <c r="Y985" s="200"/>
      <c r="Z985" s="200"/>
    </row>
    <row r="986" spans="1:26" ht="15.75" thickBot="1" x14ac:dyDescent="0.3">
      <c r="A986" s="200"/>
      <c r="B986" s="200"/>
      <c r="C986" s="200"/>
      <c r="D986" s="200"/>
      <c r="E986" s="200"/>
      <c r="F986" s="200"/>
      <c r="G986" s="200"/>
      <c r="H986" s="200"/>
      <c r="I986" s="200"/>
      <c r="J986" s="200"/>
      <c r="K986" s="200"/>
      <c r="L986" s="200"/>
      <c r="M986" s="200"/>
      <c r="N986" s="200"/>
      <c r="O986" s="200"/>
      <c r="P986" s="200"/>
      <c r="Q986" s="200"/>
      <c r="R986" s="200"/>
      <c r="S986" s="200"/>
      <c r="T986" s="200"/>
      <c r="U986" s="200"/>
      <c r="V986" s="200"/>
      <c r="W986" s="200"/>
      <c r="X986" s="200"/>
      <c r="Y986" s="200"/>
      <c r="Z986" s="200"/>
    </row>
    <row r="987" spans="1:26" ht="15.75" thickBot="1" x14ac:dyDescent="0.3">
      <c r="A987" s="200"/>
      <c r="B987" s="200"/>
      <c r="C987" s="200"/>
      <c r="D987" s="200"/>
      <c r="E987" s="200"/>
      <c r="F987" s="200"/>
      <c r="G987" s="200"/>
      <c r="H987" s="200"/>
      <c r="I987" s="200"/>
      <c r="J987" s="200"/>
      <c r="K987" s="200"/>
      <c r="L987" s="200"/>
      <c r="M987" s="200"/>
      <c r="N987" s="200"/>
      <c r="O987" s="200"/>
      <c r="P987" s="200"/>
      <c r="Q987" s="200"/>
      <c r="R987" s="200"/>
      <c r="S987" s="200"/>
      <c r="T987" s="200"/>
      <c r="U987" s="200"/>
      <c r="V987" s="200"/>
      <c r="W987" s="200"/>
      <c r="X987" s="200"/>
      <c r="Y987" s="200"/>
      <c r="Z987" s="200"/>
    </row>
    <row r="988" spans="1:26" ht="15.75" thickBot="1" x14ac:dyDescent="0.3">
      <c r="A988" s="200"/>
      <c r="B988" s="200"/>
      <c r="C988" s="200"/>
      <c r="D988" s="200"/>
      <c r="E988" s="200"/>
      <c r="F988" s="200"/>
      <c r="G988" s="200"/>
      <c r="H988" s="200"/>
      <c r="I988" s="200"/>
      <c r="J988" s="200"/>
      <c r="K988" s="200"/>
      <c r="L988" s="200"/>
      <c r="M988" s="200"/>
      <c r="N988" s="200"/>
      <c r="O988" s="200"/>
      <c r="P988" s="200"/>
      <c r="Q988" s="200"/>
      <c r="R988" s="200"/>
      <c r="S988" s="200"/>
      <c r="T988" s="200"/>
      <c r="U988" s="200"/>
      <c r="V988" s="200"/>
      <c r="W988" s="200"/>
      <c r="X988" s="200"/>
      <c r="Y988" s="200"/>
      <c r="Z988" s="200"/>
    </row>
    <row r="989" spans="1:26" ht="15.75" thickBot="1" x14ac:dyDescent="0.3">
      <c r="A989" s="200"/>
      <c r="B989" s="200"/>
      <c r="C989" s="200"/>
      <c r="D989" s="200"/>
      <c r="E989" s="200"/>
      <c r="F989" s="200"/>
      <c r="G989" s="200"/>
      <c r="H989" s="200"/>
      <c r="I989" s="200"/>
      <c r="J989" s="200"/>
      <c r="K989" s="200"/>
      <c r="L989" s="200"/>
      <c r="M989" s="200"/>
      <c r="N989" s="200"/>
      <c r="O989" s="200"/>
      <c r="P989" s="200"/>
      <c r="Q989" s="200"/>
      <c r="R989" s="200"/>
      <c r="S989" s="200"/>
      <c r="T989" s="200"/>
      <c r="U989" s="200"/>
      <c r="V989" s="200"/>
      <c r="W989" s="200"/>
      <c r="X989" s="200"/>
      <c r="Y989" s="200"/>
      <c r="Z989" s="200"/>
    </row>
    <row r="990" spans="1:26" ht="15.75" thickBot="1" x14ac:dyDescent="0.3">
      <c r="A990" s="200"/>
      <c r="B990" s="200"/>
      <c r="C990" s="200"/>
      <c r="D990" s="200"/>
      <c r="E990" s="200"/>
      <c r="F990" s="200"/>
      <c r="G990" s="200"/>
      <c r="H990" s="200"/>
      <c r="I990" s="200"/>
      <c r="J990" s="200"/>
      <c r="K990" s="200"/>
      <c r="L990" s="200"/>
      <c r="M990" s="200"/>
      <c r="N990" s="200"/>
      <c r="O990" s="200"/>
      <c r="P990" s="200"/>
      <c r="Q990" s="200"/>
      <c r="R990" s="200"/>
      <c r="S990" s="200"/>
      <c r="T990" s="200"/>
      <c r="U990" s="200"/>
      <c r="V990" s="200"/>
      <c r="W990" s="200"/>
      <c r="X990" s="200"/>
      <c r="Y990" s="200"/>
      <c r="Z990" s="200"/>
    </row>
    <row r="991" spans="1:26" ht="15.75" thickBot="1" x14ac:dyDescent="0.3">
      <c r="A991" s="200"/>
      <c r="B991" s="200"/>
      <c r="C991" s="200"/>
      <c r="D991" s="200"/>
      <c r="E991" s="200"/>
      <c r="F991" s="200"/>
      <c r="G991" s="200"/>
      <c r="H991" s="200"/>
      <c r="I991" s="200"/>
      <c r="J991" s="200"/>
      <c r="K991" s="200"/>
      <c r="L991" s="200"/>
      <c r="M991" s="200"/>
      <c r="N991" s="200"/>
      <c r="O991" s="200"/>
      <c r="P991" s="200"/>
      <c r="Q991" s="200"/>
      <c r="R991" s="200"/>
      <c r="S991" s="200"/>
      <c r="T991" s="200"/>
      <c r="U991" s="200"/>
      <c r="V991" s="200"/>
      <c r="W991" s="200"/>
      <c r="X991" s="200"/>
      <c r="Y991" s="200"/>
      <c r="Z991" s="200"/>
    </row>
    <row r="992" spans="1:26" ht="15.75" thickBot="1" x14ac:dyDescent="0.3">
      <c r="A992" s="200"/>
      <c r="B992" s="200"/>
      <c r="C992" s="200"/>
      <c r="D992" s="200"/>
      <c r="E992" s="200"/>
      <c r="F992" s="200"/>
      <c r="G992" s="200"/>
      <c r="H992" s="200"/>
      <c r="I992" s="200"/>
      <c r="J992" s="200"/>
      <c r="K992" s="200"/>
      <c r="L992" s="200"/>
      <c r="M992" s="200"/>
      <c r="N992" s="200"/>
      <c r="O992" s="200"/>
      <c r="P992" s="200"/>
      <c r="Q992" s="200"/>
      <c r="R992" s="200"/>
      <c r="S992" s="200"/>
      <c r="T992" s="200"/>
      <c r="U992" s="200"/>
      <c r="V992" s="200"/>
      <c r="W992" s="200"/>
      <c r="X992" s="200"/>
      <c r="Y992" s="200"/>
      <c r="Z992" s="200"/>
    </row>
    <row r="993" spans="1:26" ht="15.75" thickBot="1" x14ac:dyDescent="0.3">
      <c r="A993" s="200"/>
      <c r="B993" s="200"/>
      <c r="C993" s="200"/>
      <c r="D993" s="200"/>
      <c r="E993" s="200"/>
      <c r="F993" s="200"/>
      <c r="G993" s="200"/>
      <c r="H993" s="200"/>
      <c r="I993" s="200"/>
      <c r="J993" s="200"/>
      <c r="K993" s="200"/>
      <c r="L993" s="200"/>
      <c r="M993" s="200"/>
      <c r="N993" s="200"/>
      <c r="O993" s="200"/>
      <c r="P993" s="200"/>
      <c r="Q993" s="200"/>
      <c r="R993" s="200"/>
      <c r="S993" s="200"/>
      <c r="T993" s="200"/>
      <c r="U993" s="200"/>
      <c r="V993" s="200"/>
      <c r="W993" s="200"/>
      <c r="X993" s="200"/>
      <c r="Y993" s="200"/>
      <c r="Z993" s="200"/>
    </row>
    <row r="994" spans="1:26" ht="15.75" thickBot="1" x14ac:dyDescent="0.3">
      <c r="A994" s="200"/>
      <c r="B994" s="200"/>
      <c r="C994" s="200"/>
      <c r="D994" s="200"/>
      <c r="E994" s="200"/>
      <c r="F994" s="200"/>
      <c r="G994" s="200"/>
      <c r="H994" s="200"/>
      <c r="I994" s="200"/>
      <c r="J994" s="200"/>
      <c r="K994" s="200"/>
      <c r="L994" s="200"/>
      <c r="M994" s="200"/>
      <c r="N994" s="200"/>
      <c r="O994" s="200"/>
      <c r="P994" s="200"/>
      <c r="Q994" s="200"/>
      <c r="R994" s="200"/>
      <c r="S994" s="200"/>
      <c r="T994" s="200"/>
      <c r="U994" s="200"/>
      <c r="V994" s="200"/>
      <c r="W994" s="200"/>
      <c r="X994" s="200"/>
      <c r="Y994" s="200"/>
      <c r="Z994" s="200"/>
    </row>
    <row r="995" spans="1:26" ht="15.75" thickBot="1" x14ac:dyDescent="0.3">
      <c r="A995" s="200"/>
      <c r="B995" s="200"/>
      <c r="C995" s="200"/>
      <c r="D995" s="200"/>
      <c r="E995" s="200"/>
      <c r="F995" s="200"/>
      <c r="G995" s="200"/>
      <c r="H995" s="200"/>
      <c r="I995" s="200"/>
      <c r="J995" s="200"/>
      <c r="K995" s="200"/>
      <c r="L995" s="200"/>
      <c r="M995" s="200"/>
      <c r="N995" s="200"/>
      <c r="O995" s="200"/>
      <c r="P995" s="200"/>
      <c r="Q995" s="200"/>
      <c r="R995" s="200"/>
      <c r="S995" s="200"/>
      <c r="T995" s="200"/>
      <c r="U995" s="200"/>
      <c r="V995" s="200"/>
      <c r="W995" s="200"/>
      <c r="X995" s="200"/>
      <c r="Y995" s="200"/>
      <c r="Z995" s="200"/>
    </row>
    <row r="996" spans="1:26" ht="15.75" thickBot="1" x14ac:dyDescent="0.3">
      <c r="A996" s="200"/>
      <c r="B996" s="200"/>
      <c r="C996" s="200"/>
      <c r="D996" s="200"/>
      <c r="E996" s="200"/>
      <c r="F996" s="200"/>
      <c r="G996" s="200"/>
      <c r="H996" s="200"/>
      <c r="I996" s="200"/>
      <c r="J996" s="200"/>
      <c r="K996" s="200"/>
      <c r="L996" s="200"/>
      <c r="M996" s="200"/>
      <c r="N996" s="200"/>
      <c r="O996" s="200"/>
      <c r="P996" s="200"/>
      <c r="Q996" s="200"/>
      <c r="R996" s="200"/>
      <c r="S996" s="200"/>
      <c r="T996" s="200"/>
      <c r="U996" s="200"/>
      <c r="V996" s="200"/>
      <c r="W996" s="200"/>
      <c r="X996" s="200"/>
      <c r="Y996" s="200"/>
      <c r="Z996" s="200"/>
    </row>
    <row r="997" spans="1:26" ht="15.75" thickBot="1" x14ac:dyDescent="0.3">
      <c r="A997" s="200"/>
      <c r="B997" s="200"/>
      <c r="C997" s="200"/>
      <c r="D997" s="200"/>
      <c r="E997" s="200"/>
      <c r="F997" s="200"/>
      <c r="G997" s="200"/>
      <c r="H997" s="200"/>
      <c r="I997" s="200"/>
      <c r="J997" s="200"/>
      <c r="K997" s="200"/>
      <c r="L997" s="200"/>
      <c r="M997" s="200"/>
      <c r="N997" s="200"/>
      <c r="O997" s="200"/>
      <c r="P997" s="200"/>
      <c r="Q997" s="200"/>
      <c r="R997" s="200"/>
      <c r="S997" s="200"/>
      <c r="T997" s="200"/>
      <c r="U997" s="200"/>
      <c r="V997" s="200"/>
      <c r="W997" s="200"/>
      <c r="X997" s="200"/>
      <c r="Y997" s="200"/>
      <c r="Z997" s="200"/>
    </row>
    <row r="998" spans="1:26" ht="15.75" thickBot="1" x14ac:dyDescent="0.3">
      <c r="A998" s="200"/>
      <c r="B998" s="200"/>
      <c r="C998" s="200"/>
      <c r="D998" s="200"/>
      <c r="E998" s="200"/>
      <c r="F998" s="200"/>
      <c r="G998" s="200"/>
      <c r="H998" s="200"/>
      <c r="I998" s="200"/>
      <c r="J998" s="200"/>
      <c r="K998" s="200"/>
      <c r="L998" s="200"/>
      <c r="M998" s="200"/>
      <c r="N998" s="200"/>
      <c r="O998" s="200"/>
      <c r="P998" s="200"/>
      <c r="Q998" s="200"/>
      <c r="R998" s="200"/>
      <c r="S998" s="200"/>
      <c r="T998" s="200"/>
      <c r="U998" s="200"/>
      <c r="V998" s="200"/>
      <c r="W998" s="200"/>
      <c r="X998" s="200"/>
      <c r="Y998" s="200"/>
      <c r="Z998" s="200"/>
    </row>
    <row r="999" spans="1:26" ht="15.75" thickBot="1" x14ac:dyDescent="0.3">
      <c r="A999" s="200"/>
      <c r="B999" s="200"/>
      <c r="C999" s="200"/>
      <c r="D999" s="200"/>
      <c r="E999" s="200"/>
      <c r="F999" s="200"/>
      <c r="G999" s="200"/>
      <c r="H999" s="200"/>
      <c r="I999" s="200"/>
      <c r="J999" s="200"/>
      <c r="K999" s="200"/>
      <c r="L999" s="200"/>
      <c r="M999" s="200"/>
      <c r="N999" s="200"/>
      <c r="O999" s="200"/>
      <c r="P999" s="200"/>
      <c r="Q999" s="200"/>
      <c r="R999" s="200"/>
      <c r="S999" s="200"/>
      <c r="T999" s="200"/>
      <c r="U999" s="200"/>
      <c r="V999" s="200"/>
      <c r="W999" s="200"/>
      <c r="X999" s="200"/>
      <c r="Y999" s="200"/>
      <c r="Z999" s="200"/>
    </row>
    <row r="1000" spans="1:26" ht="15.75" thickBot="1" x14ac:dyDescent="0.3">
      <c r="A1000" s="200"/>
      <c r="B1000" s="200"/>
      <c r="C1000" s="200"/>
      <c r="D1000" s="200"/>
      <c r="E1000" s="200"/>
      <c r="F1000" s="200"/>
      <c r="G1000" s="200"/>
      <c r="H1000" s="200"/>
      <c r="I1000" s="200"/>
      <c r="J1000" s="200"/>
      <c r="K1000" s="200"/>
      <c r="L1000" s="200"/>
      <c r="M1000" s="200"/>
      <c r="N1000" s="200"/>
      <c r="O1000" s="200"/>
      <c r="P1000" s="200"/>
      <c r="Q1000" s="200"/>
      <c r="R1000" s="200"/>
      <c r="S1000" s="200"/>
      <c r="T1000" s="200"/>
      <c r="U1000" s="200"/>
      <c r="V1000" s="200"/>
      <c r="W1000" s="200"/>
      <c r="X1000" s="200"/>
      <c r="Y1000" s="200"/>
      <c r="Z1000" s="200"/>
    </row>
  </sheetData>
  <mergeCells count="4">
    <mergeCell ref="A3:B3"/>
    <mergeCell ref="A29:B29"/>
    <mergeCell ref="B30:C30"/>
    <mergeCell ref="D33:E33"/>
  </mergeCells>
  <hyperlinks>
    <hyperlink ref="A1" r:id="rId1" xr:uid="{953C7B3F-B4E7-4F7A-B396-B4B0DA04D60A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D9BF-F0A9-4696-87D0-521A500B2BB3}">
  <dimension ref="A1:Z1003"/>
  <sheetViews>
    <sheetView workbookViewId="0">
      <selection activeCell="E11" sqref="E11"/>
    </sheetView>
  </sheetViews>
  <sheetFormatPr defaultRowHeight="15" x14ac:dyDescent="0.25"/>
  <cols>
    <col min="1" max="1" width="15.140625" style="110" customWidth="1"/>
    <col min="2" max="4" width="9.140625" style="110"/>
    <col min="5" max="5" width="11.28515625" style="110" customWidth="1"/>
    <col min="6" max="16384" width="9.140625" style="110"/>
  </cols>
  <sheetData>
    <row r="1" spans="1:26" ht="30" thickBot="1" x14ac:dyDescent="0.3">
      <c r="A1" s="207" t="s">
        <v>285</v>
      </c>
      <c r="B1" s="267"/>
      <c r="C1" s="268"/>
      <c r="D1" s="269"/>
      <c r="E1" s="207"/>
      <c r="F1" s="267"/>
      <c r="G1" s="268"/>
      <c r="H1" s="268"/>
      <c r="I1" s="269"/>
      <c r="J1" s="207"/>
      <c r="K1" s="208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</row>
    <row r="2" spans="1:26" ht="15.75" thickBot="1" x14ac:dyDescent="0.3">
      <c r="A2" s="207" t="s">
        <v>286</v>
      </c>
      <c r="B2" s="209">
        <v>2019</v>
      </c>
      <c r="C2" s="209">
        <v>2020</v>
      </c>
      <c r="D2" s="209">
        <v>2021</v>
      </c>
      <c r="E2" s="209">
        <v>2022</v>
      </c>
      <c r="F2" s="209">
        <v>2023</v>
      </c>
      <c r="G2" s="209">
        <v>2024</v>
      </c>
      <c r="H2" s="209">
        <v>2025</v>
      </c>
      <c r="I2" s="209">
        <v>2026</v>
      </c>
      <c r="J2" s="209">
        <v>2027</v>
      </c>
      <c r="K2" s="210">
        <v>2028</v>
      </c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</row>
    <row r="3" spans="1:26" ht="30" thickBot="1" x14ac:dyDescent="0.3">
      <c r="A3" s="207" t="s">
        <v>287</v>
      </c>
      <c r="B3" s="207"/>
      <c r="C3" s="207"/>
      <c r="D3" s="207"/>
      <c r="E3" s="207"/>
      <c r="F3" s="207"/>
      <c r="G3" s="207"/>
      <c r="H3" s="207"/>
      <c r="I3" s="207"/>
      <c r="J3" s="207"/>
      <c r="K3" s="208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</row>
    <row r="4" spans="1:26" ht="15.75" thickBot="1" x14ac:dyDescent="0.3">
      <c r="A4" s="211" t="s">
        <v>6</v>
      </c>
      <c r="B4" s="212">
        <v>1.2999999999999999E-2</v>
      </c>
      <c r="C4" s="212">
        <v>1.4E-2</v>
      </c>
      <c r="D4" s="212">
        <v>1.4999999999999999E-2</v>
      </c>
      <c r="E4" s="212">
        <v>1.6E-2</v>
      </c>
      <c r="F4" s="212">
        <v>1.6E-2</v>
      </c>
      <c r="G4" s="212">
        <v>8.0000000000000002E-3</v>
      </c>
      <c r="H4" s="212">
        <v>1.7999999999999999E-2</v>
      </c>
      <c r="I4" s="212">
        <v>1.4E-2</v>
      </c>
      <c r="J4" s="212">
        <v>1.2E-2</v>
      </c>
      <c r="K4" s="212">
        <v>1.2E-2</v>
      </c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 ht="15.75" thickBot="1" x14ac:dyDescent="0.3">
      <c r="A5" s="211" t="s">
        <v>13</v>
      </c>
      <c r="B5" s="212">
        <v>3.5999999999999997E-2</v>
      </c>
      <c r="C5" s="212">
        <v>0.04</v>
      </c>
      <c r="D5" s="212">
        <v>4.1000000000000002E-2</v>
      </c>
      <c r="E5" s="212">
        <v>4.2000000000000003E-2</v>
      </c>
      <c r="F5" s="212">
        <v>4.2000000000000003E-2</v>
      </c>
      <c r="G5" s="212">
        <v>3.4000000000000002E-2</v>
      </c>
      <c r="H5" s="212">
        <v>3.2000000000000001E-2</v>
      </c>
      <c r="I5" s="212">
        <v>3.1E-2</v>
      </c>
      <c r="J5" s="212">
        <v>2.9000000000000001E-2</v>
      </c>
      <c r="K5" s="212">
        <v>2.9000000000000001E-2</v>
      </c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</row>
    <row r="6" spans="1:26" ht="15.75" thickBot="1" x14ac:dyDescent="0.3">
      <c r="A6" s="211" t="s">
        <v>288</v>
      </c>
      <c r="B6" s="212">
        <v>3.2000000000000001E-2</v>
      </c>
      <c r="C6" s="212">
        <v>3.5000000000000003E-2</v>
      </c>
      <c r="D6" s="212">
        <v>3.5999999999999997E-2</v>
      </c>
      <c r="E6" s="212">
        <v>3.5999999999999997E-2</v>
      </c>
      <c r="F6" s="212">
        <v>3.6999999999999998E-2</v>
      </c>
      <c r="G6" s="212">
        <v>2.9000000000000001E-2</v>
      </c>
      <c r="H6" s="212">
        <v>2.9000000000000001E-2</v>
      </c>
      <c r="I6" s="212">
        <v>2.7E-2</v>
      </c>
      <c r="J6" s="212">
        <v>2.5000000000000001E-2</v>
      </c>
      <c r="K6" s="212">
        <v>2.5000000000000001E-2</v>
      </c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</row>
    <row r="7" spans="1:26" ht="58.5" thickBot="1" x14ac:dyDescent="0.3">
      <c r="A7" s="201"/>
      <c r="B7" s="201"/>
      <c r="C7" s="213"/>
      <c r="D7" s="214"/>
      <c r="E7" s="215" t="s">
        <v>289</v>
      </c>
      <c r="F7" s="214">
        <v>1.4500000000000001E-2</v>
      </c>
      <c r="G7" s="215" t="s">
        <v>290</v>
      </c>
      <c r="H7" s="214">
        <v>3.9800000000000002E-2</v>
      </c>
      <c r="I7" s="201"/>
      <c r="J7" s="201"/>
      <c r="K7" s="201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</row>
    <row r="8" spans="1:26" ht="15.75" thickBot="1" x14ac:dyDescent="0.3">
      <c r="A8" s="200"/>
      <c r="B8" s="200"/>
      <c r="C8" s="205"/>
      <c r="D8" s="205"/>
      <c r="E8" s="205"/>
      <c r="F8" s="205"/>
      <c r="G8" s="205"/>
      <c r="H8" s="205"/>
      <c r="I8" s="205"/>
      <c r="J8" s="205"/>
      <c r="K8" s="205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</row>
    <row r="9" spans="1:26" ht="15.75" thickBot="1" x14ac:dyDescent="0.3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 spans="1:26" ht="15.75" thickBot="1" x14ac:dyDescent="0.3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</row>
    <row r="11" spans="1:26" ht="15.75" thickBot="1" x14ac:dyDescent="0.3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</row>
    <row r="12" spans="1:26" ht="15.75" thickBot="1" x14ac:dyDescent="0.3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</row>
    <row r="13" spans="1:26" ht="15.75" thickBot="1" x14ac:dyDescent="0.3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</row>
    <row r="14" spans="1:26" ht="15.75" thickBot="1" x14ac:dyDescent="0.3">
      <c r="A14" s="200"/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</row>
    <row r="15" spans="1:26" ht="15.75" thickBot="1" x14ac:dyDescent="0.3">
      <c r="A15" s="200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</row>
    <row r="16" spans="1:26" ht="15.75" thickBot="1" x14ac:dyDescent="0.3">
      <c r="A16" s="200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</row>
    <row r="17" spans="1:26" ht="15.75" thickBot="1" x14ac:dyDescent="0.3">
      <c r="A17" s="205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</row>
    <row r="18" spans="1:26" ht="15.75" thickBot="1" x14ac:dyDescent="0.3">
      <c r="A18" s="216"/>
      <c r="B18" s="217"/>
      <c r="C18" s="217"/>
      <c r="D18" s="217"/>
      <c r="E18" s="217"/>
      <c r="F18" s="217"/>
      <c r="G18" s="217"/>
      <c r="H18" s="217"/>
      <c r="I18" s="217"/>
      <c r="J18" s="217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</row>
    <row r="19" spans="1:26" ht="15.75" thickBot="1" x14ac:dyDescent="0.3">
      <c r="A19" s="216"/>
      <c r="B19" s="217"/>
      <c r="C19" s="217"/>
      <c r="D19" s="217"/>
      <c r="E19" s="217"/>
      <c r="F19" s="217"/>
      <c r="G19" s="217"/>
      <c r="H19" s="217"/>
      <c r="I19" s="217"/>
      <c r="J19" s="217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</row>
    <row r="20" spans="1:26" ht="15.75" thickBot="1" x14ac:dyDescent="0.3">
      <c r="A20" s="216"/>
      <c r="B20" s="218"/>
      <c r="C20" s="218"/>
      <c r="D20" s="218"/>
      <c r="E20" s="218"/>
      <c r="F20" s="218"/>
      <c r="G20" s="218"/>
      <c r="H20" s="218"/>
      <c r="I20" s="218"/>
      <c r="J20" s="218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</row>
    <row r="21" spans="1:26" ht="15.75" thickBot="1" x14ac:dyDescent="0.3">
      <c r="A21" s="216"/>
      <c r="B21" s="200"/>
      <c r="C21" s="200"/>
      <c r="D21" s="200"/>
      <c r="E21" s="216"/>
      <c r="F21" s="200"/>
      <c r="G21" s="216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</row>
    <row r="22" spans="1:26" ht="15.75" thickBot="1" x14ac:dyDescent="0.3">
      <c r="A22" s="216"/>
      <c r="B22" s="200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</row>
    <row r="23" spans="1:26" ht="15.75" thickBot="1" x14ac:dyDescent="0.3">
      <c r="A23" s="200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</row>
    <row r="24" spans="1:26" ht="15.75" thickBot="1" x14ac:dyDescent="0.3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</row>
    <row r="25" spans="1:26" ht="15.75" thickBot="1" x14ac:dyDescent="0.3">
      <c r="A25" s="200"/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</row>
    <row r="26" spans="1:26" ht="15.75" thickBot="1" x14ac:dyDescent="0.3">
      <c r="A26" s="205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</row>
    <row r="27" spans="1:26" ht="15.75" thickBot="1" x14ac:dyDescent="0.3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</row>
    <row r="28" spans="1:26" ht="15.75" thickBot="1" x14ac:dyDescent="0.3">
      <c r="A28" s="205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</row>
    <row r="29" spans="1:26" ht="15.75" thickBot="1" x14ac:dyDescent="0.3">
      <c r="A29" s="205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</row>
    <row r="30" spans="1:26" ht="15.75" thickBot="1" x14ac:dyDescent="0.3">
      <c r="A30" s="205"/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</row>
    <row r="31" spans="1:26" ht="15.75" thickBot="1" x14ac:dyDescent="0.3">
      <c r="A31" s="205"/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</row>
    <row r="32" spans="1:26" ht="15.75" thickBot="1" x14ac:dyDescent="0.3">
      <c r="A32" s="205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</row>
    <row r="33" spans="1:26" ht="15.75" thickBot="1" x14ac:dyDescent="0.3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</row>
    <row r="34" spans="1:26" ht="15.75" thickBot="1" x14ac:dyDescent="0.3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</row>
    <row r="35" spans="1:26" ht="15.75" thickBot="1" x14ac:dyDescent="0.3">
      <c r="A35" s="200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7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</row>
    <row r="36" spans="1:26" ht="15.75" thickBot="1" x14ac:dyDescent="0.3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71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</row>
    <row r="37" spans="1:26" ht="15.75" thickBot="1" x14ac:dyDescent="0.3">
      <c r="A37" s="219" t="s">
        <v>291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</row>
    <row r="38" spans="1:26" ht="15.75" thickBot="1" x14ac:dyDescent="0.3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</row>
    <row r="39" spans="1:26" ht="15.75" thickBot="1" x14ac:dyDescent="0.3">
      <c r="A39" s="205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</row>
    <row r="40" spans="1:26" ht="15.75" thickBot="1" x14ac:dyDescent="0.3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</row>
    <row r="41" spans="1:26" ht="15.75" thickBot="1" x14ac:dyDescent="0.3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</row>
    <row r="42" spans="1:26" ht="15.75" thickBot="1" x14ac:dyDescent="0.3">
      <c r="A42" s="20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</row>
    <row r="43" spans="1:26" ht="15.75" thickBot="1" x14ac:dyDescent="0.3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</row>
    <row r="44" spans="1:26" ht="15.75" thickBot="1" x14ac:dyDescent="0.3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</row>
    <row r="45" spans="1:26" ht="15.75" thickBot="1" x14ac:dyDescent="0.3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</row>
    <row r="46" spans="1:26" ht="15.75" thickBot="1" x14ac:dyDescent="0.3">
      <c r="A46" s="205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</row>
    <row r="47" spans="1:26" ht="15.75" thickBot="1" x14ac:dyDescent="0.3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</row>
    <row r="48" spans="1:26" ht="15.75" thickBot="1" x14ac:dyDescent="0.3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</row>
    <row r="49" spans="1:26" ht="15.75" thickBot="1" x14ac:dyDescent="0.3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</row>
    <row r="50" spans="1:26" ht="15.75" thickBot="1" x14ac:dyDescent="0.3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</row>
    <row r="51" spans="1:26" ht="15.75" thickBot="1" x14ac:dyDescent="0.3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05"/>
      <c r="L51" s="220"/>
      <c r="M51" s="22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</row>
    <row r="52" spans="1:26" ht="15.75" thickBot="1" x14ac:dyDescent="0.3">
      <c r="A52" s="200"/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</row>
    <row r="53" spans="1:26" ht="15.75" thickBot="1" x14ac:dyDescent="0.3">
      <c r="A53" s="221"/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</row>
    <row r="54" spans="1:26" ht="15.75" thickBot="1" x14ac:dyDescent="0.3">
      <c r="A54" s="221"/>
      <c r="B54" s="221"/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</row>
    <row r="55" spans="1:26" ht="15.75" thickBot="1" x14ac:dyDescent="0.3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17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</row>
    <row r="56" spans="1:26" ht="15.75" thickBot="1" x14ac:dyDescent="0.3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</row>
    <row r="57" spans="1:26" ht="15.75" thickBot="1" x14ac:dyDescent="0.3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0"/>
      <c r="L57" s="203"/>
      <c r="M57" s="203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</row>
    <row r="58" spans="1:26" ht="15.75" thickBot="1" x14ac:dyDescent="0.3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</row>
    <row r="59" spans="1:26" ht="25.5" thickBot="1" x14ac:dyDescent="0.3">
      <c r="A59" s="222" t="s">
        <v>292</v>
      </c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</row>
    <row r="60" spans="1:26" ht="25.5" thickBot="1" x14ac:dyDescent="0.3">
      <c r="A60" s="222" t="s">
        <v>293</v>
      </c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</row>
    <row r="61" spans="1:26" ht="15.75" thickBot="1" x14ac:dyDescent="0.3">
      <c r="A61" s="222" t="s">
        <v>294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</row>
    <row r="62" spans="1:26" ht="30.75" thickBot="1" x14ac:dyDescent="0.3">
      <c r="A62" s="223" t="s">
        <v>295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</row>
    <row r="63" spans="1:26" ht="15.75" thickBot="1" x14ac:dyDescent="0.3">
      <c r="A63" s="200"/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</row>
    <row r="64" spans="1:26" ht="15.75" thickBot="1" x14ac:dyDescent="0.3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</row>
    <row r="65" spans="1:26" ht="15.75" thickBot="1" x14ac:dyDescent="0.3">
      <c r="A65" s="200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</row>
    <row r="66" spans="1:26" ht="15.75" thickBot="1" x14ac:dyDescent="0.3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</row>
    <row r="67" spans="1:26" ht="15.75" thickBot="1" x14ac:dyDescent="0.3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</row>
    <row r="68" spans="1:26" ht="15.75" thickBot="1" x14ac:dyDescent="0.3">
      <c r="A68" s="200"/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</row>
    <row r="69" spans="1:26" ht="15.75" thickBot="1" x14ac:dyDescent="0.3">
      <c r="A69" s="200"/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</row>
    <row r="70" spans="1:26" ht="15.75" thickBot="1" x14ac:dyDescent="0.3">
      <c r="A70" s="200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</row>
    <row r="71" spans="1:26" ht="15.75" thickBot="1" x14ac:dyDescent="0.3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</row>
    <row r="72" spans="1:26" ht="15.75" thickBot="1" x14ac:dyDescent="0.3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</row>
    <row r="73" spans="1:26" ht="15.75" thickBot="1" x14ac:dyDescent="0.3">
      <c r="A73" s="200"/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</row>
    <row r="74" spans="1:26" ht="15.75" thickBot="1" x14ac:dyDescent="0.3">
      <c r="A74" s="200"/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</row>
    <row r="75" spans="1:26" ht="15.75" thickBot="1" x14ac:dyDescent="0.3">
      <c r="A75" s="200"/>
      <c r="B75" s="200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</row>
    <row r="76" spans="1:26" ht="15.75" thickBot="1" x14ac:dyDescent="0.3">
      <c r="A76" s="200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</row>
    <row r="77" spans="1:26" ht="15.75" thickBot="1" x14ac:dyDescent="0.3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</row>
    <row r="78" spans="1:26" ht="15.75" thickBot="1" x14ac:dyDescent="0.3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</row>
    <row r="79" spans="1:26" ht="15.75" thickBot="1" x14ac:dyDescent="0.3">
      <c r="A79" s="200"/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</row>
    <row r="80" spans="1:26" ht="15.75" thickBot="1" x14ac:dyDescent="0.3">
      <c r="A80" s="200"/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</row>
    <row r="81" spans="1:26" ht="15.75" thickBot="1" x14ac:dyDescent="0.3">
      <c r="A81" s="200"/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</row>
    <row r="82" spans="1:26" ht="15.75" thickBot="1" x14ac:dyDescent="0.3">
      <c r="A82" s="200"/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</row>
    <row r="83" spans="1:26" ht="15.75" thickBot="1" x14ac:dyDescent="0.3">
      <c r="A83" s="200"/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</row>
    <row r="84" spans="1:26" ht="15.75" thickBot="1" x14ac:dyDescent="0.3">
      <c r="A84" s="200"/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</row>
    <row r="85" spans="1:26" ht="15.75" thickBot="1" x14ac:dyDescent="0.3">
      <c r="A85" s="200"/>
      <c r="B85" s="200"/>
      <c r="C85" s="200"/>
      <c r="D85" s="200"/>
      <c r="E85" s="200"/>
      <c r="F85" s="200"/>
      <c r="G85" s="200"/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</row>
    <row r="86" spans="1:26" ht="15.75" thickBot="1" x14ac:dyDescent="0.3">
      <c r="A86" s="200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</row>
    <row r="87" spans="1:26" ht="15.75" thickBot="1" x14ac:dyDescent="0.3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0"/>
      <c r="Z87" s="200"/>
    </row>
    <row r="88" spans="1:26" ht="15.75" thickBot="1" x14ac:dyDescent="0.3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</row>
    <row r="89" spans="1:26" ht="15.75" thickBot="1" x14ac:dyDescent="0.3">
      <c r="A89" s="200"/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200"/>
    </row>
    <row r="90" spans="1:26" ht="15.75" thickBot="1" x14ac:dyDescent="0.3">
      <c r="A90" s="200"/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</row>
    <row r="91" spans="1:26" ht="15.75" thickBot="1" x14ac:dyDescent="0.3">
      <c r="A91" s="200"/>
      <c r="B91" s="200"/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  <c r="V91" s="200"/>
      <c r="W91" s="200"/>
      <c r="X91" s="200"/>
      <c r="Y91" s="200"/>
      <c r="Z91" s="200"/>
    </row>
    <row r="92" spans="1:26" ht="15.75" thickBot="1" x14ac:dyDescent="0.3">
      <c r="A92" s="200"/>
      <c r="B92" s="200"/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200"/>
      <c r="U92" s="200"/>
      <c r="V92" s="200"/>
      <c r="W92" s="200"/>
      <c r="X92" s="200"/>
      <c r="Y92" s="200"/>
      <c r="Z92" s="200"/>
    </row>
    <row r="93" spans="1:26" ht="15.75" thickBot="1" x14ac:dyDescent="0.3">
      <c r="A93" s="200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</row>
    <row r="94" spans="1:26" ht="15.75" thickBot="1" x14ac:dyDescent="0.3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200"/>
      <c r="X94" s="200"/>
      <c r="Y94" s="200"/>
      <c r="Z94" s="200"/>
    </row>
    <row r="95" spans="1:26" ht="15.75" thickBot="1" x14ac:dyDescent="0.3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</row>
    <row r="96" spans="1:26" ht="15.75" thickBot="1" x14ac:dyDescent="0.3">
      <c r="A96" s="200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</row>
    <row r="97" spans="1:26" ht="15.75" thickBot="1" x14ac:dyDescent="0.3">
      <c r="A97" s="200"/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</row>
    <row r="98" spans="1:26" ht="15.75" thickBot="1" x14ac:dyDescent="0.3">
      <c r="A98" s="200"/>
      <c r="B98" s="200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</row>
    <row r="99" spans="1:26" ht="15.75" thickBot="1" x14ac:dyDescent="0.3">
      <c r="A99" s="200"/>
      <c r="B99" s="200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</row>
    <row r="100" spans="1:26" ht="15.75" thickBot="1" x14ac:dyDescent="0.3">
      <c r="A100" s="200"/>
      <c r="B100" s="200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</row>
    <row r="101" spans="1:26" ht="15.75" thickBot="1" x14ac:dyDescent="0.3">
      <c r="A101" s="200"/>
      <c r="B101" s="200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</row>
    <row r="102" spans="1:26" ht="15.75" thickBot="1" x14ac:dyDescent="0.3">
      <c r="A102" s="200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</row>
    <row r="103" spans="1:26" ht="15.75" thickBot="1" x14ac:dyDescent="0.3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</row>
    <row r="104" spans="1:26" ht="15.75" thickBot="1" x14ac:dyDescent="0.3">
      <c r="A104" s="200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</row>
    <row r="105" spans="1:26" ht="15.75" thickBot="1" x14ac:dyDescent="0.3">
      <c r="A105" s="200"/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</row>
    <row r="106" spans="1:26" ht="15.75" thickBot="1" x14ac:dyDescent="0.3">
      <c r="A106" s="200"/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</row>
    <row r="107" spans="1:26" ht="15.75" thickBot="1" x14ac:dyDescent="0.3">
      <c r="A107" s="200"/>
      <c r="B107" s="200"/>
      <c r="C107" s="200"/>
      <c r="D107" s="200"/>
      <c r="E107" s="200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</row>
    <row r="108" spans="1:26" ht="15.75" thickBot="1" x14ac:dyDescent="0.3">
      <c r="A108" s="200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</row>
    <row r="109" spans="1:26" ht="15.75" thickBot="1" x14ac:dyDescent="0.3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</row>
    <row r="110" spans="1:26" ht="15.75" thickBot="1" x14ac:dyDescent="0.3">
      <c r="A110" s="200"/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</row>
    <row r="111" spans="1:26" ht="15.75" thickBot="1" x14ac:dyDescent="0.3">
      <c r="A111" s="200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</row>
    <row r="112" spans="1:26" ht="15.75" thickBot="1" x14ac:dyDescent="0.3">
      <c r="A112" s="200"/>
      <c r="B112" s="200"/>
      <c r="C112" s="200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00"/>
      <c r="O112" s="200"/>
      <c r="P112" s="200"/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</row>
    <row r="113" spans="1:26" ht="15.75" thickBot="1" x14ac:dyDescent="0.3">
      <c r="A113" s="200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</row>
    <row r="114" spans="1:26" ht="15.75" thickBot="1" x14ac:dyDescent="0.3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</row>
    <row r="115" spans="1:26" ht="15.75" thickBot="1" x14ac:dyDescent="0.3">
      <c r="A115" s="200"/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</row>
    <row r="116" spans="1:26" ht="15.75" thickBot="1" x14ac:dyDescent="0.3">
      <c r="A116" s="200"/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</row>
    <row r="117" spans="1:26" ht="15.75" thickBot="1" x14ac:dyDescent="0.3">
      <c r="A117" s="200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</row>
    <row r="118" spans="1:26" ht="15.75" thickBot="1" x14ac:dyDescent="0.3">
      <c r="A118" s="200"/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</row>
    <row r="119" spans="1:26" ht="15.75" thickBot="1" x14ac:dyDescent="0.3">
      <c r="A119" s="200"/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</row>
    <row r="120" spans="1:26" ht="15.75" thickBot="1" x14ac:dyDescent="0.3">
      <c r="A120" s="200"/>
      <c r="B120" s="200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</row>
    <row r="121" spans="1:26" ht="15.75" thickBot="1" x14ac:dyDescent="0.3">
      <c r="A121" s="200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</row>
    <row r="122" spans="1:26" ht="15.75" thickBot="1" x14ac:dyDescent="0.3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</row>
    <row r="123" spans="1:26" ht="15.75" thickBot="1" x14ac:dyDescent="0.3">
      <c r="A123" s="200"/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</row>
    <row r="124" spans="1:26" ht="15.75" thickBot="1" x14ac:dyDescent="0.3">
      <c r="A124" s="200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</row>
    <row r="125" spans="1:26" ht="15.75" thickBot="1" x14ac:dyDescent="0.3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</row>
    <row r="126" spans="1:26" ht="15.75" thickBot="1" x14ac:dyDescent="0.3">
      <c r="A126" s="200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</row>
    <row r="127" spans="1:26" ht="15.75" thickBot="1" x14ac:dyDescent="0.3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</row>
    <row r="128" spans="1:26" ht="15.75" thickBot="1" x14ac:dyDescent="0.3">
      <c r="A128" s="200"/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</row>
    <row r="129" spans="1:26" ht="15.75" thickBot="1" x14ac:dyDescent="0.3">
      <c r="A129" s="200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</row>
    <row r="130" spans="1:26" ht="15.75" thickBot="1" x14ac:dyDescent="0.3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</row>
    <row r="131" spans="1:26" ht="15.75" thickBot="1" x14ac:dyDescent="0.3">
      <c r="A131" s="200"/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</row>
    <row r="132" spans="1:26" ht="15.75" thickBot="1" x14ac:dyDescent="0.3">
      <c r="A132" s="200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</row>
    <row r="133" spans="1:26" ht="15.75" thickBot="1" x14ac:dyDescent="0.3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</row>
    <row r="134" spans="1:26" ht="15.75" thickBot="1" x14ac:dyDescent="0.3">
      <c r="A134" s="200"/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</row>
    <row r="135" spans="1:26" ht="15.75" thickBot="1" x14ac:dyDescent="0.3">
      <c r="A135" s="200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</row>
    <row r="136" spans="1:26" ht="15.75" thickBot="1" x14ac:dyDescent="0.3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</row>
    <row r="137" spans="1:26" ht="15.75" thickBot="1" x14ac:dyDescent="0.3">
      <c r="A137" s="200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</row>
    <row r="138" spans="1:26" ht="15.75" thickBot="1" x14ac:dyDescent="0.3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</row>
    <row r="139" spans="1:26" ht="15.75" thickBot="1" x14ac:dyDescent="0.3">
      <c r="A139" s="200"/>
      <c r="B139" s="200"/>
      <c r="C139" s="200"/>
      <c r="D139" s="200"/>
      <c r="E139" s="200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</row>
    <row r="140" spans="1:26" ht="15.75" thickBot="1" x14ac:dyDescent="0.3">
      <c r="A140" s="200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</row>
    <row r="141" spans="1:26" ht="15.75" thickBot="1" x14ac:dyDescent="0.3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</row>
    <row r="142" spans="1:26" ht="15.75" thickBot="1" x14ac:dyDescent="0.3">
      <c r="A142" s="200"/>
      <c r="B142" s="200"/>
      <c r="C142" s="200"/>
      <c r="D142" s="200"/>
      <c r="E142" s="200"/>
      <c r="F142" s="200"/>
      <c r="G142" s="200"/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</row>
    <row r="143" spans="1:26" ht="15.75" thickBot="1" x14ac:dyDescent="0.3">
      <c r="A143" s="200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</row>
    <row r="144" spans="1:26" ht="15.75" thickBot="1" x14ac:dyDescent="0.3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</row>
    <row r="145" spans="1:26" ht="15.75" thickBot="1" x14ac:dyDescent="0.3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</row>
    <row r="146" spans="1:26" ht="15.75" thickBot="1" x14ac:dyDescent="0.3">
      <c r="A146" s="200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</row>
    <row r="147" spans="1:26" ht="15.75" thickBot="1" x14ac:dyDescent="0.3">
      <c r="A147" s="200"/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</row>
    <row r="148" spans="1:26" ht="15.75" thickBot="1" x14ac:dyDescent="0.3">
      <c r="A148" s="200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</row>
    <row r="149" spans="1:26" ht="15.75" thickBot="1" x14ac:dyDescent="0.3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</row>
    <row r="150" spans="1:26" ht="15.75" thickBot="1" x14ac:dyDescent="0.3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</row>
    <row r="151" spans="1:26" ht="15.75" thickBot="1" x14ac:dyDescent="0.3">
      <c r="A151" s="200"/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</row>
    <row r="152" spans="1:26" ht="15.75" thickBot="1" x14ac:dyDescent="0.3">
      <c r="A152" s="200"/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</row>
    <row r="153" spans="1:26" ht="15.75" thickBot="1" x14ac:dyDescent="0.3">
      <c r="A153" s="200"/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</row>
    <row r="154" spans="1:26" ht="15.75" thickBot="1" x14ac:dyDescent="0.3">
      <c r="A154" s="200"/>
      <c r="B154" s="200"/>
      <c r="C154" s="200"/>
      <c r="D154" s="200"/>
      <c r="E154" s="200"/>
      <c r="F154" s="200"/>
      <c r="G154" s="200"/>
      <c r="H154" s="200"/>
      <c r="I154" s="200"/>
      <c r="J154" s="200"/>
      <c r="K154" s="200"/>
      <c r="L154" s="200"/>
      <c r="M154" s="200"/>
      <c r="N154" s="200"/>
      <c r="O154" s="200"/>
      <c r="P154" s="200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</row>
    <row r="155" spans="1:26" ht="15.75" thickBot="1" x14ac:dyDescent="0.3">
      <c r="A155" s="200"/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</row>
    <row r="156" spans="1:26" ht="15.75" thickBot="1" x14ac:dyDescent="0.3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0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</row>
    <row r="157" spans="1:26" ht="15.75" thickBot="1" x14ac:dyDescent="0.3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</row>
    <row r="158" spans="1:26" ht="15.75" thickBot="1" x14ac:dyDescent="0.3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</row>
    <row r="159" spans="1:26" ht="15.75" thickBot="1" x14ac:dyDescent="0.3">
      <c r="A159" s="200"/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</row>
    <row r="160" spans="1:26" ht="15.75" thickBot="1" x14ac:dyDescent="0.3">
      <c r="A160" s="200"/>
      <c r="B160" s="200"/>
      <c r="C160" s="200"/>
      <c r="D160" s="200"/>
      <c r="E160" s="200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</row>
    <row r="161" spans="1:26" ht="15.75" thickBot="1" x14ac:dyDescent="0.3">
      <c r="A161" s="200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</row>
    <row r="162" spans="1:26" ht="15.75" thickBot="1" x14ac:dyDescent="0.3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</row>
    <row r="163" spans="1:26" ht="15.75" thickBot="1" x14ac:dyDescent="0.3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</row>
    <row r="164" spans="1:26" ht="15.75" thickBot="1" x14ac:dyDescent="0.3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</row>
    <row r="165" spans="1:26" ht="15.75" thickBot="1" x14ac:dyDescent="0.3">
      <c r="A165" s="200"/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</row>
    <row r="166" spans="1:26" ht="15.75" thickBot="1" x14ac:dyDescent="0.3">
      <c r="A166" s="200"/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</row>
    <row r="167" spans="1:26" ht="15.75" thickBot="1" x14ac:dyDescent="0.3">
      <c r="A167" s="200"/>
      <c r="B167" s="200"/>
      <c r="C167" s="200"/>
      <c r="D167" s="200"/>
      <c r="E167" s="200"/>
      <c r="F167" s="200"/>
      <c r="G167" s="200"/>
      <c r="H167" s="200"/>
      <c r="I167" s="200"/>
      <c r="J167" s="200"/>
      <c r="K167" s="200"/>
      <c r="L167" s="200"/>
      <c r="M167" s="200"/>
      <c r="N167" s="200"/>
      <c r="O167" s="200"/>
      <c r="P167" s="200"/>
      <c r="Q167" s="200"/>
      <c r="R167" s="200"/>
      <c r="S167" s="200"/>
      <c r="T167" s="200"/>
      <c r="U167" s="200"/>
      <c r="V167" s="200"/>
      <c r="W167" s="200"/>
      <c r="X167" s="200"/>
      <c r="Y167" s="200"/>
      <c r="Z167" s="200"/>
    </row>
    <row r="168" spans="1:26" ht="15.75" thickBot="1" x14ac:dyDescent="0.3">
      <c r="A168" s="200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00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</row>
    <row r="169" spans="1:26" ht="15.75" thickBot="1" x14ac:dyDescent="0.3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</row>
    <row r="170" spans="1:26" ht="15.75" thickBot="1" x14ac:dyDescent="0.3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</row>
    <row r="171" spans="1:26" ht="15.75" thickBot="1" x14ac:dyDescent="0.3">
      <c r="A171" s="200"/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</row>
    <row r="172" spans="1:26" ht="15.75" thickBot="1" x14ac:dyDescent="0.3">
      <c r="A172" s="200"/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</row>
    <row r="173" spans="1:26" ht="15.75" thickBot="1" x14ac:dyDescent="0.3">
      <c r="A173" s="200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00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</row>
    <row r="174" spans="1:26" ht="15.75" thickBot="1" x14ac:dyDescent="0.3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</row>
    <row r="175" spans="1:26" ht="15.75" thickBot="1" x14ac:dyDescent="0.3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</row>
    <row r="176" spans="1:26" ht="15.75" thickBot="1" x14ac:dyDescent="0.3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</row>
    <row r="177" spans="1:26" ht="15.75" thickBot="1" x14ac:dyDescent="0.3">
      <c r="A177" s="200"/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200"/>
    </row>
    <row r="178" spans="1:26" ht="15.75" thickBot="1" x14ac:dyDescent="0.3">
      <c r="A178" s="200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200"/>
    </row>
    <row r="179" spans="1:26" ht="15.75" thickBot="1" x14ac:dyDescent="0.3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00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200"/>
      <c r="Z179" s="200"/>
    </row>
    <row r="180" spans="1:26" ht="15.75" thickBot="1" x14ac:dyDescent="0.3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200"/>
    </row>
    <row r="181" spans="1:26" ht="15.75" thickBot="1" x14ac:dyDescent="0.3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</row>
    <row r="182" spans="1:26" ht="15.75" thickBot="1" x14ac:dyDescent="0.3">
      <c r="A182" s="200"/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</row>
    <row r="183" spans="1:26" ht="15.75" thickBot="1" x14ac:dyDescent="0.3">
      <c r="A183" s="200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</row>
    <row r="184" spans="1:26" ht="15.75" thickBot="1" x14ac:dyDescent="0.3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  <c r="P184" s="200"/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</row>
    <row r="185" spans="1:26" ht="15.75" thickBot="1" x14ac:dyDescent="0.3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</row>
    <row r="186" spans="1:26" ht="15.75" thickBot="1" x14ac:dyDescent="0.3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</row>
    <row r="187" spans="1:26" ht="15.75" thickBot="1" x14ac:dyDescent="0.3">
      <c r="A187" s="200"/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</row>
    <row r="188" spans="1:26" ht="15.75" thickBot="1" x14ac:dyDescent="0.3">
      <c r="A188" s="200"/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</row>
    <row r="189" spans="1:26" ht="15.75" thickBot="1" x14ac:dyDescent="0.3">
      <c r="A189" s="200"/>
      <c r="B189" s="200"/>
      <c r="C189" s="200"/>
      <c r="D189" s="200"/>
      <c r="E189" s="200"/>
      <c r="F189" s="200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</row>
    <row r="190" spans="1:26" ht="15.75" thickBot="1" x14ac:dyDescent="0.3">
      <c r="A190" s="200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</row>
    <row r="191" spans="1:26" ht="15.75" thickBot="1" x14ac:dyDescent="0.3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00"/>
      <c r="O191" s="200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</row>
    <row r="192" spans="1:26" ht="15.75" thickBot="1" x14ac:dyDescent="0.3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</row>
    <row r="193" spans="1:26" ht="15.75" thickBot="1" x14ac:dyDescent="0.3">
      <c r="A193" s="200"/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</row>
    <row r="194" spans="1:26" ht="15.75" thickBot="1" x14ac:dyDescent="0.3">
      <c r="A194" s="200"/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</row>
    <row r="195" spans="1:26" ht="15.75" thickBot="1" x14ac:dyDescent="0.3">
      <c r="A195" s="200"/>
      <c r="B195" s="200"/>
      <c r="C195" s="200"/>
      <c r="D195" s="200"/>
      <c r="E195" s="200"/>
      <c r="F195" s="200"/>
      <c r="G195" s="200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</row>
    <row r="196" spans="1:26" ht="15.75" thickBot="1" x14ac:dyDescent="0.3">
      <c r="A196" s="200"/>
      <c r="B196" s="200"/>
      <c r="C196" s="200"/>
      <c r="D196" s="200"/>
      <c r="E196" s="200"/>
      <c r="F196" s="200"/>
      <c r="G196" s="200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</row>
    <row r="197" spans="1:26" ht="15.75" thickBot="1" x14ac:dyDescent="0.3">
      <c r="A197" s="200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00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</row>
    <row r="198" spans="1:26" ht="15.75" thickBot="1" x14ac:dyDescent="0.3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00"/>
      <c r="O198" s="200"/>
      <c r="P198" s="200"/>
      <c r="Q198" s="200"/>
      <c r="R198" s="200"/>
      <c r="S198" s="200"/>
      <c r="T198" s="200"/>
      <c r="U198" s="200"/>
      <c r="V198" s="200"/>
      <c r="W198" s="200"/>
      <c r="X198" s="200"/>
      <c r="Y198" s="200"/>
      <c r="Z198" s="200"/>
    </row>
    <row r="199" spans="1:26" ht="15.75" thickBot="1" x14ac:dyDescent="0.3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200"/>
    </row>
    <row r="200" spans="1:26" ht="15.75" thickBot="1" x14ac:dyDescent="0.3">
      <c r="A200" s="200"/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</row>
    <row r="201" spans="1:26" ht="15.75" thickBot="1" x14ac:dyDescent="0.3">
      <c r="A201" s="200"/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</row>
    <row r="202" spans="1:26" ht="15.75" thickBot="1" x14ac:dyDescent="0.3">
      <c r="A202" s="200"/>
      <c r="B202" s="200"/>
      <c r="C202" s="200"/>
      <c r="D202" s="200"/>
      <c r="E202" s="200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</row>
    <row r="203" spans="1:26" ht="15.75" thickBot="1" x14ac:dyDescent="0.3">
      <c r="A203" s="200"/>
      <c r="B203" s="200"/>
      <c r="C203" s="200"/>
      <c r="D203" s="200"/>
      <c r="E203" s="200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</row>
    <row r="204" spans="1:26" ht="15.75" thickBot="1" x14ac:dyDescent="0.3">
      <c r="A204" s="200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</row>
    <row r="205" spans="1:26" ht="15.75" thickBot="1" x14ac:dyDescent="0.3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</row>
    <row r="206" spans="1:26" ht="15.75" thickBot="1" x14ac:dyDescent="0.3">
      <c r="A206" s="200"/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</row>
    <row r="207" spans="1:26" ht="15.75" thickBot="1" x14ac:dyDescent="0.3">
      <c r="A207" s="200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</row>
    <row r="208" spans="1:26" ht="15.75" thickBot="1" x14ac:dyDescent="0.3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00"/>
      <c r="O208" s="200"/>
      <c r="P208" s="200"/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</row>
    <row r="209" spans="1:26" ht="15.75" thickBot="1" x14ac:dyDescent="0.3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</row>
    <row r="210" spans="1:26" ht="15.75" thickBot="1" x14ac:dyDescent="0.3">
      <c r="A210" s="200"/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</row>
    <row r="211" spans="1:26" ht="15.75" thickBot="1" x14ac:dyDescent="0.3">
      <c r="A211" s="200"/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</row>
    <row r="212" spans="1:26" ht="15.75" thickBot="1" x14ac:dyDescent="0.3">
      <c r="A212" s="200"/>
      <c r="B212" s="200"/>
      <c r="C212" s="200"/>
      <c r="D212" s="200"/>
      <c r="E212" s="200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200"/>
      <c r="Z212" s="200"/>
    </row>
    <row r="213" spans="1:26" ht="15.75" thickBot="1" x14ac:dyDescent="0.3">
      <c r="A213" s="200"/>
      <c r="B213" s="200"/>
      <c r="C213" s="200"/>
      <c r="D213" s="200"/>
      <c r="E213" s="200"/>
      <c r="F213" s="200"/>
      <c r="G213" s="200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</row>
    <row r="214" spans="1:26" ht="15.75" thickBot="1" x14ac:dyDescent="0.3">
      <c r="A214" s="200"/>
      <c r="B214" s="200"/>
      <c r="C214" s="200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00"/>
      <c r="O214" s="200"/>
      <c r="P214" s="200"/>
      <c r="Q214" s="200"/>
      <c r="R214" s="200"/>
      <c r="S214" s="200"/>
      <c r="T214" s="200"/>
      <c r="U214" s="200"/>
      <c r="V214" s="200"/>
      <c r="W214" s="200"/>
      <c r="X214" s="200"/>
      <c r="Y214" s="200"/>
      <c r="Z214" s="200"/>
    </row>
    <row r="215" spans="1:26" ht="15.75" thickBot="1" x14ac:dyDescent="0.3">
      <c r="A215" s="200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00"/>
      <c r="O215" s="200"/>
      <c r="P215" s="200"/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</row>
    <row r="216" spans="1:26" ht="15.75" thickBot="1" x14ac:dyDescent="0.3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</row>
    <row r="217" spans="1:26" ht="15.75" thickBot="1" x14ac:dyDescent="0.3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</row>
    <row r="218" spans="1:26" ht="15.75" thickBot="1" x14ac:dyDescent="0.3">
      <c r="A218" s="200"/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</row>
    <row r="219" spans="1:26" ht="15.75" thickBot="1" x14ac:dyDescent="0.3">
      <c r="A219" s="200"/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</row>
    <row r="220" spans="1:26" ht="15.75" thickBot="1" x14ac:dyDescent="0.3">
      <c r="A220" s="200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00"/>
      <c r="O220" s="200"/>
      <c r="P220" s="200"/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</row>
    <row r="221" spans="1:26" ht="15.75" thickBot="1" x14ac:dyDescent="0.3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00"/>
      <c r="O221" s="200"/>
      <c r="P221" s="200"/>
      <c r="Q221" s="200"/>
      <c r="R221" s="200"/>
      <c r="S221" s="200"/>
      <c r="T221" s="200"/>
      <c r="U221" s="200"/>
      <c r="V221" s="200"/>
      <c r="W221" s="200"/>
      <c r="X221" s="200"/>
      <c r="Y221" s="200"/>
      <c r="Z221" s="200"/>
    </row>
    <row r="222" spans="1:26" ht="15.75" thickBot="1" x14ac:dyDescent="0.3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200"/>
    </row>
    <row r="223" spans="1:26" ht="15.75" thickBot="1" x14ac:dyDescent="0.3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200"/>
    </row>
    <row r="224" spans="1:26" ht="15.75" thickBot="1" x14ac:dyDescent="0.3">
      <c r="A224" s="200"/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200"/>
    </row>
    <row r="225" spans="1:26" ht="15.75" thickBot="1" x14ac:dyDescent="0.3">
      <c r="A225" s="200"/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200"/>
    </row>
    <row r="226" spans="1:26" ht="15.75" thickBot="1" x14ac:dyDescent="0.3">
      <c r="A226" s="200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200"/>
      <c r="Z226" s="200"/>
    </row>
    <row r="227" spans="1:26" ht="15.75" thickBot="1" x14ac:dyDescent="0.3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00"/>
      <c r="O227" s="200"/>
      <c r="P227" s="200"/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</row>
    <row r="228" spans="1:26" ht="15.75" thickBot="1" x14ac:dyDescent="0.3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00"/>
      <c r="O228" s="200"/>
      <c r="P228" s="200"/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</row>
    <row r="229" spans="1:26" ht="15.75" thickBot="1" x14ac:dyDescent="0.3">
      <c r="A229" s="200"/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</row>
    <row r="230" spans="1:26" ht="15.75" thickBot="1" x14ac:dyDescent="0.3">
      <c r="A230" s="200"/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</row>
    <row r="231" spans="1:26" ht="15.75" thickBot="1" x14ac:dyDescent="0.3">
      <c r="A231" s="200"/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200"/>
    </row>
    <row r="232" spans="1:26" ht="15.75" thickBot="1" x14ac:dyDescent="0.3">
      <c r="A232" s="200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200"/>
      <c r="Z232" s="200"/>
    </row>
    <row r="233" spans="1:26" ht="15.75" thickBot="1" x14ac:dyDescent="0.3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</row>
    <row r="234" spans="1:26" ht="15.75" thickBot="1" x14ac:dyDescent="0.3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</row>
    <row r="235" spans="1:26" ht="15.75" thickBot="1" x14ac:dyDescent="0.3">
      <c r="A235" s="200"/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</row>
    <row r="236" spans="1:26" ht="15.75" thickBot="1" x14ac:dyDescent="0.3">
      <c r="A236" s="200"/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</row>
    <row r="237" spans="1:26" ht="15.75" thickBot="1" x14ac:dyDescent="0.3">
      <c r="A237" s="200"/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</row>
    <row r="238" spans="1:26" ht="15.75" thickBot="1" x14ac:dyDescent="0.3">
      <c r="A238" s="200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</row>
    <row r="239" spans="1:26" ht="15.75" thickBot="1" x14ac:dyDescent="0.3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</row>
    <row r="240" spans="1:26" ht="15.75" thickBot="1" x14ac:dyDescent="0.3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</row>
    <row r="241" spans="1:26" ht="15.75" thickBot="1" x14ac:dyDescent="0.3">
      <c r="A241" s="200"/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</row>
    <row r="242" spans="1:26" ht="15.75" thickBot="1" x14ac:dyDescent="0.3">
      <c r="A242" s="200"/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</row>
    <row r="243" spans="1:26" ht="15.75" thickBot="1" x14ac:dyDescent="0.3">
      <c r="A243" s="200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</row>
    <row r="244" spans="1:26" ht="15.75" thickBot="1" x14ac:dyDescent="0.3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</row>
    <row r="245" spans="1:26" ht="15.75" thickBot="1" x14ac:dyDescent="0.3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</row>
    <row r="246" spans="1:26" ht="15.75" thickBot="1" x14ac:dyDescent="0.3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</row>
    <row r="247" spans="1:26" ht="15.75" thickBot="1" x14ac:dyDescent="0.3">
      <c r="A247" s="200"/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</row>
    <row r="248" spans="1:26" ht="15.75" thickBot="1" x14ac:dyDescent="0.3">
      <c r="A248" s="200"/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</row>
    <row r="249" spans="1:26" ht="15.75" thickBot="1" x14ac:dyDescent="0.3">
      <c r="A249" s="200"/>
      <c r="B249" s="200"/>
      <c r="C249" s="200"/>
      <c r="D249" s="200"/>
      <c r="E249" s="200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</row>
    <row r="250" spans="1:26" ht="15.75" thickBot="1" x14ac:dyDescent="0.3">
      <c r="A250" s="200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</row>
    <row r="251" spans="1:26" ht="15.75" thickBot="1" x14ac:dyDescent="0.3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00"/>
      <c r="O251" s="200"/>
      <c r="P251" s="200"/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</row>
    <row r="252" spans="1:26" ht="15.75" thickBot="1" x14ac:dyDescent="0.3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</row>
    <row r="253" spans="1:26" ht="15.75" thickBot="1" x14ac:dyDescent="0.3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</row>
    <row r="254" spans="1:26" ht="15.75" thickBot="1" x14ac:dyDescent="0.3">
      <c r="A254" s="200"/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</row>
    <row r="255" spans="1:26" ht="15.75" thickBot="1" x14ac:dyDescent="0.3">
      <c r="A255" s="200"/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</row>
    <row r="256" spans="1:26" ht="15.75" thickBot="1" x14ac:dyDescent="0.3">
      <c r="A256" s="200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</row>
    <row r="257" spans="1:26" ht="15.75" thickBot="1" x14ac:dyDescent="0.3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</row>
    <row r="258" spans="1:26" ht="15.75" thickBot="1" x14ac:dyDescent="0.3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</row>
    <row r="259" spans="1:26" ht="15.75" thickBot="1" x14ac:dyDescent="0.3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</row>
    <row r="260" spans="1:26" ht="15.75" thickBot="1" x14ac:dyDescent="0.3">
      <c r="A260" s="200"/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</row>
    <row r="261" spans="1:26" ht="15.75" thickBot="1" x14ac:dyDescent="0.3">
      <c r="A261" s="200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</row>
    <row r="262" spans="1:26" ht="15.75" thickBot="1" x14ac:dyDescent="0.3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</row>
    <row r="263" spans="1:26" ht="15.75" thickBot="1" x14ac:dyDescent="0.3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</row>
    <row r="264" spans="1:26" ht="15.75" thickBot="1" x14ac:dyDescent="0.3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</row>
    <row r="265" spans="1:26" ht="15.75" thickBot="1" x14ac:dyDescent="0.3">
      <c r="A265" s="200"/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</row>
    <row r="266" spans="1:26" ht="15.75" thickBot="1" x14ac:dyDescent="0.3">
      <c r="A266" s="200"/>
      <c r="B266" s="200"/>
      <c r="C266" s="200"/>
      <c r="D266" s="200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</row>
    <row r="267" spans="1:26" ht="15.75" thickBot="1" x14ac:dyDescent="0.3">
      <c r="A267" s="200"/>
      <c r="B267" s="200"/>
      <c r="C267" s="200"/>
      <c r="D267" s="200"/>
      <c r="E267" s="200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</row>
    <row r="268" spans="1:26" ht="15.75" thickBot="1" x14ac:dyDescent="0.3">
      <c r="A268" s="200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</row>
    <row r="269" spans="1:26" ht="15.75" thickBot="1" x14ac:dyDescent="0.3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</row>
    <row r="270" spans="1:26" ht="15.75" thickBot="1" x14ac:dyDescent="0.3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</row>
    <row r="271" spans="1:26" ht="15.75" thickBot="1" x14ac:dyDescent="0.3">
      <c r="A271" s="200"/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</row>
    <row r="272" spans="1:26" ht="15.75" thickBot="1" x14ac:dyDescent="0.3">
      <c r="A272" s="200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</row>
    <row r="273" spans="1:26" ht="15.75" thickBot="1" x14ac:dyDescent="0.3">
      <c r="A273" s="200"/>
      <c r="B273" s="200"/>
      <c r="C273" s="200"/>
      <c r="D273" s="200"/>
      <c r="E273" s="200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</row>
    <row r="274" spans="1:26" ht="15.75" thickBot="1" x14ac:dyDescent="0.3">
      <c r="A274" s="200"/>
      <c r="B274" s="200"/>
      <c r="C274" s="200"/>
      <c r="D274" s="200"/>
      <c r="E274" s="200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</row>
    <row r="275" spans="1:26" ht="15.75" thickBot="1" x14ac:dyDescent="0.3">
      <c r="A275" s="200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</row>
    <row r="276" spans="1:26" ht="15.75" thickBot="1" x14ac:dyDescent="0.3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</row>
    <row r="277" spans="1:26" ht="15.75" thickBot="1" x14ac:dyDescent="0.3">
      <c r="A277" s="200"/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</row>
    <row r="278" spans="1:26" ht="15.75" thickBot="1" x14ac:dyDescent="0.3">
      <c r="A278" s="200"/>
      <c r="B278" s="200"/>
      <c r="C278" s="200"/>
      <c r="D278" s="200"/>
      <c r="E278" s="200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</row>
    <row r="279" spans="1:26" ht="15.75" thickBot="1" x14ac:dyDescent="0.3">
      <c r="A279" s="200"/>
      <c r="B279" s="200"/>
      <c r="C279" s="200"/>
      <c r="D279" s="200"/>
      <c r="E279" s="200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</row>
    <row r="280" spans="1:26" ht="15.75" thickBot="1" x14ac:dyDescent="0.3">
      <c r="A280" s="200"/>
      <c r="B280" s="200"/>
      <c r="C280" s="200"/>
      <c r="D280" s="200"/>
      <c r="E280" s="200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</row>
    <row r="281" spans="1:26" ht="15.75" thickBot="1" x14ac:dyDescent="0.3">
      <c r="A281" s="200"/>
      <c r="B281" s="200"/>
      <c r="C281" s="200"/>
      <c r="D281" s="200"/>
      <c r="E281" s="200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</row>
    <row r="282" spans="1:26" ht="15.75" thickBot="1" x14ac:dyDescent="0.3">
      <c r="A282" s="200"/>
      <c r="B282" s="200"/>
      <c r="C282" s="200"/>
      <c r="D282" s="200"/>
      <c r="E282" s="200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</row>
    <row r="283" spans="1:26" ht="15.75" thickBot="1" x14ac:dyDescent="0.3">
      <c r="A283" s="200"/>
      <c r="B283" s="200"/>
      <c r="C283" s="200"/>
      <c r="D283" s="200"/>
      <c r="E283" s="200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</row>
    <row r="284" spans="1:26" ht="15.75" thickBot="1" x14ac:dyDescent="0.3">
      <c r="A284" s="200"/>
      <c r="B284" s="200"/>
      <c r="C284" s="200"/>
      <c r="D284" s="200"/>
      <c r="E284" s="200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</row>
    <row r="285" spans="1:26" ht="15.75" thickBot="1" x14ac:dyDescent="0.3">
      <c r="A285" s="200"/>
      <c r="B285" s="200"/>
      <c r="C285" s="200"/>
      <c r="D285" s="200"/>
      <c r="E285" s="200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</row>
    <row r="286" spans="1:26" ht="15.75" thickBot="1" x14ac:dyDescent="0.3">
      <c r="A286" s="200"/>
      <c r="B286" s="200"/>
      <c r="C286" s="200"/>
      <c r="D286" s="200"/>
      <c r="E286" s="200"/>
      <c r="F286" s="200"/>
      <c r="G286" s="200"/>
      <c r="H286" s="200"/>
      <c r="I286" s="200"/>
      <c r="J286" s="200"/>
      <c r="K286" s="200"/>
      <c r="L286" s="200"/>
      <c r="M286" s="200"/>
      <c r="N286" s="200"/>
      <c r="O286" s="200"/>
      <c r="P286" s="200"/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</row>
    <row r="287" spans="1:26" ht="15.75" thickBot="1" x14ac:dyDescent="0.3">
      <c r="A287" s="200"/>
      <c r="B287" s="200"/>
      <c r="C287" s="200"/>
      <c r="D287" s="200"/>
      <c r="E287" s="200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</row>
    <row r="288" spans="1:26" ht="15.75" thickBot="1" x14ac:dyDescent="0.3">
      <c r="A288" s="200"/>
      <c r="B288" s="200"/>
      <c r="C288" s="200"/>
      <c r="D288" s="200"/>
      <c r="E288" s="200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</row>
    <row r="289" spans="1:26" ht="15.75" thickBot="1" x14ac:dyDescent="0.3">
      <c r="A289" s="200"/>
      <c r="B289" s="200"/>
      <c r="C289" s="200"/>
      <c r="D289" s="200"/>
      <c r="E289" s="200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</row>
    <row r="290" spans="1:26" ht="15.75" thickBot="1" x14ac:dyDescent="0.3">
      <c r="A290" s="200"/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</row>
    <row r="291" spans="1:26" ht="15.75" thickBot="1" x14ac:dyDescent="0.3">
      <c r="A291" s="200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</row>
    <row r="292" spans="1:26" ht="15.75" thickBot="1" x14ac:dyDescent="0.3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00"/>
      <c r="O292" s="200"/>
      <c r="P292" s="200"/>
      <c r="Q292" s="200"/>
      <c r="R292" s="200"/>
      <c r="S292" s="200"/>
      <c r="T292" s="200"/>
      <c r="U292" s="200"/>
      <c r="V292" s="200"/>
      <c r="W292" s="200"/>
      <c r="X292" s="200"/>
      <c r="Y292" s="200"/>
      <c r="Z292" s="200"/>
    </row>
    <row r="293" spans="1:26" ht="15.75" thickBot="1" x14ac:dyDescent="0.3">
      <c r="A293" s="200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00"/>
      <c r="O293" s="200"/>
      <c r="P293" s="200"/>
      <c r="Q293" s="200"/>
      <c r="R293" s="200"/>
      <c r="S293" s="200"/>
      <c r="T293" s="200"/>
      <c r="U293" s="200"/>
      <c r="V293" s="200"/>
      <c r="W293" s="200"/>
      <c r="X293" s="200"/>
      <c r="Y293" s="200"/>
      <c r="Z293" s="200"/>
    </row>
    <row r="294" spans="1:26" ht="15.75" thickBot="1" x14ac:dyDescent="0.3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00"/>
      <c r="O294" s="200"/>
      <c r="P294" s="200"/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</row>
    <row r="295" spans="1:26" ht="15.75" thickBot="1" x14ac:dyDescent="0.3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00"/>
      <c r="O295" s="200"/>
      <c r="P295" s="200"/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</row>
    <row r="296" spans="1:26" ht="15.75" thickBot="1" x14ac:dyDescent="0.3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00"/>
      <c r="O296" s="200"/>
      <c r="P296" s="200"/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</row>
    <row r="297" spans="1:26" ht="15.75" thickBot="1" x14ac:dyDescent="0.3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  <c r="Y297" s="200"/>
      <c r="Z297" s="200"/>
    </row>
    <row r="298" spans="1:26" ht="15.75" thickBot="1" x14ac:dyDescent="0.3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</row>
    <row r="299" spans="1:26" ht="15.75" thickBot="1" x14ac:dyDescent="0.3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</row>
    <row r="300" spans="1:26" ht="15.75" thickBot="1" x14ac:dyDescent="0.3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</row>
    <row r="301" spans="1:26" ht="15.75" thickBot="1" x14ac:dyDescent="0.3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00"/>
      <c r="O301" s="200"/>
      <c r="P301" s="200"/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</row>
    <row r="302" spans="1:26" ht="15.75" thickBot="1" x14ac:dyDescent="0.3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00"/>
      <c r="O302" s="200"/>
      <c r="P302" s="200"/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</row>
    <row r="303" spans="1:26" ht="15.75" thickBot="1" x14ac:dyDescent="0.3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00"/>
      <c r="O303" s="200"/>
      <c r="P303" s="200"/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</row>
    <row r="304" spans="1:26" ht="15.75" thickBot="1" x14ac:dyDescent="0.3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00"/>
      <c r="O304" s="200"/>
      <c r="P304" s="200"/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</row>
    <row r="305" spans="1:26" ht="15.75" thickBot="1" x14ac:dyDescent="0.3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00"/>
      <c r="O305" s="200"/>
      <c r="P305" s="200"/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</row>
    <row r="306" spans="1:26" ht="15.75" thickBot="1" x14ac:dyDescent="0.3">
      <c r="A306" s="200"/>
      <c r="B306" s="200"/>
      <c r="C306" s="200"/>
      <c r="D306" s="200"/>
      <c r="E306" s="200"/>
      <c r="F306" s="200"/>
      <c r="G306" s="200"/>
      <c r="H306" s="200"/>
      <c r="I306" s="200"/>
      <c r="J306" s="200"/>
      <c r="K306" s="200"/>
      <c r="L306" s="200"/>
      <c r="M306" s="200"/>
      <c r="N306" s="200"/>
      <c r="O306" s="200"/>
      <c r="P306" s="200"/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</row>
    <row r="307" spans="1:26" ht="15.75" thickBot="1" x14ac:dyDescent="0.3">
      <c r="A307" s="200"/>
      <c r="B307" s="200"/>
      <c r="C307" s="200"/>
      <c r="D307" s="200"/>
      <c r="E307" s="200"/>
      <c r="F307" s="200"/>
      <c r="G307" s="200"/>
      <c r="H307" s="200"/>
      <c r="I307" s="200"/>
      <c r="J307" s="200"/>
      <c r="K307" s="200"/>
      <c r="L307" s="200"/>
      <c r="M307" s="200"/>
      <c r="N307" s="200"/>
      <c r="O307" s="200"/>
      <c r="P307" s="200"/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</row>
    <row r="308" spans="1:26" ht="15.75" thickBot="1" x14ac:dyDescent="0.3">
      <c r="A308" s="200"/>
      <c r="B308" s="200"/>
      <c r="C308" s="200"/>
      <c r="D308" s="200"/>
      <c r="E308" s="200"/>
      <c r="F308" s="200"/>
      <c r="G308" s="200"/>
      <c r="H308" s="200"/>
      <c r="I308" s="200"/>
      <c r="J308" s="200"/>
      <c r="K308" s="200"/>
      <c r="L308" s="200"/>
      <c r="M308" s="200"/>
      <c r="N308" s="200"/>
      <c r="O308" s="200"/>
      <c r="P308" s="200"/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</row>
    <row r="309" spans="1:26" ht="15.75" thickBot="1" x14ac:dyDescent="0.3">
      <c r="A309" s="200"/>
      <c r="B309" s="200"/>
      <c r="C309" s="200"/>
      <c r="D309" s="200"/>
      <c r="E309" s="200"/>
      <c r="F309" s="200"/>
      <c r="G309" s="200"/>
      <c r="H309" s="200"/>
      <c r="I309" s="200"/>
      <c r="J309" s="200"/>
      <c r="K309" s="200"/>
      <c r="L309" s="200"/>
      <c r="M309" s="200"/>
      <c r="N309" s="200"/>
      <c r="O309" s="200"/>
      <c r="P309" s="200"/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</row>
    <row r="310" spans="1:26" ht="15.75" thickBot="1" x14ac:dyDescent="0.3">
      <c r="A310" s="200"/>
      <c r="B310" s="200"/>
      <c r="C310" s="200"/>
      <c r="D310" s="200"/>
      <c r="E310" s="200"/>
      <c r="F310" s="200"/>
      <c r="G310" s="200"/>
      <c r="H310" s="200"/>
      <c r="I310" s="200"/>
      <c r="J310" s="200"/>
      <c r="K310" s="200"/>
      <c r="L310" s="200"/>
      <c r="M310" s="200"/>
      <c r="N310" s="200"/>
      <c r="O310" s="200"/>
      <c r="P310" s="200"/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</row>
    <row r="311" spans="1:26" ht="15.75" thickBot="1" x14ac:dyDescent="0.3">
      <c r="A311" s="200"/>
      <c r="B311" s="200"/>
      <c r="C311" s="200"/>
      <c r="D311" s="200"/>
      <c r="E311" s="200"/>
      <c r="F311" s="200"/>
      <c r="G311" s="200"/>
      <c r="H311" s="200"/>
      <c r="I311" s="200"/>
      <c r="J311" s="200"/>
      <c r="K311" s="200"/>
      <c r="L311" s="200"/>
      <c r="M311" s="200"/>
      <c r="N311" s="200"/>
      <c r="O311" s="200"/>
      <c r="P311" s="200"/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</row>
    <row r="312" spans="1:26" ht="15.75" thickBot="1" x14ac:dyDescent="0.3">
      <c r="A312" s="200"/>
      <c r="B312" s="200"/>
      <c r="C312" s="200"/>
      <c r="D312" s="200"/>
      <c r="E312" s="200"/>
      <c r="F312" s="200"/>
      <c r="G312" s="200"/>
      <c r="H312" s="200"/>
      <c r="I312" s="200"/>
      <c r="J312" s="200"/>
      <c r="K312" s="200"/>
      <c r="L312" s="200"/>
      <c r="M312" s="200"/>
      <c r="N312" s="200"/>
      <c r="O312" s="200"/>
      <c r="P312" s="200"/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</row>
    <row r="313" spans="1:26" ht="15.75" thickBot="1" x14ac:dyDescent="0.3">
      <c r="A313" s="200"/>
      <c r="B313" s="200"/>
      <c r="C313" s="200"/>
      <c r="D313" s="200"/>
      <c r="E313" s="200"/>
      <c r="F313" s="200"/>
      <c r="G313" s="200"/>
      <c r="H313" s="200"/>
      <c r="I313" s="200"/>
      <c r="J313" s="200"/>
      <c r="K313" s="200"/>
      <c r="L313" s="200"/>
      <c r="M313" s="200"/>
      <c r="N313" s="200"/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</row>
    <row r="314" spans="1:26" ht="15.75" thickBot="1" x14ac:dyDescent="0.3">
      <c r="A314" s="200"/>
      <c r="B314" s="200"/>
      <c r="C314" s="200"/>
      <c r="D314" s="200"/>
      <c r="E314" s="200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</row>
    <row r="315" spans="1:26" ht="15.75" thickBot="1" x14ac:dyDescent="0.3">
      <c r="A315" s="200"/>
      <c r="B315" s="200"/>
      <c r="C315" s="200"/>
      <c r="D315" s="200"/>
      <c r="E315" s="200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</row>
    <row r="316" spans="1:26" ht="15.75" thickBot="1" x14ac:dyDescent="0.3">
      <c r="A316" s="200"/>
      <c r="B316" s="200"/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</row>
    <row r="317" spans="1:26" ht="15.75" thickBot="1" x14ac:dyDescent="0.3">
      <c r="A317" s="200"/>
      <c r="B317" s="200"/>
      <c r="C317" s="200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</row>
    <row r="318" spans="1:26" ht="15.75" thickBot="1" x14ac:dyDescent="0.3">
      <c r="A318" s="200"/>
      <c r="B318" s="200"/>
      <c r="C318" s="200"/>
      <c r="D318" s="200"/>
      <c r="E318" s="200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</row>
    <row r="319" spans="1:26" ht="15.75" thickBot="1" x14ac:dyDescent="0.3">
      <c r="A319" s="200"/>
      <c r="B319" s="200"/>
      <c r="C319" s="200"/>
      <c r="D319" s="200"/>
      <c r="E319" s="200"/>
      <c r="F319" s="200"/>
      <c r="G319" s="200"/>
      <c r="H319" s="200"/>
      <c r="I319" s="200"/>
      <c r="J319" s="200"/>
      <c r="K319" s="200"/>
      <c r="L319" s="200"/>
      <c r="M319" s="200"/>
      <c r="N319" s="200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</row>
    <row r="320" spans="1:26" ht="15.75" thickBot="1" x14ac:dyDescent="0.3">
      <c r="A320" s="200"/>
      <c r="B320" s="200"/>
      <c r="C320" s="200"/>
      <c r="D320" s="200"/>
      <c r="E320" s="200"/>
      <c r="F320" s="200"/>
      <c r="G320" s="200"/>
      <c r="H320" s="200"/>
      <c r="I320" s="200"/>
      <c r="J320" s="200"/>
      <c r="K320" s="200"/>
      <c r="L320" s="200"/>
      <c r="M320" s="200"/>
      <c r="N320" s="200"/>
      <c r="O320" s="200"/>
      <c r="P320" s="200"/>
      <c r="Q320" s="200"/>
      <c r="R320" s="200"/>
      <c r="S320" s="200"/>
      <c r="T320" s="200"/>
      <c r="U320" s="200"/>
      <c r="V320" s="200"/>
      <c r="W320" s="200"/>
      <c r="X320" s="200"/>
      <c r="Y320" s="200"/>
      <c r="Z320" s="200"/>
    </row>
    <row r="321" spans="1:26" ht="15.75" thickBot="1" x14ac:dyDescent="0.3">
      <c r="A321" s="200"/>
      <c r="B321" s="200"/>
      <c r="C321" s="200"/>
      <c r="D321" s="200"/>
      <c r="E321" s="200"/>
      <c r="F321" s="200"/>
      <c r="G321" s="200"/>
      <c r="H321" s="200"/>
      <c r="I321" s="200"/>
      <c r="J321" s="200"/>
      <c r="K321" s="200"/>
      <c r="L321" s="200"/>
      <c r="M321" s="200"/>
      <c r="N321" s="200"/>
      <c r="O321" s="200"/>
      <c r="P321" s="200"/>
      <c r="Q321" s="200"/>
      <c r="R321" s="200"/>
      <c r="S321" s="200"/>
      <c r="T321" s="200"/>
      <c r="U321" s="200"/>
      <c r="V321" s="200"/>
      <c r="W321" s="200"/>
      <c r="X321" s="200"/>
      <c r="Y321" s="200"/>
      <c r="Z321" s="200"/>
    </row>
    <row r="322" spans="1:26" ht="15.75" thickBot="1" x14ac:dyDescent="0.3">
      <c r="A322" s="200"/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0"/>
      <c r="W322" s="200"/>
      <c r="X322" s="200"/>
      <c r="Y322" s="200"/>
      <c r="Z322" s="200"/>
    </row>
    <row r="323" spans="1:26" ht="15.75" thickBot="1" x14ac:dyDescent="0.3">
      <c r="A323" s="200"/>
      <c r="B323" s="200"/>
      <c r="C323" s="200"/>
      <c r="D323" s="200"/>
      <c r="E323" s="200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</row>
    <row r="324" spans="1:26" ht="15.75" thickBot="1" x14ac:dyDescent="0.3">
      <c r="A324" s="200"/>
      <c r="B324" s="200"/>
      <c r="C324" s="200"/>
      <c r="D324" s="200"/>
      <c r="E324" s="200"/>
      <c r="F324" s="200"/>
      <c r="G324" s="200"/>
      <c r="H324" s="200"/>
      <c r="I324" s="200"/>
      <c r="J324" s="200"/>
      <c r="K324" s="200"/>
      <c r="L324" s="200"/>
      <c r="M324" s="200"/>
      <c r="N324" s="200"/>
      <c r="O324" s="200"/>
      <c r="P324" s="200"/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</row>
    <row r="325" spans="1:26" ht="15.75" thickBot="1" x14ac:dyDescent="0.3">
      <c r="A325" s="200"/>
      <c r="B325" s="200"/>
      <c r="C325" s="200"/>
      <c r="D325" s="200"/>
      <c r="E325" s="200"/>
      <c r="F325" s="200"/>
      <c r="G325" s="200"/>
      <c r="H325" s="200"/>
      <c r="I325" s="200"/>
      <c r="J325" s="200"/>
      <c r="K325" s="200"/>
      <c r="L325" s="200"/>
      <c r="M325" s="200"/>
      <c r="N325" s="200"/>
      <c r="O325" s="200"/>
      <c r="P325" s="200"/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</row>
    <row r="326" spans="1:26" ht="15.75" thickBot="1" x14ac:dyDescent="0.3">
      <c r="A326" s="200"/>
      <c r="B326" s="200"/>
      <c r="C326" s="200"/>
      <c r="D326" s="200"/>
      <c r="E326" s="200"/>
      <c r="F326" s="200"/>
      <c r="G326" s="200"/>
      <c r="H326" s="200"/>
      <c r="I326" s="200"/>
      <c r="J326" s="200"/>
      <c r="K326" s="200"/>
      <c r="L326" s="200"/>
      <c r="M326" s="200"/>
      <c r="N326" s="200"/>
      <c r="O326" s="200"/>
      <c r="P326" s="200"/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</row>
    <row r="327" spans="1:26" ht="15.75" thickBot="1" x14ac:dyDescent="0.3">
      <c r="A327" s="200"/>
      <c r="B327" s="200"/>
      <c r="C327" s="200"/>
      <c r="D327" s="200"/>
      <c r="E327" s="200"/>
      <c r="F327" s="200"/>
      <c r="G327" s="200"/>
      <c r="H327" s="200"/>
      <c r="I327" s="200"/>
      <c r="J327" s="200"/>
      <c r="K327" s="200"/>
      <c r="L327" s="200"/>
      <c r="M327" s="200"/>
      <c r="N327" s="200"/>
      <c r="O327" s="200"/>
      <c r="P327" s="200"/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</row>
    <row r="328" spans="1:26" ht="15.75" thickBot="1" x14ac:dyDescent="0.3">
      <c r="A328" s="200"/>
      <c r="B328" s="200"/>
      <c r="C328" s="200"/>
      <c r="D328" s="200"/>
      <c r="E328" s="200"/>
      <c r="F328" s="200"/>
      <c r="G328" s="200"/>
      <c r="H328" s="200"/>
      <c r="I328" s="200"/>
      <c r="J328" s="200"/>
      <c r="K328" s="200"/>
      <c r="L328" s="200"/>
      <c r="M328" s="200"/>
      <c r="N328" s="200"/>
      <c r="O328" s="200"/>
      <c r="P328" s="200"/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</row>
    <row r="329" spans="1:26" ht="15.75" thickBot="1" x14ac:dyDescent="0.3">
      <c r="A329" s="200"/>
      <c r="B329" s="200"/>
      <c r="C329" s="200"/>
      <c r="D329" s="200"/>
      <c r="E329" s="200"/>
      <c r="F329" s="200"/>
      <c r="G329" s="200"/>
      <c r="H329" s="200"/>
      <c r="I329" s="200"/>
      <c r="J329" s="200"/>
      <c r="K329" s="200"/>
      <c r="L329" s="200"/>
      <c r="M329" s="200"/>
      <c r="N329" s="200"/>
      <c r="O329" s="200"/>
      <c r="P329" s="200"/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</row>
    <row r="330" spans="1:26" ht="15.75" thickBot="1" x14ac:dyDescent="0.3">
      <c r="A330" s="200"/>
      <c r="B330" s="200"/>
      <c r="C330" s="200"/>
      <c r="D330" s="200"/>
      <c r="E330" s="200"/>
      <c r="F330" s="200"/>
      <c r="G330" s="200"/>
      <c r="H330" s="200"/>
      <c r="I330" s="200"/>
      <c r="J330" s="200"/>
      <c r="K330" s="200"/>
      <c r="L330" s="200"/>
      <c r="M330" s="200"/>
      <c r="N330" s="200"/>
      <c r="O330" s="200"/>
      <c r="P330" s="200"/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</row>
    <row r="331" spans="1:26" ht="15.75" thickBot="1" x14ac:dyDescent="0.3">
      <c r="A331" s="200"/>
      <c r="B331" s="200"/>
      <c r="C331" s="200"/>
      <c r="D331" s="200"/>
      <c r="E331" s="200"/>
      <c r="F331" s="200"/>
      <c r="G331" s="200"/>
      <c r="H331" s="200"/>
      <c r="I331" s="200"/>
      <c r="J331" s="200"/>
      <c r="K331" s="200"/>
      <c r="L331" s="200"/>
      <c r="M331" s="200"/>
      <c r="N331" s="200"/>
      <c r="O331" s="200"/>
      <c r="P331" s="200"/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</row>
    <row r="332" spans="1:26" ht="15.75" thickBot="1" x14ac:dyDescent="0.3">
      <c r="A332" s="200"/>
      <c r="B332" s="200"/>
      <c r="C332" s="200"/>
      <c r="D332" s="200"/>
      <c r="E332" s="200"/>
      <c r="F332" s="200"/>
      <c r="G332" s="200"/>
      <c r="H332" s="200"/>
      <c r="I332" s="200"/>
      <c r="J332" s="200"/>
      <c r="K332" s="200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</row>
    <row r="333" spans="1:26" ht="15.75" thickBot="1" x14ac:dyDescent="0.3">
      <c r="A333" s="200"/>
      <c r="B333" s="200"/>
      <c r="C333" s="200"/>
      <c r="D333" s="200"/>
      <c r="E333" s="200"/>
      <c r="F333" s="200"/>
      <c r="G333" s="200"/>
      <c r="H333" s="200"/>
      <c r="I333" s="200"/>
      <c r="J333" s="200"/>
      <c r="K333" s="200"/>
      <c r="L333" s="200"/>
      <c r="M333" s="200"/>
      <c r="N333" s="200"/>
      <c r="O333" s="200"/>
      <c r="P333" s="200"/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</row>
    <row r="334" spans="1:26" ht="15.75" thickBot="1" x14ac:dyDescent="0.3">
      <c r="A334" s="200"/>
      <c r="B334" s="200"/>
      <c r="C334" s="200"/>
      <c r="D334" s="200"/>
      <c r="E334" s="200"/>
      <c r="F334" s="200"/>
      <c r="G334" s="200"/>
      <c r="H334" s="200"/>
      <c r="I334" s="200"/>
      <c r="J334" s="200"/>
      <c r="K334" s="200"/>
      <c r="L334" s="200"/>
      <c r="M334" s="200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</row>
    <row r="335" spans="1:26" ht="15.75" thickBot="1" x14ac:dyDescent="0.3">
      <c r="A335" s="200"/>
      <c r="B335" s="200"/>
      <c r="C335" s="200"/>
      <c r="D335" s="200"/>
      <c r="E335" s="200"/>
      <c r="F335" s="200"/>
      <c r="G335" s="200"/>
      <c r="H335" s="200"/>
      <c r="I335" s="200"/>
      <c r="J335" s="200"/>
      <c r="K335" s="200"/>
      <c r="L335" s="200"/>
      <c r="M335" s="200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</row>
    <row r="336" spans="1:26" ht="15.75" thickBot="1" x14ac:dyDescent="0.3">
      <c r="A336" s="200"/>
      <c r="B336" s="200"/>
      <c r="C336" s="200"/>
      <c r="D336" s="200"/>
      <c r="E336" s="200"/>
      <c r="F336" s="200"/>
      <c r="G336" s="200"/>
      <c r="H336" s="200"/>
      <c r="I336" s="200"/>
      <c r="J336" s="200"/>
      <c r="K336" s="200"/>
      <c r="L336" s="200"/>
      <c r="M336" s="200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</row>
    <row r="337" spans="1:26" ht="15.75" thickBot="1" x14ac:dyDescent="0.3">
      <c r="A337" s="200"/>
      <c r="B337" s="200"/>
      <c r="C337" s="200"/>
      <c r="D337" s="200"/>
      <c r="E337" s="200"/>
      <c r="F337" s="200"/>
      <c r="G337" s="200"/>
      <c r="H337" s="200"/>
      <c r="I337" s="200"/>
      <c r="J337" s="200"/>
      <c r="K337" s="200"/>
      <c r="L337" s="200"/>
      <c r="M337" s="200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</row>
    <row r="338" spans="1:26" ht="15.75" thickBot="1" x14ac:dyDescent="0.3">
      <c r="A338" s="200"/>
      <c r="B338" s="200"/>
      <c r="C338" s="200"/>
      <c r="D338" s="200"/>
      <c r="E338" s="200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</row>
    <row r="339" spans="1:26" ht="15.75" thickBot="1" x14ac:dyDescent="0.3">
      <c r="A339" s="200"/>
      <c r="B339" s="200"/>
      <c r="C339" s="200"/>
      <c r="D339" s="200"/>
      <c r="E339" s="200"/>
      <c r="F339" s="200"/>
      <c r="G339" s="200"/>
      <c r="H339" s="200"/>
      <c r="I339" s="200"/>
      <c r="J339" s="200"/>
      <c r="K339" s="200"/>
      <c r="L339" s="200"/>
      <c r="M339" s="200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</row>
    <row r="340" spans="1:26" ht="15.75" thickBot="1" x14ac:dyDescent="0.3">
      <c r="A340" s="200"/>
      <c r="B340" s="200"/>
      <c r="C340" s="200"/>
      <c r="D340" s="200"/>
      <c r="E340" s="200"/>
      <c r="F340" s="200"/>
      <c r="G340" s="200"/>
      <c r="H340" s="200"/>
      <c r="I340" s="200"/>
      <c r="J340" s="200"/>
      <c r="K340" s="200"/>
      <c r="L340" s="200"/>
      <c r="M340" s="200"/>
      <c r="N340" s="200"/>
      <c r="O340" s="200"/>
      <c r="P340" s="200"/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</row>
    <row r="341" spans="1:26" ht="15.75" thickBot="1" x14ac:dyDescent="0.3">
      <c r="A341" s="200"/>
      <c r="B341" s="200"/>
      <c r="C341" s="200"/>
      <c r="D341" s="200"/>
      <c r="E341" s="200"/>
      <c r="F341" s="200"/>
      <c r="G341" s="200"/>
      <c r="H341" s="200"/>
      <c r="I341" s="200"/>
      <c r="J341" s="200"/>
      <c r="K341" s="200"/>
      <c r="L341" s="200"/>
      <c r="M341" s="200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</row>
    <row r="342" spans="1:26" ht="15.75" thickBot="1" x14ac:dyDescent="0.3">
      <c r="A342" s="200"/>
      <c r="B342" s="200"/>
      <c r="C342" s="200"/>
      <c r="D342" s="200"/>
      <c r="E342" s="200"/>
      <c r="F342" s="200"/>
      <c r="G342" s="200"/>
      <c r="H342" s="200"/>
      <c r="I342" s="200"/>
      <c r="J342" s="200"/>
      <c r="K342" s="200"/>
      <c r="L342" s="200"/>
      <c r="M342" s="200"/>
      <c r="N342" s="200"/>
      <c r="O342" s="200"/>
      <c r="P342" s="200"/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</row>
    <row r="343" spans="1:26" ht="15.75" thickBot="1" x14ac:dyDescent="0.3">
      <c r="A343" s="200"/>
      <c r="B343" s="200"/>
      <c r="C343" s="200"/>
      <c r="D343" s="200"/>
      <c r="E343" s="200"/>
      <c r="F343" s="200"/>
      <c r="G343" s="200"/>
      <c r="H343" s="200"/>
      <c r="I343" s="200"/>
      <c r="J343" s="200"/>
      <c r="K343" s="200"/>
      <c r="L343" s="200"/>
      <c r="M343" s="200"/>
      <c r="N343" s="200"/>
      <c r="O343" s="200"/>
      <c r="P343" s="200"/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</row>
    <row r="344" spans="1:26" ht="15.75" thickBot="1" x14ac:dyDescent="0.3">
      <c r="A344" s="200"/>
      <c r="B344" s="200"/>
      <c r="C344" s="200"/>
      <c r="D344" s="200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</row>
    <row r="345" spans="1:26" ht="15.75" thickBot="1" x14ac:dyDescent="0.3">
      <c r="A345" s="200"/>
      <c r="B345" s="200"/>
      <c r="C345" s="200"/>
      <c r="D345" s="200"/>
      <c r="E345" s="200"/>
      <c r="F345" s="200"/>
      <c r="G345" s="200"/>
      <c r="H345" s="200"/>
      <c r="I345" s="200"/>
      <c r="J345" s="200"/>
      <c r="K345" s="200"/>
      <c r="L345" s="200"/>
      <c r="M345" s="200"/>
      <c r="N345" s="200"/>
      <c r="O345" s="200"/>
      <c r="P345" s="200"/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</row>
    <row r="346" spans="1:26" ht="15.75" thickBot="1" x14ac:dyDescent="0.3">
      <c r="A346" s="200"/>
      <c r="B346" s="200"/>
      <c r="C346" s="200"/>
      <c r="D346" s="200"/>
      <c r="E346" s="200"/>
      <c r="F346" s="200"/>
      <c r="G346" s="200"/>
      <c r="H346" s="200"/>
      <c r="I346" s="200"/>
      <c r="J346" s="200"/>
      <c r="K346" s="200"/>
      <c r="L346" s="200"/>
      <c r="M346" s="200"/>
      <c r="N346" s="200"/>
      <c r="O346" s="200"/>
      <c r="P346" s="200"/>
      <c r="Q346" s="200"/>
      <c r="R346" s="200"/>
      <c r="S346" s="200"/>
      <c r="T346" s="200"/>
      <c r="U346" s="200"/>
      <c r="V346" s="200"/>
      <c r="W346" s="200"/>
      <c r="X346" s="200"/>
      <c r="Y346" s="200"/>
      <c r="Z346" s="200"/>
    </row>
    <row r="347" spans="1:26" ht="15.75" thickBot="1" x14ac:dyDescent="0.3">
      <c r="A347" s="200"/>
      <c r="B347" s="200"/>
      <c r="C347" s="200"/>
      <c r="D347" s="200"/>
      <c r="E347" s="200"/>
      <c r="F347" s="200"/>
      <c r="G347" s="200"/>
      <c r="H347" s="200"/>
      <c r="I347" s="200"/>
      <c r="J347" s="200"/>
      <c r="K347" s="200"/>
      <c r="L347" s="200"/>
      <c r="M347" s="200"/>
      <c r="N347" s="200"/>
      <c r="O347" s="200"/>
      <c r="P347" s="200"/>
      <c r="Q347" s="200"/>
      <c r="R347" s="200"/>
      <c r="S347" s="200"/>
      <c r="T347" s="200"/>
      <c r="U347" s="200"/>
      <c r="V347" s="200"/>
      <c r="W347" s="200"/>
      <c r="X347" s="200"/>
      <c r="Y347" s="200"/>
      <c r="Z347" s="200"/>
    </row>
    <row r="348" spans="1:26" ht="15.75" thickBot="1" x14ac:dyDescent="0.3">
      <c r="A348" s="200"/>
      <c r="B348" s="200"/>
      <c r="C348" s="200"/>
      <c r="D348" s="200"/>
      <c r="E348" s="200"/>
      <c r="F348" s="200"/>
      <c r="G348" s="200"/>
      <c r="H348" s="200"/>
      <c r="I348" s="200"/>
      <c r="J348" s="200"/>
      <c r="K348" s="200"/>
      <c r="L348" s="200"/>
      <c r="M348" s="200"/>
      <c r="N348" s="200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</row>
    <row r="349" spans="1:26" ht="15.75" thickBot="1" x14ac:dyDescent="0.3">
      <c r="A349" s="200"/>
      <c r="B349" s="200"/>
      <c r="C349" s="200"/>
      <c r="D349" s="200"/>
      <c r="E349" s="200"/>
      <c r="F349" s="200"/>
      <c r="G349" s="200"/>
      <c r="H349" s="200"/>
      <c r="I349" s="200"/>
      <c r="J349" s="200"/>
      <c r="K349" s="200"/>
      <c r="L349" s="200"/>
      <c r="M349" s="200"/>
      <c r="N349" s="200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</row>
    <row r="350" spans="1:26" ht="15.75" thickBot="1" x14ac:dyDescent="0.3">
      <c r="A350" s="200"/>
      <c r="B350" s="200"/>
      <c r="C350" s="200"/>
      <c r="D350" s="200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</row>
    <row r="351" spans="1:26" ht="15.75" thickBot="1" x14ac:dyDescent="0.3">
      <c r="A351" s="200"/>
      <c r="B351" s="200"/>
      <c r="C351" s="200"/>
      <c r="D351" s="200"/>
      <c r="E351" s="200"/>
      <c r="F351" s="200"/>
      <c r="G351" s="200"/>
      <c r="H351" s="200"/>
      <c r="I351" s="200"/>
      <c r="J351" s="200"/>
      <c r="K351" s="200"/>
      <c r="L351" s="200"/>
      <c r="M351" s="200"/>
      <c r="N351" s="200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</row>
    <row r="352" spans="1:26" ht="15.75" thickBot="1" x14ac:dyDescent="0.3">
      <c r="A352" s="200"/>
      <c r="B352" s="200"/>
      <c r="C352" s="200"/>
      <c r="D352" s="200"/>
      <c r="E352" s="200"/>
      <c r="F352" s="200"/>
      <c r="G352" s="200"/>
      <c r="H352" s="200"/>
      <c r="I352" s="200"/>
      <c r="J352" s="200"/>
      <c r="K352" s="200"/>
      <c r="L352" s="200"/>
      <c r="M352" s="200"/>
      <c r="N352" s="200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</row>
    <row r="353" spans="1:26" ht="15.75" thickBot="1" x14ac:dyDescent="0.3">
      <c r="A353" s="200"/>
      <c r="B353" s="200"/>
      <c r="C353" s="200"/>
      <c r="D353" s="200"/>
      <c r="E353" s="200"/>
      <c r="F353" s="200"/>
      <c r="G353" s="200"/>
      <c r="H353" s="200"/>
      <c r="I353" s="200"/>
      <c r="J353" s="200"/>
      <c r="K353" s="200"/>
      <c r="L353" s="200"/>
      <c r="M353" s="200"/>
      <c r="N353" s="200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</row>
    <row r="354" spans="1:26" ht="15.75" thickBot="1" x14ac:dyDescent="0.3">
      <c r="A354" s="200"/>
      <c r="B354" s="200"/>
      <c r="C354" s="200"/>
      <c r="D354" s="200"/>
      <c r="E354" s="200"/>
      <c r="F354" s="200"/>
      <c r="G354" s="200"/>
      <c r="H354" s="200"/>
      <c r="I354" s="200"/>
      <c r="J354" s="200"/>
      <c r="K354" s="200"/>
      <c r="L354" s="200"/>
      <c r="M354" s="200"/>
      <c r="N354" s="200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</row>
    <row r="355" spans="1:26" ht="15.75" thickBot="1" x14ac:dyDescent="0.3">
      <c r="A355" s="200"/>
      <c r="B355" s="200"/>
      <c r="C355" s="200"/>
      <c r="D355" s="200"/>
      <c r="E355" s="200"/>
      <c r="F355" s="200"/>
      <c r="G355" s="200"/>
      <c r="H355" s="200"/>
      <c r="I355" s="200"/>
      <c r="J355" s="200"/>
      <c r="K355" s="200"/>
      <c r="L355" s="200"/>
      <c r="M355" s="200"/>
      <c r="N355" s="200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</row>
    <row r="356" spans="1:26" ht="15.75" thickBot="1" x14ac:dyDescent="0.3">
      <c r="A356" s="200"/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</row>
    <row r="357" spans="1:26" ht="15.75" thickBot="1" x14ac:dyDescent="0.3">
      <c r="A357" s="200"/>
      <c r="B357" s="200"/>
      <c r="C357" s="200"/>
      <c r="D357" s="200"/>
      <c r="E357" s="200"/>
      <c r="F357" s="200"/>
      <c r="G357" s="200"/>
      <c r="H357" s="200"/>
      <c r="I357" s="200"/>
      <c r="J357" s="200"/>
      <c r="K357" s="200"/>
      <c r="L357" s="200"/>
      <c r="M357" s="200"/>
      <c r="N357" s="200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</row>
    <row r="358" spans="1:26" ht="15.75" thickBot="1" x14ac:dyDescent="0.3">
      <c r="A358" s="200"/>
      <c r="B358" s="200"/>
      <c r="C358" s="200"/>
      <c r="D358" s="200"/>
      <c r="E358" s="200"/>
      <c r="F358" s="200"/>
      <c r="G358" s="200"/>
      <c r="H358" s="200"/>
      <c r="I358" s="200"/>
      <c r="J358" s="200"/>
      <c r="K358" s="200"/>
      <c r="L358" s="200"/>
      <c r="M358" s="200"/>
      <c r="N358" s="200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</row>
    <row r="359" spans="1:26" ht="15.75" thickBot="1" x14ac:dyDescent="0.3">
      <c r="A359" s="200"/>
      <c r="B359" s="200"/>
      <c r="C359" s="200"/>
      <c r="D359" s="20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</row>
    <row r="360" spans="1:26" ht="15.75" thickBot="1" x14ac:dyDescent="0.3">
      <c r="A360" s="200"/>
      <c r="B360" s="200"/>
      <c r="C360" s="200"/>
      <c r="D360" s="20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</row>
    <row r="361" spans="1:26" ht="15.75" thickBot="1" x14ac:dyDescent="0.3">
      <c r="A361" s="200"/>
      <c r="B361" s="200"/>
      <c r="C361" s="200"/>
      <c r="D361" s="20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</row>
    <row r="362" spans="1:26" ht="15.75" thickBot="1" x14ac:dyDescent="0.3">
      <c r="A362" s="200"/>
      <c r="B362" s="200"/>
      <c r="C362" s="200"/>
      <c r="D362" s="20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</row>
    <row r="363" spans="1:26" ht="15.75" thickBot="1" x14ac:dyDescent="0.3">
      <c r="A363" s="200"/>
      <c r="B363" s="200"/>
      <c r="C363" s="200"/>
      <c r="D363" s="200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</row>
    <row r="364" spans="1:26" ht="15.75" thickBot="1" x14ac:dyDescent="0.3">
      <c r="A364" s="200"/>
      <c r="B364" s="200"/>
      <c r="C364" s="200"/>
      <c r="D364" s="200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</row>
    <row r="365" spans="1:26" ht="15.75" thickBot="1" x14ac:dyDescent="0.3">
      <c r="A365" s="200"/>
      <c r="B365" s="200"/>
      <c r="C365" s="200"/>
      <c r="D365" s="200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</row>
    <row r="366" spans="1:26" ht="15.75" thickBot="1" x14ac:dyDescent="0.3">
      <c r="A366" s="200"/>
      <c r="B366" s="200"/>
      <c r="C366" s="200"/>
      <c r="D366" s="200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</row>
    <row r="367" spans="1:26" ht="15.75" thickBot="1" x14ac:dyDescent="0.3">
      <c r="A367" s="200"/>
      <c r="B367" s="200"/>
      <c r="C367" s="200"/>
      <c r="D367" s="200"/>
      <c r="E367" s="200"/>
      <c r="F367" s="200"/>
      <c r="G367" s="200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</row>
    <row r="368" spans="1:26" ht="15.75" thickBot="1" x14ac:dyDescent="0.3">
      <c r="A368" s="200"/>
      <c r="B368" s="200"/>
      <c r="C368" s="200"/>
      <c r="D368" s="200"/>
      <c r="E368" s="200"/>
      <c r="F368" s="200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</row>
    <row r="369" spans="1:26" ht="15.75" thickBot="1" x14ac:dyDescent="0.3">
      <c r="A369" s="200"/>
      <c r="B369" s="200"/>
      <c r="C369" s="200"/>
      <c r="D369" s="200"/>
      <c r="E369" s="200"/>
      <c r="F369" s="200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</row>
    <row r="370" spans="1:26" ht="15.75" thickBot="1" x14ac:dyDescent="0.3">
      <c r="A370" s="200"/>
      <c r="B370" s="200"/>
      <c r="C370" s="200"/>
      <c r="D370" s="200"/>
      <c r="E370" s="200"/>
      <c r="F370" s="200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</row>
    <row r="371" spans="1:26" ht="15.75" thickBot="1" x14ac:dyDescent="0.3">
      <c r="A371" s="200"/>
      <c r="B371" s="200"/>
      <c r="C371" s="200"/>
      <c r="D371" s="200"/>
      <c r="E371" s="200"/>
      <c r="F371" s="200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</row>
    <row r="372" spans="1:26" ht="15.75" thickBot="1" x14ac:dyDescent="0.3">
      <c r="A372" s="200"/>
      <c r="B372" s="200"/>
      <c r="C372" s="200"/>
      <c r="D372" s="200"/>
      <c r="E372" s="200"/>
      <c r="F372" s="200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</row>
    <row r="373" spans="1:26" ht="15.75" thickBot="1" x14ac:dyDescent="0.3">
      <c r="A373" s="200"/>
      <c r="B373" s="200"/>
      <c r="C373" s="200"/>
      <c r="D373" s="200"/>
      <c r="E373" s="200"/>
      <c r="F373" s="200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</row>
    <row r="374" spans="1:26" ht="15.75" thickBot="1" x14ac:dyDescent="0.3">
      <c r="A374" s="200"/>
      <c r="B374" s="200"/>
      <c r="C374" s="200"/>
      <c r="D374" s="200"/>
      <c r="E374" s="200"/>
      <c r="F374" s="200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</row>
    <row r="375" spans="1:26" ht="15.75" thickBot="1" x14ac:dyDescent="0.3">
      <c r="A375" s="200"/>
      <c r="B375" s="200"/>
      <c r="C375" s="200"/>
      <c r="D375" s="200"/>
      <c r="E375" s="200"/>
      <c r="F375" s="200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</row>
    <row r="376" spans="1:26" ht="15.75" thickBot="1" x14ac:dyDescent="0.3">
      <c r="A376" s="200"/>
      <c r="B376" s="200"/>
      <c r="C376" s="200"/>
      <c r="D376" s="200"/>
      <c r="E376" s="200"/>
      <c r="F376" s="200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</row>
    <row r="377" spans="1:26" ht="15.75" thickBot="1" x14ac:dyDescent="0.3">
      <c r="A377" s="200"/>
      <c r="B377" s="200"/>
      <c r="C377" s="200"/>
      <c r="D377" s="200"/>
      <c r="E377" s="200"/>
      <c r="F377" s="200"/>
      <c r="G377" s="200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</row>
    <row r="378" spans="1:26" ht="15.75" thickBot="1" x14ac:dyDescent="0.3">
      <c r="A378" s="200"/>
      <c r="B378" s="200"/>
      <c r="C378" s="200"/>
      <c r="D378" s="200"/>
      <c r="E378" s="200"/>
      <c r="F378" s="200"/>
      <c r="G378" s="200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</row>
    <row r="379" spans="1:26" ht="15.75" thickBot="1" x14ac:dyDescent="0.3">
      <c r="A379" s="200"/>
      <c r="B379" s="200"/>
      <c r="C379" s="200"/>
      <c r="D379" s="200"/>
      <c r="E379" s="200"/>
      <c r="F379" s="200"/>
      <c r="G379" s="200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</row>
    <row r="380" spans="1:26" ht="15.75" thickBot="1" x14ac:dyDescent="0.3">
      <c r="A380" s="200"/>
      <c r="B380" s="200"/>
      <c r="C380" s="200"/>
      <c r="D380" s="200"/>
      <c r="E380" s="200"/>
      <c r="F380" s="200"/>
      <c r="G380" s="200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</row>
    <row r="381" spans="1:26" ht="15.75" thickBot="1" x14ac:dyDescent="0.3">
      <c r="A381" s="200"/>
      <c r="B381" s="200"/>
      <c r="C381" s="200"/>
      <c r="D381" s="200"/>
      <c r="E381" s="200"/>
      <c r="F381" s="200"/>
      <c r="G381" s="200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</row>
    <row r="382" spans="1:26" ht="15.75" thickBot="1" x14ac:dyDescent="0.3">
      <c r="A382" s="200"/>
      <c r="B382" s="200"/>
      <c r="C382" s="200"/>
      <c r="D382" s="200"/>
      <c r="E382" s="200"/>
      <c r="F382" s="200"/>
      <c r="G382" s="200"/>
      <c r="H382" s="200"/>
      <c r="I382" s="200"/>
      <c r="J382" s="200"/>
      <c r="K382" s="200"/>
      <c r="L382" s="200"/>
      <c r="M382" s="200"/>
      <c r="N382" s="200"/>
      <c r="O382" s="200"/>
      <c r="P382" s="200"/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</row>
    <row r="383" spans="1:26" ht="15.75" thickBot="1" x14ac:dyDescent="0.3">
      <c r="A383" s="200"/>
      <c r="B383" s="200"/>
      <c r="C383" s="200"/>
      <c r="D383" s="200"/>
      <c r="E383" s="200"/>
      <c r="F383" s="200"/>
      <c r="G383" s="200"/>
      <c r="H383" s="200"/>
      <c r="I383" s="200"/>
      <c r="J383" s="200"/>
      <c r="K383" s="200"/>
      <c r="L383" s="200"/>
      <c r="M383" s="200"/>
      <c r="N383" s="200"/>
      <c r="O383" s="200"/>
      <c r="P383" s="200"/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</row>
    <row r="384" spans="1:26" ht="15.75" thickBot="1" x14ac:dyDescent="0.3">
      <c r="A384" s="200"/>
      <c r="B384" s="200"/>
      <c r="C384" s="200"/>
      <c r="D384" s="200"/>
      <c r="E384" s="200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</row>
    <row r="385" spans="1:26" ht="15.75" thickBot="1" x14ac:dyDescent="0.3">
      <c r="A385" s="200"/>
      <c r="B385" s="200"/>
      <c r="C385" s="200"/>
      <c r="D385" s="200"/>
      <c r="E385" s="200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</row>
    <row r="386" spans="1:26" ht="15.75" thickBot="1" x14ac:dyDescent="0.3">
      <c r="A386" s="200"/>
      <c r="B386" s="200"/>
      <c r="C386" s="200"/>
      <c r="D386" s="200"/>
      <c r="E386" s="200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</row>
    <row r="387" spans="1:26" ht="15.75" thickBot="1" x14ac:dyDescent="0.3">
      <c r="A387" s="200"/>
      <c r="B387" s="200"/>
      <c r="C387" s="200"/>
      <c r="D387" s="200"/>
      <c r="E387" s="200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</row>
    <row r="388" spans="1:26" ht="15.75" thickBot="1" x14ac:dyDescent="0.3">
      <c r="A388" s="200"/>
      <c r="B388" s="200"/>
      <c r="C388" s="200"/>
      <c r="D388" s="200"/>
      <c r="E388" s="200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</row>
    <row r="389" spans="1:26" ht="15.75" thickBot="1" x14ac:dyDescent="0.3">
      <c r="A389" s="200"/>
      <c r="B389" s="200"/>
      <c r="C389" s="200"/>
      <c r="D389" s="200"/>
      <c r="E389" s="200"/>
      <c r="F389" s="200"/>
      <c r="G389" s="200"/>
      <c r="H389" s="200"/>
      <c r="I389" s="200"/>
      <c r="J389" s="200"/>
      <c r="K389" s="200"/>
      <c r="L389" s="200"/>
      <c r="M389" s="200"/>
      <c r="N389" s="200"/>
      <c r="O389" s="200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  <c r="Z389" s="200"/>
    </row>
    <row r="390" spans="1:26" ht="15.75" thickBot="1" x14ac:dyDescent="0.3">
      <c r="A390" s="200"/>
      <c r="B390" s="200"/>
      <c r="C390" s="200"/>
      <c r="D390" s="200"/>
      <c r="E390" s="200"/>
      <c r="F390" s="200"/>
      <c r="G390" s="200"/>
      <c r="H390" s="200"/>
      <c r="I390" s="200"/>
      <c r="J390" s="200"/>
      <c r="K390" s="200"/>
      <c r="L390" s="200"/>
      <c r="M390" s="200"/>
      <c r="N390" s="200"/>
      <c r="O390" s="200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</row>
    <row r="391" spans="1:26" ht="15.75" thickBot="1" x14ac:dyDescent="0.3">
      <c r="A391" s="200"/>
      <c r="B391" s="200"/>
      <c r="C391" s="200"/>
      <c r="D391" s="200"/>
      <c r="E391" s="200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</row>
    <row r="392" spans="1:26" ht="15.75" thickBot="1" x14ac:dyDescent="0.3">
      <c r="A392" s="200"/>
      <c r="B392" s="200"/>
      <c r="C392" s="200"/>
      <c r="D392" s="200"/>
      <c r="E392" s="200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</row>
    <row r="393" spans="1:26" ht="15.75" thickBot="1" x14ac:dyDescent="0.3">
      <c r="A393" s="200"/>
      <c r="B393" s="200"/>
      <c r="C393" s="200"/>
      <c r="D393" s="200"/>
      <c r="E393" s="200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</row>
    <row r="394" spans="1:26" ht="15.75" thickBot="1" x14ac:dyDescent="0.3">
      <c r="A394" s="200"/>
      <c r="B394" s="200"/>
      <c r="C394" s="200"/>
      <c r="D394" s="200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</row>
    <row r="395" spans="1:26" ht="15.75" thickBot="1" x14ac:dyDescent="0.3">
      <c r="A395" s="200"/>
      <c r="B395" s="200"/>
      <c r="C395" s="200"/>
      <c r="D395" s="200"/>
      <c r="E395" s="200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</row>
    <row r="396" spans="1:26" ht="15.75" thickBot="1" x14ac:dyDescent="0.3">
      <c r="A396" s="200"/>
      <c r="B396" s="200"/>
      <c r="C396" s="200"/>
      <c r="D396" s="200"/>
      <c r="E396" s="200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</row>
    <row r="397" spans="1:26" ht="15.75" thickBot="1" x14ac:dyDescent="0.3">
      <c r="A397" s="200"/>
      <c r="B397" s="200"/>
      <c r="C397" s="200"/>
      <c r="D397" s="200"/>
      <c r="E397" s="200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</row>
    <row r="398" spans="1:26" ht="15.75" thickBot="1" x14ac:dyDescent="0.3">
      <c r="A398" s="200"/>
      <c r="B398" s="200"/>
      <c r="C398" s="200"/>
      <c r="D398" s="200"/>
      <c r="E398" s="200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</row>
    <row r="399" spans="1:26" ht="15.75" thickBot="1" x14ac:dyDescent="0.3">
      <c r="A399" s="200"/>
      <c r="B399" s="200"/>
      <c r="C399" s="200"/>
      <c r="D399" s="200"/>
      <c r="E399" s="200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</row>
    <row r="400" spans="1:26" ht="15.75" thickBot="1" x14ac:dyDescent="0.3">
      <c r="A400" s="200"/>
      <c r="B400" s="200"/>
      <c r="C400" s="200"/>
      <c r="D400" s="200"/>
      <c r="E400" s="200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</row>
    <row r="401" spans="1:26" ht="15.75" thickBot="1" x14ac:dyDescent="0.3">
      <c r="A401" s="200"/>
      <c r="B401" s="200"/>
      <c r="C401" s="200"/>
      <c r="D401" s="200"/>
      <c r="E401" s="200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</row>
    <row r="402" spans="1:26" ht="15.75" thickBot="1" x14ac:dyDescent="0.3">
      <c r="A402" s="200"/>
      <c r="B402" s="200"/>
      <c r="C402" s="200"/>
      <c r="D402" s="200"/>
      <c r="E402" s="200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</row>
    <row r="403" spans="1:26" ht="15.75" thickBot="1" x14ac:dyDescent="0.3">
      <c r="A403" s="200"/>
      <c r="B403" s="200"/>
      <c r="C403" s="200"/>
      <c r="D403" s="200"/>
      <c r="E403" s="200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</row>
    <row r="404" spans="1:26" ht="15.75" thickBot="1" x14ac:dyDescent="0.3">
      <c r="A404" s="200"/>
      <c r="B404" s="200"/>
      <c r="C404" s="200"/>
      <c r="D404" s="200"/>
      <c r="E404" s="200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</row>
    <row r="405" spans="1:26" ht="15.75" thickBot="1" x14ac:dyDescent="0.3">
      <c r="A405" s="200"/>
      <c r="B405" s="200"/>
      <c r="C405" s="200"/>
      <c r="D405" s="200"/>
      <c r="E405" s="200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</row>
    <row r="406" spans="1:26" ht="15.75" thickBot="1" x14ac:dyDescent="0.3">
      <c r="A406" s="200"/>
      <c r="B406" s="200"/>
      <c r="C406" s="200"/>
      <c r="D406" s="200"/>
      <c r="E406" s="200"/>
      <c r="F406" s="200"/>
      <c r="G406" s="200"/>
      <c r="H406" s="200"/>
      <c r="I406" s="200"/>
      <c r="J406" s="200"/>
      <c r="K406" s="200"/>
      <c r="L406" s="200"/>
      <c r="M406" s="200"/>
      <c r="N406" s="200"/>
      <c r="O406" s="200"/>
      <c r="P406" s="200"/>
      <c r="Q406" s="200"/>
      <c r="R406" s="200"/>
      <c r="S406" s="200"/>
      <c r="T406" s="200"/>
      <c r="U406" s="200"/>
      <c r="V406" s="200"/>
      <c r="W406" s="200"/>
      <c r="X406" s="200"/>
      <c r="Y406" s="200"/>
      <c r="Z406" s="200"/>
    </row>
    <row r="407" spans="1:26" ht="15.75" thickBot="1" x14ac:dyDescent="0.3">
      <c r="A407" s="200"/>
      <c r="B407" s="200"/>
      <c r="C407" s="200"/>
      <c r="D407" s="200"/>
      <c r="E407" s="200"/>
      <c r="F407" s="200"/>
      <c r="G407" s="200"/>
      <c r="H407" s="200"/>
      <c r="I407" s="200"/>
      <c r="J407" s="200"/>
      <c r="K407" s="200"/>
      <c r="L407" s="200"/>
      <c r="M407" s="200"/>
      <c r="N407" s="200"/>
      <c r="O407" s="200"/>
      <c r="P407" s="200"/>
      <c r="Q407" s="200"/>
      <c r="R407" s="200"/>
      <c r="S407" s="200"/>
      <c r="T407" s="200"/>
      <c r="U407" s="200"/>
      <c r="V407" s="200"/>
      <c r="W407" s="200"/>
      <c r="X407" s="200"/>
      <c r="Y407" s="200"/>
      <c r="Z407" s="200"/>
    </row>
    <row r="408" spans="1:26" ht="15.75" thickBot="1" x14ac:dyDescent="0.3">
      <c r="A408" s="200"/>
      <c r="B408" s="200"/>
      <c r="C408" s="200"/>
      <c r="D408" s="200"/>
      <c r="E408" s="200"/>
      <c r="F408" s="200"/>
      <c r="G408" s="200"/>
      <c r="H408" s="200"/>
      <c r="I408" s="200"/>
      <c r="J408" s="200"/>
      <c r="K408" s="200"/>
      <c r="L408" s="200"/>
      <c r="M408" s="200"/>
      <c r="N408" s="200"/>
      <c r="O408" s="200"/>
      <c r="P408" s="200"/>
      <c r="Q408" s="200"/>
      <c r="R408" s="200"/>
      <c r="S408" s="200"/>
      <c r="T408" s="200"/>
      <c r="U408" s="200"/>
      <c r="V408" s="200"/>
      <c r="W408" s="200"/>
      <c r="X408" s="200"/>
      <c r="Y408" s="200"/>
      <c r="Z408" s="200"/>
    </row>
    <row r="409" spans="1:26" ht="15.75" thickBot="1" x14ac:dyDescent="0.3">
      <c r="A409" s="200"/>
      <c r="B409" s="200"/>
      <c r="C409" s="200"/>
      <c r="D409" s="200"/>
      <c r="E409" s="200"/>
      <c r="F409" s="200"/>
      <c r="G409" s="200"/>
      <c r="H409" s="200"/>
      <c r="I409" s="200"/>
      <c r="J409" s="200"/>
      <c r="K409" s="200"/>
      <c r="L409" s="200"/>
      <c r="M409" s="200"/>
      <c r="N409" s="200"/>
      <c r="O409" s="200"/>
      <c r="P409" s="200"/>
      <c r="Q409" s="200"/>
      <c r="R409" s="200"/>
      <c r="S409" s="200"/>
      <c r="T409" s="200"/>
      <c r="U409" s="200"/>
      <c r="V409" s="200"/>
      <c r="W409" s="200"/>
      <c r="X409" s="200"/>
      <c r="Y409" s="200"/>
      <c r="Z409" s="200"/>
    </row>
    <row r="410" spans="1:26" ht="15.75" thickBot="1" x14ac:dyDescent="0.3">
      <c r="A410" s="200"/>
      <c r="B410" s="200"/>
      <c r="C410" s="200"/>
      <c r="D410" s="200"/>
      <c r="E410" s="200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</row>
    <row r="411" spans="1:26" ht="15.75" thickBot="1" x14ac:dyDescent="0.3">
      <c r="A411" s="200"/>
      <c r="B411" s="200"/>
      <c r="C411" s="200"/>
      <c r="D411" s="200"/>
      <c r="E411" s="200"/>
      <c r="F411" s="200"/>
      <c r="G411" s="200"/>
      <c r="H411" s="200"/>
      <c r="I411" s="200"/>
      <c r="J411" s="200"/>
      <c r="K411" s="200"/>
      <c r="L411" s="200"/>
      <c r="M411" s="200"/>
      <c r="N411" s="200"/>
      <c r="O411" s="200"/>
      <c r="P411" s="200"/>
      <c r="Q411" s="200"/>
      <c r="R411" s="200"/>
      <c r="S411" s="200"/>
      <c r="T411" s="200"/>
      <c r="U411" s="200"/>
      <c r="V411" s="200"/>
      <c r="W411" s="200"/>
      <c r="X411" s="200"/>
      <c r="Y411" s="200"/>
      <c r="Z411" s="200"/>
    </row>
    <row r="412" spans="1:26" ht="15.75" thickBot="1" x14ac:dyDescent="0.3">
      <c r="A412" s="200"/>
      <c r="B412" s="200"/>
      <c r="C412" s="200"/>
      <c r="D412" s="200"/>
      <c r="E412" s="200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</row>
    <row r="413" spans="1:26" ht="15.75" thickBot="1" x14ac:dyDescent="0.3">
      <c r="A413" s="200"/>
      <c r="B413" s="200"/>
      <c r="C413" s="200"/>
      <c r="D413" s="200"/>
      <c r="E413" s="200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  <c r="Z413" s="200"/>
    </row>
    <row r="414" spans="1:26" ht="15.75" thickBot="1" x14ac:dyDescent="0.3">
      <c r="A414" s="200"/>
      <c r="B414" s="200"/>
      <c r="C414" s="200"/>
      <c r="D414" s="200"/>
      <c r="E414" s="200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</row>
    <row r="415" spans="1:26" ht="15.75" thickBot="1" x14ac:dyDescent="0.3">
      <c r="A415" s="200"/>
      <c r="B415" s="200"/>
      <c r="C415" s="200"/>
      <c r="D415" s="200"/>
      <c r="E415" s="200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</row>
    <row r="416" spans="1:26" ht="15.75" thickBot="1" x14ac:dyDescent="0.3">
      <c r="A416" s="200"/>
      <c r="B416" s="200"/>
      <c r="C416" s="200"/>
      <c r="D416" s="200"/>
      <c r="E416" s="200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</row>
    <row r="417" spans="1:26" ht="15.75" thickBot="1" x14ac:dyDescent="0.3">
      <c r="A417" s="200"/>
      <c r="B417" s="200"/>
      <c r="C417" s="200"/>
      <c r="D417" s="200"/>
      <c r="E417" s="200"/>
      <c r="F417" s="200"/>
      <c r="G417" s="200"/>
      <c r="H417" s="200"/>
      <c r="I417" s="200"/>
      <c r="J417" s="200"/>
      <c r="K417" s="200"/>
      <c r="L417" s="200"/>
      <c r="M417" s="200"/>
      <c r="N417" s="200"/>
      <c r="O417" s="200"/>
      <c r="P417" s="200"/>
      <c r="Q417" s="200"/>
      <c r="R417" s="200"/>
      <c r="S417" s="200"/>
      <c r="T417" s="200"/>
      <c r="U417" s="200"/>
      <c r="V417" s="200"/>
      <c r="W417" s="200"/>
      <c r="X417" s="200"/>
      <c r="Y417" s="200"/>
      <c r="Z417" s="200"/>
    </row>
    <row r="418" spans="1:26" ht="15.75" thickBot="1" x14ac:dyDescent="0.3">
      <c r="A418" s="200"/>
      <c r="B418" s="200"/>
      <c r="C418" s="200"/>
      <c r="D418" s="200"/>
      <c r="E418" s="200"/>
      <c r="F418" s="200"/>
      <c r="G418" s="200"/>
      <c r="H418" s="200"/>
      <c r="I418" s="200"/>
      <c r="J418" s="200"/>
      <c r="K418" s="200"/>
      <c r="L418" s="200"/>
      <c r="M418" s="200"/>
      <c r="N418" s="200"/>
      <c r="O418" s="200"/>
      <c r="P418" s="200"/>
      <c r="Q418" s="200"/>
      <c r="R418" s="200"/>
      <c r="S418" s="200"/>
      <c r="T418" s="200"/>
      <c r="U418" s="200"/>
      <c r="V418" s="200"/>
      <c r="W418" s="200"/>
      <c r="X418" s="200"/>
      <c r="Y418" s="200"/>
      <c r="Z418" s="200"/>
    </row>
    <row r="419" spans="1:26" ht="15.75" thickBot="1" x14ac:dyDescent="0.3">
      <c r="A419" s="200"/>
      <c r="B419" s="200"/>
      <c r="C419" s="200"/>
      <c r="D419" s="200"/>
      <c r="E419" s="200"/>
      <c r="F419" s="200"/>
      <c r="G419" s="200"/>
      <c r="H419" s="200"/>
      <c r="I419" s="200"/>
      <c r="J419" s="200"/>
      <c r="K419" s="200"/>
      <c r="L419" s="200"/>
      <c r="M419" s="200"/>
      <c r="N419" s="200"/>
      <c r="O419" s="200"/>
      <c r="P419" s="200"/>
      <c r="Q419" s="200"/>
      <c r="R419" s="200"/>
      <c r="S419" s="200"/>
      <c r="T419" s="200"/>
      <c r="U419" s="200"/>
      <c r="V419" s="200"/>
      <c r="W419" s="200"/>
      <c r="X419" s="200"/>
      <c r="Y419" s="200"/>
      <c r="Z419" s="200"/>
    </row>
    <row r="420" spans="1:26" ht="15.75" thickBot="1" x14ac:dyDescent="0.3">
      <c r="A420" s="200"/>
      <c r="B420" s="200"/>
      <c r="C420" s="200"/>
      <c r="D420" s="200"/>
      <c r="E420" s="200"/>
      <c r="F420" s="200"/>
      <c r="G420" s="200"/>
      <c r="H420" s="200"/>
      <c r="I420" s="200"/>
      <c r="J420" s="200"/>
      <c r="K420" s="200"/>
      <c r="L420" s="200"/>
      <c r="M420" s="200"/>
      <c r="N420" s="200"/>
      <c r="O420" s="200"/>
      <c r="P420" s="200"/>
      <c r="Q420" s="200"/>
      <c r="R420" s="200"/>
      <c r="S420" s="200"/>
      <c r="T420" s="200"/>
      <c r="U420" s="200"/>
      <c r="V420" s="200"/>
      <c r="W420" s="200"/>
      <c r="X420" s="200"/>
      <c r="Y420" s="200"/>
      <c r="Z420" s="200"/>
    </row>
    <row r="421" spans="1:26" ht="15.75" thickBot="1" x14ac:dyDescent="0.3">
      <c r="A421" s="200"/>
      <c r="B421" s="200"/>
      <c r="C421" s="200"/>
      <c r="D421" s="200"/>
      <c r="E421" s="200"/>
      <c r="F421" s="200"/>
      <c r="G421" s="200"/>
      <c r="H421" s="200"/>
      <c r="I421" s="200"/>
      <c r="J421" s="200"/>
      <c r="K421" s="200"/>
      <c r="L421" s="200"/>
      <c r="M421" s="200"/>
      <c r="N421" s="200"/>
      <c r="O421" s="200"/>
      <c r="P421" s="200"/>
      <c r="Q421" s="200"/>
      <c r="R421" s="200"/>
      <c r="S421" s="200"/>
      <c r="T421" s="200"/>
      <c r="U421" s="200"/>
      <c r="V421" s="200"/>
      <c r="W421" s="200"/>
      <c r="X421" s="200"/>
      <c r="Y421" s="200"/>
      <c r="Z421" s="200"/>
    </row>
    <row r="422" spans="1:26" ht="15.75" thickBot="1" x14ac:dyDescent="0.3">
      <c r="A422" s="200"/>
      <c r="B422" s="200"/>
      <c r="C422" s="200"/>
      <c r="D422" s="200"/>
      <c r="E422" s="200"/>
      <c r="F422" s="200"/>
      <c r="G422" s="200"/>
      <c r="H422" s="200"/>
      <c r="I422" s="200"/>
      <c r="J422" s="200"/>
      <c r="K422" s="200"/>
      <c r="L422" s="200"/>
      <c r="M422" s="200"/>
      <c r="N422" s="200"/>
      <c r="O422" s="200"/>
      <c r="P422" s="200"/>
      <c r="Q422" s="200"/>
      <c r="R422" s="200"/>
      <c r="S422" s="200"/>
      <c r="T422" s="200"/>
      <c r="U422" s="200"/>
      <c r="V422" s="200"/>
      <c r="W422" s="200"/>
      <c r="X422" s="200"/>
      <c r="Y422" s="200"/>
      <c r="Z422" s="200"/>
    </row>
    <row r="423" spans="1:26" ht="15.75" thickBot="1" x14ac:dyDescent="0.3">
      <c r="A423" s="200"/>
      <c r="B423" s="200"/>
      <c r="C423" s="200"/>
      <c r="D423" s="200"/>
      <c r="E423" s="200"/>
      <c r="F423" s="200"/>
      <c r="G423" s="200"/>
      <c r="H423" s="200"/>
      <c r="I423" s="200"/>
      <c r="J423" s="200"/>
      <c r="K423" s="200"/>
      <c r="L423" s="200"/>
      <c r="M423" s="200"/>
      <c r="N423" s="200"/>
      <c r="O423" s="200"/>
      <c r="P423" s="200"/>
      <c r="Q423" s="200"/>
      <c r="R423" s="200"/>
      <c r="S423" s="200"/>
      <c r="T423" s="200"/>
      <c r="U423" s="200"/>
      <c r="V423" s="200"/>
      <c r="W423" s="200"/>
      <c r="X423" s="200"/>
      <c r="Y423" s="200"/>
      <c r="Z423" s="200"/>
    </row>
    <row r="424" spans="1:26" ht="15.75" thickBot="1" x14ac:dyDescent="0.3">
      <c r="A424" s="200"/>
      <c r="B424" s="200"/>
      <c r="C424" s="200"/>
      <c r="D424" s="200"/>
      <c r="E424" s="200"/>
      <c r="F424" s="200"/>
      <c r="G424" s="200"/>
      <c r="H424" s="200"/>
      <c r="I424" s="200"/>
      <c r="J424" s="200"/>
      <c r="K424" s="200"/>
      <c r="L424" s="200"/>
      <c r="M424" s="200"/>
      <c r="N424" s="200"/>
      <c r="O424" s="200"/>
      <c r="P424" s="200"/>
      <c r="Q424" s="200"/>
      <c r="R424" s="200"/>
      <c r="S424" s="200"/>
      <c r="T424" s="200"/>
      <c r="U424" s="200"/>
      <c r="V424" s="200"/>
      <c r="W424" s="200"/>
      <c r="X424" s="200"/>
      <c r="Y424" s="200"/>
      <c r="Z424" s="200"/>
    </row>
    <row r="425" spans="1:26" ht="15.75" thickBot="1" x14ac:dyDescent="0.3">
      <c r="A425" s="200"/>
      <c r="B425" s="200"/>
      <c r="C425" s="200"/>
      <c r="D425" s="200"/>
      <c r="E425" s="200"/>
      <c r="F425" s="200"/>
      <c r="G425" s="200"/>
      <c r="H425" s="200"/>
      <c r="I425" s="200"/>
      <c r="J425" s="200"/>
      <c r="K425" s="200"/>
      <c r="L425" s="200"/>
      <c r="M425" s="200"/>
      <c r="N425" s="200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</row>
    <row r="426" spans="1:26" ht="15.75" thickBot="1" x14ac:dyDescent="0.3">
      <c r="A426" s="200"/>
      <c r="B426" s="200"/>
      <c r="C426" s="200"/>
      <c r="D426" s="200"/>
      <c r="E426" s="200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</row>
    <row r="427" spans="1:26" ht="15.75" thickBot="1" x14ac:dyDescent="0.3">
      <c r="A427" s="200"/>
      <c r="B427" s="200"/>
      <c r="C427" s="200"/>
      <c r="D427" s="200"/>
      <c r="E427" s="200"/>
      <c r="F427" s="200"/>
      <c r="G427" s="200"/>
      <c r="H427" s="200"/>
      <c r="I427" s="200"/>
      <c r="J427" s="200"/>
      <c r="K427" s="200"/>
      <c r="L427" s="200"/>
      <c r="M427" s="200"/>
      <c r="N427" s="200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</row>
    <row r="428" spans="1:26" ht="15.75" thickBot="1" x14ac:dyDescent="0.3">
      <c r="A428" s="200"/>
      <c r="B428" s="200"/>
      <c r="C428" s="200"/>
      <c r="D428" s="200"/>
      <c r="E428" s="200"/>
      <c r="F428" s="200"/>
      <c r="G428" s="200"/>
      <c r="H428" s="200"/>
      <c r="I428" s="200"/>
      <c r="J428" s="200"/>
      <c r="K428" s="200"/>
      <c r="L428" s="200"/>
      <c r="M428" s="200"/>
      <c r="N428" s="200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</row>
    <row r="429" spans="1:26" ht="15.75" thickBot="1" x14ac:dyDescent="0.3">
      <c r="A429" s="200"/>
      <c r="B429" s="200"/>
      <c r="C429" s="200"/>
      <c r="D429" s="200"/>
      <c r="E429" s="200"/>
      <c r="F429" s="200"/>
      <c r="G429" s="200"/>
      <c r="H429" s="200"/>
      <c r="I429" s="200"/>
      <c r="J429" s="200"/>
      <c r="K429" s="200"/>
      <c r="L429" s="200"/>
      <c r="M429" s="200"/>
      <c r="N429" s="200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</row>
    <row r="430" spans="1:26" ht="15.75" thickBot="1" x14ac:dyDescent="0.3">
      <c r="A430" s="200"/>
      <c r="B430" s="200"/>
      <c r="C430" s="200"/>
      <c r="D430" s="200"/>
      <c r="E430" s="200"/>
      <c r="F430" s="200"/>
      <c r="G430" s="200"/>
      <c r="H430" s="200"/>
      <c r="I430" s="200"/>
      <c r="J430" s="200"/>
      <c r="K430" s="200"/>
      <c r="L430" s="200"/>
      <c r="M430" s="200"/>
      <c r="N430" s="200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</row>
    <row r="431" spans="1:26" ht="15.75" thickBot="1" x14ac:dyDescent="0.3">
      <c r="A431" s="200"/>
      <c r="B431" s="200"/>
      <c r="C431" s="200"/>
      <c r="D431" s="200"/>
      <c r="E431" s="200"/>
      <c r="F431" s="200"/>
      <c r="G431" s="200"/>
      <c r="H431" s="200"/>
      <c r="I431" s="200"/>
      <c r="J431" s="200"/>
      <c r="K431" s="200"/>
      <c r="L431" s="200"/>
      <c r="M431" s="200"/>
      <c r="N431" s="200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</row>
    <row r="432" spans="1:26" ht="15.75" thickBot="1" x14ac:dyDescent="0.3">
      <c r="A432" s="200"/>
      <c r="B432" s="200"/>
      <c r="C432" s="200"/>
      <c r="D432" s="200"/>
      <c r="E432" s="200"/>
      <c r="F432" s="200"/>
      <c r="G432" s="200"/>
      <c r="H432" s="200"/>
      <c r="I432" s="200"/>
      <c r="J432" s="200"/>
      <c r="K432" s="200"/>
      <c r="L432" s="200"/>
      <c r="M432" s="200"/>
      <c r="N432" s="200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</row>
    <row r="433" spans="1:26" ht="15.75" thickBot="1" x14ac:dyDescent="0.3">
      <c r="A433" s="200"/>
      <c r="B433" s="200"/>
      <c r="C433" s="200"/>
      <c r="D433" s="200"/>
      <c r="E433" s="200"/>
      <c r="F433" s="200"/>
      <c r="G433" s="200"/>
      <c r="H433" s="200"/>
      <c r="I433" s="200"/>
      <c r="J433" s="200"/>
      <c r="K433" s="200"/>
      <c r="L433" s="200"/>
      <c r="M433" s="200"/>
      <c r="N433" s="200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</row>
    <row r="434" spans="1:26" ht="15.75" thickBot="1" x14ac:dyDescent="0.3">
      <c r="A434" s="200"/>
      <c r="B434" s="200"/>
      <c r="C434" s="200"/>
      <c r="D434" s="200"/>
      <c r="E434" s="200"/>
      <c r="F434" s="200"/>
      <c r="G434" s="200"/>
      <c r="H434" s="200"/>
      <c r="I434" s="200"/>
      <c r="J434" s="200"/>
      <c r="K434" s="200"/>
      <c r="L434" s="200"/>
      <c r="M434" s="200"/>
      <c r="N434" s="200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</row>
    <row r="435" spans="1:26" ht="15.75" thickBot="1" x14ac:dyDescent="0.3">
      <c r="A435" s="200"/>
      <c r="B435" s="200"/>
      <c r="C435" s="200"/>
      <c r="D435" s="200"/>
      <c r="E435" s="200"/>
      <c r="F435" s="200"/>
      <c r="G435" s="200"/>
      <c r="H435" s="200"/>
      <c r="I435" s="200"/>
      <c r="J435" s="200"/>
      <c r="K435" s="200"/>
      <c r="L435" s="200"/>
      <c r="M435" s="200"/>
      <c r="N435" s="200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</row>
    <row r="436" spans="1:26" ht="15.75" thickBot="1" x14ac:dyDescent="0.3">
      <c r="A436" s="200"/>
      <c r="B436" s="200"/>
      <c r="C436" s="200"/>
      <c r="D436" s="200"/>
      <c r="E436" s="200"/>
      <c r="F436" s="200"/>
      <c r="G436" s="200"/>
      <c r="H436" s="200"/>
      <c r="I436" s="200"/>
      <c r="J436" s="200"/>
      <c r="K436" s="200"/>
      <c r="L436" s="200"/>
      <c r="M436" s="200"/>
      <c r="N436" s="200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</row>
    <row r="437" spans="1:26" ht="15.75" thickBot="1" x14ac:dyDescent="0.3">
      <c r="A437" s="200"/>
      <c r="B437" s="200"/>
      <c r="C437" s="200"/>
      <c r="D437" s="200"/>
      <c r="E437" s="200"/>
      <c r="F437" s="200"/>
      <c r="G437" s="200"/>
      <c r="H437" s="200"/>
      <c r="I437" s="200"/>
      <c r="J437" s="200"/>
      <c r="K437" s="200"/>
      <c r="L437" s="200"/>
      <c r="M437" s="200"/>
      <c r="N437" s="200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</row>
    <row r="438" spans="1:26" ht="15.75" thickBot="1" x14ac:dyDescent="0.3">
      <c r="A438" s="200"/>
      <c r="B438" s="200"/>
      <c r="C438" s="200"/>
      <c r="D438" s="200"/>
      <c r="E438" s="200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</row>
    <row r="439" spans="1:26" ht="15.75" thickBot="1" x14ac:dyDescent="0.3">
      <c r="A439" s="200"/>
      <c r="B439" s="200"/>
      <c r="C439" s="200"/>
      <c r="D439" s="200"/>
      <c r="E439" s="200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</row>
    <row r="440" spans="1:26" ht="15.75" thickBot="1" x14ac:dyDescent="0.3">
      <c r="A440" s="200"/>
      <c r="B440" s="200"/>
      <c r="C440" s="200"/>
      <c r="D440" s="200"/>
      <c r="E440" s="200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</row>
    <row r="441" spans="1:26" ht="15.75" thickBot="1" x14ac:dyDescent="0.3">
      <c r="A441" s="200"/>
      <c r="B441" s="200"/>
      <c r="C441" s="200"/>
      <c r="D441" s="200"/>
      <c r="E441" s="200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</row>
    <row r="442" spans="1:26" ht="15.75" thickBot="1" x14ac:dyDescent="0.3">
      <c r="A442" s="200"/>
      <c r="B442" s="200"/>
      <c r="C442" s="200"/>
      <c r="D442" s="200"/>
      <c r="E442" s="200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</row>
    <row r="443" spans="1:26" ht="15.75" thickBot="1" x14ac:dyDescent="0.3">
      <c r="A443" s="200"/>
      <c r="B443" s="200"/>
      <c r="C443" s="200"/>
      <c r="D443" s="200"/>
      <c r="E443" s="200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</row>
    <row r="444" spans="1:26" ht="15.75" thickBot="1" x14ac:dyDescent="0.3">
      <c r="A444" s="200"/>
      <c r="B444" s="200"/>
      <c r="C444" s="200"/>
      <c r="D444" s="200"/>
      <c r="E444" s="200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</row>
    <row r="445" spans="1:26" ht="15.75" thickBot="1" x14ac:dyDescent="0.3">
      <c r="A445" s="200"/>
      <c r="B445" s="200"/>
      <c r="C445" s="200"/>
      <c r="D445" s="200"/>
      <c r="E445" s="200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</row>
    <row r="446" spans="1:26" ht="15.75" thickBot="1" x14ac:dyDescent="0.3">
      <c r="A446" s="200"/>
      <c r="B446" s="200"/>
      <c r="C446" s="200"/>
      <c r="D446" s="200"/>
      <c r="E446" s="200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</row>
    <row r="447" spans="1:26" ht="15.75" thickBot="1" x14ac:dyDescent="0.3">
      <c r="A447" s="200"/>
      <c r="B447" s="200"/>
      <c r="C447" s="200"/>
      <c r="D447" s="200"/>
      <c r="E447" s="200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</row>
    <row r="448" spans="1:26" ht="15.75" thickBot="1" x14ac:dyDescent="0.3">
      <c r="A448" s="200"/>
      <c r="B448" s="200"/>
      <c r="C448" s="200"/>
      <c r="D448" s="200"/>
      <c r="E448" s="200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</row>
    <row r="449" spans="1:26" ht="15.75" thickBot="1" x14ac:dyDescent="0.3">
      <c r="A449" s="200"/>
      <c r="B449" s="200"/>
      <c r="C449" s="200"/>
      <c r="D449" s="200"/>
      <c r="E449" s="200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</row>
    <row r="450" spans="1:26" ht="15.75" thickBot="1" x14ac:dyDescent="0.3">
      <c r="A450" s="200"/>
      <c r="B450" s="200"/>
      <c r="C450" s="200"/>
      <c r="D450" s="200"/>
      <c r="E450" s="200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</row>
    <row r="451" spans="1:26" ht="15.75" thickBot="1" x14ac:dyDescent="0.3">
      <c r="A451" s="200"/>
      <c r="B451" s="200"/>
      <c r="C451" s="200"/>
      <c r="D451" s="200"/>
      <c r="E451" s="200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</row>
    <row r="452" spans="1:26" ht="15.75" thickBot="1" x14ac:dyDescent="0.3">
      <c r="A452" s="200"/>
      <c r="B452" s="200"/>
      <c r="C452" s="200"/>
      <c r="D452" s="200"/>
      <c r="E452" s="200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</row>
    <row r="453" spans="1:26" ht="15.75" thickBot="1" x14ac:dyDescent="0.3">
      <c r="A453" s="200"/>
      <c r="B453" s="200"/>
      <c r="C453" s="200"/>
      <c r="D453" s="200"/>
      <c r="E453" s="200"/>
      <c r="F453" s="200"/>
      <c r="G453" s="200"/>
      <c r="H453" s="200"/>
      <c r="I453" s="200"/>
      <c r="J453" s="200"/>
      <c r="K453" s="200"/>
      <c r="L453" s="200"/>
      <c r="M453" s="200"/>
      <c r="N453" s="200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</row>
    <row r="454" spans="1:26" ht="15.75" thickBot="1" x14ac:dyDescent="0.3">
      <c r="A454" s="200"/>
      <c r="B454" s="200"/>
      <c r="C454" s="200"/>
      <c r="D454" s="200"/>
      <c r="E454" s="200"/>
      <c r="F454" s="200"/>
      <c r="G454" s="200"/>
      <c r="H454" s="200"/>
      <c r="I454" s="200"/>
      <c r="J454" s="200"/>
      <c r="K454" s="200"/>
      <c r="L454" s="200"/>
      <c r="M454" s="200"/>
      <c r="N454" s="200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</row>
    <row r="455" spans="1:26" ht="15.75" thickBot="1" x14ac:dyDescent="0.3">
      <c r="A455" s="200"/>
      <c r="B455" s="200"/>
      <c r="C455" s="200"/>
      <c r="D455" s="200"/>
      <c r="E455" s="200"/>
      <c r="F455" s="200"/>
      <c r="G455" s="200"/>
      <c r="H455" s="200"/>
      <c r="I455" s="200"/>
      <c r="J455" s="200"/>
      <c r="K455" s="200"/>
      <c r="L455" s="200"/>
      <c r="M455" s="200"/>
      <c r="N455" s="200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</row>
    <row r="456" spans="1:26" ht="15.75" thickBot="1" x14ac:dyDescent="0.3">
      <c r="A456" s="200"/>
      <c r="B456" s="200"/>
      <c r="C456" s="200"/>
      <c r="D456" s="200"/>
      <c r="E456" s="200"/>
      <c r="F456" s="200"/>
      <c r="G456" s="200"/>
      <c r="H456" s="200"/>
      <c r="I456" s="200"/>
      <c r="J456" s="200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</row>
    <row r="457" spans="1:26" ht="15.75" thickBot="1" x14ac:dyDescent="0.3">
      <c r="A457" s="200"/>
      <c r="B457" s="200"/>
      <c r="C457" s="200"/>
      <c r="D457" s="200"/>
      <c r="E457" s="200"/>
      <c r="F457" s="200"/>
      <c r="G457" s="200"/>
      <c r="H457" s="200"/>
      <c r="I457" s="200"/>
      <c r="J457" s="200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</row>
    <row r="458" spans="1:26" ht="15.75" thickBot="1" x14ac:dyDescent="0.3">
      <c r="A458" s="200"/>
      <c r="B458" s="200"/>
      <c r="C458" s="200"/>
      <c r="D458" s="200"/>
      <c r="E458" s="200"/>
      <c r="F458" s="200"/>
      <c r="G458" s="200"/>
      <c r="H458" s="200"/>
      <c r="I458" s="200"/>
      <c r="J458" s="200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</row>
    <row r="459" spans="1:26" ht="15.75" thickBot="1" x14ac:dyDescent="0.3">
      <c r="A459" s="200"/>
      <c r="B459" s="200"/>
      <c r="C459" s="200"/>
      <c r="D459" s="200"/>
      <c r="E459" s="200"/>
      <c r="F459" s="200"/>
      <c r="G459" s="200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</row>
    <row r="460" spans="1:26" ht="15.75" thickBot="1" x14ac:dyDescent="0.3">
      <c r="A460" s="200"/>
      <c r="B460" s="200"/>
      <c r="C460" s="200"/>
      <c r="D460" s="200"/>
      <c r="E460" s="200"/>
      <c r="F460" s="200"/>
      <c r="G460" s="200"/>
      <c r="H460" s="200"/>
      <c r="I460" s="200"/>
      <c r="J460" s="200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</row>
    <row r="461" spans="1:26" ht="15.75" thickBot="1" x14ac:dyDescent="0.3">
      <c r="A461" s="200"/>
      <c r="B461" s="200"/>
      <c r="C461" s="200"/>
      <c r="D461" s="200"/>
      <c r="E461" s="200"/>
      <c r="F461" s="200"/>
      <c r="G461" s="200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</row>
    <row r="462" spans="1:26" ht="15.75" thickBot="1" x14ac:dyDescent="0.3">
      <c r="A462" s="200"/>
      <c r="B462" s="200"/>
      <c r="C462" s="200"/>
      <c r="D462" s="200"/>
      <c r="E462" s="200"/>
      <c r="F462" s="200"/>
      <c r="G462" s="200"/>
      <c r="H462" s="200"/>
      <c r="I462" s="200"/>
      <c r="J462" s="200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</row>
    <row r="463" spans="1:26" ht="15.75" thickBot="1" x14ac:dyDescent="0.3">
      <c r="A463" s="200"/>
      <c r="B463" s="200"/>
      <c r="C463" s="200"/>
      <c r="D463" s="200"/>
      <c r="E463" s="200"/>
      <c r="F463" s="200"/>
      <c r="G463" s="200"/>
      <c r="H463" s="200"/>
      <c r="I463" s="200"/>
      <c r="J463" s="200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</row>
    <row r="464" spans="1:26" ht="15.75" thickBot="1" x14ac:dyDescent="0.3">
      <c r="A464" s="200"/>
      <c r="B464" s="200"/>
      <c r="C464" s="200"/>
      <c r="D464" s="200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</row>
    <row r="465" spans="1:26" ht="15.75" thickBot="1" x14ac:dyDescent="0.3">
      <c r="A465" s="200"/>
      <c r="B465" s="200"/>
      <c r="C465" s="200"/>
      <c r="D465" s="200"/>
      <c r="E465" s="200"/>
      <c r="F465" s="200"/>
      <c r="G465" s="200"/>
      <c r="H465" s="200"/>
      <c r="I465" s="200"/>
      <c r="J465" s="200"/>
      <c r="K465" s="200"/>
      <c r="L465" s="200"/>
      <c r="M465" s="200"/>
      <c r="N465" s="200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</row>
    <row r="466" spans="1:26" ht="15.75" thickBot="1" x14ac:dyDescent="0.3">
      <c r="A466" s="200"/>
      <c r="B466" s="200"/>
      <c r="C466" s="200"/>
      <c r="D466" s="200"/>
      <c r="E466" s="200"/>
      <c r="F466" s="200"/>
      <c r="G466" s="200"/>
      <c r="H466" s="200"/>
      <c r="I466" s="200"/>
      <c r="J466" s="200"/>
      <c r="K466" s="200"/>
      <c r="L466" s="200"/>
      <c r="M466" s="200"/>
      <c r="N466" s="200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</row>
    <row r="467" spans="1:26" ht="15.75" thickBot="1" x14ac:dyDescent="0.3">
      <c r="A467" s="200"/>
      <c r="B467" s="200"/>
      <c r="C467" s="200"/>
      <c r="D467" s="200"/>
      <c r="E467" s="200"/>
      <c r="F467" s="200"/>
      <c r="G467" s="200"/>
      <c r="H467" s="200"/>
      <c r="I467" s="200"/>
      <c r="J467" s="200"/>
      <c r="K467" s="200"/>
      <c r="L467" s="200"/>
      <c r="M467" s="200"/>
      <c r="N467" s="200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</row>
    <row r="468" spans="1:26" ht="15.75" thickBot="1" x14ac:dyDescent="0.3">
      <c r="A468" s="200"/>
      <c r="B468" s="200"/>
      <c r="C468" s="200"/>
      <c r="D468" s="200"/>
      <c r="E468" s="200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</row>
    <row r="469" spans="1:26" ht="15.75" thickBot="1" x14ac:dyDescent="0.3">
      <c r="A469" s="200"/>
      <c r="B469" s="200"/>
      <c r="C469" s="200"/>
      <c r="D469" s="200"/>
      <c r="E469" s="200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</row>
    <row r="470" spans="1:26" ht="15.75" thickBot="1" x14ac:dyDescent="0.3">
      <c r="A470" s="200"/>
      <c r="B470" s="200"/>
      <c r="C470" s="200"/>
      <c r="D470" s="200"/>
      <c r="E470" s="200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</row>
    <row r="471" spans="1:26" ht="15.75" thickBot="1" x14ac:dyDescent="0.3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</row>
    <row r="472" spans="1:26" ht="15.75" thickBot="1" x14ac:dyDescent="0.3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</row>
    <row r="473" spans="1:26" ht="15.75" thickBot="1" x14ac:dyDescent="0.3">
      <c r="A473" s="200"/>
      <c r="B473" s="200"/>
      <c r="C473" s="200"/>
      <c r="D473" s="200"/>
      <c r="E473" s="200"/>
      <c r="F473" s="200"/>
      <c r="G473" s="200"/>
      <c r="H473" s="200"/>
      <c r="I473" s="200"/>
      <c r="J473" s="200"/>
      <c r="K473" s="200"/>
      <c r="L473" s="200"/>
      <c r="M473" s="200"/>
      <c r="N473" s="200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</row>
    <row r="474" spans="1:26" ht="15.75" thickBot="1" x14ac:dyDescent="0.3">
      <c r="A474" s="200"/>
      <c r="B474" s="200"/>
      <c r="C474" s="200"/>
      <c r="D474" s="200"/>
      <c r="E474" s="200"/>
      <c r="F474" s="200"/>
      <c r="G474" s="200"/>
      <c r="H474" s="200"/>
      <c r="I474" s="200"/>
      <c r="J474" s="200"/>
      <c r="K474" s="200"/>
      <c r="L474" s="200"/>
      <c r="M474" s="200"/>
      <c r="N474" s="200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</row>
    <row r="475" spans="1:26" ht="15.75" thickBot="1" x14ac:dyDescent="0.3">
      <c r="A475" s="200"/>
      <c r="B475" s="200"/>
      <c r="C475" s="200"/>
      <c r="D475" s="200"/>
      <c r="E475" s="200"/>
      <c r="F475" s="200"/>
      <c r="G475" s="200"/>
      <c r="H475" s="200"/>
      <c r="I475" s="200"/>
      <c r="J475" s="200"/>
      <c r="K475" s="200"/>
      <c r="L475" s="200"/>
      <c r="M475" s="200"/>
      <c r="N475" s="200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</row>
    <row r="476" spans="1:26" ht="15.75" thickBot="1" x14ac:dyDescent="0.3">
      <c r="A476" s="200"/>
      <c r="B476" s="200"/>
      <c r="C476" s="200"/>
      <c r="D476" s="200"/>
      <c r="E476" s="200"/>
      <c r="F476" s="200"/>
      <c r="G476" s="200"/>
      <c r="H476" s="200"/>
      <c r="I476" s="200"/>
      <c r="J476" s="200"/>
      <c r="K476" s="200"/>
      <c r="L476" s="200"/>
      <c r="M476" s="200"/>
      <c r="N476" s="200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</row>
    <row r="477" spans="1:26" ht="15.75" thickBot="1" x14ac:dyDescent="0.3">
      <c r="A477" s="200"/>
      <c r="B477" s="200"/>
      <c r="C477" s="200"/>
      <c r="D477" s="200"/>
      <c r="E477" s="200"/>
      <c r="F477" s="200"/>
      <c r="G477" s="200"/>
      <c r="H477" s="200"/>
      <c r="I477" s="200"/>
      <c r="J477" s="200"/>
      <c r="K477" s="200"/>
      <c r="L477" s="200"/>
      <c r="M477" s="200"/>
      <c r="N477" s="200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</row>
    <row r="478" spans="1:26" ht="15.75" thickBot="1" x14ac:dyDescent="0.3">
      <c r="A478" s="200"/>
      <c r="B478" s="200"/>
      <c r="C478" s="200"/>
      <c r="D478" s="200"/>
      <c r="E478" s="200"/>
      <c r="F478" s="200"/>
      <c r="G478" s="200"/>
      <c r="H478" s="200"/>
      <c r="I478" s="200"/>
      <c r="J478" s="200"/>
      <c r="K478" s="200"/>
      <c r="L478" s="200"/>
      <c r="M478" s="200"/>
      <c r="N478" s="200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</row>
    <row r="479" spans="1:26" ht="15.75" thickBot="1" x14ac:dyDescent="0.3">
      <c r="A479" s="200"/>
      <c r="B479" s="200"/>
      <c r="C479" s="200"/>
      <c r="D479" s="200"/>
      <c r="E479" s="200"/>
      <c r="F479" s="200"/>
      <c r="G479" s="200"/>
      <c r="H479" s="200"/>
      <c r="I479" s="200"/>
      <c r="J479" s="200"/>
      <c r="K479" s="200"/>
      <c r="L479" s="200"/>
      <c r="M479" s="200"/>
      <c r="N479" s="200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</row>
    <row r="480" spans="1:26" ht="15.75" thickBot="1" x14ac:dyDescent="0.3">
      <c r="A480" s="200"/>
      <c r="B480" s="200"/>
      <c r="C480" s="200"/>
      <c r="D480" s="200"/>
      <c r="E480" s="200"/>
      <c r="F480" s="200"/>
      <c r="G480" s="200"/>
      <c r="H480" s="200"/>
      <c r="I480" s="200"/>
      <c r="J480" s="200"/>
      <c r="K480" s="200"/>
      <c r="L480" s="200"/>
      <c r="M480" s="200"/>
      <c r="N480" s="200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</row>
    <row r="481" spans="1:26" ht="15.75" thickBot="1" x14ac:dyDescent="0.3">
      <c r="A481" s="200"/>
      <c r="B481" s="200"/>
      <c r="C481" s="200"/>
      <c r="D481" s="200"/>
      <c r="E481" s="200"/>
      <c r="F481" s="200"/>
      <c r="G481" s="200"/>
      <c r="H481" s="200"/>
      <c r="I481" s="200"/>
      <c r="J481" s="200"/>
      <c r="K481" s="200"/>
      <c r="L481" s="200"/>
      <c r="M481" s="200"/>
      <c r="N481" s="200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</row>
    <row r="482" spans="1:26" ht="15.75" thickBot="1" x14ac:dyDescent="0.3">
      <c r="A482" s="200"/>
      <c r="B482" s="200"/>
      <c r="C482" s="200"/>
      <c r="D482" s="200"/>
      <c r="E482" s="200"/>
      <c r="F482" s="200"/>
      <c r="G482" s="200"/>
      <c r="H482" s="200"/>
      <c r="I482" s="200"/>
      <c r="J482" s="200"/>
      <c r="K482" s="200"/>
      <c r="L482" s="200"/>
      <c r="M482" s="200"/>
      <c r="N482" s="200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</row>
    <row r="483" spans="1:26" ht="15.75" thickBot="1" x14ac:dyDescent="0.3">
      <c r="A483" s="200"/>
      <c r="B483" s="200"/>
      <c r="C483" s="200"/>
      <c r="D483" s="200"/>
      <c r="E483" s="200"/>
      <c r="F483" s="200"/>
      <c r="G483" s="200"/>
      <c r="H483" s="200"/>
      <c r="I483" s="200"/>
      <c r="J483" s="200"/>
      <c r="K483" s="200"/>
      <c r="L483" s="200"/>
      <c r="M483" s="200"/>
      <c r="N483" s="200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</row>
    <row r="484" spans="1:26" ht="15.75" thickBot="1" x14ac:dyDescent="0.3">
      <c r="A484" s="200"/>
      <c r="B484" s="200"/>
      <c r="C484" s="200"/>
      <c r="D484" s="200"/>
      <c r="E484" s="200"/>
      <c r="F484" s="200"/>
      <c r="G484" s="200"/>
      <c r="H484" s="200"/>
      <c r="I484" s="200"/>
      <c r="J484" s="200"/>
      <c r="K484" s="200"/>
      <c r="L484" s="200"/>
      <c r="M484" s="200"/>
      <c r="N484" s="200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</row>
    <row r="485" spans="1:26" ht="15.75" thickBot="1" x14ac:dyDescent="0.3">
      <c r="A485" s="200"/>
      <c r="B485" s="200"/>
      <c r="C485" s="200"/>
      <c r="D485" s="200"/>
      <c r="E485" s="200"/>
      <c r="F485" s="200"/>
      <c r="G485" s="200"/>
      <c r="H485" s="200"/>
      <c r="I485" s="200"/>
      <c r="J485" s="200"/>
      <c r="K485" s="200"/>
      <c r="L485" s="200"/>
      <c r="M485" s="200"/>
      <c r="N485" s="200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</row>
    <row r="486" spans="1:26" ht="15.75" thickBot="1" x14ac:dyDescent="0.3">
      <c r="A486" s="200"/>
      <c r="B486" s="200"/>
      <c r="C486" s="200"/>
      <c r="D486" s="200"/>
      <c r="E486" s="200"/>
      <c r="F486" s="200"/>
      <c r="G486" s="200"/>
      <c r="H486" s="200"/>
      <c r="I486" s="200"/>
      <c r="J486" s="200"/>
      <c r="K486" s="200"/>
      <c r="L486" s="200"/>
      <c r="M486" s="200"/>
      <c r="N486" s="200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</row>
    <row r="487" spans="1:26" ht="15.75" thickBot="1" x14ac:dyDescent="0.3">
      <c r="A487" s="200"/>
      <c r="B487" s="200"/>
      <c r="C487" s="200"/>
      <c r="D487" s="200"/>
      <c r="E487" s="200"/>
      <c r="F487" s="200"/>
      <c r="G487" s="200"/>
      <c r="H487" s="200"/>
      <c r="I487" s="200"/>
      <c r="J487" s="200"/>
      <c r="K487" s="200"/>
      <c r="L487" s="200"/>
      <c r="M487" s="200"/>
      <c r="N487" s="200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</row>
    <row r="488" spans="1:26" ht="15.75" thickBot="1" x14ac:dyDescent="0.3">
      <c r="A488" s="200"/>
      <c r="B488" s="200"/>
      <c r="C488" s="200"/>
      <c r="D488" s="200"/>
      <c r="E488" s="200"/>
      <c r="F488" s="200"/>
      <c r="G488" s="200"/>
      <c r="H488" s="200"/>
      <c r="I488" s="200"/>
      <c r="J488" s="200"/>
      <c r="K488" s="200"/>
      <c r="L488" s="200"/>
      <c r="M488" s="200"/>
      <c r="N488" s="200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</row>
    <row r="489" spans="1:26" ht="15.75" thickBot="1" x14ac:dyDescent="0.3">
      <c r="A489" s="200"/>
      <c r="B489" s="200"/>
      <c r="C489" s="200"/>
      <c r="D489" s="200"/>
      <c r="E489" s="200"/>
      <c r="F489" s="200"/>
      <c r="G489" s="200"/>
      <c r="H489" s="200"/>
      <c r="I489" s="200"/>
      <c r="J489" s="200"/>
      <c r="K489" s="200"/>
      <c r="L489" s="200"/>
      <c r="M489" s="200"/>
      <c r="N489" s="200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</row>
    <row r="490" spans="1:26" ht="15.75" thickBot="1" x14ac:dyDescent="0.3">
      <c r="A490" s="200"/>
      <c r="B490" s="200"/>
      <c r="C490" s="200"/>
      <c r="D490" s="200"/>
      <c r="E490" s="200"/>
      <c r="F490" s="200"/>
      <c r="G490" s="200"/>
      <c r="H490" s="200"/>
      <c r="I490" s="200"/>
      <c r="J490" s="200"/>
      <c r="K490" s="200"/>
      <c r="L490" s="200"/>
      <c r="M490" s="200"/>
      <c r="N490" s="200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</row>
    <row r="491" spans="1:26" ht="15.75" thickBot="1" x14ac:dyDescent="0.3">
      <c r="A491" s="200"/>
      <c r="B491" s="200"/>
      <c r="C491" s="200"/>
      <c r="D491" s="200"/>
      <c r="E491" s="200"/>
      <c r="F491" s="200"/>
      <c r="G491" s="200"/>
      <c r="H491" s="200"/>
      <c r="I491" s="200"/>
      <c r="J491" s="200"/>
      <c r="K491" s="200"/>
      <c r="L491" s="200"/>
      <c r="M491" s="200"/>
      <c r="N491" s="200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</row>
    <row r="492" spans="1:26" ht="15.75" thickBot="1" x14ac:dyDescent="0.3">
      <c r="A492" s="200"/>
      <c r="B492" s="200"/>
      <c r="C492" s="200"/>
      <c r="D492" s="200"/>
      <c r="E492" s="200"/>
      <c r="F492" s="200"/>
      <c r="G492" s="200"/>
      <c r="H492" s="200"/>
      <c r="I492" s="200"/>
      <c r="J492" s="200"/>
      <c r="K492" s="200"/>
      <c r="L492" s="200"/>
      <c r="M492" s="200"/>
      <c r="N492" s="200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</row>
    <row r="493" spans="1:26" ht="15.75" thickBot="1" x14ac:dyDescent="0.3">
      <c r="A493" s="200"/>
      <c r="B493" s="200"/>
      <c r="C493" s="200"/>
      <c r="D493" s="200"/>
      <c r="E493" s="200"/>
      <c r="F493" s="200"/>
      <c r="G493" s="200"/>
      <c r="H493" s="200"/>
      <c r="I493" s="200"/>
      <c r="J493" s="200"/>
      <c r="K493" s="200"/>
      <c r="L493" s="200"/>
      <c r="M493" s="200"/>
      <c r="N493" s="200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</row>
    <row r="494" spans="1:26" ht="15.75" thickBot="1" x14ac:dyDescent="0.3">
      <c r="A494" s="200"/>
      <c r="B494" s="200"/>
      <c r="C494" s="200"/>
      <c r="D494" s="200"/>
      <c r="E494" s="200"/>
      <c r="F494" s="200"/>
      <c r="G494" s="200"/>
      <c r="H494" s="200"/>
      <c r="I494" s="200"/>
      <c r="J494" s="200"/>
      <c r="K494" s="200"/>
      <c r="L494" s="200"/>
      <c r="M494" s="200"/>
      <c r="N494" s="200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</row>
    <row r="495" spans="1:26" ht="15.75" thickBot="1" x14ac:dyDescent="0.3">
      <c r="A495" s="200"/>
      <c r="B495" s="200"/>
      <c r="C495" s="200"/>
      <c r="D495" s="200"/>
      <c r="E495" s="200"/>
      <c r="F495" s="200"/>
      <c r="G495" s="200"/>
      <c r="H495" s="200"/>
      <c r="I495" s="200"/>
      <c r="J495" s="200"/>
      <c r="K495" s="200"/>
      <c r="L495" s="200"/>
      <c r="M495" s="200"/>
      <c r="N495" s="200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</row>
    <row r="496" spans="1:26" ht="15.75" thickBot="1" x14ac:dyDescent="0.3">
      <c r="A496" s="200"/>
      <c r="B496" s="200"/>
      <c r="C496" s="200"/>
      <c r="D496" s="200"/>
      <c r="E496" s="200"/>
      <c r="F496" s="200"/>
      <c r="G496" s="200"/>
      <c r="H496" s="200"/>
      <c r="I496" s="200"/>
      <c r="J496" s="200"/>
      <c r="K496" s="200"/>
      <c r="L496" s="200"/>
      <c r="M496" s="200"/>
      <c r="N496" s="200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</row>
    <row r="497" spans="1:26" ht="15.75" thickBot="1" x14ac:dyDescent="0.3">
      <c r="A497" s="200"/>
      <c r="B497" s="200"/>
      <c r="C497" s="200"/>
      <c r="D497" s="200"/>
      <c r="E497" s="200"/>
      <c r="F497" s="200"/>
      <c r="G497" s="200"/>
      <c r="H497" s="200"/>
      <c r="I497" s="200"/>
      <c r="J497" s="200"/>
      <c r="K497" s="200"/>
      <c r="L497" s="200"/>
      <c r="M497" s="200"/>
      <c r="N497" s="200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</row>
    <row r="498" spans="1:26" ht="15.75" thickBot="1" x14ac:dyDescent="0.3">
      <c r="A498" s="200"/>
      <c r="B498" s="200"/>
      <c r="C498" s="200"/>
      <c r="D498" s="200"/>
      <c r="E498" s="200"/>
      <c r="F498" s="200"/>
      <c r="G498" s="200"/>
      <c r="H498" s="200"/>
      <c r="I498" s="200"/>
      <c r="J498" s="200"/>
      <c r="K498" s="200"/>
      <c r="L498" s="200"/>
      <c r="M498" s="200"/>
      <c r="N498" s="200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</row>
    <row r="499" spans="1:26" ht="15.75" thickBot="1" x14ac:dyDescent="0.3">
      <c r="A499" s="200"/>
      <c r="B499" s="200"/>
      <c r="C499" s="200"/>
      <c r="D499" s="200"/>
      <c r="E499" s="200"/>
      <c r="F499" s="200"/>
      <c r="G499" s="200"/>
      <c r="H499" s="200"/>
      <c r="I499" s="200"/>
      <c r="J499" s="200"/>
      <c r="K499" s="200"/>
      <c r="L499" s="200"/>
      <c r="M499" s="200"/>
      <c r="N499" s="200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</row>
    <row r="500" spans="1:26" ht="15.75" thickBot="1" x14ac:dyDescent="0.3">
      <c r="A500" s="200"/>
      <c r="B500" s="200"/>
      <c r="C500" s="200"/>
      <c r="D500" s="200"/>
      <c r="E500" s="200"/>
      <c r="F500" s="200"/>
      <c r="G500" s="200"/>
      <c r="H500" s="200"/>
      <c r="I500" s="200"/>
      <c r="J500" s="200"/>
      <c r="K500" s="200"/>
      <c r="L500" s="200"/>
      <c r="M500" s="200"/>
      <c r="N500" s="200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</row>
    <row r="501" spans="1:26" ht="15.75" thickBot="1" x14ac:dyDescent="0.3">
      <c r="A501" s="200"/>
      <c r="B501" s="200"/>
      <c r="C501" s="200"/>
      <c r="D501" s="200"/>
      <c r="E501" s="200"/>
      <c r="F501" s="200"/>
      <c r="G501" s="200"/>
      <c r="H501" s="200"/>
      <c r="I501" s="200"/>
      <c r="J501" s="200"/>
      <c r="K501" s="200"/>
      <c r="L501" s="200"/>
      <c r="M501" s="200"/>
      <c r="N501" s="200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</row>
    <row r="502" spans="1:26" ht="15.75" thickBot="1" x14ac:dyDescent="0.3">
      <c r="A502" s="200"/>
      <c r="B502" s="200"/>
      <c r="C502" s="200"/>
      <c r="D502" s="200"/>
      <c r="E502" s="200"/>
      <c r="F502" s="200"/>
      <c r="G502" s="200"/>
      <c r="H502" s="200"/>
      <c r="I502" s="200"/>
      <c r="J502" s="200"/>
      <c r="K502" s="200"/>
      <c r="L502" s="200"/>
      <c r="M502" s="200"/>
      <c r="N502" s="200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</row>
    <row r="503" spans="1:26" ht="15.75" thickBot="1" x14ac:dyDescent="0.3">
      <c r="A503" s="200"/>
      <c r="B503" s="200"/>
      <c r="C503" s="200"/>
      <c r="D503" s="200"/>
      <c r="E503" s="200"/>
      <c r="F503" s="200"/>
      <c r="G503" s="200"/>
      <c r="H503" s="200"/>
      <c r="I503" s="200"/>
      <c r="J503" s="200"/>
      <c r="K503" s="200"/>
      <c r="L503" s="200"/>
      <c r="M503" s="200"/>
      <c r="N503" s="200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</row>
    <row r="504" spans="1:26" ht="15.75" thickBot="1" x14ac:dyDescent="0.3">
      <c r="A504" s="200"/>
      <c r="B504" s="200"/>
      <c r="C504" s="200"/>
      <c r="D504" s="200"/>
      <c r="E504" s="200"/>
      <c r="F504" s="200"/>
      <c r="G504" s="200"/>
      <c r="H504" s="200"/>
      <c r="I504" s="200"/>
      <c r="J504" s="200"/>
      <c r="K504" s="200"/>
      <c r="L504" s="200"/>
      <c r="M504" s="200"/>
      <c r="N504" s="200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</row>
    <row r="505" spans="1:26" ht="15.75" thickBot="1" x14ac:dyDescent="0.3">
      <c r="A505" s="200"/>
      <c r="B505" s="200"/>
      <c r="C505" s="200"/>
      <c r="D505" s="200"/>
      <c r="E505" s="200"/>
      <c r="F505" s="200"/>
      <c r="G505" s="200"/>
      <c r="H505" s="200"/>
      <c r="I505" s="200"/>
      <c r="J505" s="200"/>
      <c r="K505" s="200"/>
      <c r="L505" s="200"/>
      <c r="M505" s="200"/>
      <c r="N505" s="200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</row>
    <row r="506" spans="1:26" ht="15.75" thickBot="1" x14ac:dyDescent="0.3">
      <c r="A506" s="200"/>
      <c r="B506" s="200"/>
      <c r="C506" s="200"/>
      <c r="D506" s="200"/>
      <c r="E506" s="200"/>
      <c r="F506" s="200"/>
      <c r="G506" s="200"/>
      <c r="H506" s="200"/>
      <c r="I506" s="200"/>
      <c r="J506" s="200"/>
      <c r="K506" s="200"/>
      <c r="L506" s="200"/>
      <c r="M506" s="200"/>
      <c r="N506" s="200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</row>
    <row r="507" spans="1:26" ht="15.75" thickBot="1" x14ac:dyDescent="0.3">
      <c r="A507" s="200"/>
      <c r="B507" s="200"/>
      <c r="C507" s="200"/>
      <c r="D507" s="200"/>
      <c r="E507" s="200"/>
      <c r="F507" s="200"/>
      <c r="G507" s="200"/>
      <c r="H507" s="200"/>
      <c r="I507" s="200"/>
      <c r="J507" s="200"/>
      <c r="K507" s="200"/>
      <c r="L507" s="200"/>
      <c r="M507" s="200"/>
      <c r="N507" s="200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</row>
    <row r="508" spans="1:26" ht="15.75" thickBot="1" x14ac:dyDescent="0.3">
      <c r="A508" s="200"/>
      <c r="B508" s="200"/>
      <c r="C508" s="200"/>
      <c r="D508" s="200"/>
      <c r="E508" s="200"/>
      <c r="F508" s="200"/>
      <c r="G508" s="200"/>
      <c r="H508" s="200"/>
      <c r="I508" s="200"/>
      <c r="J508" s="200"/>
      <c r="K508" s="200"/>
      <c r="L508" s="200"/>
      <c r="M508" s="200"/>
      <c r="N508" s="200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</row>
    <row r="509" spans="1:26" ht="15.75" thickBot="1" x14ac:dyDescent="0.3">
      <c r="A509" s="200"/>
      <c r="B509" s="200"/>
      <c r="C509" s="200"/>
      <c r="D509" s="200"/>
      <c r="E509" s="200"/>
      <c r="F509" s="200"/>
      <c r="G509" s="200"/>
      <c r="H509" s="200"/>
      <c r="I509" s="200"/>
      <c r="J509" s="200"/>
      <c r="K509" s="200"/>
      <c r="L509" s="200"/>
      <c r="M509" s="200"/>
      <c r="N509" s="200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</row>
    <row r="510" spans="1:26" ht="15.75" thickBot="1" x14ac:dyDescent="0.3">
      <c r="A510" s="200"/>
      <c r="B510" s="200"/>
      <c r="C510" s="200"/>
      <c r="D510" s="200"/>
      <c r="E510" s="200"/>
      <c r="F510" s="200"/>
      <c r="G510" s="200"/>
      <c r="H510" s="200"/>
      <c r="I510" s="200"/>
      <c r="J510" s="200"/>
      <c r="K510" s="200"/>
      <c r="L510" s="200"/>
      <c r="M510" s="200"/>
      <c r="N510" s="200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</row>
    <row r="511" spans="1:26" ht="15.75" thickBot="1" x14ac:dyDescent="0.3">
      <c r="A511" s="200"/>
      <c r="B511" s="200"/>
      <c r="C511" s="200"/>
      <c r="D511" s="200"/>
      <c r="E511" s="200"/>
      <c r="F511" s="200"/>
      <c r="G511" s="200"/>
      <c r="H511" s="200"/>
      <c r="I511" s="200"/>
      <c r="J511" s="200"/>
      <c r="K511" s="200"/>
      <c r="L511" s="200"/>
      <c r="M511" s="200"/>
      <c r="N511" s="200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</row>
    <row r="512" spans="1:26" ht="15.75" thickBot="1" x14ac:dyDescent="0.3">
      <c r="A512" s="200"/>
      <c r="B512" s="200"/>
      <c r="C512" s="200"/>
      <c r="D512" s="200"/>
      <c r="E512" s="200"/>
      <c r="F512" s="200"/>
      <c r="G512" s="200"/>
      <c r="H512" s="200"/>
      <c r="I512" s="200"/>
      <c r="J512" s="200"/>
      <c r="K512" s="200"/>
      <c r="L512" s="200"/>
      <c r="M512" s="200"/>
      <c r="N512" s="200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</row>
    <row r="513" spans="1:26" ht="15.75" thickBot="1" x14ac:dyDescent="0.3">
      <c r="A513" s="200"/>
      <c r="B513" s="200"/>
      <c r="C513" s="200"/>
      <c r="D513" s="200"/>
      <c r="E513" s="200"/>
      <c r="F513" s="200"/>
      <c r="G513" s="200"/>
      <c r="H513" s="200"/>
      <c r="I513" s="200"/>
      <c r="J513" s="200"/>
      <c r="K513" s="200"/>
      <c r="L513" s="200"/>
      <c r="M513" s="200"/>
      <c r="N513" s="200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</row>
    <row r="514" spans="1:26" ht="15.75" thickBot="1" x14ac:dyDescent="0.3">
      <c r="A514" s="200"/>
      <c r="B514" s="200"/>
      <c r="C514" s="200"/>
      <c r="D514" s="200"/>
      <c r="E514" s="200"/>
      <c r="F514" s="200"/>
      <c r="G514" s="200"/>
      <c r="H514" s="200"/>
      <c r="I514" s="200"/>
      <c r="J514" s="200"/>
      <c r="K514" s="200"/>
      <c r="L514" s="200"/>
      <c r="M514" s="200"/>
      <c r="N514" s="200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</row>
    <row r="515" spans="1:26" ht="15.75" thickBot="1" x14ac:dyDescent="0.3">
      <c r="A515" s="200"/>
      <c r="B515" s="200"/>
      <c r="C515" s="200"/>
      <c r="D515" s="200"/>
      <c r="E515" s="200"/>
      <c r="F515" s="200"/>
      <c r="G515" s="200"/>
      <c r="H515" s="200"/>
      <c r="I515" s="200"/>
      <c r="J515" s="200"/>
      <c r="K515" s="200"/>
      <c r="L515" s="200"/>
      <c r="M515" s="200"/>
      <c r="N515" s="200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</row>
    <row r="516" spans="1:26" ht="15.75" thickBot="1" x14ac:dyDescent="0.3">
      <c r="A516" s="200"/>
      <c r="B516" s="200"/>
      <c r="C516" s="200"/>
      <c r="D516" s="200"/>
      <c r="E516" s="200"/>
      <c r="F516" s="200"/>
      <c r="G516" s="200"/>
      <c r="H516" s="200"/>
      <c r="I516" s="200"/>
      <c r="J516" s="200"/>
      <c r="K516" s="200"/>
      <c r="L516" s="200"/>
      <c r="M516" s="200"/>
      <c r="N516" s="200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</row>
    <row r="517" spans="1:26" ht="15.75" thickBot="1" x14ac:dyDescent="0.3">
      <c r="A517" s="200"/>
      <c r="B517" s="200"/>
      <c r="C517" s="200"/>
      <c r="D517" s="200"/>
      <c r="E517" s="200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</row>
    <row r="518" spans="1:26" ht="15.75" thickBot="1" x14ac:dyDescent="0.3">
      <c r="A518" s="200"/>
      <c r="B518" s="200"/>
      <c r="C518" s="200"/>
      <c r="D518" s="200"/>
      <c r="E518" s="200"/>
      <c r="F518" s="200"/>
      <c r="G518" s="200"/>
      <c r="H518" s="200"/>
      <c r="I518" s="200"/>
      <c r="J518" s="200"/>
      <c r="K518" s="200"/>
      <c r="L518" s="200"/>
      <c r="M518" s="200"/>
      <c r="N518" s="200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</row>
    <row r="519" spans="1:26" ht="15.75" thickBot="1" x14ac:dyDescent="0.3">
      <c r="A519" s="200"/>
      <c r="B519" s="200"/>
      <c r="C519" s="200"/>
      <c r="D519" s="200"/>
      <c r="E519" s="200"/>
      <c r="F519" s="200"/>
      <c r="G519" s="200"/>
      <c r="H519" s="200"/>
      <c r="I519" s="200"/>
      <c r="J519" s="200"/>
      <c r="K519" s="200"/>
      <c r="L519" s="200"/>
      <c r="M519" s="200"/>
      <c r="N519" s="200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</row>
    <row r="520" spans="1:26" ht="15.75" thickBot="1" x14ac:dyDescent="0.3">
      <c r="A520" s="200"/>
      <c r="B520" s="200"/>
      <c r="C520" s="200"/>
      <c r="D520" s="200"/>
      <c r="E520" s="200"/>
      <c r="F520" s="200"/>
      <c r="G520" s="200"/>
      <c r="H520" s="200"/>
      <c r="I520" s="200"/>
      <c r="J520" s="200"/>
      <c r="K520" s="200"/>
      <c r="L520" s="200"/>
      <c r="M520" s="200"/>
      <c r="N520" s="200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</row>
    <row r="521" spans="1:26" ht="15.75" thickBot="1" x14ac:dyDescent="0.3">
      <c r="A521" s="200"/>
      <c r="B521" s="200"/>
      <c r="C521" s="200"/>
      <c r="D521" s="200"/>
      <c r="E521" s="200"/>
      <c r="F521" s="200"/>
      <c r="G521" s="200"/>
      <c r="H521" s="200"/>
      <c r="I521" s="200"/>
      <c r="J521" s="200"/>
      <c r="K521" s="200"/>
      <c r="L521" s="200"/>
      <c r="M521" s="200"/>
      <c r="N521" s="200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</row>
    <row r="522" spans="1:26" ht="15.75" thickBot="1" x14ac:dyDescent="0.3">
      <c r="A522" s="200"/>
      <c r="B522" s="200"/>
      <c r="C522" s="200"/>
      <c r="D522" s="200"/>
      <c r="E522" s="200"/>
      <c r="F522" s="200"/>
      <c r="G522" s="200"/>
      <c r="H522" s="200"/>
      <c r="I522" s="200"/>
      <c r="J522" s="200"/>
      <c r="K522" s="200"/>
      <c r="L522" s="200"/>
      <c r="M522" s="200"/>
      <c r="N522" s="200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</row>
    <row r="523" spans="1:26" ht="15.75" thickBot="1" x14ac:dyDescent="0.3">
      <c r="A523" s="200"/>
      <c r="B523" s="200"/>
      <c r="C523" s="200"/>
      <c r="D523" s="200"/>
      <c r="E523" s="200"/>
      <c r="F523" s="200"/>
      <c r="G523" s="200"/>
      <c r="H523" s="200"/>
      <c r="I523" s="200"/>
      <c r="J523" s="200"/>
      <c r="K523" s="200"/>
      <c r="L523" s="200"/>
      <c r="M523" s="200"/>
      <c r="N523" s="200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</row>
    <row r="524" spans="1:26" ht="15.75" thickBot="1" x14ac:dyDescent="0.3">
      <c r="A524" s="200"/>
      <c r="B524" s="200"/>
      <c r="C524" s="200"/>
      <c r="D524" s="200"/>
      <c r="E524" s="200"/>
      <c r="F524" s="200"/>
      <c r="G524" s="200"/>
      <c r="H524" s="200"/>
      <c r="I524" s="200"/>
      <c r="J524" s="200"/>
      <c r="K524" s="200"/>
      <c r="L524" s="200"/>
      <c r="M524" s="200"/>
      <c r="N524" s="200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</row>
    <row r="525" spans="1:26" ht="15.75" thickBot="1" x14ac:dyDescent="0.3">
      <c r="A525" s="200"/>
      <c r="B525" s="200"/>
      <c r="C525" s="200"/>
      <c r="D525" s="200"/>
      <c r="E525" s="200"/>
      <c r="F525" s="200"/>
      <c r="G525" s="200"/>
      <c r="H525" s="200"/>
      <c r="I525" s="200"/>
      <c r="J525" s="200"/>
      <c r="K525" s="200"/>
      <c r="L525" s="200"/>
      <c r="M525" s="200"/>
      <c r="N525" s="200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</row>
    <row r="526" spans="1:26" ht="15.75" thickBot="1" x14ac:dyDescent="0.3">
      <c r="A526" s="200"/>
      <c r="B526" s="200"/>
      <c r="C526" s="200"/>
      <c r="D526" s="200"/>
      <c r="E526" s="200"/>
      <c r="F526" s="200"/>
      <c r="G526" s="200"/>
      <c r="H526" s="200"/>
      <c r="I526" s="200"/>
      <c r="J526" s="200"/>
      <c r="K526" s="200"/>
      <c r="L526" s="200"/>
      <c r="M526" s="200"/>
      <c r="N526" s="200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</row>
    <row r="527" spans="1:26" ht="15.75" thickBot="1" x14ac:dyDescent="0.3">
      <c r="A527" s="200"/>
      <c r="B527" s="200"/>
      <c r="C527" s="200"/>
      <c r="D527" s="200"/>
      <c r="E527" s="200"/>
      <c r="F527" s="200"/>
      <c r="G527" s="200"/>
      <c r="H527" s="200"/>
      <c r="I527" s="200"/>
      <c r="J527" s="200"/>
      <c r="K527" s="200"/>
      <c r="L527" s="200"/>
      <c r="M527" s="200"/>
      <c r="N527" s="200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</row>
    <row r="528" spans="1:26" ht="15.75" thickBot="1" x14ac:dyDescent="0.3">
      <c r="A528" s="200"/>
      <c r="B528" s="200"/>
      <c r="C528" s="200"/>
      <c r="D528" s="200"/>
      <c r="E528" s="200"/>
      <c r="F528" s="200"/>
      <c r="G528" s="200"/>
      <c r="H528" s="200"/>
      <c r="I528" s="200"/>
      <c r="J528" s="200"/>
      <c r="K528" s="200"/>
      <c r="L528" s="200"/>
      <c r="M528" s="200"/>
      <c r="N528" s="200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</row>
    <row r="529" spans="1:26" ht="15.75" thickBot="1" x14ac:dyDescent="0.3">
      <c r="A529" s="200"/>
      <c r="B529" s="200"/>
      <c r="C529" s="200"/>
      <c r="D529" s="200"/>
      <c r="E529" s="200"/>
      <c r="F529" s="200"/>
      <c r="G529" s="200"/>
      <c r="H529" s="200"/>
      <c r="I529" s="200"/>
      <c r="J529" s="200"/>
      <c r="K529" s="200"/>
      <c r="L529" s="200"/>
      <c r="M529" s="200"/>
      <c r="N529" s="200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</row>
    <row r="530" spans="1:26" ht="15.75" thickBot="1" x14ac:dyDescent="0.3">
      <c r="A530" s="200"/>
      <c r="B530" s="200"/>
      <c r="C530" s="200"/>
      <c r="D530" s="200"/>
      <c r="E530" s="200"/>
      <c r="F530" s="200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</row>
    <row r="531" spans="1:26" ht="15.75" thickBot="1" x14ac:dyDescent="0.3">
      <c r="A531" s="200"/>
      <c r="B531" s="200"/>
      <c r="C531" s="200"/>
      <c r="D531" s="200"/>
      <c r="E531" s="200"/>
      <c r="F531" s="200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</row>
    <row r="532" spans="1:26" ht="15.75" thickBot="1" x14ac:dyDescent="0.3">
      <c r="A532" s="200"/>
      <c r="B532" s="200"/>
      <c r="C532" s="200"/>
      <c r="D532" s="200"/>
      <c r="E532" s="200"/>
      <c r="F532" s="200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</row>
    <row r="533" spans="1:26" ht="15.75" thickBot="1" x14ac:dyDescent="0.3">
      <c r="A533" s="200"/>
      <c r="B533" s="200"/>
      <c r="C533" s="200"/>
      <c r="D533" s="200"/>
      <c r="E533" s="200"/>
      <c r="F533" s="200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</row>
    <row r="534" spans="1:26" ht="15.75" thickBot="1" x14ac:dyDescent="0.3">
      <c r="A534" s="200"/>
      <c r="B534" s="200"/>
      <c r="C534" s="200"/>
      <c r="D534" s="200"/>
      <c r="E534" s="200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</row>
    <row r="535" spans="1:26" ht="15.75" thickBot="1" x14ac:dyDescent="0.3">
      <c r="A535" s="200"/>
      <c r="B535" s="200"/>
      <c r="C535" s="200"/>
      <c r="D535" s="200"/>
      <c r="E535" s="200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</row>
    <row r="536" spans="1:26" ht="15.75" thickBot="1" x14ac:dyDescent="0.3">
      <c r="A536" s="200"/>
      <c r="B536" s="200"/>
      <c r="C536" s="200"/>
      <c r="D536" s="200"/>
      <c r="E536" s="200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</row>
    <row r="537" spans="1:26" ht="15.75" thickBot="1" x14ac:dyDescent="0.3">
      <c r="A537" s="200"/>
      <c r="B537" s="200"/>
      <c r="C537" s="200"/>
      <c r="D537" s="200"/>
      <c r="E537" s="200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</row>
    <row r="538" spans="1:26" ht="15.75" thickBot="1" x14ac:dyDescent="0.3">
      <c r="A538" s="200"/>
      <c r="B538" s="200"/>
      <c r="C538" s="200"/>
      <c r="D538" s="200"/>
      <c r="E538" s="200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</row>
    <row r="539" spans="1:26" ht="15.75" thickBot="1" x14ac:dyDescent="0.3">
      <c r="A539" s="200"/>
      <c r="B539" s="200"/>
      <c r="C539" s="200"/>
      <c r="D539" s="200"/>
      <c r="E539" s="200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</row>
    <row r="540" spans="1:26" ht="15.75" thickBot="1" x14ac:dyDescent="0.3">
      <c r="A540" s="200"/>
      <c r="B540" s="200"/>
      <c r="C540" s="200"/>
      <c r="D540" s="200"/>
      <c r="E540" s="200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</row>
    <row r="541" spans="1:26" ht="15.75" thickBot="1" x14ac:dyDescent="0.3">
      <c r="A541" s="200"/>
      <c r="B541" s="200"/>
      <c r="C541" s="200"/>
      <c r="D541" s="200"/>
      <c r="E541" s="200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</row>
    <row r="542" spans="1:26" ht="15.75" thickBot="1" x14ac:dyDescent="0.3">
      <c r="A542" s="200"/>
      <c r="B542" s="200"/>
      <c r="C542" s="200"/>
      <c r="D542" s="200"/>
      <c r="E542" s="200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</row>
    <row r="543" spans="1:26" ht="15.75" thickBot="1" x14ac:dyDescent="0.3">
      <c r="A543" s="200"/>
      <c r="B543" s="200"/>
      <c r="C543" s="200"/>
      <c r="D543" s="200"/>
      <c r="E543" s="200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</row>
    <row r="544" spans="1:26" ht="15.75" thickBot="1" x14ac:dyDescent="0.3">
      <c r="A544" s="200"/>
      <c r="B544" s="200"/>
      <c r="C544" s="200"/>
      <c r="D544" s="200"/>
      <c r="E544" s="200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</row>
    <row r="545" spans="1:26" ht="15.75" thickBot="1" x14ac:dyDescent="0.3">
      <c r="A545" s="200"/>
      <c r="B545" s="200"/>
      <c r="C545" s="200"/>
      <c r="D545" s="200"/>
      <c r="E545" s="200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</row>
    <row r="546" spans="1:26" ht="15.75" thickBot="1" x14ac:dyDescent="0.3">
      <c r="A546" s="200"/>
      <c r="B546" s="200"/>
      <c r="C546" s="200"/>
      <c r="D546" s="200"/>
      <c r="E546" s="200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</row>
    <row r="547" spans="1:26" ht="15.75" thickBot="1" x14ac:dyDescent="0.3">
      <c r="A547" s="200"/>
      <c r="B547" s="200"/>
      <c r="C547" s="200"/>
      <c r="D547" s="200"/>
      <c r="E547" s="200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</row>
    <row r="548" spans="1:26" ht="15.75" thickBot="1" x14ac:dyDescent="0.3">
      <c r="A548" s="200"/>
      <c r="B548" s="200"/>
      <c r="C548" s="200"/>
      <c r="D548" s="200"/>
      <c r="E548" s="200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</row>
    <row r="549" spans="1:26" ht="15.75" thickBot="1" x14ac:dyDescent="0.3">
      <c r="A549" s="200"/>
      <c r="B549" s="200"/>
      <c r="C549" s="200"/>
      <c r="D549" s="200"/>
      <c r="E549" s="200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</row>
    <row r="550" spans="1:26" ht="15.75" thickBot="1" x14ac:dyDescent="0.3">
      <c r="A550" s="200"/>
      <c r="B550" s="200"/>
      <c r="C550" s="200"/>
      <c r="D550" s="200"/>
      <c r="E550" s="200"/>
      <c r="F550" s="200"/>
      <c r="G550" s="200"/>
      <c r="H550" s="200"/>
      <c r="I550" s="200"/>
      <c r="J550" s="200"/>
      <c r="K550" s="200"/>
      <c r="L550" s="200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  <c r="Z550" s="200"/>
    </row>
    <row r="551" spans="1:26" ht="15.75" thickBot="1" x14ac:dyDescent="0.3">
      <c r="A551" s="200"/>
      <c r="B551" s="200"/>
      <c r="C551" s="200"/>
      <c r="D551" s="200"/>
      <c r="E551" s="200"/>
      <c r="F551" s="200"/>
      <c r="G551" s="200"/>
      <c r="H551" s="200"/>
      <c r="I551" s="200"/>
      <c r="J551" s="200"/>
      <c r="K551" s="200"/>
      <c r="L551" s="200"/>
      <c r="M551" s="200"/>
      <c r="N551" s="200"/>
      <c r="O551" s="200"/>
      <c r="P551" s="200"/>
      <c r="Q551" s="200"/>
      <c r="R551" s="200"/>
      <c r="S551" s="200"/>
      <c r="T551" s="200"/>
      <c r="U551" s="200"/>
      <c r="V551" s="200"/>
      <c r="W551" s="200"/>
      <c r="X551" s="200"/>
      <c r="Y551" s="200"/>
      <c r="Z551" s="200"/>
    </row>
    <row r="552" spans="1:26" ht="15.75" thickBot="1" x14ac:dyDescent="0.3">
      <c r="A552" s="200"/>
      <c r="B552" s="200"/>
      <c r="C552" s="200"/>
      <c r="D552" s="200"/>
      <c r="E552" s="200"/>
      <c r="F552" s="200"/>
      <c r="G552" s="200"/>
      <c r="H552" s="200"/>
      <c r="I552" s="200"/>
      <c r="J552" s="200"/>
      <c r="K552" s="200"/>
      <c r="L552" s="200"/>
      <c r="M552" s="200"/>
      <c r="N552" s="200"/>
      <c r="O552" s="200"/>
      <c r="P552" s="200"/>
      <c r="Q552" s="200"/>
      <c r="R552" s="200"/>
      <c r="S552" s="200"/>
      <c r="T552" s="200"/>
      <c r="U552" s="200"/>
      <c r="V552" s="200"/>
      <c r="W552" s="200"/>
      <c r="X552" s="200"/>
      <c r="Y552" s="200"/>
      <c r="Z552" s="200"/>
    </row>
    <row r="553" spans="1:26" ht="15.75" thickBot="1" x14ac:dyDescent="0.3">
      <c r="A553" s="200"/>
      <c r="B553" s="200"/>
      <c r="C553" s="200"/>
      <c r="D553" s="200"/>
      <c r="E553" s="200"/>
      <c r="F553" s="200"/>
      <c r="G553" s="200"/>
      <c r="H553" s="200"/>
      <c r="I553" s="200"/>
      <c r="J553" s="200"/>
      <c r="K553" s="200"/>
      <c r="L553" s="200"/>
      <c r="M553" s="200"/>
      <c r="N553" s="200"/>
      <c r="O553" s="200"/>
      <c r="P553" s="200"/>
      <c r="Q553" s="200"/>
      <c r="R553" s="200"/>
      <c r="S553" s="200"/>
      <c r="T553" s="200"/>
      <c r="U553" s="200"/>
      <c r="V553" s="200"/>
      <c r="W553" s="200"/>
      <c r="X553" s="200"/>
      <c r="Y553" s="200"/>
      <c r="Z553" s="200"/>
    </row>
    <row r="554" spans="1:26" ht="15.75" thickBot="1" x14ac:dyDescent="0.3">
      <c r="A554" s="200"/>
      <c r="B554" s="200"/>
      <c r="C554" s="200"/>
      <c r="D554" s="200"/>
      <c r="E554" s="200"/>
      <c r="F554" s="200"/>
      <c r="G554" s="200"/>
      <c r="H554" s="200"/>
      <c r="I554" s="200"/>
      <c r="J554" s="200"/>
      <c r="K554" s="200"/>
      <c r="L554" s="200"/>
      <c r="M554" s="200"/>
      <c r="N554" s="200"/>
      <c r="O554" s="200"/>
      <c r="P554" s="200"/>
      <c r="Q554" s="200"/>
      <c r="R554" s="200"/>
      <c r="S554" s="200"/>
      <c r="T554" s="200"/>
      <c r="U554" s="200"/>
      <c r="V554" s="200"/>
      <c r="W554" s="200"/>
      <c r="X554" s="200"/>
      <c r="Y554" s="200"/>
      <c r="Z554" s="200"/>
    </row>
    <row r="555" spans="1:26" ht="15.75" thickBot="1" x14ac:dyDescent="0.3">
      <c r="A555" s="200"/>
      <c r="B555" s="200"/>
      <c r="C555" s="200"/>
      <c r="D555" s="200"/>
      <c r="E555" s="200"/>
      <c r="F555" s="200"/>
      <c r="G555" s="200"/>
      <c r="H555" s="200"/>
      <c r="I555" s="200"/>
      <c r="J555" s="200"/>
      <c r="K555" s="200"/>
      <c r="L555" s="200"/>
      <c r="M555" s="200"/>
      <c r="N555" s="200"/>
      <c r="O555" s="200"/>
      <c r="P555" s="200"/>
      <c r="Q555" s="200"/>
      <c r="R555" s="200"/>
      <c r="S555" s="200"/>
      <c r="T555" s="200"/>
      <c r="U555" s="200"/>
      <c r="V555" s="200"/>
      <c r="W555" s="200"/>
      <c r="X555" s="200"/>
      <c r="Y555" s="200"/>
      <c r="Z555" s="200"/>
    </row>
    <row r="556" spans="1:26" ht="15.75" thickBot="1" x14ac:dyDescent="0.3">
      <c r="A556" s="200"/>
      <c r="B556" s="200"/>
      <c r="C556" s="200"/>
      <c r="D556" s="200"/>
      <c r="E556" s="200"/>
      <c r="F556" s="200"/>
      <c r="G556" s="200"/>
      <c r="H556" s="200"/>
      <c r="I556" s="200"/>
      <c r="J556" s="200"/>
      <c r="K556" s="200"/>
      <c r="L556" s="200"/>
      <c r="M556" s="200"/>
      <c r="N556" s="200"/>
      <c r="O556" s="200"/>
      <c r="P556" s="200"/>
      <c r="Q556" s="200"/>
      <c r="R556" s="200"/>
      <c r="S556" s="200"/>
      <c r="T556" s="200"/>
      <c r="U556" s="200"/>
      <c r="V556" s="200"/>
      <c r="W556" s="200"/>
      <c r="X556" s="200"/>
      <c r="Y556" s="200"/>
      <c r="Z556" s="200"/>
    </row>
    <row r="557" spans="1:26" ht="15.75" thickBot="1" x14ac:dyDescent="0.3">
      <c r="A557" s="200"/>
      <c r="B557" s="200"/>
      <c r="C557" s="200"/>
      <c r="D557" s="200"/>
      <c r="E557" s="200"/>
      <c r="F557" s="200"/>
      <c r="G557" s="200"/>
      <c r="H557" s="200"/>
      <c r="I557" s="200"/>
      <c r="J557" s="200"/>
      <c r="K557" s="200"/>
      <c r="L557" s="200"/>
      <c r="M557" s="200"/>
      <c r="N557" s="200"/>
      <c r="O557" s="200"/>
      <c r="P557" s="200"/>
      <c r="Q557" s="200"/>
      <c r="R557" s="200"/>
      <c r="S557" s="200"/>
      <c r="T557" s="200"/>
      <c r="U557" s="200"/>
      <c r="V557" s="200"/>
      <c r="W557" s="200"/>
      <c r="X557" s="200"/>
      <c r="Y557" s="200"/>
      <c r="Z557" s="200"/>
    </row>
    <row r="558" spans="1:26" ht="15.75" thickBot="1" x14ac:dyDescent="0.3">
      <c r="A558" s="200"/>
      <c r="B558" s="200"/>
      <c r="C558" s="200"/>
      <c r="D558" s="200"/>
      <c r="E558" s="200"/>
      <c r="F558" s="200"/>
      <c r="G558" s="200"/>
      <c r="H558" s="200"/>
      <c r="I558" s="200"/>
      <c r="J558" s="200"/>
      <c r="K558" s="200"/>
      <c r="L558" s="200"/>
      <c r="M558" s="200"/>
      <c r="N558" s="200"/>
      <c r="O558" s="200"/>
      <c r="P558" s="200"/>
      <c r="Q558" s="200"/>
      <c r="R558" s="200"/>
      <c r="S558" s="200"/>
      <c r="T558" s="200"/>
      <c r="U558" s="200"/>
      <c r="V558" s="200"/>
      <c r="W558" s="200"/>
      <c r="X558" s="200"/>
      <c r="Y558" s="200"/>
      <c r="Z558" s="200"/>
    </row>
    <row r="559" spans="1:26" ht="15.75" thickBot="1" x14ac:dyDescent="0.3">
      <c r="A559" s="200"/>
      <c r="B559" s="200"/>
      <c r="C559" s="200"/>
      <c r="D559" s="200"/>
      <c r="E559" s="200"/>
      <c r="F559" s="200"/>
      <c r="G559" s="200"/>
      <c r="H559" s="200"/>
      <c r="I559" s="200"/>
      <c r="J559" s="200"/>
      <c r="K559" s="200"/>
      <c r="L559" s="200"/>
      <c r="M559" s="200"/>
      <c r="N559" s="200"/>
      <c r="O559" s="200"/>
      <c r="P559" s="200"/>
      <c r="Q559" s="200"/>
      <c r="R559" s="200"/>
      <c r="S559" s="200"/>
      <c r="T559" s="200"/>
      <c r="U559" s="200"/>
      <c r="V559" s="200"/>
      <c r="W559" s="200"/>
      <c r="X559" s="200"/>
      <c r="Y559" s="200"/>
      <c r="Z559" s="200"/>
    </row>
    <row r="560" spans="1:26" ht="15.75" thickBot="1" x14ac:dyDescent="0.3">
      <c r="A560" s="200"/>
      <c r="B560" s="200"/>
      <c r="C560" s="200"/>
      <c r="D560" s="200"/>
      <c r="E560" s="200"/>
      <c r="F560" s="200"/>
      <c r="G560" s="200"/>
      <c r="H560" s="200"/>
      <c r="I560" s="200"/>
      <c r="J560" s="200"/>
      <c r="K560" s="200"/>
      <c r="L560" s="200"/>
      <c r="M560" s="200"/>
      <c r="N560" s="200"/>
      <c r="O560" s="200"/>
      <c r="P560" s="200"/>
      <c r="Q560" s="200"/>
      <c r="R560" s="200"/>
      <c r="S560" s="200"/>
      <c r="T560" s="200"/>
      <c r="U560" s="200"/>
      <c r="V560" s="200"/>
      <c r="W560" s="200"/>
      <c r="X560" s="200"/>
      <c r="Y560" s="200"/>
      <c r="Z560" s="200"/>
    </row>
    <row r="561" spans="1:26" ht="15.75" thickBot="1" x14ac:dyDescent="0.3">
      <c r="A561" s="200"/>
      <c r="B561" s="200"/>
      <c r="C561" s="200"/>
      <c r="D561" s="200"/>
      <c r="E561" s="200"/>
      <c r="F561" s="200"/>
      <c r="G561" s="200"/>
      <c r="H561" s="200"/>
      <c r="I561" s="200"/>
      <c r="J561" s="200"/>
      <c r="K561" s="200"/>
      <c r="L561" s="200"/>
      <c r="M561" s="200"/>
      <c r="N561" s="200"/>
      <c r="O561" s="200"/>
      <c r="P561" s="200"/>
      <c r="Q561" s="200"/>
      <c r="R561" s="200"/>
      <c r="S561" s="200"/>
      <c r="T561" s="200"/>
      <c r="U561" s="200"/>
      <c r="V561" s="200"/>
      <c r="W561" s="200"/>
      <c r="X561" s="200"/>
      <c r="Y561" s="200"/>
      <c r="Z561" s="200"/>
    </row>
    <row r="562" spans="1:26" ht="15.75" thickBot="1" x14ac:dyDescent="0.3">
      <c r="A562" s="200"/>
      <c r="B562" s="200"/>
      <c r="C562" s="200"/>
      <c r="D562" s="200"/>
      <c r="E562" s="200"/>
      <c r="F562" s="200"/>
      <c r="G562" s="200"/>
      <c r="H562" s="200"/>
      <c r="I562" s="200"/>
      <c r="J562" s="200"/>
      <c r="K562" s="200"/>
      <c r="L562" s="200"/>
      <c r="M562" s="200"/>
      <c r="N562" s="200"/>
      <c r="O562" s="200"/>
      <c r="P562" s="200"/>
      <c r="Q562" s="200"/>
      <c r="R562" s="200"/>
      <c r="S562" s="200"/>
      <c r="T562" s="200"/>
      <c r="U562" s="200"/>
      <c r="V562" s="200"/>
      <c r="W562" s="200"/>
      <c r="X562" s="200"/>
      <c r="Y562" s="200"/>
      <c r="Z562" s="200"/>
    </row>
    <row r="563" spans="1:26" ht="15.75" thickBot="1" x14ac:dyDescent="0.3">
      <c r="A563" s="200"/>
      <c r="B563" s="200"/>
      <c r="C563" s="200"/>
      <c r="D563" s="200"/>
      <c r="E563" s="200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  <c r="Z563" s="200"/>
    </row>
    <row r="564" spans="1:26" ht="15.75" thickBot="1" x14ac:dyDescent="0.3">
      <c r="A564" s="200"/>
      <c r="B564" s="200"/>
      <c r="C564" s="200"/>
      <c r="D564" s="200"/>
      <c r="E564" s="200"/>
      <c r="F564" s="200"/>
      <c r="G564" s="200"/>
      <c r="H564" s="200"/>
      <c r="I564" s="200"/>
      <c r="J564" s="200"/>
      <c r="K564" s="200"/>
      <c r="L564" s="200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  <c r="Z564" s="200"/>
    </row>
    <row r="565" spans="1:26" ht="15.75" thickBot="1" x14ac:dyDescent="0.3">
      <c r="A565" s="200"/>
      <c r="B565" s="200"/>
      <c r="C565" s="200"/>
      <c r="D565" s="200"/>
      <c r="E565" s="200"/>
      <c r="F565" s="200"/>
      <c r="G565" s="200"/>
      <c r="H565" s="200"/>
      <c r="I565" s="200"/>
      <c r="J565" s="200"/>
      <c r="K565" s="200"/>
      <c r="L565" s="200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  <c r="Z565" s="200"/>
    </row>
    <row r="566" spans="1:26" ht="15.75" thickBot="1" x14ac:dyDescent="0.3">
      <c r="A566" s="200"/>
      <c r="B566" s="200"/>
      <c r="C566" s="200"/>
      <c r="D566" s="200"/>
      <c r="E566" s="200"/>
      <c r="F566" s="200"/>
      <c r="G566" s="200"/>
      <c r="H566" s="200"/>
      <c r="I566" s="200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</row>
    <row r="567" spans="1:26" ht="15.75" thickBot="1" x14ac:dyDescent="0.3">
      <c r="A567" s="200"/>
      <c r="B567" s="200"/>
      <c r="C567" s="200"/>
      <c r="D567" s="200"/>
      <c r="E567" s="200"/>
      <c r="F567" s="200"/>
      <c r="G567" s="200"/>
      <c r="H567" s="200"/>
      <c r="I567" s="200"/>
      <c r="J567" s="200"/>
      <c r="K567" s="200"/>
      <c r="L567" s="200"/>
      <c r="M567" s="200"/>
      <c r="N567" s="200"/>
      <c r="O567" s="200"/>
      <c r="P567" s="200"/>
      <c r="Q567" s="200"/>
      <c r="R567" s="200"/>
      <c r="S567" s="200"/>
      <c r="T567" s="200"/>
      <c r="U567" s="200"/>
      <c r="V567" s="200"/>
      <c r="W567" s="200"/>
      <c r="X567" s="200"/>
      <c r="Y567" s="200"/>
      <c r="Z567" s="200"/>
    </row>
    <row r="568" spans="1:26" ht="15.75" thickBot="1" x14ac:dyDescent="0.3">
      <c r="A568" s="200"/>
      <c r="B568" s="200"/>
      <c r="C568" s="200"/>
      <c r="D568" s="200"/>
      <c r="E568" s="200"/>
      <c r="F568" s="200"/>
      <c r="G568" s="200"/>
      <c r="H568" s="200"/>
      <c r="I568" s="200"/>
      <c r="J568" s="200"/>
      <c r="K568" s="200"/>
      <c r="L568" s="200"/>
      <c r="M568" s="200"/>
      <c r="N568" s="200"/>
      <c r="O568" s="200"/>
      <c r="P568" s="200"/>
      <c r="Q568" s="200"/>
      <c r="R568" s="200"/>
      <c r="S568" s="200"/>
      <c r="T568" s="200"/>
      <c r="U568" s="200"/>
      <c r="V568" s="200"/>
      <c r="W568" s="200"/>
      <c r="X568" s="200"/>
      <c r="Y568" s="200"/>
      <c r="Z568" s="200"/>
    </row>
    <row r="569" spans="1:26" ht="15.75" thickBot="1" x14ac:dyDescent="0.3">
      <c r="A569" s="200"/>
      <c r="B569" s="200"/>
      <c r="C569" s="200"/>
      <c r="D569" s="200"/>
      <c r="E569" s="200"/>
      <c r="F569" s="200"/>
      <c r="G569" s="200"/>
      <c r="H569" s="200"/>
      <c r="I569" s="200"/>
      <c r="J569" s="200"/>
      <c r="K569" s="200"/>
      <c r="L569" s="200"/>
      <c r="M569" s="200"/>
      <c r="N569" s="200"/>
      <c r="O569" s="200"/>
      <c r="P569" s="200"/>
      <c r="Q569" s="200"/>
      <c r="R569" s="200"/>
      <c r="S569" s="200"/>
      <c r="T569" s="200"/>
      <c r="U569" s="200"/>
      <c r="V569" s="200"/>
      <c r="W569" s="200"/>
      <c r="X569" s="200"/>
      <c r="Y569" s="200"/>
      <c r="Z569" s="200"/>
    </row>
    <row r="570" spans="1:26" ht="15.75" thickBot="1" x14ac:dyDescent="0.3">
      <c r="A570" s="200"/>
      <c r="B570" s="200"/>
      <c r="C570" s="200"/>
      <c r="D570" s="200"/>
      <c r="E570" s="200"/>
      <c r="F570" s="200"/>
      <c r="G570" s="200"/>
      <c r="H570" s="200"/>
      <c r="I570" s="200"/>
      <c r="J570" s="200"/>
      <c r="K570" s="200"/>
      <c r="L570" s="200"/>
      <c r="M570" s="200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  <c r="Z570" s="200"/>
    </row>
    <row r="571" spans="1:26" ht="15.75" thickBot="1" x14ac:dyDescent="0.3">
      <c r="A571" s="200"/>
      <c r="B571" s="200"/>
      <c r="C571" s="200"/>
      <c r="D571" s="200"/>
      <c r="E571" s="200"/>
      <c r="F571" s="200"/>
      <c r="G571" s="200"/>
      <c r="H571" s="200"/>
      <c r="I571" s="200"/>
      <c r="J571" s="200"/>
      <c r="K571" s="200"/>
      <c r="L571" s="200"/>
      <c r="M571" s="200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  <c r="Z571" s="200"/>
    </row>
    <row r="572" spans="1:26" ht="15.75" thickBot="1" x14ac:dyDescent="0.3">
      <c r="A572" s="200"/>
      <c r="B572" s="200"/>
      <c r="C572" s="200"/>
      <c r="D572" s="200"/>
      <c r="E572" s="200"/>
      <c r="F572" s="200"/>
      <c r="G572" s="200"/>
      <c r="H572" s="200"/>
      <c r="I572" s="200"/>
      <c r="J572" s="200"/>
      <c r="K572" s="200"/>
      <c r="L572" s="200"/>
      <c r="M572" s="200"/>
      <c r="N572" s="200"/>
      <c r="O572" s="200"/>
      <c r="P572" s="200"/>
      <c r="Q572" s="200"/>
      <c r="R572" s="200"/>
      <c r="S572" s="200"/>
      <c r="T572" s="200"/>
      <c r="U572" s="200"/>
      <c r="V572" s="200"/>
      <c r="W572" s="200"/>
      <c r="X572" s="200"/>
      <c r="Y572" s="200"/>
      <c r="Z572" s="200"/>
    </row>
    <row r="573" spans="1:26" ht="15.75" thickBot="1" x14ac:dyDescent="0.3">
      <c r="A573" s="200"/>
      <c r="B573" s="200"/>
      <c r="C573" s="200"/>
      <c r="D573" s="200"/>
      <c r="E573" s="200"/>
      <c r="F573" s="200"/>
      <c r="G573" s="200"/>
      <c r="H573" s="200"/>
      <c r="I573" s="200"/>
      <c r="J573" s="200"/>
      <c r="K573" s="200"/>
      <c r="L573" s="200"/>
      <c r="M573" s="200"/>
      <c r="N573" s="200"/>
      <c r="O573" s="200"/>
      <c r="P573" s="200"/>
      <c r="Q573" s="200"/>
      <c r="R573" s="200"/>
      <c r="S573" s="200"/>
      <c r="T573" s="200"/>
      <c r="U573" s="200"/>
      <c r="V573" s="200"/>
      <c r="W573" s="200"/>
      <c r="X573" s="200"/>
      <c r="Y573" s="200"/>
      <c r="Z573" s="200"/>
    </row>
    <row r="574" spans="1:26" ht="15.75" thickBot="1" x14ac:dyDescent="0.3">
      <c r="A574" s="200"/>
      <c r="B574" s="200"/>
      <c r="C574" s="200"/>
      <c r="D574" s="200"/>
      <c r="E574" s="200"/>
      <c r="F574" s="200"/>
      <c r="G574" s="200"/>
      <c r="H574" s="200"/>
      <c r="I574" s="200"/>
      <c r="J574" s="200"/>
      <c r="K574" s="200"/>
      <c r="L574" s="200"/>
      <c r="M574" s="200"/>
      <c r="N574" s="200"/>
      <c r="O574" s="200"/>
      <c r="P574" s="200"/>
      <c r="Q574" s="200"/>
      <c r="R574" s="200"/>
      <c r="S574" s="200"/>
      <c r="T574" s="200"/>
      <c r="U574" s="200"/>
      <c r="V574" s="200"/>
      <c r="W574" s="200"/>
      <c r="X574" s="200"/>
      <c r="Y574" s="200"/>
      <c r="Z574" s="200"/>
    </row>
    <row r="575" spans="1:26" ht="15.75" thickBot="1" x14ac:dyDescent="0.3">
      <c r="A575" s="200"/>
      <c r="B575" s="200"/>
      <c r="C575" s="200"/>
      <c r="D575" s="200"/>
      <c r="E575" s="200"/>
      <c r="F575" s="200"/>
      <c r="G575" s="200"/>
      <c r="H575" s="200"/>
      <c r="I575" s="200"/>
      <c r="J575" s="200"/>
      <c r="K575" s="200"/>
      <c r="L575" s="200"/>
      <c r="M575" s="200"/>
      <c r="N575" s="200"/>
      <c r="O575" s="200"/>
      <c r="P575" s="200"/>
      <c r="Q575" s="200"/>
      <c r="R575" s="200"/>
      <c r="S575" s="200"/>
      <c r="T575" s="200"/>
      <c r="U575" s="200"/>
      <c r="V575" s="200"/>
      <c r="W575" s="200"/>
      <c r="X575" s="200"/>
      <c r="Y575" s="200"/>
      <c r="Z575" s="200"/>
    </row>
    <row r="576" spans="1:26" ht="15.75" thickBot="1" x14ac:dyDescent="0.3">
      <c r="A576" s="200"/>
      <c r="B576" s="200"/>
      <c r="C576" s="200"/>
      <c r="D576" s="200"/>
      <c r="E576" s="200"/>
      <c r="F576" s="200"/>
      <c r="G576" s="200"/>
      <c r="H576" s="200"/>
      <c r="I576" s="200"/>
      <c r="J576" s="200"/>
      <c r="K576" s="200"/>
      <c r="L576" s="200"/>
      <c r="M576" s="200"/>
      <c r="N576" s="200"/>
      <c r="O576" s="200"/>
      <c r="P576" s="200"/>
      <c r="Q576" s="200"/>
      <c r="R576" s="200"/>
      <c r="S576" s="200"/>
      <c r="T576" s="200"/>
      <c r="U576" s="200"/>
      <c r="V576" s="200"/>
      <c r="W576" s="200"/>
      <c r="X576" s="200"/>
      <c r="Y576" s="200"/>
      <c r="Z576" s="200"/>
    </row>
    <row r="577" spans="1:26" ht="15.75" thickBot="1" x14ac:dyDescent="0.3">
      <c r="A577" s="200"/>
      <c r="B577" s="200"/>
      <c r="C577" s="200"/>
      <c r="D577" s="200"/>
      <c r="E577" s="200"/>
      <c r="F577" s="200"/>
      <c r="G577" s="200"/>
      <c r="H577" s="200"/>
      <c r="I577" s="200"/>
      <c r="J577" s="200"/>
      <c r="K577" s="200"/>
      <c r="L577" s="200"/>
      <c r="M577" s="200"/>
      <c r="N577" s="200"/>
      <c r="O577" s="200"/>
      <c r="P577" s="200"/>
      <c r="Q577" s="200"/>
      <c r="R577" s="200"/>
      <c r="S577" s="200"/>
      <c r="T577" s="200"/>
      <c r="U577" s="200"/>
      <c r="V577" s="200"/>
      <c r="W577" s="200"/>
      <c r="X577" s="200"/>
      <c r="Y577" s="200"/>
      <c r="Z577" s="200"/>
    </row>
    <row r="578" spans="1:26" ht="15.75" thickBot="1" x14ac:dyDescent="0.3">
      <c r="A578" s="200"/>
      <c r="B578" s="200"/>
      <c r="C578" s="200"/>
      <c r="D578" s="200"/>
      <c r="E578" s="200"/>
      <c r="F578" s="200"/>
      <c r="G578" s="200"/>
      <c r="H578" s="200"/>
      <c r="I578" s="200"/>
      <c r="J578" s="200"/>
      <c r="K578" s="200"/>
      <c r="L578" s="200"/>
      <c r="M578" s="200"/>
      <c r="N578" s="200"/>
      <c r="O578" s="200"/>
      <c r="P578" s="200"/>
      <c r="Q578" s="200"/>
      <c r="R578" s="200"/>
      <c r="S578" s="200"/>
      <c r="T578" s="200"/>
      <c r="U578" s="200"/>
      <c r="V578" s="200"/>
      <c r="W578" s="200"/>
      <c r="X578" s="200"/>
      <c r="Y578" s="200"/>
      <c r="Z578" s="200"/>
    </row>
    <row r="579" spans="1:26" ht="15.75" thickBot="1" x14ac:dyDescent="0.3">
      <c r="A579" s="200"/>
      <c r="B579" s="200"/>
      <c r="C579" s="200"/>
      <c r="D579" s="200"/>
      <c r="E579" s="200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  <c r="R579" s="200"/>
      <c r="S579" s="200"/>
      <c r="T579" s="200"/>
      <c r="U579" s="200"/>
      <c r="V579" s="200"/>
      <c r="W579" s="200"/>
      <c r="X579" s="200"/>
      <c r="Y579" s="200"/>
      <c r="Z579" s="200"/>
    </row>
    <row r="580" spans="1:26" ht="15.75" thickBot="1" x14ac:dyDescent="0.3">
      <c r="A580" s="200"/>
      <c r="B580" s="200"/>
      <c r="C580" s="200"/>
      <c r="D580" s="200"/>
      <c r="E580" s="200"/>
      <c r="F580" s="200"/>
      <c r="G580" s="200"/>
      <c r="H580" s="200"/>
      <c r="I580" s="200"/>
      <c r="J580" s="200"/>
      <c r="K580" s="200"/>
      <c r="L580" s="200"/>
      <c r="M580" s="200"/>
      <c r="N580" s="200"/>
      <c r="O580" s="200"/>
      <c r="P580" s="200"/>
      <c r="Q580" s="200"/>
      <c r="R580" s="200"/>
      <c r="S580" s="200"/>
      <c r="T580" s="200"/>
      <c r="U580" s="200"/>
      <c r="V580" s="200"/>
      <c r="W580" s="200"/>
      <c r="X580" s="200"/>
      <c r="Y580" s="200"/>
      <c r="Z580" s="200"/>
    </row>
    <row r="581" spans="1:26" ht="15.75" thickBot="1" x14ac:dyDescent="0.3">
      <c r="A581" s="200"/>
      <c r="B581" s="200"/>
      <c r="C581" s="200"/>
      <c r="D581" s="200"/>
      <c r="E581" s="200"/>
      <c r="F581" s="200"/>
      <c r="G581" s="200"/>
      <c r="H581" s="200"/>
      <c r="I581" s="200"/>
      <c r="J581" s="200"/>
      <c r="K581" s="200"/>
      <c r="L581" s="200"/>
      <c r="M581" s="200"/>
      <c r="N581" s="200"/>
      <c r="O581" s="200"/>
      <c r="P581" s="200"/>
      <c r="Q581" s="200"/>
      <c r="R581" s="200"/>
      <c r="S581" s="200"/>
      <c r="T581" s="200"/>
      <c r="U581" s="200"/>
      <c r="V581" s="200"/>
      <c r="W581" s="200"/>
      <c r="X581" s="200"/>
      <c r="Y581" s="200"/>
      <c r="Z581" s="200"/>
    </row>
    <row r="582" spans="1:26" ht="15.75" thickBot="1" x14ac:dyDescent="0.3">
      <c r="A582" s="200"/>
      <c r="B582" s="200"/>
      <c r="C582" s="200"/>
      <c r="D582" s="200"/>
      <c r="E582" s="200"/>
      <c r="F582" s="200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</row>
    <row r="583" spans="1:26" ht="15.75" thickBot="1" x14ac:dyDescent="0.3">
      <c r="A583" s="200"/>
      <c r="B583" s="200"/>
      <c r="C583" s="200"/>
      <c r="D583" s="200"/>
      <c r="E583" s="200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</row>
    <row r="584" spans="1:26" ht="15.75" thickBot="1" x14ac:dyDescent="0.3">
      <c r="A584" s="200"/>
      <c r="B584" s="200"/>
      <c r="C584" s="200"/>
      <c r="D584" s="200"/>
      <c r="E584" s="200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</row>
    <row r="585" spans="1:26" ht="15.75" thickBot="1" x14ac:dyDescent="0.3">
      <c r="A585" s="200"/>
      <c r="B585" s="200"/>
      <c r="C585" s="200"/>
      <c r="D585" s="200"/>
      <c r="E585" s="200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</row>
    <row r="586" spans="1:26" ht="15.75" thickBot="1" x14ac:dyDescent="0.3">
      <c r="A586" s="200"/>
      <c r="B586" s="200"/>
      <c r="C586" s="200"/>
      <c r="D586" s="200"/>
      <c r="E586" s="200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</row>
    <row r="587" spans="1:26" ht="15.75" thickBot="1" x14ac:dyDescent="0.3">
      <c r="A587" s="200"/>
      <c r="B587" s="200"/>
      <c r="C587" s="200"/>
      <c r="D587" s="200"/>
      <c r="E587" s="200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</row>
    <row r="588" spans="1:26" ht="15.75" thickBot="1" x14ac:dyDescent="0.3">
      <c r="A588" s="200"/>
      <c r="B588" s="200"/>
      <c r="C588" s="200"/>
      <c r="D588" s="200"/>
      <c r="E588" s="200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</row>
    <row r="589" spans="1:26" ht="15.75" thickBot="1" x14ac:dyDescent="0.3">
      <c r="A589" s="200"/>
      <c r="B589" s="200"/>
      <c r="C589" s="200"/>
      <c r="D589" s="200"/>
      <c r="E589" s="200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</row>
    <row r="590" spans="1:26" ht="15.75" thickBot="1" x14ac:dyDescent="0.3">
      <c r="A590" s="200"/>
      <c r="B590" s="200"/>
      <c r="C590" s="200"/>
      <c r="D590" s="200"/>
      <c r="E590" s="200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</row>
    <row r="591" spans="1:26" ht="15.75" thickBot="1" x14ac:dyDescent="0.3">
      <c r="A591" s="200"/>
      <c r="B591" s="200"/>
      <c r="C591" s="200"/>
      <c r="D591" s="200"/>
      <c r="E591" s="200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</row>
    <row r="592" spans="1:26" ht="15.75" thickBot="1" x14ac:dyDescent="0.3">
      <c r="A592" s="200"/>
      <c r="B592" s="200"/>
      <c r="C592" s="200"/>
      <c r="D592" s="200"/>
      <c r="E592" s="200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</row>
    <row r="593" spans="1:26" ht="15.75" thickBot="1" x14ac:dyDescent="0.3">
      <c r="A593" s="200"/>
      <c r="B593" s="200"/>
      <c r="C593" s="200"/>
      <c r="D593" s="200"/>
      <c r="E593" s="200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</row>
    <row r="594" spans="1:26" ht="15.75" thickBot="1" x14ac:dyDescent="0.3">
      <c r="A594" s="200"/>
      <c r="B594" s="200"/>
      <c r="C594" s="200"/>
      <c r="D594" s="200"/>
      <c r="E594" s="200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</row>
    <row r="595" spans="1:26" ht="15.75" thickBot="1" x14ac:dyDescent="0.3">
      <c r="A595" s="200"/>
      <c r="B595" s="200"/>
      <c r="C595" s="200"/>
      <c r="D595" s="200"/>
      <c r="E595" s="200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</row>
    <row r="596" spans="1:26" ht="15.75" thickBot="1" x14ac:dyDescent="0.3">
      <c r="A596" s="200"/>
      <c r="B596" s="200"/>
      <c r="C596" s="200"/>
      <c r="D596" s="200"/>
      <c r="E596" s="200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</row>
    <row r="597" spans="1:26" ht="15.75" thickBot="1" x14ac:dyDescent="0.3">
      <c r="A597" s="200"/>
      <c r="B597" s="200"/>
      <c r="C597" s="200"/>
      <c r="D597" s="200"/>
      <c r="E597" s="200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</row>
    <row r="598" spans="1:26" ht="15.75" thickBot="1" x14ac:dyDescent="0.3">
      <c r="A598" s="200"/>
      <c r="B598" s="200"/>
      <c r="C598" s="200"/>
      <c r="D598" s="200"/>
      <c r="E598" s="200"/>
      <c r="F598" s="200"/>
      <c r="G598" s="200"/>
      <c r="H598" s="200"/>
      <c r="I598" s="200"/>
      <c r="J598" s="200"/>
      <c r="K598" s="200"/>
      <c r="L598" s="200"/>
      <c r="M598" s="200"/>
      <c r="N598" s="200"/>
      <c r="O598" s="200"/>
      <c r="P598" s="200"/>
      <c r="Q598" s="200"/>
      <c r="R598" s="200"/>
      <c r="S598" s="200"/>
      <c r="T598" s="200"/>
      <c r="U598" s="200"/>
      <c r="V598" s="200"/>
      <c r="W598" s="200"/>
      <c r="X598" s="200"/>
      <c r="Y598" s="200"/>
      <c r="Z598" s="200"/>
    </row>
    <row r="599" spans="1:26" ht="15.75" thickBot="1" x14ac:dyDescent="0.3">
      <c r="A599" s="200"/>
      <c r="B599" s="200"/>
      <c r="C599" s="200"/>
      <c r="D599" s="200"/>
      <c r="E599" s="200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  <c r="R599" s="200"/>
      <c r="S599" s="200"/>
      <c r="T599" s="200"/>
      <c r="U599" s="200"/>
      <c r="V599" s="200"/>
      <c r="W599" s="200"/>
      <c r="X599" s="200"/>
      <c r="Y599" s="200"/>
      <c r="Z599" s="200"/>
    </row>
    <row r="600" spans="1:26" ht="15.75" thickBot="1" x14ac:dyDescent="0.3">
      <c r="A600" s="200"/>
      <c r="B600" s="200"/>
      <c r="C600" s="200"/>
      <c r="D600" s="200"/>
      <c r="E600" s="200"/>
      <c r="F600" s="200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</row>
    <row r="601" spans="1:26" ht="15.75" thickBot="1" x14ac:dyDescent="0.3">
      <c r="A601" s="200"/>
      <c r="B601" s="200"/>
      <c r="C601" s="200"/>
      <c r="D601" s="200"/>
      <c r="E601" s="200"/>
      <c r="F601" s="200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</row>
    <row r="602" spans="1:26" ht="15.75" thickBot="1" x14ac:dyDescent="0.3">
      <c r="A602" s="200"/>
      <c r="B602" s="200"/>
      <c r="C602" s="200"/>
      <c r="D602" s="200"/>
      <c r="E602" s="200"/>
      <c r="F602" s="200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</row>
    <row r="603" spans="1:26" ht="15.75" thickBot="1" x14ac:dyDescent="0.3">
      <c r="A603" s="200"/>
      <c r="B603" s="200"/>
      <c r="C603" s="200"/>
      <c r="D603" s="200"/>
      <c r="E603" s="200"/>
      <c r="F603" s="200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</row>
    <row r="604" spans="1:26" ht="15.75" thickBot="1" x14ac:dyDescent="0.3">
      <c r="A604" s="200"/>
      <c r="B604" s="200"/>
      <c r="C604" s="200"/>
      <c r="D604" s="200"/>
      <c r="E604" s="200"/>
      <c r="F604" s="200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</row>
    <row r="605" spans="1:26" ht="15.75" thickBot="1" x14ac:dyDescent="0.3">
      <c r="A605" s="200"/>
      <c r="B605" s="200"/>
      <c r="C605" s="200"/>
      <c r="D605" s="200"/>
      <c r="E605" s="200"/>
      <c r="F605" s="200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</row>
    <row r="606" spans="1:26" ht="15.75" thickBot="1" x14ac:dyDescent="0.3">
      <c r="A606" s="200"/>
      <c r="B606" s="200"/>
      <c r="C606" s="200"/>
      <c r="D606" s="200"/>
      <c r="E606" s="200"/>
      <c r="F606" s="200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</row>
    <row r="607" spans="1:26" ht="15.75" thickBot="1" x14ac:dyDescent="0.3">
      <c r="A607" s="200"/>
      <c r="B607" s="200"/>
      <c r="C607" s="200"/>
      <c r="D607" s="200"/>
      <c r="E607" s="200"/>
      <c r="F607" s="200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</row>
    <row r="608" spans="1:26" ht="15.75" thickBot="1" x14ac:dyDescent="0.3">
      <c r="A608" s="200"/>
      <c r="B608" s="200"/>
      <c r="C608" s="200"/>
      <c r="D608" s="200"/>
      <c r="E608" s="200"/>
      <c r="F608" s="200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</row>
    <row r="609" spans="1:26" ht="15.75" thickBot="1" x14ac:dyDescent="0.3">
      <c r="A609" s="200"/>
      <c r="B609" s="200"/>
      <c r="C609" s="200"/>
      <c r="D609" s="200"/>
      <c r="E609" s="200"/>
      <c r="F609" s="200"/>
      <c r="G609" s="200"/>
      <c r="H609" s="200"/>
      <c r="I609" s="200"/>
      <c r="J609" s="200"/>
      <c r="K609" s="200"/>
      <c r="L609" s="200"/>
      <c r="M609" s="200"/>
      <c r="N609" s="200"/>
      <c r="O609" s="200"/>
      <c r="P609" s="200"/>
      <c r="Q609" s="200"/>
      <c r="R609" s="200"/>
      <c r="S609" s="200"/>
      <c r="T609" s="200"/>
      <c r="U609" s="200"/>
      <c r="V609" s="200"/>
      <c r="W609" s="200"/>
      <c r="X609" s="200"/>
      <c r="Y609" s="200"/>
      <c r="Z609" s="200"/>
    </row>
    <row r="610" spans="1:26" ht="15.75" thickBot="1" x14ac:dyDescent="0.3">
      <c r="A610" s="200"/>
      <c r="B610" s="200"/>
      <c r="C610" s="200"/>
      <c r="D610" s="200"/>
      <c r="E610" s="200"/>
      <c r="F610" s="200"/>
      <c r="G610" s="200"/>
      <c r="H610" s="200"/>
      <c r="I610" s="200"/>
      <c r="J610" s="200"/>
      <c r="K610" s="200"/>
      <c r="L610" s="200"/>
      <c r="M610" s="200"/>
      <c r="N610" s="200"/>
      <c r="O610" s="200"/>
      <c r="P610" s="200"/>
      <c r="Q610" s="200"/>
      <c r="R610" s="200"/>
      <c r="S610" s="200"/>
      <c r="T610" s="200"/>
      <c r="U610" s="200"/>
      <c r="V610" s="200"/>
      <c r="W610" s="200"/>
      <c r="X610" s="200"/>
      <c r="Y610" s="200"/>
      <c r="Z610" s="200"/>
    </row>
    <row r="611" spans="1:26" ht="15.75" thickBot="1" x14ac:dyDescent="0.3">
      <c r="A611" s="200"/>
      <c r="B611" s="200"/>
      <c r="C611" s="200"/>
      <c r="D611" s="200"/>
      <c r="E611" s="200"/>
      <c r="F611" s="200"/>
      <c r="G611" s="200"/>
      <c r="H611" s="200"/>
      <c r="I611" s="200"/>
      <c r="J611" s="200"/>
      <c r="K611" s="200"/>
      <c r="L611" s="200"/>
      <c r="M611" s="200"/>
      <c r="N611" s="200"/>
      <c r="O611" s="200"/>
      <c r="P611" s="200"/>
      <c r="Q611" s="200"/>
      <c r="R611" s="200"/>
      <c r="S611" s="200"/>
      <c r="T611" s="200"/>
      <c r="U611" s="200"/>
      <c r="V611" s="200"/>
      <c r="W611" s="200"/>
      <c r="X611" s="200"/>
      <c r="Y611" s="200"/>
      <c r="Z611" s="200"/>
    </row>
    <row r="612" spans="1:26" ht="15.75" thickBot="1" x14ac:dyDescent="0.3">
      <c r="A612" s="200"/>
      <c r="B612" s="200"/>
      <c r="C612" s="200"/>
      <c r="D612" s="200"/>
      <c r="E612" s="200"/>
      <c r="F612" s="200"/>
      <c r="G612" s="200"/>
      <c r="H612" s="200"/>
      <c r="I612" s="200"/>
      <c r="J612" s="200"/>
      <c r="K612" s="200"/>
      <c r="L612" s="200"/>
      <c r="M612" s="200"/>
      <c r="N612" s="200"/>
      <c r="O612" s="200"/>
      <c r="P612" s="200"/>
      <c r="Q612" s="200"/>
      <c r="R612" s="200"/>
      <c r="S612" s="200"/>
      <c r="T612" s="200"/>
      <c r="U612" s="200"/>
      <c r="V612" s="200"/>
      <c r="W612" s="200"/>
      <c r="X612" s="200"/>
      <c r="Y612" s="200"/>
      <c r="Z612" s="200"/>
    </row>
    <row r="613" spans="1:26" ht="15.75" thickBot="1" x14ac:dyDescent="0.3">
      <c r="A613" s="200"/>
      <c r="B613" s="200"/>
      <c r="C613" s="200"/>
      <c r="D613" s="200"/>
      <c r="E613" s="200"/>
      <c r="F613" s="200"/>
      <c r="G613" s="200"/>
      <c r="H613" s="200"/>
      <c r="I613" s="200"/>
      <c r="J613" s="200"/>
      <c r="K613" s="200"/>
      <c r="L613" s="200"/>
      <c r="M613" s="200"/>
      <c r="N613" s="200"/>
      <c r="O613" s="200"/>
      <c r="P613" s="200"/>
      <c r="Q613" s="200"/>
      <c r="R613" s="200"/>
      <c r="S613" s="200"/>
      <c r="T613" s="200"/>
      <c r="U613" s="200"/>
      <c r="V613" s="200"/>
      <c r="W613" s="200"/>
      <c r="X613" s="200"/>
      <c r="Y613" s="200"/>
      <c r="Z613" s="200"/>
    </row>
    <row r="614" spans="1:26" ht="15.75" thickBot="1" x14ac:dyDescent="0.3">
      <c r="A614" s="200"/>
      <c r="B614" s="200"/>
      <c r="C614" s="200"/>
      <c r="D614" s="200"/>
      <c r="E614" s="200"/>
      <c r="F614" s="200"/>
      <c r="G614" s="200"/>
      <c r="H614" s="200"/>
      <c r="I614" s="200"/>
      <c r="J614" s="200"/>
      <c r="K614" s="200"/>
      <c r="L614" s="200"/>
      <c r="M614" s="200"/>
      <c r="N614" s="200"/>
      <c r="O614" s="200"/>
      <c r="P614" s="200"/>
      <c r="Q614" s="200"/>
      <c r="R614" s="200"/>
      <c r="S614" s="200"/>
      <c r="T614" s="200"/>
      <c r="U614" s="200"/>
      <c r="V614" s="200"/>
      <c r="W614" s="200"/>
      <c r="X614" s="200"/>
      <c r="Y614" s="200"/>
      <c r="Z614" s="200"/>
    </row>
    <row r="615" spans="1:26" ht="15.75" thickBot="1" x14ac:dyDescent="0.3">
      <c r="A615" s="200"/>
      <c r="B615" s="200"/>
      <c r="C615" s="200"/>
      <c r="D615" s="200"/>
      <c r="E615" s="200"/>
      <c r="F615" s="200"/>
      <c r="G615" s="200"/>
      <c r="H615" s="200"/>
      <c r="I615" s="200"/>
      <c r="J615" s="200"/>
      <c r="K615" s="200"/>
      <c r="L615" s="200"/>
      <c r="M615" s="200"/>
      <c r="N615" s="200"/>
      <c r="O615" s="200"/>
      <c r="P615" s="200"/>
      <c r="Q615" s="200"/>
      <c r="R615" s="200"/>
      <c r="S615" s="200"/>
      <c r="T615" s="200"/>
      <c r="U615" s="200"/>
      <c r="V615" s="200"/>
      <c r="W615" s="200"/>
      <c r="X615" s="200"/>
      <c r="Y615" s="200"/>
      <c r="Z615" s="200"/>
    </row>
    <row r="616" spans="1:26" ht="15.75" thickBot="1" x14ac:dyDescent="0.3">
      <c r="A616" s="200"/>
      <c r="B616" s="200"/>
      <c r="C616" s="200"/>
      <c r="D616" s="200"/>
      <c r="E616" s="200"/>
      <c r="F616" s="200"/>
      <c r="G616" s="200"/>
      <c r="H616" s="200"/>
      <c r="I616" s="200"/>
      <c r="J616" s="200"/>
      <c r="K616" s="200"/>
      <c r="L616" s="200"/>
      <c r="M616" s="200"/>
      <c r="N616" s="200"/>
      <c r="O616" s="200"/>
      <c r="P616" s="200"/>
      <c r="Q616" s="200"/>
      <c r="R616" s="200"/>
      <c r="S616" s="200"/>
      <c r="T616" s="200"/>
      <c r="U616" s="200"/>
      <c r="V616" s="200"/>
      <c r="W616" s="200"/>
      <c r="X616" s="200"/>
      <c r="Y616" s="200"/>
      <c r="Z616" s="200"/>
    </row>
    <row r="617" spans="1:26" ht="15.75" thickBot="1" x14ac:dyDescent="0.3">
      <c r="A617" s="200"/>
      <c r="B617" s="200"/>
      <c r="C617" s="200"/>
      <c r="D617" s="200"/>
      <c r="E617" s="200"/>
      <c r="F617" s="200"/>
      <c r="G617" s="200"/>
      <c r="H617" s="200"/>
      <c r="I617" s="200"/>
      <c r="J617" s="200"/>
      <c r="K617" s="200"/>
      <c r="L617" s="200"/>
      <c r="M617" s="200"/>
      <c r="N617" s="200"/>
      <c r="O617" s="200"/>
      <c r="P617" s="200"/>
      <c r="Q617" s="200"/>
      <c r="R617" s="200"/>
      <c r="S617" s="200"/>
      <c r="T617" s="200"/>
      <c r="U617" s="200"/>
      <c r="V617" s="200"/>
      <c r="W617" s="200"/>
      <c r="X617" s="200"/>
      <c r="Y617" s="200"/>
      <c r="Z617" s="200"/>
    </row>
    <row r="618" spans="1:26" ht="15.75" thickBot="1" x14ac:dyDescent="0.3">
      <c r="A618" s="200"/>
      <c r="B618" s="200"/>
      <c r="C618" s="200"/>
      <c r="D618" s="200"/>
      <c r="E618" s="200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</row>
    <row r="619" spans="1:26" ht="15.75" thickBot="1" x14ac:dyDescent="0.3">
      <c r="A619" s="200"/>
      <c r="B619" s="200"/>
      <c r="C619" s="200"/>
      <c r="D619" s="200"/>
      <c r="E619" s="200"/>
      <c r="F619" s="200"/>
      <c r="G619" s="200"/>
      <c r="H619" s="200"/>
      <c r="I619" s="200"/>
      <c r="J619" s="200"/>
      <c r="K619" s="200"/>
      <c r="L619" s="200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</row>
    <row r="620" spans="1:26" ht="15.75" thickBot="1" x14ac:dyDescent="0.3">
      <c r="A620" s="200"/>
      <c r="B620" s="200"/>
      <c r="C620" s="200"/>
      <c r="D620" s="200"/>
      <c r="E620" s="200"/>
      <c r="F620" s="200"/>
      <c r="G620" s="200"/>
      <c r="H620" s="200"/>
      <c r="I620" s="200"/>
      <c r="J620" s="200"/>
      <c r="K620" s="200"/>
      <c r="L620" s="200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</row>
    <row r="621" spans="1:26" ht="15.75" thickBot="1" x14ac:dyDescent="0.3">
      <c r="A621" s="200"/>
      <c r="B621" s="200"/>
      <c r="C621" s="200"/>
      <c r="D621" s="200"/>
      <c r="E621" s="200"/>
      <c r="F621" s="200"/>
      <c r="G621" s="200"/>
      <c r="H621" s="200"/>
      <c r="I621" s="200"/>
      <c r="J621" s="200"/>
      <c r="K621" s="200"/>
      <c r="L621" s="200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</row>
    <row r="622" spans="1:26" ht="15.75" thickBot="1" x14ac:dyDescent="0.3">
      <c r="A622" s="200"/>
      <c r="B622" s="200"/>
      <c r="C622" s="200"/>
      <c r="D622" s="200"/>
      <c r="E622" s="200"/>
      <c r="F622" s="200"/>
      <c r="G622" s="200"/>
      <c r="H622" s="200"/>
      <c r="I622" s="200"/>
      <c r="J622" s="200"/>
      <c r="K622" s="200"/>
      <c r="L622" s="200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</row>
    <row r="623" spans="1:26" ht="15.75" thickBot="1" x14ac:dyDescent="0.3">
      <c r="A623" s="200"/>
      <c r="B623" s="200"/>
      <c r="C623" s="200"/>
      <c r="D623" s="200"/>
      <c r="E623" s="200"/>
      <c r="F623" s="200"/>
      <c r="G623" s="200"/>
      <c r="H623" s="200"/>
      <c r="I623" s="200"/>
      <c r="J623" s="200"/>
      <c r="K623" s="200"/>
      <c r="L623" s="200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</row>
    <row r="624" spans="1:26" ht="15.75" thickBot="1" x14ac:dyDescent="0.3">
      <c r="A624" s="200"/>
      <c r="B624" s="200"/>
      <c r="C624" s="200"/>
      <c r="D624" s="200"/>
      <c r="E624" s="200"/>
      <c r="F624" s="200"/>
      <c r="G624" s="200"/>
      <c r="H624" s="200"/>
      <c r="I624" s="200"/>
      <c r="J624" s="200"/>
      <c r="K624" s="200"/>
      <c r="L624" s="200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</row>
    <row r="625" spans="1:26" ht="15.75" thickBot="1" x14ac:dyDescent="0.3">
      <c r="A625" s="200"/>
      <c r="B625" s="200"/>
      <c r="C625" s="200"/>
      <c r="D625" s="200"/>
      <c r="E625" s="200"/>
      <c r="F625" s="200"/>
      <c r="G625" s="200"/>
      <c r="H625" s="200"/>
      <c r="I625" s="200"/>
      <c r="J625" s="200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</row>
    <row r="626" spans="1:26" ht="15.75" thickBot="1" x14ac:dyDescent="0.3">
      <c r="A626" s="200"/>
      <c r="B626" s="200"/>
      <c r="C626" s="200"/>
      <c r="D626" s="200"/>
      <c r="E626" s="200"/>
      <c r="F626" s="200"/>
      <c r="G626" s="200"/>
      <c r="H626" s="200"/>
      <c r="I626" s="200"/>
      <c r="J626" s="200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</row>
    <row r="627" spans="1:26" ht="15.75" thickBot="1" x14ac:dyDescent="0.3">
      <c r="A627" s="200"/>
      <c r="B627" s="200"/>
      <c r="C627" s="200"/>
      <c r="D627" s="200"/>
      <c r="E627" s="200"/>
      <c r="F627" s="200"/>
      <c r="G627" s="200"/>
      <c r="H627" s="200"/>
      <c r="I627" s="200"/>
      <c r="J627" s="200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  <c r="Z627" s="200"/>
    </row>
    <row r="628" spans="1:26" ht="15.75" thickBot="1" x14ac:dyDescent="0.3">
      <c r="A628" s="200"/>
      <c r="B628" s="200"/>
      <c r="C628" s="200"/>
      <c r="D628" s="200"/>
      <c r="E628" s="200"/>
      <c r="F628" s="200"/>
      <c r="G628" s="200"/>
      <c r="H628" s="200"/>
      <c r="I628" s="200"/>
      <c r="J628" s="200"/>
      <c r="K628" s="200"/>
      <c r="L628" s="200"/>
      <c r="M628" s="200"/>
      <c r="N628" s="200"/>
      <c r="O628" s="200"/>
      <c r="P628" s="200"/>
      <c r="Q628" s="200"/>
      <c r="R628" s="200"/>
      <c r="S628" s="200"/>
      <c r="T628" s="200"/>
      <c r="U628" s="200"/>
      <c r="V628" s="200"/>
      <c r="W628" s="200"/>
      <c r="X628" s="200"/>
      <c r="Y628" s="200"/>
      <c r="Z628" s="200"/>
    </row>
    <row r="629" spans="1:26" ht="15.75" thickBot="1" x14ac:dyDescent="0.3">
      <c r="A629" s="200"/>
      <c r="B629" s="200"/>
      <c r="C629" s="200"/>
      <c r="D629" s="200"/>
      <c r="E629" s="200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  <c r="R629" s="200"/>
      <c r="S629" s="200"/>
      <c r="T629" s="200"/>
      <c r="U629" s="200"/>
      <c r="V629" s="200"/>
      <c r="W629" s="200"/>
      <c r="X629" s="200"/>
      <c r="Y629" s="200"/>
      <c r="Z629" s="200"/>
    </row>
    <row r="630" spans="1:26" ht="15.75" thickBot="1" x14ac:dyDescent="0.3">
      <c r="A630" s="200"/>
      <c r="B630" s="200"/>
      <c r="C630" s="200"/>
      <c r="D630" s="200"/>
      <c r="E630" s="200"/>
      <c r="F630" s="200"/>
      <c r="G630" s="200"/>
      <c r="H630" s="200"/>
      <c r="I630" s="200"/>
      <c r="J630" s="200"/>
      <c r="K630" s="200"/>
      <c r="L630" s="200"/>
      <c r="M630" s="200"/>
      <c r="N630" s="200"/>
      <c r="O630" s="200"/>
      <c r="P630" s="200"/>
      <c r="Q630" s="200"/>
      <c r="R630" s="200"/>
      <c r="S630" s="200"/>
      <c r="T630" s="200"/>
      <c r="U630" s="200"/>
      <c r="V630" s="200"/>
      <c r="W630" s="200"/>
      <c r="X630" s="200"/>
      <c r="Y630" s="200"/>
      <c r="Z630" s="200"/>
    </row>
    <row r="631" spans="1:26" ht="15.75" thickBot="1" x14ac:dyDescent="0.3">
      <c r="A631" s="200"/>
      <c r="B631" s="200"/>
      <c r="C631" s="200"/>
      <c r="D631" s="200"/>
      <c r="E631" s="200"/>
      <c r="F631" s="200"/>
      <c r="G631" s="200"/>
      <c r="H631" s="200"/>
      <c r="I631" s="200"/>
      <c r="J631" s="200"/>
      <c r="K631" s="200"/>
      <c r="L631" s="200"/>
      <c r="M631" s="200"/>
      <c r="N631" s="200"/>
      <c r="O631" s="200"/>
      <c r="P631" s="200"/>
      <c r="Q631" s="200"/>
      <c r="R631" s="200"/>
      <c r="S631" s="200"/>
      <c r="T631" s="200"/>
      <c r="U631" s="200"/>
      <c r="V631" s="200"/>
      <c r="W631" s="200"/>
      <c r="X631" s="200"/>
      <c r="Y631" s="200"/>
      <c r="Z631" s="200"/>
    </row>
    <row r="632" spans="1:26" ht="15.75" thickBot="1" x14ac:dyDescent="0.3">
      <c r="A632" s="200"/>
      <c r="B632" s="200"/>
      <c r="C632" s="200"/>
      <c r="D632" s="200"/>
      <c r="E632" s="200"/>
      <c r="F632" s="200"/>
      <c r="G632" s="200"/>
      <c r="H632" s="200"/>
      <c r="I632" s="200"/>
      <c r="J632" s="200"/>
      <c r="K632" s="200"/>
      <c r="L632" s="200"/>
      <c r="M632" s="200"/>
      <c r="N632" s="200"/>
      <c r="O632" s="200"/>
      <c r="P632" s="200"/>
      <c r="Q632" s="200"/>
      <c r="R632" s="200"/>
      <c r="S632" s="200"/>
      <c r="T632" s="200"/>
      <c r="U632" s="200"/>
      <c r="V632" s="200"/>
      <c r="W632" s="200"/>
      <c r="X632" s="200"/>
      <c r="Y632" s="200"/>
      <c r="Z632" s="200"/>
    </row>
    <row r="633" spans="1:26" ht="15.75" thickBot="1" x14ac:dyDescent="0.3">
      <c r="A633" s="200"/>
      <c r="B633" s="200"/>
      <c r="C633" s="200"/>
      <c r="D633" s="200"/>
      <c r="E633" s="200"/>
      <c r="F633" s="200"/>
      <c r="G633" s="200"/>
      <c r="H633" s="200"/>
      <c r="I633" s="200"/>
      <c r="J633" s="200"/>
      <c r="K633" s="200"/>
      <c r="L633" s="200"/>
      <c r="M633" s="200"/>
      <c r="N633" s="200"/>
      <c r="O633" s="200"/>
      <c r="P633" s="200"/>
      <c r="Q633" s="200"/>
      <c r="R633" s="200"/>
      <c r="S633" s="200"/>
      <c r="T633" s="200"/>
      <c r="U633" s="200"/>
      <c r="V633" s="200"/>
      <c r="W633" s="200"/>
      <c r="X633" s="200"/>
      <c r="Y633" s="200"/>
      <c r="Z633" s="200"/>
    </row>
    <row r="634" spans="1:26" ht="15.75" thickBot="1" x14ac:dyDescent="0.3">
      <c r="A634" s="200"/>
      <c r="B634" s="200"/>
      <c r="C634" s="200"/>
      <c r="D634" s="200"/>
      <c r="E634" s="200"/>
      <c r="F634" s="200"/>
      <c r="G634" s="200"/>
      <c r="H634" s="200"/>
      <c r="I634" s="200"/>
      <c r="J634" s="200"/>
      <c r="K634" s="200"/>
      <c r="L634" s="200"/>
      <c r="M634" s="200"/>
      <c r="N634" s="200"/>
      <c r="O634" s="200"/>
      <c r="P634" s="200"/>
      <c r="Q634" s="200"/>
      <c r="R634" s="200"/>
      <c r="S634" s="200"/>
      <c r="T634" s="200"/>
      <c r="U634" s="200"/>
      <c r="V634" s="200"/>
      <c r="W634" s="200"/>
      <c r="X634" s="200"/>
      <c r="Y634" s="200"/>
      <c r="Z634" s="200"/>
    </row>
    <row r="635" spans="1:26" ht="15.75" thickBot="1" x14ac:dyDescent="0.3">
      <c r="A635" s="200"/>
      <c r="B635" s="200"/>
      <c r="C635" s="200"/>
      <c r="D635" s="200"/>
      <c r="E635" s="200"/>
      <c r="F635" s="200"/>
      <c r="G635" s="200"/>
      <c r="H635" s="200"/>
      <c r="I635" s="200"/>
      <c r="J635" s="200"/>
      <c r="K635" s="200"/>
      <c r="L635" s="200"/>
      <c r="M635" s="200"/>
      <c r="N635" s="200"/>
      <c r="O635" s="200"/>
      <c r="P635" s="200"/>
      <c r="Q635" s="200"/>
      <c r="R635" s="200"/>
      <c r="S635" s="200"/>
      <c r="T635" s="200"/>
      <c r="U635" s="200"/>
      <c r="V635" s="200"/>
      <c r="W635" s="200"/>
      <c r="X635" s="200"/>
      <c r="Y635" s="200"/>
      <c r="Z635" s="200"/>
    </row>
    <row r="636" spans="1:26" ht="15.75" thickBot="1" x14ac:dyDescent="0.3">
      <c r="A636" s="200"/>
      <c r="B636" s="200"/>
      <c r="C636" s="200"/>
      <c r="D636" s="200"/>
      <c r="E636" s="200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</row>
    <row r="637" spans="1:26" ht="15.75" thickBot="1" x14ac:dyDescent="0.3">
      <c r="A637" s="200"/>
      <c r="B637" s="200"/>
      <c r="C637" s="200"/>
      <c r="D637" s="200"/>
      <c r="E637" s="200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</row>
    <row r="638" spans="1:26" ht="15.75" thickBot="1" x14ac:dyDescent="0.3">
      <c r="A638" s="200"/>
      <c r="B638" s="200"/>
      <c r="C638" s="200"/>
      <c r="D638" s="200"/>
      <c r="E638" s="200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</row>
    <row r="639" spans="1:26" ht="15.75" thickBot="1" x14ac:dyDescent="0.3">
      <c r="A639" s="200"/>
      <c r="B639" s="200"/>
      <c r="C639" s="200"/>
      <c r="D639" s="200"/>
      <c r="E639" s="200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</row>
    <row r="640" spans="1:26" ht="15.75" thickBot="1" x14ac:dyDescent="0.3">
      <c r="A640" s="200"/>
      <c r="B640" s="200"/>
      <c r="C640" s="200"/>
      <c r="D640" s="200"/>
      <c r="E640" s="200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</row>
    <row r="641" spans="1:26" ht="15.75" thickBot="1" x14ac:dyDescent="0.3">
      <c r="A641" s="200"/>
      <c r="B641" s="200"/>
      <c r="C641" s="200"/>
      <c r="D641" s="200"/>
      <c r="E641" s="200"/>
      <c r="F641" s="200"/>
      <c r="G641" s="200"/>
      <c r="H641" s="200"/>
      <c r="I641" s="200"/>
      <c r="J641" s="200"/>
      <c r="K641" s="200"/>
      <c r="L641" s="200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  <c r="Z641" s="200"/>
    </row>
    <row r="642" spans="1:26" ht="15.75" thickBot="1" x14ac:dyDescent="0.3">
      <c r="A642" s="200"/>
      <c r="B642" s="200"/>
      <c r="C642" s="200"/>
      <c r="D642" s="200"/>
      <c r="E642" s="200"/>
      <c r="F642" s="200"/>
      <c r="G642" s="200"/>
      <c r="H642" s="200"/>
      <c r="I642" s="200"/>
      <c r="J642" s="200"/>
      <c r="K642" s="200"/>
      <c r="L642" s="200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  <c r="Z642" s="200"/>
    </row>
    <row r="643" spans="1:26" ht="15.75" thickBot="1" x14ac:dyDescent="0.3">
      <c r="A643" s="200"/>
      <c r="B643" s="200"/>
      <c r="C643" s="200"/>
      <c r="D643" s="200"/>
      <c r="E643" s="200"/>
      <c r="F643" s="200"/>
      <c r="G643" s="200"/>
      <c r="H643" s="200"/>
      <c r="I643" s="200"/>
      <c r="J643" s="200"/>
      <c r="K643" s="200"/>
      <c r="L643" s="200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  <c r="Z643" s="200"/>
    </row>
    <row r="644" spans="1:26" ht="15.75" thickBot="1" x14ac:dyDescent="0.3">
      <c r="A644" s="200"/>
      <c r="B644" s="200"/>
      <c r="C644" s="200"/>
      <c r="D644" s="200"/>
      <c r="E644" s="200"/>
      <c r="F644" s="200"/>
      <c r="G644" s="200"/>
      <c r="H644" s="200"/>
      <c r="I644" s="200"/>
      <c r="J644" s="200"/>
      <c r="K644" s="200"/>
      <c r="L644" s="200"/>
      <c r="M644" s="200"/>
      <c r="N644" s="200"/>
      <c r="O644" s="200"/>
      <c r="P644" s="200"/>
      <c r="Q644" s="200"/>
      <c r="R644" s="200"/>
      <c r="S644" s="200"/>
      <c r="T644" s="200"/>
      <c r="U644" s="200"/>
      <c r="V644" s="200"/>
      <c r="W644" s="200"/>
      <c r="X644" s="200"/>
      <c r="Y644" s="200"/>
      <c r="Z644" s="200"/>
    </row>
    <row r="645" spans="1:26" ht="15.75" thickBot="1" x14ac:dyDescent="0.3">
      <c r="A645" s="200"/>
      <c r="B645" s="200"/>
      <c r="C645" s="200"/>
      <c r="D645" s="200"/>
      <c r="E645" s="200"/>
      <c r="F645" s="200"/>
      <c r="G645" s="200"/>
      <c r="H645" s="200"/>
      <c r="I645" s="200"/>
      <c r="J645" s="200"/>
      <c r="K645" s="200"/>
      <c r="L645" s="200"/>
      <c r="M645" s="200"/>
      <c r="N645" s="200"/>
      <c r="O645" s="200"/>
      <c r="P645" s="200"/>
      <c r="Q645" s="200"/>
      <c r="R645" s="200"/>
      <c r="S645" s="200"/>
      <c r="T645" s="200"/>
      <c r="U645" s="200"/>
      <c r="V645" s="200"/>
      <c r="W645" s="200"/>
      <c r="X645" s="200"/>
      <c r="Y645" s="200"/>
      <c r="Z645" s="200"/>
    </row>
    <row r="646" spans="1:26" ht="15.75" thickBot="1" x14ac:dyDescent="0.3">
      <c r="A646" s="200"/>
      <c r="B646" s="200"/>
      <c r="C646" s="200"/>
      <c r="D646" s="200"/>
      <c r="E646" s="200"/>
      <c r="F646" s="200"/>
      <c r="G646" s="200"/>
      <c r="H646" s="200"/>
      <c r="I646" s="200"/>
      <c r="J646" s="200"/>
      <c r="K646" s="200"/>
      <c r="L646" s="200"/>
      <c r="M646" s="200"/>
      <c r="N646" s="200"/>
      <c r="O646" s="200"/>
      <c r="P646" s="200"/>
      <c r="Q646" s="200"/>
      <c r="R646" s="200"/>
      <c r="S646" s="200"/>
      <c r="T646" s="200"/>
      <c r="U646" s="200"/>
      <c r="V646" s="200"/>
      <c r="W646" s="200"/>
      <c r="X646" s="200"/>
      <c r="Y646" s="200"/>
      <c r="Z646" s="200"/>
    </row>
    <row r="647" spans="1:26" ht="15.75" thickBot="1" x14ac:dyDescent="0.3">
      <c r="A647" s="200"/>
      <c r="B647" s="200"/>
      <c r="C647" s="200"/>
      <c r="D647" s="200"/>
      <c r="E647" s="200"/>
      <c r="F647" s="200"/>
      <c r="G647" s="200"/>
      <c r="H647" s="200"/>
      <c r="I647" s="200"/>
      <c r="J647" s="200"/>
      <c r="K647" s="200"/>
      <c r="L647" s="200"/>
      <c r="M647" s="200"/>
      <c r="N647" s="200"/>
      <c r="O647" s="200"/>
      <c r="P647" s="200"/>
      <c r="Q647" s="200"/>
      <c r="R647" s="200"/>
      <c r="S647" s="200"/>
      <c r="T647" s="200"/>
      <c r="U647" s="200"/>
      <c r="V647" s="200"/>
      <c r="W647" s="200"/>
      <c r="X647" s="200"/>
      <c r="Y647" s="200"/>
      <c r="Z647" s="200"/>
    </row>
    <row r="648" spans="1:26" ht="15.75" thickBot="1" x14ac:dyDescent="0.3">
      <c r="A648" s="200"/>
      <c r="B648" s="200"/>
      <c r="C648" s="200"/>
      <c r="D648" s="200"/>
      <c r="E648" s="200"/>
      <c r="F648" s="200"/>
      <c r="G648" s="200"/>
      <c r="H648" s="200"/>
      <c r="I648" s="200"/>
      <c r="J648" s="200"/>
      <c r="K648" s="200"/>
      <c r="L648" s="200"/>
      <c r="M648" s="200"/>
      <c r="N648" s="200"/>
      <c r="O648" s="200"/>
      <c r="P648" s="200"/>
      <c r="Q648" s="200"/>
      <c r="R648" s="200"/>
      <c r="S648" s="200"/>
      <c r="T648" s="200"/>
      <c r="U648" s="200"/>
      <c r="V648" s="200"/>
      <c r="W648" s="200"/>
      <c r="X648" s="200"/>
      <c r="Y648" s="200"/>
      <c r="Z648" s="200"/>
    </row>
    <row r="649" spans="1:26" ht="15.75" thickBot="1" x14ac:dyDescent="0.3">
      <c r="A649" s="200"/>
      <c r="B649" s="200"/>
      <c r="C649" s="200"/>
      <c r="D649" s="200"/>
      <c r="E649" s="200"/>
      <c r="F649" s="200"/>
      <c r="G649" s="200"/>
      <c r="H649" s="200"/>
      <c r="I649" s="200"/>
      <c r="J649" s="200"/>
      <c r="K649" s="200"/>
      <c r="L649" s="200"/>
      <c r="M649" s="200"/>
      <c r="N649" s="200"/>
      <c r="O649" s="200"/>
      <c r="P649" s="200"/>
      <c r="Q649" s="200"/>
      <c r="R649" s="200"/>
      <c r="S649" s="200"/>
      <c r="T649" s="200"/>
      <c r="U649" s="200"/>
      <c r="V649" s="200"/>
      <c r="W649" s="200"/>
      <c r="X649" s="200"/>
      <c r="Y649" s="200"/>
      <c r="Z649" s="200"/>
    </row>
    <row r="650" spans="1:26" ht="15.75" thickBot="1" x14ac:dyDescent="0.3">
      <c r="A650" s="200"/>
      <c r="B650" s="200"/>
      <c r="C650" s="200"/>
      <c r="D650" s="200"/>
      <c r="E650" s="200"/>
      <c r="F650" s="200"/>
      <c r="G650" s="200"/>
      <c r="H650" s="200"/>
      <c r="I650" s="200"/>
      <c r="J650" s="200"/>
      <c r="K650" s="200"/>
      <c r="L650" s="200"/>
      <c r="M650" s="200"/>
      <c r="N650" s="200"/>
      <c r="O650" s="200"/>
      <c r="P650" s="200"/>
      <c r="Q650" s="200"/>
      <c r="R650" s="200"/>
      <c r="S650" s="200"/>
      <c r="T650" s="200"/>
      <c r="U650" s="200"/>
      <c r="V650" s="200"/>
      <c r="W650" s="200"/>
      <c r="X650" s="200"/>
      <c r="Y650" s="200"/>
      <c r="Z650" s="200"/>
    </row>
    <row r="651" spans="1:26" ht="15.75" thickBot="1" x14ac:dyDescent="0.3">
      <c r="A651" s="200"/>
      <c r="B651" s="200"/>
      <c r="C651" s="200"/>
      <c r="D651" s="200"/>
      <c r="E651" s="200"/>
      <c r="F651" s="200"/>
      <c r="G651" s="200"/>
      <c r="H651" s="200"/>
      <c r="I651" s="200"/>
      <c r="J651" s="200"/>
      <c r="K651" s="200"/>
      <c r="L651" s="200"/>
      <c r="M651" s="200"/>
      <c r="N651" s="200"/>
      <c r="O651" s="200"/>
      <c r="P651" s="200"/>
      <c r="Q651" s="200"/>
      <c r="R651" s="200"/>
      <c r="S651" s="200"/>
      <c r="T651" s="200"/>
      <c r="U651" s="200"/>
      <c r="V651" s="200"/>
      <c r="W651" s="200"/>
      <c r="X651" s="200"/>
      <c r="Y651" s="200"/>
      <c r="Z651" s="200"/>
    </row>
    <row r="652" spans="1:26" ht="15.75" thickBot="1" x14ac:dyDescent="0.3">
      <c r="A652" s="200"/>
      <c r="B652" s="200"/>
      <c r="C652" s="200"/>
      <c r="D652" s="200"/>
      <c r="E652" s="200"/>
      <c r="F652" s="200"/>
      <c r="G652" s="200"/>
      <c r="H652" s="200"/>
      <c r="I652" s="200"/>
      <c r="J652" s="200"/>
      <c r="K652" s="200"/>
      <c r="L652" s="200"/>
      <c r="M652" s="200"/>
      <c r="N652" s="200"/>
      <c r="O652" s="200"/>
      <c r="P652" s="200"/>
      <c r="Q652" s="200"/>
      <c r="R652" s="200"/>
      <c r="S652" s="200"/>
      <c r="T652" s="200"/>
      <c r="U652" s="200"/>
      <c r="V652" s="200"/>
      <c r="W652" s="200"/>
      <c r="X652" s="200"/>
      <c r="Y652" s="200"/>
      <c r="Z652" s="200"/>
    </row>
    <row r="653" spans="1:26" ht="15.75" thickBot="1" x14ac:dyDescent="0.3">
      <c r="A653" s="200"/>
      <c r="B653" s="200"/>
      <c r="C653" s="200"/>
      <c r="D653" s="200"/>
      <c r="E653" s="200"/>
      <c r="F653" s="200"/>
      <c r="G653" s="200"/>
      <c r="H653" s="200"/>
      <c r="I653" s="200"/>
      <c r="J653" s="200"/>
      <c r="K653" s="200"/>
      <c r="L653" s="200"/>
      <c r="M653" s="200"/>
      <c r="N653" s="200"/>
      <c r="O653" s="200"/>
      <c r="P653" s="200"/>
      <c r="Q653" s="200"/>
      <c r="R653" s="200"/>
      <c r="S653" s="200"/>
      <c r="T653" s="200"/>
      <c r="U653" s="200"/>
      <c r="V653" s="200"/>
      <c r="W653" s="200"/>
      <c r="X653" s="200"/>
      <c r="Y653" s="200"/>
      <c r="Z653" s="200"/>
    </row>
    <row r="654" spans="1:26" ht="15.75" thickBot="1" x14ac:dyDescent="0.3">
      <c r="A654" s="200"/>
      <c r="B654" s="200"/>
      <c r="C654" s="200"/>
      <c r="D654" s="200"/>
      <c r="E654" s="200"/>
      <c r="F654" s="200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</row>
    <row r="655" spans="1:26" ht="15.75" thickBot="1" x14ac:dyDescent="0.3">
      <c r="A655" s="200"/>
      <c r="B655" s="200"/>
      <c r="C655" s="200"/>
      <c r="D655" s="200"/>
      <c r="E655" s="200"/>
      <c r="F655" s="200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</row>
    <row r="656" spans="1:26" ht="15.75" thickBot="1" x14ac:dyDescent="0.3">
      <c r="A656" s="200"/>
      <c r="B656" s="200"/>
      <c r="C656" s="200"/>
      <c r="D656" s="200"/>
      <c r="E656" s="200"/>
      <c r="F656" s="200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</row>
    <row r="657" spans="1:26" ht="15.75" thickBot="1" x14ac:dyDescent="0.3">
      <c r="A657" s="200"/>
      <c r="B657" s="200"/>
      <c r="C657" s="200"/>
      <c r="D657" s="200"/>
      <c r="E657" s="200"/>
      <c r="F657" s="200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</row>
    <row r="658" spans="1:26" ht="15.75" thickBot="1" x14ac:dyDescent="0.3">
      <c r="A658" s="200"/>
      <c r="B658" s="200"/>
      <c r="C658" s="200"/>
      <c r="D658" s="200"/>
      <c r="E658" s="200"/>
      <c r="F658" s="200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</row>
    <row r="659" spans="1:26" ht="15.75" thickBot="1" x14ac:dyDescent="0.3">
      <c r="A659" s="200"/>
      <c r="B659" s="200"/>
      <c r="C659" s="200"/>
      <c r="D659" s="200"/>
      <c r="E659" s="200"/>
      <c r="F659" s="200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  <c r="R659" s="200"/>
      <c r="S659" s="200"/>
      <c r="T659" s="200"/>
      <c r="U659" s="200"/>
      <c r="V659" s="200"/>
      <c r="W659" s="200"/>
      <c r="X659" s="200"/>
      <c r="Y659" s="200"/>
      <c r="Z659" s="200"/>
    </row>
    <row r="660" spans="1:26" ht="15.75" thickBot="1" x14ac:dyDescent="0.3">
      <c r="A660" s="200"/>
      <c r="B660" s="200"/>
      <c r="C660" s="200"/>
      <c r="D660" s="200"/>
      <c r="E660" s="200"/>
      <c r="F660" s="200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  <c r="R660" s="200"/>
      <c r="S660" s="200"/>
      <c r="T660" s="200"/>
      <c r="U660" s="200"/>
      <c r="V660" s="200"/>
      <c r="W660" s="200"/>
      <c r="X660" s="200"/>
      <c r="Y660" s="200"/>
      <c r="Z660" s="200"/>
    </row>
    <row r="661" spans="1:26" ht="15.75" thickBot="1" x14ac:dyDescent="0.3">
      <c r="A661" s="200"/>
      <c r="B661" s="200"/>
      <c r="C661" s="200"/>
      <c r="D661" s="200"/>
      <c r="E661" s="200"/>
      <c r="F661" s="200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  <c r="R661" s="200"/>
      <c r="S661" s="200"/>
      <c r="T661" s="200"/>
      <c r="U661" s="200"/>
      <c r="V661" s="200"/>
      <c r="W661" s="200"/>
      <c r="X661" s="200"/>
      <c r="Y661" s="200"/>
      <c r="Z661" s="200"/>
    </row>
    <row r="662" spans="1:26" ht="15.75" thickBot="1" x14ac:dyDescent="0.3">
      <c r="A662" s="200"/>
      <c r="B662" s="200"/>
      <c r="C662" s="200"/>
      <c r="D662" s="200"/>
      <c r="E662" s="200"/>
      <c r="F662" s="200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  <c r="R662" s="200"/>
      <c r="S662" s="200"/>
      <c r="T662" s="200"/>
      <c r="U662" s="200"/>
      <c r="V662" s="200"/>
      <c r="W662" s="200"/>
      <c r="X662" s="200"/>
      <c r="Y662" s="200"/>
      <c r="Z662" s="200"/>
    </row>
    <row r="663" spans="1:26" ht="15.75" thickBot="1" x14ac:dyDescent="0.3">
      <c r="A663" s="200"/>
      <c r="B663" s="200"/>
      <c r="C663" s="200"/>
      <c r="D663" s="200"/>
      <c r="E663" s="200"/>
      <c r="F663" s="200"/>
      <c r="G663" s="200"/>
      <c r="H663" s="200"/>
      <c r="I663" s="200"/>
      <c r="J663" s="200"/>
      <c r="K663" s="200"/>
      <c r="L663" s="200"/>
      <c r="M663" s="200"/>
      <c r="N663" s="200"/>
      <c r="O663" s="200"/>
      <c r="P663" s="200"/>
      <c r="Q663" s="200"/>
      <c r="R663" s="200"/>
      <c r="S663" s="200"/>
      <c r="T663" s="200"/>
      <c r="U663" s="200"/>
      <c r="V663" s="200"/>
      <c r="W663" s="200"/>
      <c r="X663" s="200"/>
      <c r="Y663" s="200"/>
      <c r="Z663" s="200"/>
    </row>
    <row r="664" spans="1:26" ht="15.75" thickBot="1" x14ac:dyDescent="0.3">
      <c r="A664" s="200"/>
      <c r="B664" s="200"/>
      <c r="C664" s="200"/>
      <c r="D664" s="200"/>
      <c r="E664" s="200"/>
      <c r="F664" s="200"/>
      <c r="G664" s="200"/>
      <c r="H664" s="200"/>
      <c r="I664" s="200"/>
      <c r="J664" s="200"/>
      <c r="K664" s="200"/>
      <c r="L664" s="200"/>
      <c r="M664" s="200"/>
      <c r="N664" s="200"/>
      <c r="O664" s="200"/>
      <c r="P664" s="200"/>
      <c r="Q664" s="200"/>
      <c r="R664" s="200"/>
      <c r="S664" s="200"/>
      <c r="T664" s="200"/>
      <c r="U664" s="200"/>
      <c r="V664" s="200"/>
      <c r="W664" s="200"/>
      <c r="X664" s="200"/>
      <c r="Y664" s="200"/>
      <c r="Z664" s="200"/>
    </row>
    <row r="665" spans="1:26" ht="15.75" thickBot="1" x14ac:dyDescent="0.3">
      <c r="A665" s="200"/>
      <c r="B665" s="200"/>
      <c r="C665" s="200"/>
      <c r="D665" s="200"/>
      <c r="E665" s="200"/>
      <c r="F665" s="200"/>
      <c r="G665" s="200"/>
      <c r="H665" s="200"/>
      <c r="I665" s="200"/>
      <c r="J665" s="200"/>
      <c r="K665" s="200"/>
      <c r="L665" s="200"/>
      <c r="M665" s="200"/>
      <c r="N665" s="200"/>
      <c r="O665" s="200"/>
      <c r="P665" s="200"/>
      <c r="Q665" s="200"/>
      <c r="R665" s="200"/>
      <c r="S665" s="200"/>
      <c r="T665" s="200"/>
      <c r="U665" s="200"/>
      <c r="V665" s="200"/>
      <c r="W665" s="200"/>
      <c r="X665" s="200"/>
      <c r="Y665" s="200"/>
      <c r="Z665" s="200"/>
    </row>
    <row r="666" spans="1:26" ht="15.75" thickBot="1" x14ac:dyDescent="0.3">
      <c r="A666" s="200"/>
      <c r="B666" s="200"/>
      <c r="C666" s="200"/>
      <c r="D666" s="200"/>
      <c r="E666" s="200"/>
      <c r="F666" s="200"/>
      <c r="G666" s="200"/>
      <c r="H666" s="200"/>
      <c r="I666" s="200"/>
      <c r="J666" s="200"/>
      <c r="K666" s="200"/>
      <c r="L666" s="200"/>
      <c r="M666" s="200"/>
      <c r="N666" s="200"/>
      <c r="O666" s="200"/>
      <c r="P666" s="200"/>
      <c r="Q666" s="200"/>
      <c r="R666" s="200"/>
      <c r="S666" s="200"/>
      <c r="T666" s="200"/>
      <c r="U666" s="200"/>
      <c r="V666" s="200"/>
      <c r="W666" s="200"/>
      <c r="X666" s="200"/>
      <c r="Y666" s="200"/>
      <c r="Z666" s="200"/>
    </row>
    <row r="667" spans="1:26" ht="15.75" thickBot="1" x14ac:dyDescent="0.3">
      <c r="A667" s="200"/>
      <c r="B667" s="200"/>
      <c r="C667" s="200"/>
      <c r="D667" s="200"/>
      <c r="E667" s="200"/>
      <c r="F667" s="200"/>
      <c r="G667" s="200"/>
      <c r="H667" s="200"/>
      <c r="I667" s="200"/>
      <c r="J667" s="200"/>
      <c r="K667" s="200"/>
      <c r="L667" s="200"/>
      <c r="M667" s="200"/>
      <c r="N667" s="200"/>
      <c r="O667" s="200"/>
      <c r="P667" s="200"/>
      <c r="Q667" s="200"/>
      <c r="R667" s="200"/>
      <c r="S667" s="200"/>
      <c r="T667" s="200"/>
      <c r="U667" s="200"/>
      <c r="V667" s="200"/>
      <c r="W667" s="200"/>
      <c r="X667" s="200"/>
      <c r="Y667" s="200"/>
      <c r="Z667" s="200"/>
    </row>
    <row r="668" spans="1:26" ht="15.75" thickBot="1" x14ac:dyDescent="0.3">
      <c r="A668" s="200"/>
      <c r="B668" s="200"/>
      <c r="C668" s="200"/>
      <c r="D668" s="200"/>
      <c r="E668" s="200"/>
      <c r="F668" s="200"/>
      <c r="G668" s="200"/>
      <c r="H668" s="200"/>
      <c r="I668" s="200"/>
      <c r="J668" s="200"/>
      <c r="K668" s="200"/>
      <c r="L668" s="200"/>
      <c r="M668" s="200"/>
      <c r="N668" s="200"/>
      <c r="O668" s="200"/>
      <c r="P668" s="200"/>
      <c r="Q668" s="200"/>
      <c r="R668" s="200"/>
      <c r="S668" s="200"/>
      <c r="T668" s="200"/>
      <c r="U668" s="200"/>
      <c r="V668" s="200"/>
      <c r="W668" s="200"/>
      <c r="X668" s="200"/>
      <c r="Y668" s="200"/>
      <c r="Z668" s="200"/>
    </row>
    <row r="669" spans="1:26" ht="15.75" thickBot="1" x14ac:dyDescent="0.3">
      <c r="A669" s="200"/>
      <c r="B669" s="200"/>
      <c r="C669" s="200"/>
      <c r="D669" s="200"/>
      <c r="E669" s="200"/>
      <c r="F669" s="200"/>
      <c r="G669" s="200"/>
      <c r="H669" s="200"/>
      <c r="I669" s="200"/>
      <c r="J669" s="200"/>
      <c r="K669" s="200"/>
      <c r="L669" s="200"/>
      <c r="M669" s="200"/>
      <c r="N669" s="200"/>
      <c r="O669" s="200"/>
      <c r="P669" s="200"/>
      <c r="Q669" s="200"/>
      <c r="R669" s="200"/>
      <c r="S669" s="200"/>
      <c r="T669" s="200"/>
      <c r="U669" s="200"/>
      <c r="V669" s="200"/>
      <c r="W669" s="200"/>
      <c r="X669" s="200"/>
      <c r="Y669" s="200"/>
      <c r="Z669" s="200"/>
    </row>
    <row r="670" spans="1:26" ht="15.75" thickBot="1" x14ac:dyDescent="0.3">
      <c r="A670" s="200"/>
      <c r="B670" s="200"/>
      <c r="C670" s="200"/>
      <c r="D670" s="200"/>
      <c r="E670" s="200"/>
      <c r="F670" s="200"/>
      <c r="G670" s="200"/>
      <c r="H670" s="200"/>
      <c r="I670" s="200"/>
      <c r="J670" s="200"/>
      <c r="K670" s="200"/>
      <c r="L670" s="200"/>
      <c r="M670" s="200"/>
      <c r="N670" s="200"/>
      <c r="O670" s="200"/>
      <c r="P670" s="200"/>
      <c r="Q670" s="200"/>
      <c r="R670" s="200"/>
      <c r="S670" s="200"/>
      <c r="T670" s="200"/>
      <c r="U670" s="200"/>
      <c r="V670" s="200"/>
      <c r="W670" s="200"/>
      <c r="X670" s="200"/>
      <c r="Y670" s="200"/>
      <c r="Z670" s="200"/>
    </row>
    <row r="671" spans="1:26" ht="15.75" thickBot="1" x14ac:dyDescent="0.3">
      <c r="A671" s="200"/>
      <c r="B671" s="200"/>
      <c r="C671" s="200"/>
      <c r="D671" s="200"/>
      <c r="E671" s="200"/>
      <c r="F671" s="200"/>
      <c r="G671" s="200"/>
      <c r="H671" s="200"/>
      <c r="I671" s="200"/>
      <c r="J671" s="200"/>
      <c r="K671" s="200"/>
      <c r="L671" s="200"/>
      <c r="M671" s="200"/>
      <c r="N671" s="200"/>
      <c r="O671" s="200"/>
      <c r="P671" s="200"/>
      <c r="Q671" s="200"/>
      <c r="R671" s="200"/>
      <c r="S671" s="200"/>
      <c r="T671" s="200"/>
      <c r="U671" s="200"/>
      <c r="V671" s="200"/>
      <c r="W671" s="200"/>
      <c r="X671" s="200"/>
      <c r="Y671" s="200"/>
      <c r="Z671" s="200"/>
    </row>
    <row r="672" spans="1:26" ht="15.75" thickBot="1" x14ac:dyDescent="0.3">
      <c r="A672" s="200"/>
      <c r="B672" s="200"/>
      <c r="C672" s="200"/>
      <c r="D672" s="200"/>
      <c r="E672" s="200"/>
      <c r="F672" s="200"/>
      <c r="G672" s="200"/>
      <c r="H672" s="200"/>
      <c r="I672" s="200"/>
      <c r="J672" s="200"/>
      <c r="K672" s="200"/>
      <c r="L672" s="200"/>
      <c r="M672" s="200"/>
      <c r="N672" s="200"/>
      <c r="O672" s="200"/>
      <c r="P672" s="200"/>
      <c r="Q672" s="200"/>
      <c r="R672" s="200"/>
      <c r="S672" s="200"/>
      <c r="T672" s="200"/>
      <c r="U672" s="200"/>
      <c r="V672" s="200"/>
      <c r="W672" s="200"/>
      <c r="X672" s="200"/>
      <c r="Y672" s="200"/>
      <c r="Z672" s="200"/>
    </row>
    <row r="673" spans="1:26" ht="15.75" thickBot="1" x14ac:dyDescent="0.3">
      <c r="A673" s="200"/>
      <c r="B673" s="200"/>
      <c r="C673" s="200"/>
      <c r="D673" s="200"/>
      <c r="E673" s="200"/>
      <c r="F673" s="200"/>
      <c r="G673" s="200"/>
      <c r="H673" s="200"/>
      <c r="I673" s="200"/>
      <c r="J673" s="200"/>
      <c r="K673" s="200"/>
      <c r="L673" s="200"/>
      <c r="M673" s="200"/>
      <c r="N673" s="200"/>
      <c r="O673" s="200"/>
      <c r="P673" s="200"/>
      <c r="Q673" s="200"/>
      <c r="R673" s="200"/>
      <c r="S673" s="200"/>
      <c r="T673" s="200"/>
      <c r="U673" s="200"/>
      <c r="V673" s="200"/>
      <c r="W673" s="200"/>
      <c r="X673" s="200"/>
      <c r="Y673" s="200"/>
      <c r="Z673" s="200"/>
    </row>
    <row r="674" spans="1:26" ht="15.75" thickBot="1" x14ac:dyDescent="0.3">
      <c r="A674" s="200"/>
      <c r="B674" s="200"/>
      <c r="C674" s="200"/>
      <c r="D674" s="200"/>
      <c r="E674" s="200"/>
      <c r="F674" s="200"/>
      <c r="G674" s="200"/>
      <c r="H674" s="200"/>
      <c r="I674" s="200"/>
      <c r="J674" s="200"/>
      <c r="K674" s="200"/>
      <c r="L674" s="200"/>
      <c r="M674" s="200"/>
      <c r="N674" s="200"/>
      <c r="O674" s="200"/>
      <c r="P674" s="200"/>
      <c r="Q674" s="200"/>
      <c r="R674" s="200"/>
      <c r="S674" s="200"/>
      <c r="T674" s="200"/>
      <c r="U674" s="200"/>
      <c r="V674" s="200"/>
      <c r="W674" s="200"/>
      <c r="X674" s="200"/>
      <c r="Y674" s="200"/>
      <c r="Z674" s="200"/>
    </row>
    <row r="675" spans="1:26" ht="15.75" thickBot="1" x14ac:dyDescent="0.3">
      <c r="A675" s="200"/>
      <c r="B675" s="200"/>
      <c r="C675" s="200"/>
      <c r="D675" s="200"/>
      <c r="E675" s="200"/>
      <c r="F675" s="200"/>
      <c r="G675" s="200"/>
      <c r="H675" s="200"/>
      <c r="I675" s="200"/>
      <c r="J675" s="200"/>
      <c r="K675" s="200"/>
      <c r="L675" s="200"/>
      <c r="M675" s="200"/>
      <c r="N675" s="200"/>
      <c r="O675" s="200"/>
      <c r="P675" s="200"/>
      <c r="Q675" s="200"/>
      <c r="R675" s="200"/>
      <c r="S675" s="200"/>
      <c r="T675" s="200"/>
      <c r="U675" s="200"/>
      <c r="V675" s="200"/>
      <c r="W675" s="200"/>
      <c r="X675" s="200"/>
      <c r="Y675" s="200"/>
      <c r="Z675" s="200"/>
    </row>
    <row r="676" spans="1:26" ht="15.75" thickBot="1" x14ac:dyDescent="0.3">
      <c r="A676" s="200"/>
      <c r="B676" s="200"/>
      <c r="C676" s="200"/>
      <c r="D676" s="200"/>
      <c r="E676" s="200"/>
      <c r="F676" s="200"/>
      <c r="G676" s="200"/>
      <c r="H676" s="200"/>
      <c r="I676" s="200"/>
      <c r="J676" s="200"/>
      <c r="K676" s="200"/>
      <c r="L676" s="200"/>
      <c r="M676" s="200"/>
      <c r="N676" s="200"/>
      <c r="O676" s="200"/>
      <c r="P676" s="200"/>
      <c r="Q676" s="200"/>
      <c r="R676" s="200"/>
      <c r="S676" s="200"/>
      <c r="T676" s="200"/>
      <c r="U676" s="200"/>
      <c r="V676" s="200"/>
      <c r="W676" s="200"/>
      <c r="X676" s="200"/>
      <c r="Y676" s="200"/>
      <c r="Z676" s="200"/>
    </row>
    <row r="677" spans="1:26" ht="15.75" thickBot="1" x14ac:dyDescent="0.3">
      <c r="A677" s="200"/>
      <c r="B677" s="200"/>
      <c r="C677" s="200"/>
      <c r="D677" s="200"/>
      <c r="E677" s="200"/>
      <c r="F677" s="200"/>
      <c r="G677" s="200"/>
      <c r="H677" s="200"/>
      <c r="I677" s="200"/>
      <c r="J677" s="200"/>
      <c r="K677" s="200"/>
      <c r="L677" s="200"/>
      <c r="M677" s="200"/>
      <c r="N677" s="200"/>
      <c r="O677" s="200"/>
      <c r="P677" s="200"/>
      <c r="Q677" s="200"/>
      <c r="R677" s="200"/>
      <c r="S677" s="200"/>
      <c r="T677" s="200"/>
      <c r="U677" s="200"/>
      <c r="V677" s="200"/>
      <c r="W677" s="200"/>
      <c r="X677" s="200"/>
      <c r="Y677" s="200"/>
      <c r="Z677" s="200"/>
    </row>
    <row r="678" spans="1:26" ht="15.75" thickBot="1" x14ac:dyDescent="0.3">
      <c r="A678" s="200"/>
      <c r="B678" s="200"/>
      <c r="C678" s="200"/>
      <c r="D678" s="200"/>
      <c r="E678" s="200"/>
      <c r="F678" s="200"/>
      <c r="G678" s="200"/>
      <c r="H678" s="200"/>
      <c r="I678" s="200"/>
      <c r="J678" s="200"/>
      <c r="K678" s="200"/>
      <c r="L678" s="200"/>
      <c r="M678" s="200"/>
      <c r="N678" s="200"/>
      <c r="O678" s="200"/>
      <c r="P678" s="200"/>
      <c r="Q678" s="200"/>
      <c r="R678" s="200"/>
      <c r="S678" s="200"/>
      <c r="T678" s="200"/>
      <c r="U678" s="200"/>
      <c r="V678" s="200"/>
      <c r="W678" s="200"/>
      <c r="X678" s="200"/>
      <c r="Y678" s="200"/>
      <c r="Z678" s="200"/>
    </row>
    <row r="679" spans="1:26" ht="15.75" thickBot="1" x14ac:dyDescent="0.3">
      <c r="A679" s="200"/>
      <c r="B679" s="200"/>
      <c r="C679" s="200"/>
      <c r="D679" s="200"/>
      <c r="E679" s="200"/>
      <c r="F679" s="200"/>
      <c r="G679" s="200"/>
      <c r="H679" s="200"/>
      <c r="I679" s="200"/>
      <c r="J679" s="200"/>
      <c r="K679" s="200"/>
      <c r="L679" s="200"/>
      <c r="M679" s="200"/>
      <c r="N679" s="200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  <c r="Z679" s="200"/>
    </row>
    <row r="680" spans="1:26" ht="15.75" thickBot="1" x14ac:dyDescent="0.3">
      <c r="A680" s="200"/>
      <c r="B680" s="200"/>
      <c r="C680" s="200"/>
      <c r="D680" s="200"/>
      <c r="E680" s="200"/>
      <c r="F680" s="200"/>
      <c r="G680" s="200"/>
      <c r="H680" s="200"/>
      <c r="I680" s="200"/>
      <c r="J680" s="200"/>
      <c r="K680" s="200"/>
      <c r="L680" s="200"/>
      <c r="M680" s="200"/>
      <c r="N680" s="200"/>
      <c r="O680" s="200"/>
      <c r="P680" s="200"/>
      <c r="Q680" s="200"/>
      <c r="R680" s="200"/>
      <c r="S680" s="200"/>
      <c r="T680" s="200"/>
      <c r="U680" s="200"/>
      <c r="V680" s="200"/>
      <c r="W680" s="200"/>
      <c r="X680" s="200"/>
      <c r="Y680" s="200"/>
      <c r="Z680" s="200"/>
    </row>
    <row r="681" spans="1:26" ht="15.75" thickBot="1" x14ac:dyDescent="0.3">
      <c r="A681" s="200"/>
      <c r="B681" s="200"/>
      <c r="C681" s="200"/>
      <c r="D681" s="200"/>
      <c r="E681" s="200"/>
      <c r="F681" s="200"/>
      <c r="G681" s="200"/>
      <c r="H681" s="200"/>
      <c r="I681" s="200"/>
      <c r="J681" s="200"/>
      <c r="K681" s="200"/>
      <c r="L681" s="200"/>
      <c r="M681" s="200"/>
      <c r="N681" s="200"/>
      <c r="O681" s="200"/>
      <c r="P681" s="200"/>
      <c r="Q681" s="200"/>
      <c r="R681" s="200"/>
      <c r="S681" s="200"/>
      <c r="T681" s="200"/>
      <c r="U681" s="200"/>
      <c r="V681" s="200"/>
      <c r="W681" s="200"/>
      <c r="X681" s="200"/>
      <c r="Y681" s="200"/>
      <c r="Z681" s="200"/>
    </row>
    <row r="682" spans="1:26" ht="15.75" thickBot="1" x14ac:dyDescent="0.3">
      <c r="A682" s="200"/>
      <c r="B682" s="200"/>
      <c r="C682" s="200"/>
      <c r="D682" s="200"/>
      <c r="E682" s="200"/>
      <c r="F682" s="200"/>
      <c r="G682" s="200"/>
      <c r="H682" s="200"/>
      <c r="I682" s="200"/>
      <c r="J682" s="200"/>
      <c r="K682" s="200"/>
      <c r="L682" s="200"/>
      <c r="M682" s="200"/>
      <c r="N682" s="200"/>
      <c r="O682" s="200"/>
      <c r="P682" s="200"/>
      <c r="Q682" s="200"/>
      <c r="R682" s="200"/>
      <c r="S682" s="200"/>
      <c r="T682" s="200"/>
      <c r="U682" s="200"/>
      <c r="V682" s="200"/>
      <c r="W682" s="200"/>
      <c r="X682" s="200"/>
      <c r="Y682" s="200"/>
      <c r="Z682" s="200"/>
    </row>
    <row r="683" spans="1:26" ht="15.75" thickBot="1" x14ac:dyDescent="0.3">
      <c r="A683" s="200"/>
      <c r="B683" s="200"/>
      <c r="C683" s="200"/>
      <c r="D683" s="200"/>
      <c r="E683" s="200"/>
      <c r="F683" s="200"/>
      <c r="G683" s="200"/>
      <c r="H683" s="200"/>
      <c r="I683" s="200"/>
      <c r="J683" s="200"/>
      <c r="K683" s="200"/>
      <c r="L683" s="200"/>
      <c r="M683" s="200"/>
      <c r="N683" s="200"/>
      <c r="O683" s="200"/>
      <c r="P683" s="200"/>
      <c r="Q683" s="200"/>
      <c r="R683" s="200"/>
      <c r="S683" s="200"/>
      <c r="T683" s="200"/>
      <c r="U683" s="200"/>
      <c r="V683" s="200"/>
      <c r="W683" s="200"/>
      <c r="X683" s="200"/>
      <c r="Y683" s="200"/>
      <c r="Z683" s="200"/>
    </row>
    <row r="684" spans="1:26" ht="15.75" thickBot="1" x14ac:dyDescent="0.3">
      <c r="A684" s="200"/>
      <c r="B684" s="200"/>
      <c r="C684" s="200"/>
      <c r="D684" s="200"/>
      <c r="E684" s="200"/>
      <c r="F684" s="200"/>
      <c r="G684" s="200"/>
      <c r="H684" s="200"/>
      <c r="I684" s="200"/>
      <c r="J684" s="200"/>
      <c r="K684" s="200"/>
      <c r="L684" s="200"/>
      <c r="M684" s="200"/>
      <c r="N684" s="200"/>
      <c r="O684" s="200"/>
      <c r="P684" s="200"/>
      <c r="Q684" s="200"/>
      <c r="R684" s="200"/>
      <c r="S684" s="200"/>
      <c r="T684" s="200"/>
      <c r="U684" s="200"/>
      <c r="V684" s="200"/>
      <c r="W684" s="200"/>
      <c r="X684" s="200"/>
      <c r="Y684" s="200"/>
      <c r="Z684" s="200"/>
    </row>
    <row r="685" spans="1:26" ht="15.75" thickBot="1" x14ac:dyDescent="0.3">
      <c r="A685" s="200"/>
      <c r="B685" s="200"/>
      <c r="C685" s="200"/>
      <c r="D685" s="200"/>
      <c r="E685" s="200"/>
      <c r="F685" s="200"/>
      <c r="G685" s="200"/>
      <c r="H685" s="200"/>
      <c r="I685" s="200"/>
      <c r="J685" s="200"/>
      <c r="K685" s="200"/>
      <c r="L685" s="200"/>
      <c r="M685" s="200"/>
      <c r="N685" s="200"/>
      <c r="O685" s="200"/>
      <c r="P685" s="200"/>
      <c r="Q685" s="200"/>
      <c r="R685" s="200"/>
      <c r="S685" s="200"/>
      <c r="T685" s="200"/>
      <c r="U685" s="200"/>
      <c r="V685" s="200"/>
      <c r="W685" s="200"/>
      <c r="X685" s="200"/>
      <c r="Y685" s="200"/>
      <c r="Z685" s="200"/>
    </row>
    <row r="686" spans="1:26" ht="15.75" thickBot="1" x14ac:dyDescent="0.3">
      <c r="A686" s="200"/>
      <c r="B686" s="200"/>
      <c r="C686" s="200"/>
      <c r="D686" s="200"/>
      <c r="E686" s="200"/>
      <c r="F686" s="200"/>
      <c r="G686" s="200"/>
      <c r="H686" s="200"/>
      <c r="I686" s="200"/>
      <c r="J686" s="200"/>
      <c r="K686" s="200"/>
      <c r="L686" s="200"/>
      <c r="M686" s="200"/>
      <c r="N686" s="200"/>
      <c r="O686" s="200"/>
      <c r="P686" s="200"/>
      <c r="Q686" s="200"/>
      <c r="R686" s="200"/>
      <c r="S686" s="200"/>
      <c r="T686" s="200"/>
      <c r="U686" s="200"/>
      <c r="V686" s="200"/>
      <c r="W686" s="200"/>
      <c r="X686" s="200"/>
      <c r="Y686" s="200"/>
      <c r="Z686" s="200"/>
    </row>
    <row r="687" spans="1:26" ht="15.75" thickBot="1" x14ac:dyDescent="0.3">
      <c r="A687" s="200"/>
      <c r="B687" s="200"/>
      <c r="C687" s="200"/>
      <c r="D687" s="200"/>
      <c r="E687" s="200"/>
      <c r="F687" s="200"/>
      <c r="G687" s="200"/>
      <c r="H687" s="200"/>
      <c r="I687" s="200"/>
      <c r="J687" s="200"/>
      <c r="K687" s="200"/>
      <c r="L687" s="200"/>
      <c r="M687" s="200"/>
      <c r="N687" s="200"/>
      <c r="O687" s="200"/>
      <c r="P687" s="200"/>
      <c r="Q687" s="200"/>
      <c r="R687" s="200"/>
      <c r="S687" s="200"/>
      <c r="T687" s="200"/>
      <c r="U687" s="200"/>
      <c r="V687" s="200"/>
      <c r="W687" s="200"/>
      <c r="X687" s="200"/>
      <c r="Y687" s="200"/>
      <c r="Z687" s="200"/>
    </row>
    <row r="688" spans="1:26" ht="15.75" thickBot="1" x14ac:dyDescent="0.3">
      <c r="A688" s="200"/>
      <c r="B688" s="200"/>
      <c r="C688" s="200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  <c r="Z688" s="200"/>
    </row>
    <row r="689" spans="1:26" ht="15.75" thickBot="1" x14ac:dyDescent="0.3">
      <c r="A689" s="200"/>
      <c r="B689" s="200"/>
      <c r="C689" s="200"/>
      <c r="D689" s="200"/>
      <c r="E689" s="200"/>
      <c r="F689" s="200"/>
      <c r="G689" s="200"/>
      <c r="H689" s="200"/>
      <c r="I689" s="200"/>
      <c r="J689" s="200"/>
      <c r="K689" s="200"/>
      <c r="L689" s="200"/>
      <c r="M689" s="200"/>
      <c r="N689" s="200"/>
      <c r="O689" s="200"/>
      <c r="P689" s="200"/>
      <c r="Q689" s="200"/>
      <c r="R689" s="200"/>
      <c r="S689" s="200"/>
      <c r="T689" s="200"/>
      <c r="U689" s="200"/>
      <c r="V689" s="200"/>
      <c r="W689" s="200"/>
      <c r="X689" s="200"/>
      <c r="Y689" s="200"/>
      <c r="Z689" s="200"/>
    </row>
    <row r="690" spans="1:26" ht="15.75" thickBot="1" x14ac:dyDescent="0.3">
      <c r="A690" s="200"/>
      <c r="B690" s="200"/>
      <c r="C690" s="200"/>
      <c r="D690" s="200"/>
      <c r="E690" s="200"/>
      <c r="F690" s="200"/>
      <c r="G690" s="200"/>
      <c r="H690" s="200"/>
      <c r="I690" s="200"/>
      <c r="J690" s="200"/>
      <c r="K690" s="200"/>
      <c r="L690" s="200"/>
      <c r="M690" s="200"/>
      <c r="N690" s="200"/>
      <c r="O690" s="200"/>
      <c r="P690" s="200"/>
      <c r="Q690" s="200"/>
      <c r="R690" s="200"/>
      <c r="S690" s="200"/>
      <c r="T690" s="200"/>
      <c r="U690" s="200"/>
      <c r="V690" s="200"/>
      <c r="W690" s="200"/>
      <c r="X690" s="200"/>
      <c r="Y690" s="200"/>
      <c r="Z690" s="200"/>
    </row>
    <row r="691" spans="1:26" ht="15.75" thickBot="1" x14ac:dyDescent="0.3">
      <c r="A691" s="200"/>
      <c r="B691" s="200"/>
      <c r="C691" s="200"/>
      <c r="D691" s="200"/>
      <c r="E691" s="200"/>
      <c r="F691" s="200"/>
      <c r="G691" s="200"/>
      <c r="H691" s="200"/>
      <c r="I691" s="200"/>
      <c r="J691" s="200"/>
      <c r="K691" s="200"/>
      <c r="L691" s="200"/>
      <c r="M691" s="200"/>
      <c r="N691" s="200"/>
      <c r="O691" s="200"/>
      <c r="P691" s="200"/>
      <c r="Q691" s="200"/>
      <c r="R691" s="200"/>
      <c r="S691" s="200"/>
      <c r="T691" s="200"/>
      <c r="U691" s="200"/>
      <c r="V691" s="200"/>
      <c r="W691" s="200"/>
      <c r="X691" s="200"/>
      <c r="Y691" s="200"/>
      <c r="Z691" s="200"/>
    </row>
    <row r="692" spans="1:26" ht="15.75" thickBot="1" x14ac:dyDescent="0.3">
      <c r="A692" s="200"/>
      <c r="B692" s="200"/>
      <c r="C692" s="200"/>
      <c r="D692" s="200"/>
      <c r="E692" s="200"/>
      <c r="F692" s="200"/>
      <c r="G692" s="200"/>
      <c r="H692" s="200"/>
      <c r="I692" s="200"/>
      <c r="J692" s="200"/>
      <c r="K692" s="200"/>
      <c r="L692" s="200"/>
      <c r="M692" s="200"/>
      <c r="N692" s="200"/>
      <c r="O692" s="200"/>
      <c r="P692" s="200"/>
      <c r="Q692" s="200"/>
      <c r="R692" s="200"/>
      <c r="S692" s="200"/>
      <c r="T692" s="200"/>
      <c r="U692" s="200"/>
      <c r="V692" s="200"/>
      <c r="W692" s="200"/>
      <c r="X692" s="200"/>
      <c r="Y692" s="200"/>
      <c r="Z692" s="200"/>
    </row>
    <row r="693" spans="1:26" ht="15.75" thickBot="1" x14ac:dyDescent="0.3">
      <c r="A693" s="200"/>
      <c r="B693" s="200"/>
      <c r="C693" s="200"/>
      <c r="D693" s="200"/>
      <c r="E693" s="200"/>
      <c r="F693" s="200"/>
      <c r="G693" s="200"/>
      <c r="H693" s="200"/>
      <c r="I693" s="200"/>
      <c r="J693" s="200"/>
      <c r="K693" s="200"/>
      <c r="L693" s="200"/>
      <c r="M693" s="200"/>
      <c r="N693" s="200"/>
      <c r="O693" s="200"/>
      <c r="P693" s="200"/>
      <c r="Q693" s="200"/>
      <c r="R693" s="200"/>
      <c r="S693" s="200"/>
      <c r="T693" s="200"/>
      <c r="U693" s="200"/>
      <c r="V693" s="200"/>
      <c r="W693" s="200"/>
      <c r="X693" s="200"/>
      <c r="Y693" s="200"/>
      <c r="Z693" s="200"/>
    </row>
    <row r="694" spans="1:26" ht="15.75" thickBot="1" x14ac:dyDescent="0.3">
      <c r="A694" s="200"/>
      <c r="B694" s="200"/>
      <c r="C694" s="200"/>
      <c r="D694" s="200"/>
      <c r="E694" s="200"/>
      <c r="F694" s="200"/>
      <c r="G694" s="200"/>
      <c r="H694" s="200"/>
      <c r="I694" s="200"/>
      <c r="J694" s="200"/>
      <c r="K694" s="200"/>
      <c r="L694" s="200"/>
      <c r="M694" s="200"/>
      <c r="N694" s="200"/>
      <c r="O694" s="200"/>
      <c r="P694" s="200"/>
      <c r="Q694" s="200"/>
      <c r="R694" s="200"/>
      <c r="S694" s="200"/>
      <c r="T694" s="200"/>
      <c r="U694" s="200"/>
      <c r="V694" s="200"/>
      <c r="W694" s="200"/>
      <c r="X694" s="200"/>
      <c r="Y694" s="200"/>
      <c r="Z694" s="200"/>
    </row>
    <row r="695" spans="1:26" ht="15.75" thickBot="1" x14ac:dyDescent="0.3">
      <c r="A695" s="200"/>
      <c r="B695" s="200"/>
      <c r="C695" s="200"/>
      <c r="D695" s="200"/>
      <c r="E695" s="200"/>
      <c r="F695" s="200"/>
      <c r="G695" s="200"/>
      <c r="H695" s="200"/>
      <c r="I695" s="200"/>
      <c r="J695" s="200"/>
      <c r="K695" s="200"/>
      <c r="L695" s="200"/>
      <c r="M695" s="200"/>
      <c r="N695" s="200"/>
      <c r="O695" s="200"/>
      <c r="P695" s="200"/>
      <c r="Q695" s="200"/>
      <c r="R695" s="200"/>
      <c r="S695" s="200"/>
      <c r="T695" s="200"/>
      <c r="U695" s="200"/>
      <c r="V695" s="200"/>
      <c r="W695" s="200"/>
      <c r="X695" s="200"/>
      <c r="Y695" s="200"/>
      <c r="Z695" s="200"/>
    </row>
    <row r="696" spans="1:26" ht="15.75" thickBot="1" x14ac:dyDescent="0.3">
      <c r="A696" s="200"/>
      <c r="B696" s="200"/>
      <c r="C696" s="200"/>
      <c r="D696" s="200"/>
      <c r="E696" s="200"/>
      <c r="F696" s="200"/>
      <c r="G696" s="200"/>
      <c r="H696" s="200"/>
      <c r="I696" s="200"/>
      <c r="J696" s="200"/>
      <c r="K696" s="200"/>
      <c r="L696" s="200"/>
      <c r="M696" s="200"/>
      <c r="N696" s="200"/>
      <c r="O696" s="200"/>
      <c r="P696" s="200"/>
      <c r="Q696" s="200"/>
      <c r="R696" s="200"/>
      <c r="S696" s="200"/>
      <c r="T696" s="200"/>
      <c r="U696" s="200"/>
      <c r="V696" s="200"/>
      <c r="W696" s="200"/>
      <c r="X696" s="200"/>
      <c r="Y696" s="200"/>
      <c r="Z696" s="200"/>
    </row>
    <row r="697" spans="1:26" ht="15.75" thickBot="1" x14ac:dyDescent="0.3">
      <c r="A697" s="200"/>
      <c r="B697" s="200"/>
      <c r="C697" s="200"/>
      <c r="D697" s="200"/>
      <c r="E697" s="200"/>
      <c r="F697" s="200"/>
      <c r="G697" s="200"/>
      <c r="H697" s="200"/>
      <c r="I697" s="200"/>
      <c r="J697" s="200"/>
      <c r="K697" s="200"/>
      <c r="L697" s="200"/>
      <c r="M697" s="200"/>
      <c r="N697" s="200"/>
      <c r="O697" s="200"/>
      <c r="P697" s="200"/>
      <c r="Q697" s="200"/>
      <c r="R697" s="200"/>
      <c r="S697" s="200"/>
      <c r="T697" s="200"/>
      <c r="U697" s="200"/>
      <c r="V697" s="200"/>
      <c r="W697" s="200"/>
      <c r="X697" s="200"/>
      <c r="Y697" s="200"/>
      <c r="Z697" s="200"/>
    </row>
    <row r="698" spans="1:26" ht="15.75" thickBot="1" x14ac:dyDescent="0.3">
      <c r="A698" s="200"/>
      <c r="B698" s="200"/>
      <c r="C698" s="200"/>
      <c r="D698" s="200"/>
      <c r="E698" s="200"/>
      <c r="F698" s="200"/>
      <c r="G698" s="200"/>
      <c r="H698" s="200"/>
      <c r="I698" s="200"/>
      <c r="J698" s="200"/>
      <c r="K698" s="200"/>
      <c r="L698" s="200"/>
      <c r="M698" s="200"/>
      <c r="N698" s="200"/>
      <c r="O698" s="200"/>
      <c r="P698" s="200"/>
      <c r="Q698" s="200"/>
      <c r="R698" s="200"/>
      <c r="S698" s="200"/>
      <c r="T698" s="200"/>
      <c r="U698" s="200"/>
      <c r="V698" s="200"/>
      <c r="W698" s="200"/>
      <c r="X698" s="200"/>
      <c r="Y698" s="200"/>
      <c r="Z698" s="200"/>
    </row>
    <row r="699" spans="1:26" ht="15.75" thickBot="1" x14ac:dyDescent="0.3">
      <c r="A699" s="200"/>
      <c r="B699" s="200"/>
      <c r="C699" s="200"/>
      <c r="D699" s="200"/>
      <c r="E699" s="200"/>
      <c r="F699" s="200"/>
      <c r="G699" s="200"/>
      <c r="H699" s="200"/>
      <c r="I699" s="200"/>
      <c r="J699" s="200"/>
      <c r="K699" s="200"/>
      <c r="L699" s="200"/>
      <c r="M699" s="200"/>
      <c r="N699" s="200"/>
      <c r="O699" s="200"/>
      <c r="P699" s="200"/>
      <c r="Q699" s="200"/>
      <c r="R699" s="200"/>
      <c r="S699" s="200"/>
      <c r="T699" s="200"/>
      <c r="U699" s="200"/>
      <c r="V699" s="200"/>
      <c r="W699" s="200"/>
      <c r="X699" s="200"/>
      <c r="Y699" s="200"/>
      <c r="Z699" s="200"/>
    </row>
    <row r="700" spans="1:26" ht="15.75" thickBot="1" x14ac:dyDescent="0.3">
      <c r="A700" s="200"/>
      <c r="B700" s="200"/>
      <c r="C700" s="200"/>
      <c r="D700" s="200"/>
      <c r="E700" s="200"/>
      <c r="F700" s="200"/>
      <c r="G700" s="200"/>
      <c r="H700" s="200"/>
      <c r="I700" s="200"/>
      <c r="J700" s="200"/>
      <c r="K700" s="200"/>
      <c r="L700" s="200"/>
      <c r="M700" s="200"/>
      <c r="N700" s="200"/>
      <c r="O700" s="200"/>
      <c r="P700" s="200"/>
      <c r="Q700" s="200"/>
      <c r="R700" s="200"/>
      <c r="S700" s="200"/>
      <c r="T700" s="200"/>
      <c r="U700" s="200"/>
      <c r="V700" s="200"/>
      <c r="W700" s="200"/>
      <c r="X700" s="200"/>
      <c r="Y700" s="200"/>
      <c r="Z700" s="200"/>
    </row>
    <row r="701" spans="1:26" ht="15.75" thickBot="1" x14ac:dyDescent="0.3">
      <c r="A701" s="200"/>
      <c r="B701" s="200"/>
      <c r="C701" s="200"/>
      <c r="D701" s="200"/>
      <c r="E701" s="200"/>
      <c r="F701" s="200"/>
      <c r="G701" s="200"/>
      <c r="H701" s="200"/>
      <c r="I701" s="200"/>
      <c r="J701" s="200"/>
      <c r="K701" s="200"/>
      <c r="L701" s="200"/>
      <c r="M701" s="200"/>
      <c r="N701" s="200"/>
      <c r="O701" s="200"/>
      <c r="P701" s="200"/>
      <c r="Q701" s="200"/>
      <c r="R701" s="200"/>
      <c r="S701" s="200"/>
      <c r="T701" s="200"/>
      <c r="U701" s="200"/>
      <c r="V701" s="200"/>
      <c r="W701" s="200"/>
      <c r="X701" s="200"/>
      <c r="Y701" s="200"/>
      <c r="Z701" s="200"/>
    </row>
    <row r="702" spans="1:26" ht="15.75" thickBot="1" x14ac:dyDescent="0.3">
      <c r="A702" s="200"/>
      <c r="B702" s="200"/>
      <c r="C702" s="200"/>
      <c r="D702" s="200"/>
      <c r="E702" s="200"/>
      <c r="F702" s="200"/>
      <c r="G702" s="200"/>
      <c r="H702" s="200"/>
      <c r="I702" s="200"/>
      <c r="J702" s="200"/>
      <c r="K702" s="200"/>
      <c r="L702" s="200"/>
      <c r="M702" s="200"/>
      <c r="N702" s="200"/>
      <c r="O702" s="200"/>
      <c r="P702" s="200"/>
      <c r="Q702" s="200"/>
      <c r="R702" s="200"/>
      <c r="S702" s="200"/>
      <c r="T702" s="200"/>
      <c r="U702" s="200"/>
      <c r="V702" s="200"/>
      <c r="W702" s="200"/>
      <c r="X702" s="200"/>
      <c r="Y702" s="200"/>
      <c r="Z702" s="200"/>
    </row>
    <row r="703" spans="1:26" ht="15.75" thickBot="1" x14ac:dyDescent="0.3">
      <c r="A703" s="200"/>
      <c r="B703" s="200"/>
      <c r="C703" s="200"/>
      <c r="D703" s="200"/>
      <c r="E703" s="200"/>
      <c r="F703" s="200"/>
      <c r="G703" s="200"/>
      <c r="H703" s="200"/>
      <c r="I703" s="200"/>
      <c r="J703" s="200"/>
      <c r="K703" s="200"/>
      <c r="L703" s="200"/>
      <c r="M703" s="200"/>
      <c r="N703" s="200"/>
      <c r="O703" s="200"/>
      <c r="P703" s="200"/>
      <c r="Q703" s="200"/>
      <c r="R703" s="200"/>
      <c r="S703" s="200"/>
      <c r="T703" s="200"/>
      <c r="U703" s="200"/>
      <c r="V703" s="200"/>
      <c r="W703" s="200"/>
      <c r="X703" s="200"/>
      <c r="Y703" s="200"/>
      <c r="Z703" s="200"/>
    </row>
    <row r="704" spans="1:26" ht="15.75" thickBot="1" x14ac:dyDescent="0.3">
      <c r="A704" s="200"/>
      <c r="B704" s="200"/>
      <c r="C704" s="200"/>
      <c r="D704" s="200"/>
      <c r="E704" s="200"/>
      <c r="F704" s="200"/>
      <c r="G704" s="200"/>
      <c r="H704" s="200"/>
      <c r="I704" s="200"/>
      <c r="J704" s="200"/>
      <c r="K704" s="200"/>
      <c r="L704" s="200"/>
      <c r="M704" s="200"/>
      <c r="N704" s="200"/>
      <c r="O704" s="200"/>
      <c r="P704" s="200"/>
      <c r="Q704" s="200"/>
      <c r="R704" s="200"/>
      <c r="S704" s="200"/>
      <c r="T704" s="200"/>
      <c r="U704" s="200"/>
      <c r="V704" s="200"/>
      <c r="W704" s="200"/>
      <c r="X704" s="200"/>
      <c r="Y704" s="200"/>
      <c r="Z704" s="200"/>
    </row>
    <row r="705" spans="1:26" ht="15.75" thickBot="1" x14ac:dyDescent="0.3">
      <c r="A705" s="200"/>
      <c r="B705" s="200"/>
      <c r="C705" s="200"/>
      <c r="D705" s="200"/>
      <c r="E705" s="200"/>
      <c r="F705" s="200"/>
      <c r="G705" s="200"/>
      <c r="H705" s="200"/>
      <c r="I705" s="200"/>
      <c r="J705" s="200"/>
      <c r="K705" s="200"/>
      <c r="L705" s="200"/>
      <c r="M705" s="200"/>
      <c r="N705" s="200"/>
      <c r="O705" s="200"/>
      <c r="P705" s="200"/>
      <c r="Q705" s="200"/>
      <c r="R705" s="200"/>
      <c r="S705" s="200"/>
      <c r="T705" s="200"/>
      <c r="U705" s="200"/>
      <c r="V705" s="200"/>
      <c r="W705" s="200"/>
      <c r="X705" s="200"/>
      <c r="Y705" s="200"/>
      <c r="Z705" s="200"/>
    </row>
    <row r="706" spans="1:26" ht="15.75" thickBot="1" x14ac:dyDescent="0.3">
      <c r="A706" s="200"/>
      <c r="B706" s="200"/>
      <c r="C706" s="200"/>
      <c r="D706" s="200"/>
      <c r="E706" s="200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  <c r="R706" s="200"/>
      <c r="S706" s="200"/>
      <c r="T706" s="200"/>
      <c r="U706" s="200"/>
      <c r="V706" s="200"/>
      <c r="W706" s="200"/>
      <c r="X706" s="200"/>
      <c r="Y706" s="200"/>
      <c r="Z706" s="200"/>
    </row>
    <row r="707" spans="1:26" ht="15.75" thickBot="1" x14ac:dyDescent="0.3">
      <c r="A707" s="200"/>
      <c r="B707" s="200"/>
      <c r="C707" s="200"/>
      <c r="D707" s="200"/>
      <c r="E707" s="200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  <c r="R707" s="200"/>
      <c r="S707" s="200"/>
      <c r="T707" s="200"/>
      <c r="U707" s="200"/>
      <c r="V707" s="200"/>
      <c r="W707" s="200"/>
      <c r="X707" s="200"/>
      <c r="Y707" s="200"/>
      <c r="Z707" s="200"/>
    </row>
    <row r="708" spans="1:26" ht="15.75" thickBot="1" x14ac:dyDescent="0.3">
      <c r="A708" s="200"/>
      <c r="B708" s="200"/>
      <c r="C708" s="200"/>
      <c r="D708" s="200"/>
      <c r="E708" s="200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  <c r="Z708" s="200"/>
    </row>
    <row r="709" spans="1:26" ht="15.75" thickBot="1" x14ac:dyDescent="0.3">
      <c r="A709" s="200"/>
      <c r="B709" s="200"/>
      <c r="C709" s="200"/>
      <c r="D709" s="200"/>
      <c r="E709" s="200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  <c r="Z709" s="200"/>
    </row>
    <row r="710" spans="1:26" ht="15.75" thickBot="1" x14ac:dyDescent="0.3">
      <c r="A710" s="200"/>
      <c r="B710" s="200"/>
      <c r="C710" s="200"/>
      <c r="D710" s="200"/>
      <c r="E710" s="200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  <c r="Z710" s="200"/>
    </row>
    <row r="711" spans="1:26" ht="15.75" thickBot="1" x14ac:dyDescent="0.3">
      <c r="A711" s="200"/>
      <c r="B711" s="200"/>
      <c r="C711" s="200"/>
      <c r="D711" s="200"/>
      <c r="E711" s="200"/>
      <c r="F711" s="200"/>
      <c r="G711" s="200"/>
      <c r="H711" s="200"/>
      <c r="I711" s="200"/>
      <c r="J711" s="200"/>
      <c r="K711" s="200"/>
      <c r="L711" s="200"/>
      <c r="M711" s="200"/>
      <c r="N711" s="200"/>
      <c r="O711" s="200"/>
      <c r="P711" s="200"/>
      <c r="Q711" s="200"/>
      <c r="R711" s="200"/>
      <c r="S711" s="200"/>
      <c r="T711" s="200"/>
      <c r="U711" s="200"/>
      <c r="V711" s="200"/>
      <c r="W711" s="200"/>
      <c r="X711" s="200"/>
      <c r="Y711" s="200"/>
      <c r="Z711" s="200"/>
    </row>
    <row r="712" spans="1:26" ht="15.75" thickBot="1" x14ac:dyDescent="0.3">
      <c r="A712" s="200"/>
      <c r="B712" s="200"/>
      <c r="C712" s="200"/>
      <c r="D712" s="200"/>
      <c r="E712" s="200"/>
      <c r="F712" s="200"/>
      <c r="G712" s="200"/>
      <c r="H712" s="200"/>
      <c r="I712" s="200"/>
      <c r="J712" s="200"/>
      <c r="K712" s="200"/>
      <c r="L712" s="200"/>
      <c r="M712" s="200"/>
      <c r="N712" s="200"/>
      <c r="O712" s="200"/>
      <c r="P712" s="200"/>
      <c r="Q712" s="200"/>
      <c r="R712" s="200"/>
      <c r="S712" s="200"/>
      <c r="T712" s="200"/>
      <c r="U712" s="200"/>
      <c r="V712" s="200"/>
      <c r="W712" s="200"/>
      <c r="X712" s="200"/>
      <c r="Y712" s="200"/>
      <c r="Z712" s="200"/>
    </row>
    <row r="713" spans="1:26" ht="15.75" thickBot="1" x14ac:dyDescent="0.3">
      <c r="A713" s="200"/>
      <c r="B713" s="200"/>
      <c r="C713" s="200"/>
      <c r="D713" s="200"/>
      <c r="E713" s="200"/>
      <c r="F713" s="200"/>
      <c r="G713" s="200"/>
      <c r="H713" s="200"/>
      <c r="I713" s="200"/>
      <c r="J713" s="200"/>
      <c r="K713" s="200"/>
      <c r="L713" s="200"/>
      <c r="M713" s="200"/>
      <c r="N713" s="200"/>
      <c r="O713" s="200"/>
      <c r="P713" s="200"/>
      <c r="Q713" s="200"/>
      <c r="R713" s="200"/>
      <c r="S713" s="200"/>
      <c r="T713" s="200"/>
      <c r="U713" s="200"/>
      <c r="V713" s="200"/>
      <c r="W713" s="200"/>
      <c r="X713" s="200"/>
      <c r="Y713" s="200"/>
      <c r="Z713" s="200"/>
    </row>
    <row r="714" spans="1:26" ht="15.75" thickBot="1" x14ac:dyDescent="0.3">
      <c r="A714" s="200"/>
      <c r="B714" s="200"/>
      <c r="C714" s="200"/>
      <c r="D714" s="200"/>
      <c r="E714" s="200"/>
      <c r="F714" s="200"/>
      <c r="G714" s="200"/>
      <c r="H714" s="200"/>
      <c r="I714" s="200"/>
      <c r="J714" s="200"/>
      <c r="K714" s="200"/>
      <c r="L714" s="200"/>
      <c r="M714" s="200"/>
      <c r="N714" s="200"/>
      <c r="O714" s="200"/>
      <c r="P714" s="200"/>
      <c r="Q714" s="200"/>
      <c r="R714" s="200"/>
      <c r="S714" s="200"/>
      <c r="T714" s="200"/>
      <c r="U714" s="200"/>
      <c r="V714" s="200"/>
      <c r="W714" s="200"/>
      <c r="X714" s="200"/>
      <c r="Y714" s="200"/>
      <c r="Z714" s="200"/>
    </row>
    <row r="715" spans="1:26" ht="15.75" thickBot="1" x14ac:dyDescent="0.3">
      <c r="A715" s="200"/>
      <c r="B715" s="200"/>
      <c r="C715" s="200"/>
      <c r="D715" s="200"/>
      <c r="E715" s="200"/>
      <c r="F715" s="200"/>
      <c r="G715" s="200"/>
      <c r="H715" s="200"/>
      <c r="I715" s="200"/>
      <c r="J715" s="200"/>
      <c r="K715" s="200"/>
      <c r="L715" s="200"/>
      <c r="M715" s="200"/>
      <c r="N715" s="200"/>
      <c r="O715" s="200"/>
      <c r="P715" s="200"/>
      <c r="Q715" s="200"/>
      <c r="R715" s="200"/>
      <c r="S715" s="200"/>
      <c r="T715" s="200"/>
      <c r="U715" s="200"/>
      <c r="V715" s="200"/>
      <c r="W715" s="200"/>
      <c r="X715" s="200"/>
      <c r="Y715" s="200"/>
      <c r="Z715" s="200"/>
    </row>
    <row r="716" spans="1:26" ht="15.75" thickBot="1" x14ac:dyDescent="0.3">
      <c r="A716" s="200"/>
      <c r="B716" s="200"/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  <c r="Z716" s="200"/>
    </row>
    <row r="717" spans="1:26" ht="15.75" thickBot="1" x14ac:dyDescent="0.3">
      <c r="A717" s="200"/>
      <c r="B717" s="200"/>
      <c r="C717" s="200"/>
      <c r="D717" s="200"/>
      <c r="E717" s="200"/>
      <c r="F717" s="200"/>
      <c r="G717" s="200"/>
      <c r="H717" s="200"/>
      <c r="I717" s="200"/>
      <c r="J717" s="200"/>
      <c r="K717" s="200"/>
      <c r="L717" s="200"/>
      <c r="M717" s="200"/>
      <c r="N717" s="200"/>
      <c r="O717" s="200"/>
      <c r="P717" s="200"/>
      <c r="Q717" s="200"/>
      <c r="R717" s="200"/>
      <c r="S717" s="200"/>
      <c r="T717" s="200"/>
      <c r="U717" s="200"/>
      <c r="V717" s="200"/>
      <c r="W717" s="200"/>
      <c r="X717" s="200"/>
      <c r="Y717" s="200"/>
      <c r="Z717" s="200"/>
    </row>
    <row r="718" spans="1:26" ht="15.75" thickBot="1" x14ac:dyDescent="0.3">
      <c r="A718" s="200"/>
      <c r="B718" s="200"/>
      <c r="C718" s="200"/>
      <c r="D718" s="200"/>
      <c r="E718" s="200"/>
      <c r="F718" s="200"/>
      <c r="G718" s="200"/>
      <c r="H718" s="200"/>
      <c r="I718" s="200"/>
      <c r="J718" s="200"/>
      <c r="K718" s="200"/>
      <c r="L718" s="200"/>
      <c r="M718" s="200"/>
      <c r="N718" s="200"/>
      <c r="O718" s="200"/>
      <c r="P718" s="200"/>
      <c r="Q718" s="200"/>
      <c r="R718" s="200"/>
      <c r="S718" s="200"/>
      <c r="T718" s="200"/>
      <c r="U718" s="200"/>
      <c r="V718" s="200"/>
      <c r="W718" s="200"/>
      <c r="X718" s="200"/>
      <c r="Y718" s="200"/>
      <c r="Z718" s="200"/>
    </row>
    <row r="719" spans="1:26" ht="15.75" thickBot="1" x14ac:dyDescent="0.3">
      <c r="A719" s="200"/>
      <c r="B719" s="200"/>
      <c r="C719" s="200"/>
      <c r="D719" s="200"/>
      <c r="E719" s="200"/>
      <c r="F719" s="200"/>
      <c r="G719" s="200"/>
      <c r="H719" s="200"/>
      <c r="I719" s="200"/>
      <c r="J719" s="200"/>
      <c r="K719" s="200"/>
      <c r="L719" s="200"/>
      <c r="M719" s="200"/>
      <c r="N719" s="200"/>
      <c r="O719" s="200"/>
      <c r="P719" s="200"/>
      <c r="Q719" s="200"/>
      <c r="R719" s="200"/>
      <c r="S719" s="200"/>
      <c r="T719" s="200"/>
      <c r="U719" s="200"/>
      <c r="V719" s="200"/>
      <c r="W719" s="200"/>
      <c r="X719" s="200"/>
      <c r="Y719" s="200"/>
      <c r="Z719" s="200"/>
    </row>
    <row r="720" spans="1:26" ht="15.75" thickBot="1" x14ac:dyDescent="0.3">
      <c r="A720" s="200"/>
      <c r="B720" s="200"/>
      <c r="C720" s="200"/>
      <c r="D720" s="200"/>
      <c r="E720" s="200"/>
      <c r="F720" s="200"/>
      <c r="G720" s="200"/>
      <c r="H720" s="200"/>
      <c r="I720" s="200"/>
      <c r="J720" s="200"/>
      <c r="K720" s="200"/>
      <c r="L720" s="200"/>
      <c r="M720" s="200"/>
      <c r="N720" s="200"/>
      <c r="O720" s="200"/>
      <c r="P720" s="200"/>
      <c r="Q720" s="200"/>
      <c r="R720" s="200"/>
      <c r="S720" s="200"/>
      <c r="T720" s="200"/>
      <c r="U720" s="200"/>
      <c r="V720" s="200"/>
      <c r="W720" s="200"/>
      <c r="X720" s="200"/>
      <c r="Y720" s="200"/>
      <c r="Z720" s="200"/>
    </row>
    <row r="721" spans="1:26" ht="15.75" thickBot="1" x14ac:dyDescent="0.3">
      <c r="A721" s="200"/>
      <c r="B721" s="200"/>
      <c r="C721" s="200"/>
      <c r="D721" s="200"/>
      <c r="E721" s="200"/>
      <c r="F721" s="200"/>
      <c r="G721" s="200"/>
      <c r="H721" s="200"/>
      <c r="I721" s="200"/>
      <c r="J721" s="200"/>
      <c r="K721" s="200"/>
      <c r="L721" s="200"/>
      <c r="M721" s="200"/>
      <c r="N721" s="200"/>
      <c r="O721" s="200"/>
      <c r="P721" s="200"/>
      <c r="Q721" s="200"/>
      <c r="R721" s="200"/>
      <c r="S721" s="200"/>
      <c r="T721" s="200"/>
      <c r="U721" s="200"/>
      <c r="V721" s="200"/>
      <c r="W721" s="200"/>
      <c r="X721" s="200"/>
      <c r="Y721" s="200"/>
      <c r="Z721" s="200"/>
    </row>
    <row r="722" spans="1:26" ht="15.75" thickBot="1" x14ac:dyDescent="0.3">
      <c r="A722" s="200"/>
      <c r="B722" s="200"/>
      <c r="C722" s="200"/>
      <c r="D722" s="200"/>
      <c r="E722" s="200"/>
      <c r="F722" s="200"/>
      <c r="G722" s="200"/>
      <c r="H722" s="200"/>
      <c r="I722" s="200"/>
      <c r="J722" s="200"/>
      <c r="K722" s="200"/>
      <c r="L722" s="200"/>
      <c r="M722" s="200"/>
      <c r="N722" s="200"/>
      <c r="O722" s="200"/>
      <c r="P722" s="200"/>
      <c r="Q722" s="200"/>
      <c r="R722" s="200"/>
      <c r="S722" s="200"/>
      <c r="T722" s="200"/>
      <c r="U722" s="200"/>
      <c r="V722" s="200"/>
      <c r="W722" s="200"/>
      <c r="X722" s="200"/>
      <c r="Y722" s="200"/>
      <c r="Z722" s="200"/>
    </row>
    <row r="723" spans="1:26" ht="15.75" thickBot="1" x14ac:dyDescent="0.3">
      <c r="A723" s="200"/>
      <c r="B723" s="200"/>
      <c r="C723" s="200"/>
      <c r="D723" s="200"/>
      <c r="E723" s="200"/>
      <c r="F723" s="200"/>
      <c r="G723" s="200"/>
      <c r="H723" s="200"/>
      <c r="I723" s="200"/>
      <c r="J723" s="200"/>
      <c r="K723" s="200"/>
      <c r="L723" s="200"/>
      <c r="M723" s="200"/>
      <c r="N723" s="200"/>
      <c r="O723" s="200"/>
      <c r="P723" s="200"/>
      <c r="Q723" s="200"/>
      <c r="R723" s="200"/>
      <c r="S723" s="200"/>
      <c r="T723" s="200"/>
      <c r="U723" s="200"/>
      <c r="V723" s="200"/>
      <c r="W723" s="200"/>
      <c r="X723" s="200"/>
      <c r="Y723" s="200"/>
      <c r="Z723" s="200"/>
    </row>
    <row r="724" spans="1:26" ht="15.75" thickBot="1" x14ac:dyDescent="0.3">
      <c r="A724" s="200"/>
      <c r="B724" s="200"/>
      <c r="C724" s="200"/>
      <c r="D724" s="200"/>
      <c r="E724" s="200"/>
      <c r="F724" s="200"/>
      <c r="G724" s="200"/>
      <c r="H724" s="200"/>
      <c r="I724" s="200"/>
      <c r="J724" s="200"/>
      <c r="K724" s="200"/>
      <c r="L724" s="200"/>
      <c r="M724" s="200"/>
      <c r="N724" s="200"/>
      <c r="O724" s="200"/>
      <c r="P724" s="200"/>
      <c r="Q724" s="200"/>
      <c r="R724" s="200"/>
      <c r="S724" s="200"/>
      <c r="T724" s="200"/>
      <c r="U724" s="200"/>
      <c r="V724" s="200"/>
      <c r="W724" s="200"/>
      <c r="X724" s="200"/>
      <c r="Y724" s="200"/>
      <c r="Z724" s="200"/>
    </row>
    <row r="725" spans="1:26" ht="15.75" thickBot="1" x14ac:dyDescent="0.3">
      <c r="A725" s="200"/>
      <c r="B725" s="200"/>
      <c r="C725" s="200"/>
      <c r="D725" s="200"/>
      <c r="E725" s="200"/>
      <c r="F725" s="200"/>
      <c r="G725" s="200"/>
      <c r="H725" s="200"/>
      <c r="I725" s="200"/>
      <c r="J725" s="200"/>
      <c r="K725" s="200"/>
      <c r="L725" s="200"/>
      <c r="M725" s="200"/>
      <c r="N725" s="200"/>
      <c r="O725" s="200"/>
      <c r="P725" s="200"/>
      <c r="Q725" s="200"/>
      <c r="R725" s="200"/>
      <c r="S725" s="200"/>
      <c r="T725" s="200"/>
      <c r="U725" s="200"/>
      <c r="V725" s="200"/>
      <c r="W725" s="200"/>
      <c r="X725" s="200"/>
      <c r="Y725" s="200"/>
      <c r="Z725" s="200"/>
    </row>
    <row r="726" spans="1:26" ht="15.75" thickBot="1" x14ac:dyDescent="0.3">
      <c r="A726" s="200"/>
      <c r="B726" s="200"/>
      <c r="C726" s="200"/>
      <c r="D726" s="200"/>
      <c r="E726" s="200"/>
      <c r="F726" s="200"/>
      <c r="G726" s="200"/>
      <c r="H726" s="200"/>
      <c r="I726" s="200"/>
      <c r="J726" s="200"/>
      <c r="K726" s="200"/>
      <c r="L726" s="200"/>
      <c r="M726" s="200"/>
      <c r="N726" s="200"/>
      <c r="O726" s="200"/>
      <c r="P726" s="200"/>
      <c r="Q726" s="200"/>
      <c r="R726" s="200"/>
      <c r="S726" s="200"/>
      <c r="T726" s="200"/>
      <c r="U726" s="200"/>
      <c r="V726" s="200"/>
      <c r="W726" s="200"/>
      <c r="X726" s="200"/>
      <c r="Y726" s="200"/>
      <c r="Z726" s="200"/>
    </row>
    <row r="727" spans="1:26" ht="15.75" thickBot="1" x14ac:dyDescent="0.3">
      <c r="A727" s="200"/>
      <c r="B727" s="200"/>
      <c r="C727" s="200"/>
      <c r="D727" s="200"/>
      <c r="E727" s="200"/>
      <c r="F727" s="200"/>
      <c r="G727" s="200"/>
      <c r="H727" s="200"/>
      <c r="I727" s="200"/>
      <c r="J727" s="200"/>
      <c r="K727" s="200"/>
      <c r="L727" s="200"/>
      <c r="M727" s="200"/>
      <c r="N727" s="200"/>
      <c r="O727" s="200"/>
      <c r="P727" s="200"/>
      <c r="Q727" s="200"/>
      <c r="R727" s="200"/>
      <c r="S727" s="200"/>
      <c r="T727" s="200"/>
      <c r="U727" s="200"/>
      <c r="V727" s="200"/>
      <c r="W727" s="200"/>
      <c r="X727" s="200"/>
      <c r="Y727" s="200"/>
      <c r="Z727" s="200"/>
    </row>
    <row r="728" spans="1:26" ht="15.75" thickBot="1" x14ac:dyDescent="0.3">
      <c r="A728" s="200"/>
      <c r="B728" s="200"/>
      <c r="C728" s="200"/>
      <c r="D728" s="200"/>
      <c r="E728" s="200"/>
      <c r="F728" s="200"/>
      <c r="G728" s="200"/>
      <c r="H728" s="200"/>
      <c r="I728" s="200"/>
      <c r="J728" s="200"/>
      <c r="K728" s="200"/>
      <c r="L728" s="200"/>
      <c r="M728" s="200"/>
      <c r="N728" s="200"/>
      <c r="O728" s="200"/>
      <c r="P728" s="200"/>
      <c r="Q728" s="200"/>
      <c r="R728" s="200"/>
      <c r="S728" s="200"/>
      <c r="T728" s="200"/>
      <c r="U728" s="200"/>
      <c r="V728" s="200"/>
      <c r="W728" s="200"/>
      <c r="X728" s="200"/>
      <c r="Y728" s="200"/>
      <c r="Z728" s="200"/>
    </row>
    <row r="729" spans="1:26" ht="15.75" thickBot="1" x14ac:dyDescent="0.3">
      <c r="A729" s="200"/>
      <c r="B729" s="200"/>
      <c r="C729" s="200"/>
      <c r="D729" s="200"/>
      <c r="E729" s="200"/>
      <c r="F729" s="200"/>
      <c r="G729" s="200"/>
      <c r="H729" s="200"/>
      <c r="I729" s="200"/>
      <c r="J729" s="200"/>
      <c r="K729" s="200"/>
      <c r="L729" s="200"/>
      <c r="M729" s="200"/>
      <c r="N729" s="200"/>
      <c r="O729" s="200"/>
      <c r="P729" s="200"/>
      <c r="Q729" s="200"/>
      <c r="R729" s="200"/>
      <c r="S729" s="200"/>
      <c r="T729" s="200"/>
      <c r="U729" s="200"/>
      <c r="V729" s="200"/>
      <c r="W729" s="200"/>
      <c r="X729" s="200"/>
      <c r="Y729" s="200"/>
      <c r="Z729" s="200"/>
    </row>
    <row r="730" spans="1:26" ht="15.75" thickBot="1" x14ac:dyDescent="0.3">
      <c r="A730" s="200"/>
      <c r="B730" s="200"/>
      <c r="C730" s="200"/>
      <c r="D730" s="200"/>
      <c r="E730" s="200"/>
      <c r="F730" s="200"/>
      <c r="G730" s="200"/>
      <c r="H730" s="200"/>
      <c r="I730" s="200"/>
      <c r="J730" s="200"/>
      <c r="K730" s="200"/>
      <c r="L730" s="200"/>
      <c r="M730" s="200"/>
      <c r="N730" s="200"/>
      <c r="O730" s="200"/>
      <c r="P730" s="200"/>
      <c r="Q730" s="200"/>
      <c r="R730" s="200"/>
      <c r="S730" s="200"/>
      <c r="T730" s="200"/>
      <c r="U730" s="200"/>
      <c r="V730" s="200"/>
      <c r="W730" s="200"/>
      <c r="X730" s="200"/>
      <c r="Y730" s="200"/>
      <c r="Z730" s="200"/>
    </row>
    <row r="731" spans="1:26" ht="15.75" thickBot="1" x14ac:dyDescent="0.3">
      <c r="A731" s="200"/>
      <c r="B731" s="200"/>
      <c r="C731" s="200"/>
      <c r="D731" s="200"/>
      <c r="E731" s="200"/>
      <c r="F731" s="200"/>
      <c r="G731" s="200"/>
      <c r="H731" s="200"/>
      <c r="I731" s="200"/>
      <c r="J731" s="200"/>
      <c r="K731" s="200"/>
      <c r="L731" s="200"/>
      <c r="M731" s="200"/>
      <c r="N731" s="200"/>
      <c r="O731" s="200"/>
      <c r="P731" s="200"/>
      <c r="Q731" s="200"/>
      <c r="R731" s="200"/>
      <c r="S731" s="200"/>
      <c r="T731" s="200"/>
      <c r="U731" s="200"/>
      <c r="V731" s="200"/>
      <c r="W731" s="200"/>
      <c r="X731" s="200"/>
      <c r="Y731" s="200"/>
      <c r="Z731" s="200"/>
    </row>
    <row r="732" spans="1:26" ht="15.75" thickBot="1" x14ac:dyDescent="0.3">
      <c r="A732" s="200"/>
      <c r="B732" s="200"/>
      <c r="C732" s="200"/>
      <c r="D732" s="200"/>
      <c r="E732" s="200"/>
      <c r="F732" s="200"/>
      <c r="G732" s="200"/>
      <c r="H732" s="200"/>
      <c r="I732" s="200"/>
      <c r="J732" s="200"/>
      <c r="K732" s="200"/>
      <c r="L732" s="200"/>
      <c r="M732" s="200"/>
      <c r="N732" s="200"/>
      <c r="O732" s="200"/>
      <c r="P732" s="200"/>
      <c r="Q732" s="200"/>
      <c r="R732" s="200"/>
      <c r="S732" s="200"/>
      <c r="T732" s="200"/>
      <c r="U732" s="200"/>
      <c r="V732" s="200"/>
      <c r="W732" s="200"/>
      <c r="X732" s="200"/>
      <c r="Y732" s="200"/>
      <c r="Z732" s="200"/>
    </row>
    <row r="733" spans="1:26" ht="15.75" thickBot="1" x14ac:dyDescent="0.3">
      <c r="A733" s="200"/>
      <c r="B733" s="200"/>
      <c r="C733" s="200"/>
      <c r="D733" s="200"/>
      <c r="E733" s="200"/>
      <c r="F733" s="200"/>
      <c r="G733" s="200"/>
      <c r="H733" s="200"/>
      <c r="I733" s="200"/>
      <c r="J733" s="200"/>
      <c r="K733" s="200"/>
      <c r="L733" s="200"/>
      <c r="M733" s="200"/>
      <c r="N733" s="200"/>
      <c r="O733" s="200"/>
      <c r="P733" s="200"/>
      <c r="Q733" s="200"/>
      <c r="R733" s="200"/>
      <c r="S733" s="200"/>
      <c r="T733" s="200"/>
      <c r="U733" s="200"/>
      <c r="V733" s="200"/>
      <c r="W733" s="200"/>
      <c r="X733" s="200"/>
      <c r="Y733" s="200"/>
      <c r="Z733" s="200"/>
    </row>
    <row r="734" spans="1:26" ht="15.75" thickBot="1" x14ac:dyDescent="0.3">
      <c r="A734" s="200"/>
      <c r="B734" s="200"/>
      <c r="C734" s="200"/>
      <c r="D734" s="200"/>
      <c r="E734" s="200"/>
      <c r="F734" s="200"/>
      <c r="G734" s="200"/>
      <c r="H734" s="200"/>
      <c r="I734" s="200"/>
      <c r="J734" s="200"/>
      <c r="K734" s="200"/>
      <c r="L734" s="200"/>
      <c r="M734" s="200"/>
      <c r="N734" s="200"/>
      <c r="O734" s="200"/>
      <c r="P734" s="200"/>
      <c r="Q734" s="200"/>
      <c r="R734" s="200"/>
      <c r="S734" s="200"/>
      <c r="T734" s="200"/>
      <c r="U734" s="200"/>
      <c r="V734" s="200"/>
      <c r="W734" s="200"/>
      <c r="X734" s="200"/>
      <c r="Y734" s="200"/>
      <c r="Z734" s="200"/>
    </row>
    <row r="735" spans="1:26" ht="15.75" thickBot="1" x14ac:dyDescent="0.3">
      <c r="A735" s="200"/>
      <c r="B735" s="200"/>
      <c r="C735" s="200"/>
      <c r="D735" s="200"/>
      <c r="E735" s="200"/>
      <c r="F735" s="200"/>
      <c r="G735" s="200"/>
      <c r="H735" s="200"/>
      <c r="I735" s="200"/>
      <c r="J735" s="200"/>
      <c r="K735" s="200"/>
      <c r="L735" s="200"/>
      <c r="M735" s="200"/>
      <c r="N735" s="200"/>
      <c r="O735" s="200"/>
      <c r="P735" s="200"/>
      <c r="Q735" s="200"/>
      <c r="R735" s="200"/>
      <c r="S735" s="200"/>
      <c r="T735" s="200"/>
      <c r="U735" s="200"/>
      <c r="V735" s="200"/>
      <c r="W735" s="200"/>
      <c r="X735" s="200"/>
      <c r="Y735" s="200"/>
      <c r="Z735" s="200"/>
    </row>
    <row r="736" spans="1:26" ht="15.75" thickBot="1" x14ac:dyDescent="0.3">
      <c r="A736" s="200"/>
      <c r="B736" s="200"/>
      <c r="C736" s="200"/>
      <c r="D736" s="200"/>
      <c r="E736" s="200"/>
      <c r="F736" s="200"/>
      <c r="G736" s="200"/>
      <c r="H736" s="200"/>
      <c r="I736" s="200"/>
      <c r="J736" s="200"/>
      <c r="K736" s="200"/>
      <c r="L736" s="200"/>
      <c r="M736" s="200"/>
      <c r="N736" s="200"/>
      <c r="O736" s="200"/>
      <c r="P736" s="200"/>
      <c r="Q736" s="200"/>
      <c r="R736" s="200"/>
      <c r="S736" s="200"/>
      <c r="T736" s="200"/>
      <c r="U736" s="200"/>
      <c r="V736" s="200"/>
      <c r="W736" s="200"/>
      <c r="X736" s="200"/>
      <c r="Y736" s="200"/>
      <c r="Z736" s="200"/>
    </row>
    <row r="737" spans="1:26" ht="15.75" thickBot="1" x14ac:dyDescent="0.3">
      <c r="A737" s="200"/>
      <c r="B737" s="200"/>
      <c r="C737" s="200"/>
      <c r="D737" s="200"/>
      <c r="E737" s="200"/>
      <c r="F737" s="200"/>
      <c r="G737" s="200"/>
      <c r="H737" s="200"/>
      <c r="I737" s="200"/>
      <c r="J737" s="200"/>
      <c r="K737" s="200"/>
      <c r="L737" s="200"/>
      <c r="M737" s="200"/>
      <c r="N737" s="200"/>
      <c r="O737" s="200"/>
      <c r="P737" s="200"/>
      <c r="Q737" s="200"/>
      <c r="R737" s="200"/>
      <c r="S737" s="200"/>
      <c r="T737" s="200"/>
      <c r="U737" s="200"/>
      <c r="V737" s="200"/>
      <c r="W737" s="200"/>
      <c r="X737" s="200"/>
      <c r="Y737" s="200"/>
      <c r="Z737" s="200"/>
    </row>
    <row r="738" spans="1:26" ht="15.75" thickBot="1" x14ac:dyDescent="0.3">
      <c r="A738" s="200"/>
      <c r="B738" s="200"/>
      <c r="C738" s="200"/>
      <c r="D738" s="200"/>
      <c r="E738" s="200"/>
      <c r="F738" s="200"/>
      <c r="G738" s="200"/>
      <c r="H738" s="200"/>
      <c r="I738" s="200"/>
      <c r="J738" s="200"/>
      <c r="K738" s="200"/>
      <c r="L738" s="200"/>
      <c r="M738" s="200"/>
      <c r="N738" s="200"/>
      <c r="O738" s="200"/>
      <c r="P738" s="200"/>
      <c r="Q738" s="200"/>
      <c r="R738" s="200"/>
      <c r="S738" s="200"/>
      <c r="T738" s="200"/>
      <c r="U738" s="200"/>
      <c r="V738" s="200"/>
      <c r="W738" s="200"/>
      <c r="X738" s="200"/>
      <c r="Y738" s="200"/>
      <c r="Z738" s="200"/>
    </row>
    <row r="739" spans="1:26" ht="15.75" thickBot="1" x14ac:dyDescent="0.3">
      <c r="A739" s="200"/>
      <c r="B739" s="200"/>
      <c r="C739" s="200"/>
      <c r="D739" s="200"/>
      <c r="E739" s="200"/>
      <c r="F739" s="200"/>
      <c r="G739" s="200"/>
      <c r="H739" s="200"/>
      <c r="I739" s="200"/>
      <c r="J739" s="200"/>
      <c r="K739" s="200"/>
      <c r="L739" s="200"/>
      <c r="M739" s="200"/>
      <c r="N739" s="200"/>
      <c r="O739" s="200"/>
      <c r="P739" s="200"/>
      <c r="Q739" s="200"/>
      <c r="R739" s="200"/>
      <c r="S739" s="200"/>
      <c r="T739" s="200"/>
      <c r="U739" s="200"/>
      <c r="V739" s="200"/>
      <c r="W739" s="200"/>
      <c r="X739" s="200"/>
      <c r="Y739" s="200"/>
      <c r="Z739" s="200"/>
    </row>
    <row r="740" spans="1:26" ht="15.75" thickBot="1" x14ac:dyDescent="0.3">
      <c r="A740" s="200"/>
      <c r="B740" s="200"/>
      <c r="C740" s="200"/>
      <c r="D740" s="200"/>
      <c r="E740" s="200"/>
      <c r="F740" s="200"/>
      <c r="G740" s="200"/>
      <c r="H740" s="200"/>
      <c r="I740" s="200"/>
      <c r="J740" s="200"/>
      <c r="K740" s="200"/>
      <c r="L740" s="200"/>
      <c r="M740" s="200"/>
      <c r="N740" s="200"/>
      <c r="O740" s="200"/>
      <c r="P740" s="200"/>
      <c r="Q740" s="200"/>
      <c r="R740" s="200"/>
      <c r="S740" s="200"/>
      <c r="T740" s="200"/>
      <c r="U740" s="200"/>
      <c r="V740" s="200"/>
      <c r="W740" s="200"/>
      <c r="X740" s="200"/>
      <c r="Y740" s="200"/>
      <c r="Z740" s="200"/>
    </row>
    <row r="741" spans="1:26" ht="15.75" thickBot="1" x14ac:dyDescent="0.3">
      <c r="A741" s="200"/>
      <c r="B741" s="200"/>
      <c r="C741" s="200"/>
      <c r="D741" s="200"/>
      <c r="E741" s="200"/>
      <c r="F741" s="200"/>
      <c r="G741" s="200"/>
      <c r="H741" s="200"/>
      <c r="I741" s="200"/>
      <c r="J741" s="200"/>
      <c r="K741" s="200"/>
      <c r="L741" s="200"/>
      <c r="M741" s="200"/>
      <c r="N741" s="200"/>
      <c r="O741" s="200"/>
      <c r="P741" s="200"/>
      <c r="Q741" s="200"/>
      <c r="R741" s="200"/>
      <c r="S741" s="200"/>
      <c r="T741" s="200"/>
      <c r="U741" s="200"/>
      <c r="V741" s="200"/>
      <c r="W741" s="200"/>
      <c r="X741" s="200"/>
      <c r="Y741" s="200"/>
      <c r="Z741" s="200"/>
    </row>
    <row r="742" spans="1:26" ht="15.75" thickBot="1" x14ac:dyDescent="0.3">
      <c r="A742" s="200"/>
      <c r="B742" s="200"/>
      <c r="C742" s="200"/>
      <c r="D742" s="200"/>
      <c r="E742" s="200"/>
      <c r="F742" s="200"/>
      <c r="G742" s="200"/>
      <c r="H742" s="200"/>
      <c r="I742" s="200"/>
      <c r="J742" s="200"/>
      <c r="K742" s="200"/>
      <c r="L742" s="200"/>
      <c r="M742" s="200"/>
      <c r="N742" s="200"/>
      <c r="O742" s="200"/>
      <c r="P742" s="200"/>
      <c r="Q742" s="200"/>
      <c r="R742" s="200"/>
      <c r="S742" s="200"/>
      <c r="T742" s="200"/>
      <c r="U742" s="200"/>
      <c r="V742" s="200"/>
      <c r="W742" s="200"/>
      <c r="X742" s="200"/>
      <c r="Y742" s="200"/>
      <c r="Z742" s="200"/>
    </row>
    <row r="743" spans="1:26" ht="15.75" thickBot="1" x14ac:dyDescent="0.3">
      <c r="A743" s="200"/>
      <c r="B743" s="200"/>
      <c r="C743" s="200"/>
      <c r="D743" s="200"/>
      <c r="E743" s="200"/>
      <c r="F743" s="200"/>
      <c r="G743" s="200"/>
      <c r="H743" s="200"/>
      <c r="I743" s="200"/>
      <c r="J743" s="200"/>
      <c r="K743" s="200"/>
      <c r="L743" s="200"/>
      <c r="M743" s="200"/>
      <c r="N743" s="200"/>
      <c r="O743" s="200"/>
      <c r="P743" s="200"/>
      <c r="Q743" s="200"/>
      <c r="R743" s="200"/>
      <c r="S743" s="200"/>
      <c r="T743" s="200"/>
      <c r="U743" s="200"/>
      <c r="V743" s="200"/>
      <c r="W743" s="200"/>
      <c r="X743" s="200"/>
      <c r="Y743" s="200"/>
      <c r="Z743" s="200"/>
    </row>
    <row r="744" spans="1:26" ht="15.75" thickBot="1" x14ac:dyDescent="0.3">
      <c r="A744" s="200"/>
      <c r="B744" s="200"/>
      <c r="C744" s="200"/>
      <c r="D744" s="200"/>
      <c r="E744" s="200"/>
      <c r="F744" s="200"/>
      <c r="G744" s="200"/>
      <c r="H744" s="200"/>
      <c r="I744" s="200"/>
      <c r="J744" s="200"/>
      <c r="K744" s="200"/>
      <c r="L744" s="200"/>
      <c r="M744" s="200"/>
      <c r="N744" s="200"/>
      <c r="O744" s="200"/>
      <c r="P744" s="200"/>
      <c r="Q744" s="200"/>
      <c r="R744" s="200"/>
      <c r="S744" s="200"/>
      <c r="T744" s="200"/>
      <c r="U744" s="200"/>
      <c r="V744" s="200"/>
      <c r="W744" s="200"/>
      <c r="X744" s="200"/>
      <c r="Y744" s="200"/>
      <c r="Z744" s="200"/>
    </row>
    <row r="745" spans="1:26" ht="15.75" thickBot="1" x14ac:dyDescent="0.3">
      <c r="A745" s="200"/>
      <c r="B745" s="200"/>
      <c r="C745" s="200"/>
      <c r="D745" s="200"/>
      <c r="E745" s="200"/>
      <c r="F745" s="200"/>
      <c r="G745" s="200"/>
      <c r="H745" s="200"/>
      <c r="I745" s="200"/>
      <c r="J745" s="200"/>
      <c r="K745" s="200"/>
      <c r="L745" s="200"/>
      <c r="M745" s="200"/>
      <c r="N745" s="200"/>
      <c r="O745" s="200"/>
      <c r="P745" s="200"/>
      <c r="Q745" s="200"/>
      <c r="R745" s="200"/>
      <c r="S745" s="200"/>
      <c r="T745" s="200"/>
      <c r="U745" s="200"/>
      <c r="V745" s="200"/>
      <c r="W745" s="200"/>
      <c r="X745" s="200"/>
      <c r="Y745" s="200"/>
      <c r="Z745" s="200"/>
    </row>
    <row r="746" spans="1:26" ht="15.75" thickBot="1" x14ac:dyDescent="0.3">
      <c r="A746" s="200"/>
      <c r="B746" s="200"/>
      <c r="C746" s="200"/>
      <c r="D746" s="200"/>
      <c r="E746" s="200"/>
      <c r="F746" s="200"/>
      <c r="G746" s="200"/>
      <c r="H746" s="200"/>
      <c r="I746" s="200"/>
      <c r="J746" s="200"/>
      <c r="K746" s="200"/>
      <c r="L746" s="200"/>
      <c r="M746" s="200"/>
      <c r="N746" s="200"/>
      <c r="O746" s="200"/>
      <c r="P746" s="200"/>
      <c r="Q746" s="200"/>
      <c r="R746" s="200"/>
      <c r="S746" s="200"/>
      <c r="T746" s="200"/>
      <c r="U746" s="200"/>
      <c r="V746" s="200"/>
      <c r="W746" s="200"/>
      <c r="X746" s="200"/>
      <c r="Y746" s="200"/>
      <c r="Z746" s="200"/>
    </row>
    <row r="747" spans="1:26" ht="15.75" thickBot="1" x14ac:dyDescent="0.3">
      <c r="A747" s="200"/>
      <c r="B747" s="200"/>
      <c r="C747" s="200"/>
      <c r="D747" s="200"/>
      <c r="E747" s="200"/>
      <c r="F747" s="200"/>
      <c r="G747" s="200"/>
      <c r="H747" s="200"/>
      <c r="I747" s="200"/>
      <c r="J747" s="200"/>
      <c r="K747" s="200"/>
      <c r="L747" s="200"/>
      <c r="M747" s="200"/>
      <c r="N747" s="200"/>
      <c r="O747" s="200"/>
      <c r="P747" s="200"/>
      <c r="Q747" s="200"/>
      <c r="R747" s="200"/>
      <c r="S747" s="200"/>
      <c r="T747" s="200"/>
      <c r="U747" s="200"/>
      <c r="V747" s="200"/>
      <c r="W747" s="200"/>
      <c r="X747" s="200"/>
      <c r="Y747" s="200"/>
      <c r="Z747" s="200"/>
    </row>
    <row r="748" spans="1:26" ht="15.75" thickBot="1" x14ac:dyDescent="0.3">
      <c r="A748" s="200"/>
      <c r="B748" s="200"/>
      <c r="C748" s="200"/>
      <c r="D748" s="200"/>
      <c r="E748" s="200"/>
      <c r="F748" s="200"/>
      <c r="G748" s="200"/>
      <c r="H748" s="200"/>
      <c r="I748" s="200"/>
      <c r="J748" s="200"/>
      <c r="K748" s="200"/>
      <c r="L748" s="200"/>
      <c r="M748" s="200"/>
      <c r="N748" s="200"/>
      <c r="O748" s="200"/>
      <c r="P748" s="200"/>
      <c r="Q748" s="200"/>
      <c r="R748" s="200"/>
      <c r="S748" s="200"/>
      <c r="T748" s="200"/>
      <c r="U748" s="200"/>
      <c r="V748" s="200"/>
      <c r="W748" s="200"/>
      <c r="X748" s="200"/>
      <c r="Y748" s="200"/>
      <c r="Z748" s="200"/>
    </row>
    <row r="749" spans="1:26" ht="15.75" thickBot="1" x14ac:dyDescent="0.3">
      <c r="A749" s="200"/>
      <c r="B749" s="200"/>
      <c r="C749" s="200"/>
      <c r="D749" s="200"/>
      <c r="E749" s="200"/>
      <c r="F749" s="200"/>
      <c r="G749" s="200"/>
      <c r="H749" s="200"/>
      <c r="I749" s="200"/>
      <c r="J749" s="200"/>
      <c r="K749" s="200"/>
      <c r="L749" s="200"/>
      <c r="M749" s="200"/>
      <c r="N749" s="200"/>
      <c r="O749" s="200"/>
      <c r="P749" s="200"/>
      <c r="Q749" s="200"/>
      <c r="R749" s="200"/>
      <c r="S749" s="200"/>
      <c r="T749" s="200"/>
      <c r="U749" s="200"/>
      <c r="V749" s="200"/>
      <c r="W749" s="200"/>
      <c r="X749" s="200"/>
      <c r="Y749" s="200"/>
      <c r="Z749" s="200"/>
    </row>
    <row r="750" spans="1:26" ht="15.75" thickBot="1" x14ac:dyDescent="0.3">
      <c r="A750" s="200"/>
      <c r="B750" s="200"/>
      <c r="C750" s="200"/>
      <c r="D750" s="200"/>
      <c r="E750" s="200"/>
      <c r="F750" s="200"/>
      <c r="G750" s="200"/>
      <c r="H750" s="200"/>
      <c r="I750" s="200"/>
      <c r="J750" s="200"/>
      <c r="K750" s="200"/>
      <c r="L750" s="200"/>
      <c r="M750" s="200"/>
      <c r="N750" s="200"/>
      <c r="O750" s="200"/>
      <c r="P750" s="200"/>
      <c r="Q750" s="200"/>
      <c r="R750" s="200"/>
      <c r="S750" s="200"/>
      <c r="T750" s="200"/>
      <c r="U750" s="200"/>
      <c r="V750" s="200"/>
      <c r="W750" s="200"/>
      <c r="X750" s="200"/>
      <c r="Y750" s="200"/>
      <c r="Z750" s="200"/>
    </row>
    <row r="751" spans="1:26" ht="15.75" thickBot="1" x14ac:dyDescent="0.3">
      <c r="A751" s="200"/>
      <c r="B751" s="200"/>
      <c r="C751" s="200"/>
      <c r="D751" s="200"/>
      <c r="E751" s="200"/>
      <c r="F751" s="200"/>
      <c r="G751" s="200"/>
      <c r="H751" s="200"/>
      <c r="I751" s="200"/>
      <c r="J751" s="200"/>
      <c r="K751" s="200"/>
      <c r="L751" s="200"/>
      <c r="M751" s="200"/>
      <c r="N751" s="200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</row>
    <row r="752" spans="1:26" ht="15.75" thickBot="1" x14ac:dyDescent="0.3">
      <c r="A752" s="200"/>
      <c r="B752" s="200"/>
      <c r="C752" s="200"/>
      <c r="D752" s="200"/>
      <c r="E752" s="200"/>
      <c r="F752" s="200"/>
      <c r="G752" s="200"/>
      <c r="H752" s="200"/>
      <c r="I752" s="200"/>
      <c r="J752" s="200"/>
      <c r="K752" s="200"/>
      <c r="L752" s="200"/>
      <c r="M752" s="200"/>
      <c r="N752" s="200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</row>
    <row r="753" spans="1:26" ht="15.75" thickBot="1" x14ac:dyDescent="0.3">
      <c r="A753" s="200"/>
      <c r="B753" s="200"/>
      <c r="C753" s="200"/>
      <c r="D753" s="200"/>
      <c r="E753" s="200"/>
      <c r="F753" s="200"/>
      <c r="G753" s="200"/>
      <c r="H753" s="200"/>
      <c r="I753" s="200"/>
      <c r="J753" s="200"/>
      <c r="K753" s="200"/>
      <c r="L753" s="200"/>
      <c r="M753" s="200"/>
      <c r="N753" s="200"/>
      <c r="O753" s="200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  <c r="Z753" s="200"/>
    </row>
    <row r="754" spans="1:26" ht="15.75" thickBot="1" x14ac:dyDescent="0.3">
      <c r="A754" s="200"/>
      <c r="B754" s="200"/>
      <c r="C754" s="200"/>
      <c r="D754" s="200"/>
      <c r="E754" s="200"/>
      <c r="F754" s="200"/>
      <c r="G754" s="200"/>
      <c r="H754" s="200"/>
      <c r="I754" s="200"/>
      <c r="J754" s="200"/>
      <c r="K754" s="200"/>
      <c r="L754" s="200"/>
      <c r="M754" s="200"/>
      <c r="N754" s="200"/>
      <c r="O754" s="200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</row>
    <row r="755" spans="1:26" ht="15.75" thickBot="1" x14ac:dyDescent="0.3">
      <c r="A755" s="200"/>
      <c r="B755" s="200"/>
      <c r="C755" s="200"/>
      <c r="D755" s="200"/>
      <c r="E755" s="200"/>
      <c r="F755" s="200"/>
      <c r="G755" s="200"/>
      <c r="H755" s="200"/>
      <c r="I755" s="200"/>
      <c r="J755" s="200"/>
      <c r="K755" s="200"/>
      <c r="L755" s="200"/>
      <c r="M755" s="200"/>
      <c r="N755" s="200"/>
      <c r="O755" s="200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</row>
    <row r="756" spans="1:26" ht="15.75" thickBot="1" x14ac:dyDescent="0.3">
      <c r="A756" s="200"/>
      <c r="B756" s="200"/>
      <c r="C756" s="200"/>
      <c r="D756" s="200"/>
      <c r="E756" s="200"/>
      <c r="F756" s="200"/>
      <c r="G756" s="200"/>
      <c r="H756" s="200"/>
      <c r="I756" s="200"/>
      <c r="J756" s="200"/>
      <c r="K756" s="200"/>
      <c r="L756" s="200"/>
      <c r="M756" s="200"/>
      <c r="N756" s="200"/>
      <c r="O756" s="200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</row>
    <row r="757" spans="1:26" ht="15.75" thickBot="1" x14ac:dyDescent="0.3">
      <c r="A757" s="200"/>
      <c r="B757" s="200"/>
      <c r="C757" s="200"/>
      <c r="D757" s="200"/>
      <c r="E757" s="200"/>
      <c r="F757" s="200"/>
      <c r="G757" s="200"/>
      <c r="H757" s="200"/>
      <c r="I757" s="200"/>
      <c r="J757" s="200"/>
      <c r="K757" s="200"/>
      <c r="L757" s="200"/>
      <c r="M757" s="200"/>
      <c r="N757" s="200"/>
      <c r="O757" s="200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</row>
    <row r="758" spans="1:26" ht="15.75" thickBot="1" x14ac:dyDescent="0.3">
      <c r="A758" s="200"/>
      <c r="B758" s="200"/>
      <c r="C758" s="200"/>
      <c r="D758" s="200"/>
      <c r="E758" s="200"/>
      <c r="F758" s="200"/>
      <c r="G758" s="200"/>
      <c r="H758" s="200"/>
      <c r="I758" s="200"/>
      <c r="J758" s="200"/>
      <c r="K758" s="200"/>
      <c r="L758" s="200"/>
      <c r="M758" s="200"/>
      <c r="N758" s="200"/>
      <c r="O758" s="200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</row>
    <row r="759" spans="1:26" ht="15.75" thickBot="1" x14ac:dyDescent="0.3">
      <c r="A759" s="200"/>
      <c r="B759" s="200"/>
      <c r="C759" s="200"/>
      <c r="D759" s="200"/>
      <c r="E759" s="200"/>
      <c r="F759" s="200"/>
      <c r="G759" s="200"/>
      <c r="H759" s="200"/>
      <c r="I759" s="200"/>
      <c r="J759" s="200"/>
      <c r="K759" s="200"/>
      <c r="L759" s="200"/>
      <c r="M759" s="200"/>
      <c r="N759" s="200"/>
      <c r="O759" s="200"/>
      <c r="P759" s="200"/>
      <c r="Q759" s="200"/>
      <c r="R759" s="200"/>
      <c r="S759" s="200"/>
      <c r="T759" s="200"/>
      <c r="U759" s="200"/>
      <c r="V759" s="200"/>
      <c r="W759" s="200"/>
      <c r="X759" s="200"/>
      <c r="Y759" s="200"/>
      <c r="Z759" s="200"/>
    </row>
    <row r="760" spans="1:26" ht="15.75" thickBot="1" x14ac:dyDescent="0.3">
      <c r="A760" s="200"/>
      <c r="B760" s="200"/>
      <c r="C760" s="200"/>
      <c r="D760" s="200"/>
      <c r="E760" s="200"/>
      <c r="F760" s="200"/>
      <c r="G760" s="200"/>
      <c r="H760" s="200"/>
      <c r="I760" s="200"/>
      <c r="J760" s="200"/>
      <c r="K760" s="200"/>
      <c r="L760" s="200"/>
      <c r="M760" s="200"/>
      <c r="N760" s="200"/>
      <c r="O760" s="200"/>
      <c r="P760" s="200"/>
      <c r="Q760" s="200"/>
      <c r="R760" s="200"/>
      <c r="S760" s="200"/>
      <c r="T760" s="200"/>
      <c r="U760" s="200"/>
      <c r="V760" s="200"/>
      <c r="W760" s="200"/>
      <c r="X760" s="200"/>
      <c r="Y760" s="200"/>
      <c r="Z760" s="200"/>
    </row>
    <row r="761" spans="1:26" ht="15.75" thickBot="1" x14ac:dyDescent="0.3">
      <c r="A761" s="200"/>
      <c r="B761" s="200"/>
      <c r="C761" s="200"/>
      <c r="D761" s="200"/>
      <c r="E761" s="200"/>
      <c r="F761" s="200"/>
      <c r="G761" s="200"/>
      <c r="H761" s="200"/>
      <c r="I761" s="200"/>
      <c r="J761" s="200"/>
      <c r="K761" s="200"/>
      <c r="L761" s="200"/>
      <c r="M761" s="200"/>
      <c r="N761" s="200"/>
      <c r="O761" s="200"/>
      <c r="P761" s="200"/>
      <c r="Q761" s="200"/>
      <c r="R761" s="200"/>
      <c r="S761" s="200"/>
      <c r="T761" s="200"/>
      <c r="U761" s="200"/>
      <c r="V761" s="200"/>
      <c r="W761" s="200"/>
      <c r="X761" s="200"/>
      <c r="Y761" s="200"/>
      <c r="Z761" s="200"/>
    </row>
    <row r="762" spans="1:26" ht="15.75" thickBot="1" x14ac:dyDescent="0.3">
      <c r="A762" s="200"/>
      <c r="B762" s="200"/>
      <c r="C762" s="200"/>
      <c r="D762" s="200"/>
      <c r="E762" s="200"/>
      <c r="F762" s="200"/>
      <c r="G762" s="200"/>
      <c r="H762" s="200"/>
      <c r="I762" s="200"/>
      <c r="J762" s="200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</row>
    <row r="763" spans="1:26" ht="15.75" thickBot="1" x14ac:dyDescent="0.3">
      <c r="A763" s="200"/>
      <c r="B763" s="200"/>
      <c r="C763" s="200"/>
      <c r="D763" s="200"/>
      <c r="E763" s="200"/>
      <c r="F763" s="200"/>
      <c r="G763" s="200"/>
      <c r="H763" s="200"/>
      <c r="I763" s="200"/>
      <c r="J763" s="200"/>
      <c r="K763" s="200"/>
      <c r="L763" s="200"/>
      <c r="M763" s="200"/>
      <c r="N763" s="200"/>
      <c r="O763" s="200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  <c r="Z763" s="200"/>
    </row>
    <row r="764" spans="1:26" ht="15.75" thickBot="1" x14ac:dyDescent="0.3">
      <c r="A764" s="200"/>
      <c r="B764" s="200"/>
      <c r="C764" s="200"/>
      <c r="D764" s="200"/>
      <c r="E764" s="200"/>
      <c r="F764" s="200"/>
      <c r="G764" s="200"/>
      <c r="H764" s="200"/>
      <c r="I764" s="200"/>
      <c r="J764" s="200"/>
      <c r="K764" s="200"/>
      <c r="L764" s="200"/>
      <c r="M764" s="200"/>
      <c r="N764" s="200"/>
      <c r="O764" s="200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  <c r="Z764" s="200"/>
    </row>
    <row r="765" spans="1:26" ht="15.75" thickBot="1" x14ac:dyDescent="0.3">
      <c r="A765" s="200"/>
      <c r="B765" s="200"/>
      <c r="C765" s="200"/>
      <c r="D765" s="200"/>
      <c r="E765" s="200"/>
      <c r="F765" s="200"/>
      <c r="G765" s="200"/>
      <c r="H765" s="200"/>
      <c r="I765" s="200"/>
      <c r="J765" s="200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</row>
    <row r="766" spans="1:26" ht="15.75" thickBot="1" x14ac:dyDescent="0.3">
      <c r="A766" s="200"/>
      <c r="B766" s="200"/>
      <c r="C766" s="200"/>
      <c r="D766" s="200"/>
      <c r="E766" s="200"/>
      <c r="F766" s="200"/>
      <c r="G766" s="200"/>
      <c r="H766" s="200"/>
      <c r="I766" s="200"/>
      <c r="J766" s="200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</row>
    <row r="767" spans="1:26" ht="15.75" thickBot="1" x14ac:dyDescent="0.3">
      <c r="A767" s="200"/>
      <c r="B767" s="200"/>
      <c r="C767" s="200"/>
      <c r="D767" s="200"/>
      <c r="E767" s="200"/>
      <c r="F767" s="200"/>
      <c r="G767" s="200"/>
      <c r="H767" s="200"/>
      <c r="I767" s="200"/>
      <c r="J767" s="200"/>
      <c r="K767" s="200"/>
      <c r="L767" s="200"/>
      <c r="M767" s="200"/>
      <c r="N767" s="200"/>
      <c r="O767" s="200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  <c r="Z767" s="200"/>
    </row>
    <row r="768" spans="1:26" ht="15.75" thickBot="1" x14ac:dyDescent="0.3">
      <c r="A768" s="200"/>
      <c r="B768" s="200"/>
      <c r="C768" s="200"/>
      <c r="D768" s="200"/>
      <c r="E768" s="200"/>
      <c r="F768" s="200"/>
      <c r="G768" s="200"/>
      <c r="H768" s="200"/>
      <c r="I768" s="200"/>
      <c r="J768" s="200"/>
      <c r="K768" s="200"/>
      <c r="L768" s="200"/>
      <c r="M768" s="200"/>
      <c r="N768" s="200"/>
      <c r="O768" s="200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  <c r="Z768" s="200"/>
    </row>
    <row r="769" spans="1:26" ht="15.75" thickBot="1" x14ac:dyDescent="0.3">
      <c r="A769" s="200"/>
      <c r="B769" s="200"/>
      <c r="C769" s="200"/>
      <c r="D769" s="200"/>
      <c r="E769" s="200"/>
      <c r="F769" s="200"/>
      <c r="G769" s="200"/>
      <c r="H769" s="200"/>
      <c r="I769" s="200"/>
      <c r="J769" s="200"/>
      <c r="K769" s="200"/>
      <c r="L769" s="200"/>
      <c r="M769" s="200"/>
      <c r="N769" s="200"/>
      <c r="O769" s="200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  <c r="Z769" s="200"/>
    </row>
    <row r="770" spans="1:26" ht="15.75" thickBot="1" x14ac:dyDescent="0.3">
      <c r="A770" s="200"/>
      <c r="B770" s="200"/>
      <c r="C770" s="200"/>
      <c r="D770" s="200"/>
      <c r="E770" s="200"/>
      <c r="F770" s="200"/>
      <c r="G770" s="200"/>
      <c r="H770" s="200"/>
      <c r="I770" s="200"/>
      <c r="J770" s="200"/>
      <c r="K770" s="200"/>
      <c r="L770" s="200"/>
      <c r="M770" s="200"/>
      <c r="N770" s="200"/>
      <c r="O770" s="200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  <c r="Z770" s="200"/>
    </row>
    <row r="771" spans="1:26" ht="15.75" thickBot="1" x14ac:dyDescent="0.3">
      <c r="A771" s="200"/>
      <c r="B771" s="200"/>
      <c r="C771" s="200"/>
      <c r="D771" s="200"/>
      <c r="E771" s="200"/>
      <c r="F771" s="200"/>
      <c r="G771" s="200"/>
      <c r="H771" s="200"/>
      <c r="I771" s="200"/>
      <c r="J771" s="200"/>
      <c r="K771" s="200"/>
      <c r="L771" s="200"/>
      <c r="M771" s="200"/>
      <c r="N771" s="200"/>
      <c r="O771" s="200"/>
      <c r="P771" s="200"/>
      <c r="Q771" s="200"/>
      <c r="R771" s="200"/>
      <c r="S771" s="200"/>
      <c r="T771" s="200"/>
      <c r="U771" s="200"/>
      <c r="V771" s="200"/>
      <c r="W771" s="200"/>
      <c r="X771" s="200"/>
      <c r="Y771" s="200"/>
      <c r="Z771" s="200"/>
    </row>
    <row r="772" spans="1:26" ht="15.75" thickBot="1" x14ac:dyDescent="0.3">
      <c r="A772" s="200"/>
      <c r="B772" s="200"/>
      <c r="C772" s="200"/>
      <c r="D772" s="200"/>
      <c r="E772" s="200"/>
      <c r="F772" s="200"/>
      <c r="G772" s="200"/>
      <c r="H772" s="200"/>
      <c r="I772" s="200"/>
      <c r="J772" s="200"/>
      <c r="K772" s="200"/>
      <c r="L772" s="200"/>
      <c r="M772" s="200"/>
      <c r="N772" s="200"/>
      <c r="O772" s="200"/>
      <c r="P772" s="200"/>
      <c r="Q772" s="200"/>
      <c r="R772" s="200"/>
      <c r="S772" s="200"/>
      <c r="T772" s="200"/>
      <c r="U772" s="200"/>
      <c r="V772" s="200"/>
      <c r="W772" s="200"/>
      <c r="X772" s="200"/>
      <c r="Y772" s="200"/>
      <c r="Z772" s="200"/>
    </row>
    <row r="773" spans="1:26" ht="15.75" thickBot="1" x14ac:dyDescent="0.3">
      <c r="A773" s="200"/>
      <c r="B773" s="200"/>
      <c r="C773" s="200"/>
      <c r="D773" s="200"/>
      <c r="E773" s="200"/>
      <c r="F773" s="200"/>
      <c r="G773" s="200"/>
      <c r="H773" s="200"/>
      <c r="I773" s="200"/>
      <c r="J773" s="200"/>
      <c r="K773" s="200"/>
      <c r="L773" s="200"/>
      <c r="M773" s="200"/>
      <c r="N773" s="200"/>
      <c r="O773" s="200"/>
      <c r="P773" s="200"/>
      <c r="Q773" s="200"/>
      <c r="R773" s="200"/>
      <c r="S773" s="200"/>
      <c r="T773" s="200"/>
      <c r="U773" s="200"/>
      <c r="V773" s="200"/>
      <c r="W773" s="200"/>
      <c r="X773" s="200"/>
      <c r="Y773" s="200"/>
      <c r="Z773" s="200"/>
    </row>
    <row r="774" spans="1:26" ht="15.75" thickBot="1" x14ac:dyDescent="0.3">
      <c r="A774" s="200"/>
      <c r="B774" s="200"/>
      <c r="C774" s="200"/>
      <c r="D774" s="200"/>
      <c r="E774" s="200"/>
      <c r="F774" s="200"/>
      <c r="G774" s="200"/>
      <c r="H774" s="200"/>
      <c r="I774" s="200"/>
      <c r="J774" s="200"/>
      <c r="K774" s="200"/>
      <c r="L774" s="200"/>
      <c r="M774" s="200"/>
      <c r="N774" s="200"/>
      <c r="O774" s="200"/>
      <c r="P774" s="200"/>
      <c r="Q774" s="200"/>
      <c r="R774" s="200"/>
      <c r="S774" s="200"/>
      <c r="T774" s="200"/>
      <c r="U774" s="200"/>
      <c r="V774" s="200"/>
      <c r="W774" s="200"/>
      <c r="X774" s="200"/>
      <c r="Y774" s="200"/>
      <c r="Z774" s="200"/>
    </row>
    <row r="775" spans="1:26" ht="15.75" thickBot="1" x14ac:dyDescent="0.3">
      <c r="A775" s="200"/>
      <c r="B775" s="200"/>
      <c r="C775" s="200"/>
      <c r="D775" s="200"/>
      <c r="E775" s="200"/>
      <c r="F775" s="200"/>
      <c r="G775" s="200"/>
      <c r="H775" s="200"/>
      <c r="I775" s="200"/>
      <c r="J775" s="200"/>
      <c r="K775" s="200"/>
      <c r="L775" s="200"/>
      <c r="M775" s="200"/>
      <c r="N775" s="200"/>
      <c r="O775" s="200"/>
      <c r="P775" s="200"/>
      <c r="Q775" s="200"/>
      <c r="R775" s="200"/>
      <c r="S775" s="200"/>
      <c r="T775" s="200"/>
      <c r="U775" s="200"/>
      <c r="V775" s="200"/>
      <c r="W775" s="200"/>
      <c r="X775" s="200"/>
      <c r="Y775" s="200"/>
      <c r="Z775" s="200"/>
    </row>
    <row r="776" spans="1:26" ht="15.75" thickBot="1" x14ac:dyDescent="0.3">
      <c r="A776" s="200"/>
      <c r="B776" s="200"/>
      <c r="C776" s="200"/>
      <c r="D776" s="200"/>
      <c r="E776" s="200"/>
      <c r="F776" s="200"/>
      <c r="G776" s="200"/>
      <c r="H776" s="200"/>
      <c r="I776" s="200"/>
      <c r="J776" s="200"/>
      <c r="K776" s="200"/>
      <c r="L776" s="200"/>
      <c r="M776" s="200"/>
      <c r="N776" s="200"/>
      <c r="O776" s="200"/>
      <c r="P776" s="200"/>
      <c r="Q776" s="200"/>
      <c r="R776" s="200"/>
      <c r="S776" s="200"/>
      <c r="T776" s="200"/>
      <c r="U776" s="200"/>
      <c r="V776" s="200"/>
      <c r="W776" s="200"/>
      <c r="X776" s="200"/>
      <c r="Y776" s="200"/>
      <c r="Z776" s="200"/>
    </row>
    <row r="777" spans="1:26" ht="15.75" thickBot="1" x14ac:dyDescent="0.3">
      <c r="A777" s="200"/>
      <c r="B777" s="200"/>
      <c r="C777" s="200"/>
      <c r="D777" s="200"/>
      <c r="E777" s="200"/>
      <c r="F777" s="200"/>
      <c r="G777" s="200"/>
      <c r="H777" s="200"/>
      <c r="I777" s="200"/>
      <c r="J777" s="200"/>
      <c r="K777" s="200"/>
      <c r="L777" s="200"/>
      <c r="M777" s="200"/>
      <c r="N777" s="200"/>
      <c r="O777" s="200"/>
      <c r="P777" s="200"/>
      <c r="Q777" s="200"/>
      <c r="R777" s="200"/>
      <c r="S777" s="200"/>
      <c r="T777" s="200"/>
      <c r="U777" s="200"/>
      <c r="V777" s="200"/>
      <c r="W777" s="200"/>
      <c r="X777" s="200"/>
      <c r="Y777" s="200"/>
      <c r="Z777" s="200"/>
    </row>
    <row r="778" spans="1:26" ht="15.75" thickBot="1" x14ac:dyDescent="0.3">
      <c r="A778" s="200"/>
      <c r="B778" s="200"/>
      <c r="C778" s="200"/>
      <c r="D778" s="200"/>
      <c r="E778" s="200"/>
      <c r="F778" s="200"/>
      <c r="G778" s="200"/>
      <c r="H778" s="200"/>
      <c r="I778" s="200"/>
      <c r="J778" s="200"/>
      <c r="K778" s="200"/>
      <c r="L778" s="200"/>
      <c r="M778" s="200"/>
      <c r="N778" s="200"/>
      <c r="O778" s="200"/>
      <c r="P778" s="200"/>
      <c r="Q778" s="200"/>
      <c r="R778" s="200"/>
      <c r="S778" s="200"/>
      <c r="T778" s="200"/>
      <c r="U778" s="200"/>
      <c r="V778" s="200"/>
      <c r="W778" s="200"/>
      <c r="X778" s="200"/>
      <c r="Y778" s="200"/>
      <c r="Z778" s="200"/>
    </row>
    <row r="779" spans="1:26" ht="15.75" thickBot="1" x14ac:dyDescent="0.3">
      <c r="A779" s="200"/>
      <c r="B779" s="200"/>
      <c r="C779" s="200"/>
      <c r="D779" s="200"/>
      <c r="E779" s="200"/>
      <c r="F779" s="200"/>
      <c r="G779" s="200"/>
      <c r="H779" s="200"/>
      <c r="I779" s="200"/>
      <c r="J779" s="200"/>
      <c r="K779" s="200"/>
      <c r="L779" s="200"/>
      <c r="M779" s="200"/>
      <c r="N779" s="200"/>
      <c r="O779" s="200"/>
      <c r="P779" s="200"/>
      <c r="Q779" s="200"/>
      <c r="R779" s="200"/>
      <c r="S779" s="200"/>
      <c r="T779" s="200"/>
      <c r="U779" s="200"/>
      <c r="V779" s="200"/>
      <c r="W779" s="200"/>
      <c r="X779" s="200"/>
      <c r="Y779" s="200"/>
      <c r="Z779" s="200"/>
    </row>
    <row r="780" spans="1:26" ht="15.75" thickBot="1" x14ac:dyDescent="0.3">
      <c r="A780" s="200"/>
      <c r="B780" s="200"/>
      <c r="C780" s="200"/>
      <c r="D780" s="200"/>
      <c r="E780" s="200"/>
      <c r="F780" s="200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  <c r="R780" s="200"/>
      <c r="S780" s="200"/>
      <c r="T780" s="200"/>
      <c r="U780" s="200"/>
      <c r="V780" s="200"/>
      <c r="W780" s="200"/>
      <c r="X780" s="200"/>
      <c r="Y780" s="200"/>
      <c r="Z780" s="200"/>
    </row>
    <row r="781" spans="1:26" ht="15.75" thickBot="1" x14ac:dyDescent="0.3">
      <c r="A781" s="200"/>
      <c r="B781" s="200"/>
      <c r="C781" s="200"/>
      <c r="D781" s="200"/>
      <c r="E781" s="200"/>
      <c r="F781" s="200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  <c r="R781" s="200"/>
      <c r="S781" s="200"/>
      <c r="T781" s="200"/>
      <c r="U781" s="200"/>
      <c r="V781" s="200"/>
      <c r="W781" s="200"/>
      <c r="X781" s="200"/>
      <c r="Y781" s="200"/>
      <c r="Z781" s="200"/>
    </row>
    <row r="782" spans="1:26" ht="15.75" thickBot="1" x14ac:dyDescent="0.3">
      <c r="A782" s="200"/>
      <c r="B782" s="200"/>
      <c r="C782" s="200"/>
      <c r="D782" s="200"/>
      <c r="E782" s="200"/>
      <c r="F782" s="200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  <c r="R782" s="200"/>
      <c r="S782" s="200"/>
      <c r="T782" s="200"/>
      <c r="U782" s="200"/>
      <c r="V782" s="200"/>
      <c r="W782" s="200"/>
      <c r="X782" s="200"/>
      <c r="Y782" s="200"/>
      <c r="Z782" s="200"/>
    </row>
    <row r="783" spans="1:26" ht="15.75" thickBot="1" x14ac:dyDescent="0.3">
      <c r="A783" s="200"/>
      <c r="B783" s="200"/>
      <c r="C783" s="200"/>
      <c r="D783" s="200"/>
      <c r="E783" s="200"/>
      <c r="F783" s="200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  <c r="R783" s="200"/>
      <c r="S783" s="200"/>
      <c r="T783" s="200"/>
      <c r="U783" s="200"/>
      <c r="V783" s="200"/>
      <c r="W783" s="200"/>
      <c r="X783" s="200"/>
      <c r="Y783" s="200"/>
      <c r="Z783" s="200"/>
    </row>
    <row r="784" spans="1:26" ht="15.75" thickBot="1" x14ac:dyDescent="0.3">
      <c r="A784" s="200"/>
      <c r="B784" s="200"/>
      <c r="C784" s="200"/>
      <c r="D784" s="200"/>
      <c r="E784" s="200"/>
      <c r="F784" s="200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  <c r="R784" s="200"/>
      <c r="S784" s="200"/>
      <c r="T784" s="200"/>
      <c r="U784" s="200"/>
      <c r="V784" s="200"/>
      <c r="W784" s="200"/>
      <c r="X784" s="200"/>
      <c r="Y784" s="200"/>
      <c r="Z784" s="200"/>
    </row>
    <row r="785" spans="1:26" ht="15.75" thickBot="1" x14ac:dyDescent="0.3">
      <c r="A785" s="200"/>
      <c r="B785" s="200"/>
      <c r="C785" s="200"/>
      <c r="D785" s="200"/>
      <c r="E785" s="200"/>
      <c r="F785" s="200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  <c r="R785" s="200"/>
      <c r="S785" s="200"/>
      <c r="T785" s="200"/>
      <c r="U785" s="200"/>
      <c r="V785" s="200"/>
      <c r="W785" s="200"/>
      <c r="X785" s="200"/>
      <c r="Y785" s="200"/>
      <c r="Z785" s="200"/>
    </row>
    <row r="786" spans="1:26" ht="15.75" thickBot="1" x14ac:dyDescent="0.3">
      <c r="A786" s="200"/>
      <c r="B786" s="200"/>
      <c r="C786" s="200"/>
      <c r="D786" s="200"/>
      <c r="E786" s="200"/>
      <c r="F786" s="200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  <c r="R786" s="200"/>
      <c r="S786" s="200"/>
      <c r="T786" s="200"/>
      <c r="U786" s="200"/>
      <c r="V786" s="200"/>
      <c r="W786" s="200"/>
      <c r="X786" s="200"/>
      <c r="Y786" s="200"/>
      <c r="Z786" s="200"/>
    </row>
    <row r="787" spans="1:26" ht="15.75" thickBot="1" x14ac:dyDescent="0.3">
      <c r="A787" s="200"/>
      <c r="B787" s="200"/>
      <c r="C787" s="200"/>
      <c r="D787" s="200"/>
      <c r="E787" s="200"/>
      <c r="F787" s="200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  <c r="R787" s="200"/>
      <c r="S787" s="200"/>
      <c r="T787" s="200"/>
      <c r="U787" s="200"/>
      <c r="V787" s="200"/>
      <c r="W787" s="200"/>
      <c r="X787" s="200"/>
      <c r="Y787" s="200"/>
      <c r="Z787" s="200"/>
    </row>
    <row r="788" spans="1:26" ht="15.75" thickBot="1" x14ac:dyDescent="0.3">
      <c r="A788" s="200"/>
      <c r="B788" s="200"/>
      <c r="C788" s="200"/>
      <c r="D788" s="200"/>
      <c r="E788" s="200"/>
      <c r="F788" s="200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  <c r="Z788" s="200"/>
    </row>
    <row r="789" spans="1:26" ht="15.75" thickBot="1" x14ac:dyDescent="0.3">
      <c r="A789" s="200"/>
      <c r="B789" s="200"/>
      <c r="C789" s="200"/>
      <c r="D789" s="200"/>
      <c r="E789" s="200"/>
      <c r="F789" s="200"/>
      <c r="G789" s="200"/>
      <c r="H789" s="200"/>
      <c r="I789" s="200"/>
      <c r="J789" s="200"/>
      <c r="K789" s="200"/>
      <c r="L789" s="200"/>
      <c r="M789" s="200"/>
      <c r="N789" s="200"/>
      <c r="O789" s="200"/>
      <c r="P789" s="200"/>
      <c r="Q789" s="200"/>
      <c r="R789" s="200"/>
      <c r="S789" s="200"/>
      <c r="T789" s="200"/>
      <c r="U789" s="200"/>
      <c r="V789" s="200"/>
      <c r="W789" s="200"/>
      <c r="X789" s="200"/>
      <c r="Y789" s="200"/>
      <c r="Z789" s="200"/>
    </row>
    <row r="790" spans="1:26" ht="15.75" thickBot="1" x14ac:dyDescent="0.3">
      <c r="A790" s="200"/>
      <c r="B790" s="200"/>
      <c r="C790" s="200"/>
      <c r="D790" s="200"/>
      <c r="E790" s="200"/>
      <c r="F790" s="200"/>
      <c r="G790" s="200"/>
      <c r="H790" s="200"/>
      <c r="I790" s="200"/>
      <c r="J790" s="200"/>
      <c r="K790" s="200"/>
      <c r="L790" s="200"/>
      <c r="M790" s="200"/>
      <c r="N790" s="200"/>
      <c r="O790" s="200"/>
      <c r="P790" s="200"/>
      <c r="Q790" s="200"/>
      <c r="R790" s="200"/>
      <c r="S790" s="200"/>
      <c r="T790" s="200"/>
      <c r="U790" s="200"/>
      <c r="V790" s="200"/>
      <c r="W790" s="200"/>
      <c r="X790" s="200"/>
      <c r="Y790" s="200"/>
      <c r="Z790" s="200"/>
    </row>
    <row r="791" spans="1:26" ht="15.75" thickBot="1" x14ac:dyDescent="0.3">
      <c r="A791" s="200"/>
      <c r="B791" s="200"/>
      <c r="C791" s="200"/>
      <c r="D791" s="200"/>
      <c r="E791" s="200"/>
      <c r="F791" s="200"/>
      <c r="G791" s="200"/>
      <c r="H791" s="200"/>
      <c r="I791" s="200"/>
      <c r="J791" s="200"/>
      <c r="K791" s="200"/>
      <c r="L791" s="200"/>
      <c r="M791" s="200"/>
      <c r="N791" s="200"/>
      <c r="O791" s="200"/>
      <c r="P791" s="200"/>
      <c r="Q791" s="200"/>
      <c r="R791" s="200"/>
      <c r="S791" s="200"/>
      <c r="T791" s="200"/>
      <c r="U791" s="200"/>
      <c r="V791" s="200"/>
      <c r="W791" s="200"/>
      <c r="X791" s="200"/>
      <c r="Y791" s="200"/>
      <c r="Z791" s="200"/>
    </row>
    <row r="792" spans="1:26" ht="15.75" thickBot="1" x14ac:dyDescent="0.3">
      <c r="A792" s="200"/>
      <c r="B792" s="200"/>
      <c r="C792" s="200"/>
      <c r="D792" s="200"/>
      <c r="E792" s="200"/>
      <c r="F792" s="200"/>
      <c r="G792" s="200"/>
      <c r="H792" s="200"/>
      <c r="I792" s="200"/>
      <c r="J792" s="200"/>
      <c r="K792" s="200"/>
      <c r="L792" s="200"/>
      <c r="M792" s="200"/>
      <c r="N792" s="200"/>
      <c r="O792" s="200"/>
      <c r="P792" s="200"/>
      <c r="Q792" s="200"/>
      <c r="R792" s="200"/>
      <c r="S792" s="200"/>
      <c r="T792" s="200"/>
      <c r="U792" s="200"/>
      <c r="V792" s="200"/>
      <c r="W792" s="200"/>
      <c r="X792" s="200"/>
      <c r="Y792" s="200"/>
      <c r="Z792" s="200"/>
    </row>
    <row r="793" spans="1:26" ht="15.75" thickBot="1" x14ac:dyDescent="0.3">
      <c r="A793" s="200"/>
      <c r="B793" s="200"/>
      <c r="C793" s="200"/>
      <c r="D793" s="200"/>
      <c r="E793" s="200"/>
      <c r="F793" s="200"/>
      <c r="G793" s="200"/>
      <c r="H793" s="200"/>
      <c r="I793" s="200"/>
      <c r="J793" s="200"/>
      <c r="K793" s="200"/>
      <c r="L793" s="200"/>
      <c r="M793" s="200"/>
      <c r="N793" s="200"/>
      <c r="O793" s="200"/>
      <c r="P793" s="200"/>
      <c r="Q793" s="200"/>
      <c r="R793" s="200"/>
      <c r="S793" s="200"/>
      <c r="T793" s="200"/>
      <c r="U793" s="200"/>
      <c r="V793" s="200"/>
      <c r="W793" s="200"/>
      <c r="X793" s="200"/>
      <c r="Y793" s="200"/>
      <c r="Z793" s="200"/>
    </row>
    <row r="794" spans="1:26" ht="15.75" thickBot="1" x14ac:dyDescent="0.3">
      <c r="A794" s="200"/>
      <c r="B794" s="200"/>
      <c r="C794" s="200"/>
      <c r="D794" s="200"/>
      <c r="E794" s="200"/>
      <c r="F794" s="200"/>
      <c r="G794" s="200"/>
      <c r="H794" s="200"/>
      <c r="I794" s="200"/>
      <c r="J794" s="200"/>
      <c r="K794" s="200"/>
      <c r="L794" s="200"/>
      <c r="M794" s="200"/>
      <c r="N794" s="200"/>
      <c r="O794" s="200"/>
      <c r="P794" s="200"/>
      <c r="Q794" s="200"/>
      <c r="R794" s="200"/>
      <c r="S794" s="200"/>
      <c r="T794" s="200"/>
      <c r="U794" s="200"/>
      <c r="V794" s="200"/>
      <c r="W794" s="200"/>
      <c r="X794" s="200"/>
      <c r="Y794" s="200"/>
      <c r="Z794" s="200"/>
    </row>
    <row r="795" spans="1:26" ht="15.75" thickBot="1" x14ac:dyDescent="0.3">
      <c r="A795" s="200"/>
      <c r="B795" s="200"/>
      <c r="C795" s="200"/>
      <c r="D795" s="200"/>
      <c r="E795" s="200"/>
      <c r="F795" s="200"/>
      <c r="G795" s="200"/>
      <c r="H795" s="200"/>
      <c r="I795" s="200"/>
      <c r="J795" s="200"/>
      <c r="K795" s="200"/>
      <c r="L795" s="200"/>
      <c r="M795" s="200"/>
      <c r="N795" s="200"/>
      <c r="O795" s="200"/>
      <c r="P795" s="200"/>
      <c r="Q795" s="200"/>
      <c r="R795" s="200"/>
      <c r="S795" s="200"/>
      <c r="T795" s="200"/>
      <c r="U795" s="200"/>
      <c r="V795" s="200"/>
      <c r="W795" s="200"/>
      <c r="X795" s="200"/>
      <c r="Y795" s="200"/>
      <c r="Z795" s="200"/>
    </row>
    <row r="796" spans="1:26" ht="15.75" thickBot="1" x14ac:dyDescent="0.3">
      <c r="A796" s="200"/>
      <c r="B796" s="200"/>
      <c r="C796" s="200"/>
      <c r="D796" s="200"/>
      <c r="E796" s="200"/>
      <c r="F796" s="200"/>
      <c r="G796" s="200"/>
      <c r="H796" s="200"/>
      <c r="I796" s="200"/>
      <c r="J796" s="200"/>
      <c r="K796" s="200"/>
      <c r="L796" s="200"/>
      <c r="M796" s="200"/>
      <c r="N796" s="200"/>
      <c r="O796" s="200"/>
      <c r="P796" s="200"/>
      <c r="Q796" s="200"/>
      <c r="R796" s="200"/>
      <c r="S796" s="200"/>
      <c r="T796" s="200"/>
      <c r="U796" s="200"/>
      <c r="V796" s="200"/>
      <c r="W796" s="200"/>
      <c r="X796" s="200"/>
      <c r="Y796" s="200"/>
      <c r="Z796" s="200"/>
    </row>
    <row r="797" spans="1:26" ht="15.75" thickBot="1" x14ac:dyDescent="0.3">
      <c r="A797" s="200"/>
      <c r="B797" s="200"/>
      <c r="C797" s="200"/>
      <c r="D797" s="200"/>
      <c r="E797" s="200"/>
      <c r="F797" s="200"/>
      <c r="G797" s="200"/>
      <c r="H797" s="200"/>
      <c r="I797" s="200"/>
      <c r="J797" s="200"/>
      <c r="K797" s="200"/>
      <c r="L797" s="200"/>
      <c r="M797" s="200"/>
      <c r="N797" s="200"/>
      <c r="O797" s="200"/>
      <c r="P797" s="200"/>
      <c r="Q797" s="200"/>
      <c r="R797" s="200"/>
      <c r="S797" s="200"/>
      <c r="T797" s="200"/>
      <c r="U797" s="200"/>
      <c r="V797" s="200"/>
      <c r="W797" s="200"/>
      <c r="X797" s="200"/>
      <c r="Y797" s="200"/>
      <c r="Z797" s="200"/>
    </row>
    <row r="798" spans="1:26" ht="15.75" thickBot="1" x14ac:dyDescent="0.3">
      <c r="A798" s="200"/>
      <c r="B798" s="200"/>
      <c r="C798" s="200"/>
      <c r="D798" s="200"/>
      <c r="E798" s="200"/>
      <c r="F798" s="200"/>
      <c r="G798" s="200"/>
      <c r="H798" s="200"/>
      <c r="I798" s="200"/>
      <c r="J798" s="200"/>
      <c r="K798" s="200"/>
      <c r="L798" s="200"/>
      <c r="M798" s="200"/>
      <c r="N798" s="200"/>
      <c r="O798" s="200"/>
      <c r="P798" s="200"/>
      <c r="Q798" s="200"/>
      <c r="R798" s="200"/>
      <c r="S798" s="200"/>
      <c r="T798" s="200"/>
      <c r="U798" s="200"/>
      <c r="V798" s="200"/>
      <c r="W798" s="200"/>
      <c r="X798" s="200"/>
      <c r="Y798" s="200"/>
      <c r="Z798" s="200"/>
    </row>
    <row r="799" spans="1:26" ht="15.75" thickBot="1" x14ac:dyDescent="0.3">
      <c r="A799" s="200"/>
      <c r="B799" s="200"/>
      <c r="C799" s="200"/>
      <c r="D799" s="200"/>
      <c r="E799" s="200"/>
      <c r="F799" s="200"/>
      <c r="G799" s="200"/>
      <c r="H799" s="200"/>
      <c r="I799" s="200"/>
      <c r="J799" s="200"/>
      <c r="K799" s="200"/>
      <c r="L799" s="200"/>
      <c r="M799" s="200"/>
      <c r="N799" s="200"/>
      <c r="O799" s="200"/>
      <c r="P799" s="200"/>
      <c r="Q799" s="200"/>
      <c r="R799" s="200"/>
      <c r="S799" s="200"/>
      <c r="T799" s="200"/>
      <c r="U799" s="200"/>
      <c r="V799" s="200"/>
      <c r="W799" s="200"/>
      <c r="X799" s="200"/>
      <c r="Y799" s="200"/>
      <c r="Z799" s="200"/>
    </row>
    <row r="800" spans="1:26" ht="15.75" thickBot="1" x14ac:dyDescent="0.3">
      <c r="A800" s="200"/>
      <c r="B800" s="200"/>
      <c r="C800" s="200"/>
      <c r="D800" s="200"/>
      <c r="E800" s="200"/>
      <c r="F800" s="200"/>
      <c r="G800" s="200"/>
      <c r="H800" s="200"/>
      <c r="I800" s="200"/>
      <c r="J800" s="200"/>
      <c r="K800" s="200"/>
      <c r="L800" s="200"/>
      <c r="M800" s="200"/>
      <c r="N800" s="200"/>
      <c r="O800" s="200"/>
      <c r="P800" s="200"/>
      <c r="Q800" s="200"/>
      <c r="R800" s="200"/>
      <c r="S800" s="200"/>
      <c r="T800" s="200"/>
      <c r="U800" s="200"/>
      <c r="V800" s="200"/>
      <c r="W800" s="200"/>
      <c r="X800" s="200"/>
      <c r="Y800" s="200"/>
      <c r="Z800" s="200"/>
    </row>
    <row r="801" spans="1:26" ht="15.75" thickBot="1" x14ac:dyDescent="0.3">
      <c r="A801" s="200"/>
      <c r="B801" s="200"/>
      <c r="C801" s="200"/>
      <c r="D801" s="200"/>
      <c r="E801" s="200"/>
      <c r="F801" s="200"/>
      <c r="G801" s="200"/>
      <c r="H801" s="200"/>
      <c r="I801" s="200"/>
      <c r="J801" s="200"/>
      <c r="K801" s="200"/>
      <c r="L801" s="200"/>
      <c r="M801" s="200"/>
      <c r="N801" s="200"/>
      <c r="O801" s="200"/>
      <c r="P801" s="200"/>
      <c r="Q801" s="200"/>
      <c r="R801" s="200"/>
      <c r="S801" s="200"/>
      <c r="T801" s="200"/>
      <c r="U801" s="200"/>
      <c r="V801" s="200"/>
      <c r="W801" s="200"/>
      <c r="X801" s="200"/>
      <c r="Y801" s="200"/>
      <c r="Z801" s="200"/>
    </row>
    <row r="802" spans="1:26" ht="15.75" thickBot="1" x14ac:dyDescent="0.3">
      <c r="A802" s="200"/>
      <c r="B802" s="200"/>
      <c r="C802" s="200"/>
      <c r="D802" s="200"/>
      <c r="E802" s="200"/>
      <c r="F802" s="200"/>
      <c r="G802" s="200"/>
      <c r="H802" s="200"/>
      <c r="I802" s="200"/>
      <c r="J802" s="200"/>
      <c r="K802" s="200"/>
      <c r="L802" s="200"/>
      <c r="M802" s="200"/>
      <c r="N802" s="200"/>
      <c r="O802" s="200"/>
      <c r="P802" s="200"/>
      <c r="Q802" s="200"/>
      <c r="R802" s="200"/>
      <c r="S802" s="200"/>
      <c r="T802" s="200"/>
      <c r="U802" s="200"/>
      <c r="V802" s="200"/>
      <c r="W802" s="200"/>
      <c r="X802" s="200"/>
      <c r="Y802" s="200"/>
      <c r="Z802" s="200"/>
    </row>
    <row r="803" spans="1:26" ht="15.75" thickBot="1" x14ac:dyDescent="0.3">
      <c r="A803" s="200"/>
      <c r="B803" s="200"/>
      <c r="C803" s="200"/>
      <c r="D803" s="200"/>
      <c r="E803" s="200"/>
      <c r="F803" s="200"/>
      <c r="G803" s="200"/>
      <c r="H803" s="200"/>
      <c r="I803" s="200"/>
      <c r="J803" s="200"/>
      <c r="K803" s="200"/>
      <c r="L803" s="200"/>
      <c r="M803" s="200"/>
      <c r="N803" s="200"/>
      <c r="O803" s="200"/>
      <c r="P803" s="200"/>
      <c r="Q803" s="200"/>
      <c r="R803" s="200"/>
      <c r="S803" s="200"/>
      <c r="T803" s="200"/>
      <c r="U803" s="200"/>
      <c r="V803" s="200"/>
      <c r="W803" s="200"/>
      <c r="X803" s="200"/>
      <c r="Y803" s="200"/>
      <c r="Z803" s="200"/>
    </row>
    <row r="804" spans="1:26" ht="15.75" thickBot="1" x14ac:dyDescent="0.3">
      <c r="A804" s="200"/>
      <c r="B804" s="200"/>
      <c r="C804" s="200"/>
      <c r="D804" s="200"/>
      <c r="E804" s="200"/>
      <c r="F804" s="200"/>
      <c r="G804" s="200"/>
      <c r="H804" s="200"/>
      <c r="I804" s="200"/>
      <c r="J804" s="200"/>
      <c r="K804" s="200"/>
      <c r="L804" s="200"/>
      <c r="M804" s="200"/>
      <c r="N804" s="200"/>
      <c r="O804" s="200"/>
      <c r="P804" s="200"/>
      <c r="Q804" s="200"/>
      <c r="R804" s="200"/>
      <c r="S804" s="200"/>
      <c r="T804" s="200"/>
      <c r="U804" s="200"/>
      <c r="V804" s="200"/>
      <c r="W804" s="200"/>
      <c r="X804" s="200"/>
      <c r="Y804" s="200"/>
      <c r="Z804" s="200"/>
    </row>
    <row r="805" spans="1:26" ht="15.75" thickBot="1" x14ac:dyDescent="0.3">
      <c r="A805" s="200"/>
      <c r="B805" s="200"/>
      <c r="C805" s="200"/>
      <c r="D805" s="200"/>
      <c r="E805" s="200"/>
      <c r="F805" s="200"/>
      <c r="G805" s="200"/>
      <c r="H805" s="200"/>
      <c r="I805" s="200"/>
      <c r="J805" s="200"/>
      <c r="K805" s="200"/>
      <c r="L805" s="200"/>
      <c r="M805" s="200"/>
      <c r="N805" s="200"/>
      <c r="O805" s="200"/>
      <c r="P805" s="200"/>
      <c r="Q805" s="200"/>
      <c r="R805" s="200"/>
      <c r="S805" s="200"/>
      <c r="T805" s="200"/>
      <c r="U805" s="200"/>
      <c r="V805" s="200"/>
      <c r="W805" s="200"/>
      <c r="X805" s="200"/>
      <c r="Y805" s="200"/>
      <c r="Z805" s="200"/>
    </row>
    <row r="806" spans="1:26" ht="15.75" thickBot="1" x14ac:dyDescent="0.3">
      <c r="A806" s="200"/>
      <c r="B806" s="200"/>
      <c r="C806" s="200"/>
      <c r="D806" s="200"/>
      <c r="E806" s="200"/>
      <c r="F806" s="200"/>
      <c r="G806" s="200"/>
      <c r="H806" s="200"/>
      <c r="I806" s="200"/>
      <c r="J806" s="200"/>
      <c r="K806" s="200"/>
      <c r="L806" s="200"/>
      <c r="M806" s="200"/>
      <c r="N806" s="200"/>
      <c r="O806" s="200"/>
      <c r="P806" s="200"/>
      <c r="Q806" s="200"/>
      <c r="R806" s="200"/>
      <c r="S806" s="200"/>
      <c r="T806" s="200"/>
      <c r="U806" s="200"/>
      <c r="V806" s="200"/>
      <c r="W806" s="200"/>
      <c r="X806" s="200"/>
      <c r="Y806" s="200"/>
      <c r="Z806" s="200"/>
    </row>
    <row r="807" spans="1:26" ht="15.75" thickBot="1" x14ac:dyDescent="0.3">
      <c r="A807" s="200"/>
      <c r="B807" s="200"/>
      <c r="C807" s="200"/>
      <c r="D807" s="200"/>
      <c r="E807" s="200"/>
      <c r="F807" s="200"/>
      <c r="G807" s="200"/>
      <c r="H807" s="200"/>
      <c r="I807" s="200"/>
      <c r="J807" s="200"/>
      <c r="K807" s="200"/>
      <c r="L807" s="200"/>
      <c r="M807" s="200"/>
      <c r="N807" s="200"/>
      <c r="O807" s="200"/>
      <c r="P807" s="200"/>
      <c r="Q807" s="200"/>
      <c r="R807" s="200"/>
      <c r="S807" s="200"/>
      <c r="T807" s="200"/>
      <c r="U807" s="200"/>
      <c r="V807" s="200"/>
      <c r="W807" s="200"/>
      <c r="X807" s="200"/>
      <c r="Y807" s="200"/>
      <c r="Z807" s="200"/>
    </row>
    <row r="808" spans="1:26" ht="15.75" thickBot="1" x14ac:dyDescent="0.3">
      <c r="A808" s="200"/>
      <c r="B808" s="200"/>
      <c r="C808" s="200"/>
      <c r="D808" s="200"/>
      <c r="E808" s="200"/>
      <c r="F808" s="200"/>
      <c r="G808" s="200"/>
      <c r="H808" s="200"/>
      <c r="I808" s="200"/>
      <c r="J808" s="200"/>
      <c r="K808" s="200"/>
      <c r="L808" s="200"/>
      <c r="M808" s="200"/>
      <c r="N808" s="200"/>
      <c r="O808" s="200"/>
      <c r="P808" s="200"/>
      <c r="Q808" s="200"/>
      <c r="R808" s="200"/>
      <c r="S808" s="200"/>
      <c r="T808" s="200"/>
      <c r="U808" s="200"/>
      <c r="V808" s="200"/>
      <c r="W808" s="200"/>
      <c r="X808" s="200"/>
      <c r="Y808" s="200"/>
      <c r="Z808" s="200"/>
    </row>
    <row r="809" spans="1:26" ht="15.75" thickBot="1" x14ac:dyDescent="0.3">
      <c r="A809" s="200"/>
      <c r="B809" s="200"/>
      <c r="C809" s="200"/>
      <c r="D809" s="200"/>
      <c r="E809" s="200"/>
      <c r="F809" s="200"/>
      <c r="G809" s="200"/>
      <c r="H809" s="200"/>
      <c r="I809" s="200"/>
      <c r="J809" s="200"/>
      <c r="K809" s="200"/>
      <c r="L809" s="200"/>
      <c r="M809" s="200"/>
      <c r="N809" s="200"/>
      <c r="O809" s="200"/>
      <c r="P809" s="200"/>
      <c r="Q809" s="200"/>
      <c r="R809" s="200"/>
      <c r="S809" s="200"/>
      <c r="T809" s="200"/>
      <c r="U809" s="200"/>
      <c r="V809" s="200"/>
      <c r="W809" s="200"/>
      <c r="X809" s="200"/>
      <c r="Y809" s="200"/>
      <c r="Z809" s="200"/>
    </row>
    <row r="810" spans="1:26" ht="15.75" thickBot="1" x14ac:dyDescent="0.3">
      <c r="A810" s="200"/>
      <c r="B810" s="200"/>
      <c r="C810" s="200"/>
      <c r="D810" s="200"/>
      <c r="E810" s="200"/>
      <c r="F810" s="200"/>
      <c r="G810" s="200"/>
      <c r="H810" s="200"/>
      <c r="I810" s="200"/>
      <c r="J810" s="200"/>
      <c r="K810" s="200"/>
      <c r="L810" s="200"/>
      <c r="M810" s="200"/>
      <c r="N810" s="200"/>
      <c r="O810" s="200"/>
      <c r="P810" s="200"/>
      <c r="Q810" s="200"/>
      <c r="R810" s="200"/>
      <c r="S810" s="200"/>
      <c r="T810" s="200"/>
      <c r="U810" s="200"/>
      <c r="V810" s="200"/>
      <c r="W810" s="200"/>
      <c r="X810" s="200"/>
      <c r="Y810" s="200"/>
      <c r="Z810" s="200"/>
    </row>
    <row r="811" spans="1:26" ht="15.75" thickBot="1" x14ac:dyDescent="0.3">
      <c r="A811" s="200"/>
      <c r="B811" s="200"/>
      <c r="C811" s="200"/>
      <c r="D811" s="200"/>
      <c r="E811" s="200"/>
      <c r="F811" s="200"/>
      <c r="G811" s="200"/>
      <c r="H811" s="200"/>
      <c r="I811" s="200"/>
      <c r="J811" s="200"/>
      <c r="K811" s="200"/>
      <c r="L811" s="200"/>
      <c r="M811" s="200"/>
      <c r="N811" s="200"/>
      <c r="O811" s="200"/>
      <c r="P811" s="200"/>
      <c r="Q811" s="200"/>
      <c r="R811" s="200"/>
      <c r="S811" s="200"/>
      <c r="T811" s="200"/>
      <c r="U811" s="200"/>
      <c r="V811" s="200"/>
      <c r="W811" s="200"/>
      <c r="X811" s="200"/>
      <c r="Y811" s="200"/>
      <c r="Z811" s="200"/>
    </row>
    <row r="812" spans="1:26" ht="15.75" thickBot="1" x14ac:dyDescent="0.3">
      <c r="A812" s="200"/>
      <c r="B812" s="200"/>
      <c r="C812" s="200"/>
      <c r="D812" s="200"/>
      <c r="E812" s="200"/>
      <c r="F812" s="200"/>
      <c r="G812" s="200"/>
      <c r="H812" s="200"/>
      <c r="I812" s="200"/>
      <c r="J812" s="200"/>
      <c r="K812" s="200"/>
      <c r="L812" s="200"/>
      <c r="M812" s="200"/>
      <c r="N812" s="200"/>
      <c r="O812" s="200"/>
      <c r="P812" s="200"/>
      <c r="Q812" s="200"/>
      <c r="R812" s="200"/>
      <c r="S812" s="200"/>
      <c r="T812" s="200"/>
      <c r="U812" s="200"/>
      <c r="V812" s="200"/>
      <c r="W812" s="200"/>
      <c r="X812" s="200"/>
      <c r="Y812" s="200"/>
      <c r="Z812" s="200"/>
    </row>
    <row r="813" spans="1:26" ht="15.75" thickBot="1" x14ac:dyDescent="0.3">
      <c r="A813" s="200"/>
      <c r="B813" s="200"/>
      <c r="C813" s="200"/>
      <c r="D813" s="200"/>
      <c r="E813" s="200"/>
      <c r="F813" s="200"/>
      <c r="G813" s="200"/>
      <c r="H813" s="200"/>
      <c r="I813" s="200"/>
      <c r="J813" s="200"/>
      <c r="K813" s="200"/>
      <c r="L813" s="200"/>
      <c r="M813" s="200"/>
      <c r="N813" s="200"/>
      <c r="O813" s="200"/>
      <c r="P813" s="200"/>
      <c r="Q813" s="200"/>
      <c r="R813" s="200"/>
      <c r="S813" s="200"/>
      <c r="T813" s="200"/>
      <c r="U813" s="200"/>
      <c r="V813" s="200"/>
      <c r="W813" s="200"/>
      <c r="X813" s="200"/>
      <c r="Y813" s="200"/>
      <c r="Z813" s="200"/>
    </row>
    <row r="814" spans="1:26" ht="15.75" thickBot="1" x14ac:dyDescent="0.3">
      <c r="A814" s="200"/>
      <c r="B814" s="200"/>
      <c r="C814" s="200"/>
      <c r="D814" s="200"/>
      <c r="E814" s="200"/>
      <c r="F814" s="200"/>
      <c r="G814" s="200"/>
      <c r="H814" s="200"/>
      <c r="I814" s="200"/>
      <c r="J814" s="200"/>
      <c r="K814" s="200"/>
      <c r="L814" s="200"/>
      <c r="M814" s="200"/>
      <c r="N814" s="200"/>
      <c r="O814" s="200"/>
      <c r="P814" s="200"/>
      <c r="Q814" s="200"/>
      <c r="R814" s="200"/>
      <c r="S814" s="200"/>
      <c r="T814" s="200"/>
      <c r="U814" s="200"/>
      <c r="V814" s="200"/>
      <c r="W814" s="200"/>
      <c r="X814" s="200"/>
      <c r="Y814" s="200"/>
      <c r="Z814" s="200"/>
    </row>
    <row r="815" spans="1:26" ht="15.75" thickBot="1" x14ac:dyDescent="0.3">
      <c r="A815" s="200"/>
      <c r="B815" s="200"/>
      <c r="C815" s="200"/>
      <c r="D815" s="200"/>
      <c r="E815" s="200"/>
      <c r="F815" s="200"/>
      <c r="G815" s="200"/>
      <c r="H815" s="200"/>
      <c r="I815" s="200"/>
      <c r="J815" s="200"/>
      <c r="K815" s="200"/>
      <c r="L815" s="200"/>
      <c r="M815" s="200"/>
      <c r="N815" s="200"/>
      <c r="O815" s="200"/>
      <c r="P815" s="200"/>
      <c r="Q815" s="200"/>
      <c r="R815" s="200"/>
      <c r="S815" s="200"/>
      <c r="T815" s="200"/>
      <c r="U815" s="200"/>
      <c r="V815" s="200"/>
      <c r="W815" s="200"/>
      <c r="X815" s="200"/>
      <c r="Y815" s="200"/>
      <c r="Z815" s="200"/>
    </row>
    <row r="816" spans="1:26" ht="15.75" thickBot="1" x14ac:dyDescent="0.3">
      <c r="A816" s="200"/>
      <c r="B816" s="200"/>
      <c r="C816" s="200"/>
      <c r="D816" s="200"/>
      <c r="E816" s="200"/>
      <c r="F816" s="200"/>
      <c r="G816" s="200"/>
      <c r="H816" s="200"/>
      <c r="I816" s="200"/>
      <c r="J816" s="200"/>
      <c r="K816" s="200"/>
      <c r="L816" s="200"/>
      <c r="M816" s="200"/>
      <c r="N816" s="200"/>
      <c r="O816" s="200"/>
      <c r="P816" s="200"/>
      <c r="Q816" s="200"/>
      <c r="R816" s="200"/>
      <c r="S816" s="200"/>
      <c r="T816" s="200"/>
      <c r="U816" s="200"/>
      <c r="V816" s="200"/>
      <c r="W816" s="200"/>
      <c r="X816" s="200"/>
      <c r="Y816" s="200"/>
      <c r="Z816" s="200"/>
    </row>
    <row r="817" spans="1:26" ht="15.75" thickBot="1" x14ac:dyDescent="0.3">
      <c r="A817" s="200"/>
      <c r="B817" s="200"/>
      <c r="C817" s="200"/>
      <c r="D817" s="200"/>
      <c r="E817" s="200"/>
      <c r="F817" s="200"/>
      <c r="G817" s="200"/>
      <c r="H817" s="200"/>
      <c r="I817" s="200"/>
      <c r="J817" s="200"/>
      <c r="K817" s="200"/>
      <c r="L817" s="200"/>
      <c r="M817" s="200"/>
      <c r="N817" s="200"/>
      <c r="O817" s="200"/>
      <c r="P817" s="200"/>
      <c r="Q817" s="200"/>
      <c r="R817" s="200"/>
      <c r="S817" s="200"/>
      <c r="T817" s="200"/>
      <c r="U817" s="200"/>
      <c r="V817" s="200"/>
      <c r="W817" s="200"/>
      <c r="X817" s="200"/>
      <c r="Y817" s="200"/>
      <c r="Z817" s="200"/>
    </row>
    <row r="818" spans="1:26" ht="15.75" thickBot="1" x14ac:dyDescent="0.3">
      <c r="A818" s="200"/>
      <c r="B818" s="200"/>
      <c r="C818" s="200"/>
      <c r="D818" s="200"/>
      <c r="E818" s="200"/>
      <c r="F818" s="200"/>
      <c r="G818" s="200"/>
      <c r="H818" s="200"/>
      <c r="I818" s="200"/>
      <c r="J818" s="200"/>
      <c r="K818" s="200"/>
      <c r="L818" s="200"/>
      <c r="M818" s="200"/>
      <c r="N818" s="200"/>
      <c r="O818" s="200"/>
      <c r="P818" s="200"/>
      <c r="Q818" s="200"/>
      <c r="R818" s="200"/>
      <c r="S818" s="200"/>
      <c r="T818" s="200"/>
      <c r="U818" s="200"/>
      <c r="V818" s="200"/>
      <c r="W818" s="200"/>
      <c r="X818" s="200"/>
      <c r="Y818" s="200"/>
      <c r="Z818" s="200"/>
    </row>
    <row r="819" spans="1:26" ht="15.75" thickBot="1" x14ac:dyDescent="0.3">
      <c r="A819" s="200"/>
      <c r="B819" s="200"/>
      <c r="C819" s="200"/>
      <c r="D819" s="200"/>
      <c r="E819" s="200"/>
      <c r="F819" s="200"/>
      <c r="G819" s="200"/>
      <c r="H819" s="200"/>
      <c r="I819" s="200"/>
      <c r="J819" s="200"/>
      <c r="K819" s="200"/>
      <c r="L819" s="200"/>
      <c r="M819" s="200"/>
      <c r="N819" s="200"/>
      <c r="O819" s="200"/>
      <c r="P819" s="200"/>
      <c r="Q819" s="200"/>
      <c r="R819" s="200"/>
      <c r="S819" s="200"/>
      <c r="T819" s="200"/>
      <c r="U819" s="200"/>
      <c r="V819" s="200"/>
      <c r="W819" s="200"/>
      <c r="X819" s="200"/>
      <c r="Y819" s="200"/>
      <c r="Z819" s="200"/>
    </row>
    <row r="820" spans="1:26" ht="15.75" thickBot="1" x14ac:dyDescent="0.3">
      <c r="A820" s="200"/>
      <c r="B820" s="200"/>
      <c r="C820" s="200"/>
      <c r="D820" s="200"/>
      <c r="E820" s="200"/>
      <c r="F820" s="200"/>
      <c r="G820" s="200"/>
      <c r="H820" s="200"/>
      <c r="I820" s="200"/>
      <c r="J820" s="200"/>
      <c r="K820" s="200"/>
      <c r="L820" s="200"/>
      <c r="M820" s="200"/>
      <c r="N820" s="200"/>
      <c r="O820" s="200"/>
      <c r="P820" s="200"/>
      <c r="Q820" s="200"/>
      <c r="R820" s="200"/>
      <c r="S820" s="200"/>
      <c r="T820" s="200"/>
      <c r="U820" s="200"/>
      <c r="V820" s="200"/>
      <c r="W820" s="200"/>
      <c r="X820" s="200"/>
      <c r="Y820" s="200"/>
      <c r="Z820" s="200"/>
    </row>
    <row r="821" spans="1:26" ht="15.75" thickBot="1" x14ac:dyDescent="0.3">
      <c r="A821" s="200"/>
      <c r="B821" s="200"/>
      <c r="C821" s="200"/>
      <c r="D821" s="200"/>
      <c r="E821" s="200"/>
      <c r="F821" s="200"/>
      <c r="G821" s="200"/>
      <c r="H821" s="200"/>
      <c r="I821" s="200"/>
      <c r="J821" s="200"/>
      <c r="K821" s="200"/>
      <c r="L821" s="200"/>
      <c r="M821" s="200"/>
      <c r="N821" s="200"/>
      <c r="O821" s="200"/>
      <c r="P821" s="200"/>
      <c r="Q821" s="200"/>
      <c r="R821" s="200"/>
      <c r="S821" s="200"/>
      <c r="T821" s="200"/>
      <c r="U821" s="200"/>
      <c r="V821" s="200"/>
      <c r="W821" s="200"/>
      <c r="X821" s="200"/>
      <c r="Y821" s="200"/>
      <c r="Z821" s="200"/>
    </row>
    <row r="822" spans="1:26" ht="15.75" thickBot="1" x14ac:dyDescent="0.3">
      <c r="A822" s="200"/>
      <c r="B822" s="200"/>
      <c r="C822" s="200"/>
      <c r="D822" s="200"/>
      <c r="E822" s="200"/>
      <c r="F822" s="200"/>
      <c r="G822" s="200"/>
      <c r="H822" s="200"/>
      <c r="I822" s="200"/>
      <c r="J822" s="200"/>
      <c r="K822" s="200"/>
      <c r="L822" s="200"/>
      <c r="M822" s="200"/>
      <c r="N822" s="200"/>
      <c r="O822" s="200"/>
      <c r="P822" s="200"/>
      <c r="Q822" s="200"/>
      <c r="R822" s="200"/>
      <c r="S822" s="200"/>
      <c r="T822" s="200"/>
      <c r="U822" s="200"/>
      <c r="V822" s="200"/>
      <c r="W822" s="200"/>
      <c r="X822" s="200"/>
      <c r="Y822" s="200"/>
      <c r="Z822" s="200"/>
    </row>
    <row r="823" spans="1:26" ht="15.75" thickBot="1" x14ac:dyDescent="0.3">
      <c r="A823" s="200"/>
      <c r="B823" s="200"/>
      <c r="C823" s="200"/>
      <c r="D823" s="200"/>
      <c r="E823" s="200"/>
      <c r="F823" s="200"/>
      <c r="G823" s="200"/>
      <c r="H823" s="200"/>
      <c r="I823" s="200"/>
      <c r="J823" s="200"/>
      <c r="K823" s="200"/>
      <c r="L823" s="200"/>
      <c r="M823" s="200"/>
      <c r="N823" s="200"/>
      <c r="O823" s="200"/>
      <c r="P823" s="200"/>
      <c r="Q823" s="200"/>
      <c r="R823" s="200"/>
      <c r="S823" s="200"/>
      <c r="T823" s="200"/>
      <c r="U823" s="200"/>
      <c r="V823" s="200"/>
      <c r="W823" s="200"/>
      <c r="X823" s="200"/>
      <c r="Y823" s="200"/>
      <c r="Z823" s="200"/>
    </row>
    <row r="824" spans="1:26" ht="15.75" thickBot="1" x14ac:dyDescent="0.3">
      <c r="A824" s="200"/>
      <c r="B824" s="200"/>
      <c r="C824" s="200"/>
      <c r="D824" s="200"/>
      <c r="E824" s="200"/>
      <c r="F824" s="200"/>
      <c r="G824" s="200"/>
      <c r="H824" s="200"/>
      <c r="I824" s="200"/>
      <c r="J824" s="200"/>
      <c r="K824" s="200"/>
      <c r="L824" s="200"/>
      <c r="M824" s="200"/>
      <c r="N824" s="200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  <c r="Z824" s="200"/>
    </row>
    <row r="825" spans="1:26" ht="15.75" thickBot="1" x14ac:dyDescent="0.3">
      <c r="A825" s="200"/>
      <c r="B825" s="200"/>
      <c r="C825" s="200"/>
      <c r="D825" s="200"/>
      <c r="E825" s="200"/>
      <c r="F825" s="200"/>
      <c r="G825" s="200"/>
      <c r="H825" s="200"/>
      <c r="I825" s="200"/>
      <c r="J825" s="200"/>
      <c r="K825" s="200"/>
      <c r="L825" s="200"/>
      <c r="M825" s="200"/>
      <c r="N825" s="200"/>
      <c r="O825" s="200"/>
      <c r="P825" s="200"/>
      <c r="Q825" s="200"/>
      <c r="R825" s="200"/>
      <c r="S825" s="200"/>
      <c r="T825" s="200"/>
      <c r="U825" s="200"/>
      <c r="V825" s="200"/>
      <c r="W825" s="200"/>
      <c r="X825" s="200"/>
      <c r="Y825" s="200"/>
      <c r="Z825" s="200"/>
    </row>
    <row r="826" spans="1:26" ht="15.75" thickBot="1" x14ac:dyDescent="0.3">
      <c r="A826" s="200"/>
      <c r="B826" s="200"/>
      <c r="C826" s="200"/>
      <c r="D826" s="200"/>
      <c r="E826" s="200"/>
      <c r="F826" s="200"/>
      <c r="G826" s="200"/>
      <c r="H826" s="200"/>
      <c r="I826" s="200"/>
      <c r="J826" s="200"/>
      <c r="K826" s="200"/>
      <c r="L826" s="200"/>
      <c r="M826" s="200"/>
      <c r="N826" s="200"/>
      <c r="O826" s="200"/>
      <c r="P826" s="200"/>
      <c r="Q826" s="200"/>
      <c r="R826" s="200"/>
      <c r="S826" s="200"/>
      <c r="T826" s="200"/>
      <c r="U826" s="200"/>
      <c r="V826" s="200"/>
      <c r="W826" s="200"/>
      <c r="X826" s="200"/>
      <c r="Y826" s="200"/>
      <c r="Z826" s="200"/>
    </row>
    <row r="827" spans="1:26" ht="15.75" thickBot="1" x14ac:dyDescent="0.3">
      <c r="A827" s="200"/>
      <c r="B827" s="200"/>
      <c r="C827" s="200"/>
      <c r="D827" s="200"/>
      <c r="E827" s="200"/>
      <c r="F827" s="200"/>
      <c r="G827" s="200"/>
      <c r="H827" s="200"/>
      <c r="I827" s="200"/>
      <c r="J827" s="200"/>
      <c r="K827" s="200"/>
      <c r="L827" s="200"/>
      <c r="M827" s="200"/>
      <c r="N827" s="200"/>
      <c r="O827" s="200"/>
      <c r="P827" s="200"/>
      <c r="Q827" s="200"/>
      <c r="R827" s="200"/>
      <c r="S827" s="200"/>
      <c r="T827" s="200"/>
      <c r="U827" s="200"/>
      <c r="V827" s="200"/>
      <c r="W827" s="200"/>
      <c r="X827" s="200"/>
      <c r="Y827" s="200"/>
      <c r="Z827" s="200"/>
    </row>
    <row r="828" spans="1:26" ht="15.75" thickBot="1" x14ac:dyDescent="0.3">
      <c r="A828" s="200"/>
      <c r="B828" s="200"/>
      <c r="C828" s="200"/>
      <c r="D828" s="200"/>
      <c r="E828" s="200"/>
      <c r="F828" s="200"/>
      <c r="G828" s="200"/>
      <c r="H828" s="200"/>
      <c r="I828" s="200"/>
      <c r="J828" s="200"/>
      <c r="K828" s="200"/>
      <c r="L828" s="200"/>
      <c r="M828" s="200"/>
      <c r="N828" s="200"/>
      <c r="O828" s="200"/>
      <c r="P828" s="200"/>
      <c r="Q828" s="200"/>
      <c r="R828" s="200"/>
      <c r="S828" s="200"/>
      <c r="T828" s="200"/>
      <c r="U828" s="200"/>
      <c r="V828" s="200"/>
      <c r="W828" s="200"/>
      <c r="X828" s="200"/>
      <c r="Y828" s="200"/>
      <c r="Z828" s="200"/>
    </row>
    <row r="829" spans="1:26" ht="15.75" thickBot="1" x14ac:dyDescent="0.3">
      <c r="A829" s="200"/>
      <c r="B829" s="200"/>
      <c r="C829" s="200"/>
      <c r="D829" s="200"/>
      <c r="E829" s="200"/>
      <c r="F829" s="200"/>
      <c r="G829" s="200"/>
      <c r="H829" s="200"/>
      <c r="I829" s="200"/>
      <c r="J829" s="200"/>
      <c r="K829" s="200"/>
      <c r="L829" s="200"/>
      <c r="M829" s="200"/>
      <c r="N829" s="200"/>
      <c r="O829" s="200"/>
      <c r="P829" s="200"/>
      <c r="Q829" s="200"/>
      <c r="R829" s="200"/>
      <c r="S829" s="200"/>
      <c r="T829" s="200"/>
      <c r="U829" s="200"/>
      <c r="V829" s="200"/>
      <c r="W829" s="200"/>
      <c r="X829" s="200"/>
      <c r="Y829" s="200"/>
      <c r="Z829" s="200"/>
    </row>
    <row r="830" spans="1:26" ht="15.75" thickBot="1" x14ac:dyDescent="0.3">
      <c r="A830" s="200"/>
      <c r="B830" s="200"/>
      <c r="C830" s="200"/>
      <c r="D830" s="200"/>
      <c r="E830" s="200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  <c r="Z830" s="200"/>
    </row>
    <row r="831" spans="1:26" ht="15.75" thickBot="1" x14ac:dyDescent="0.3">
      <c r="A831" s="200"/>
      <c r="B831" s="200"/>
      <c r="C831" s="200"/>
      <c r="D831" s="200"/>
      <c r="E831" s="200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  <c r="Z831" s="200"/>
    </row>
    <row r="832" spans="1:26" ht="15.75" thickBot="1" x14ac:dyDescent="0.3">
      <c r="A832" s="200"/>
      <c r="B832" s="200"/>
      <c r="C832" s="200"/>
      <c r="D832" s="200"/>
      <c r="E832" s="200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  <c r="R832" s="200"/>
      <c r="S832" s="200"/>
      <c r="T832" s="200"/>
      <c r="U832" s="200"/>
      <c r="V832" s="200"/>
      <c r="W832" s="200"/>
      <c r="X832" s="200"/>
      <c r="Y832" s="200"/>
      <c r="Z832" s="200"/>
    </row>
    <row r="833" spans="1:26" ht="15.75" thickBot="1" x14ac:dyDescent="0.3">
      <c r="A833" s="200"/>
      <c r="B833" s="200"/>
      <c r="C833" s="200"/>
      <c r="D833" s="200"/>
      <c r="E833" s="200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  <c r="R833" s="200"/>
      <c r="S833" s="200"/>
      <c r="T833" s="200"/>
      <c r="U833" s="200"/>
      <c r="V833" s="200"/>
      <c r="W833" s="200"/>
      <c r="X833" s="200"/>
      <c r="Y833" s="200"/>
      <c r="Z833" s="200"/>
    </row>
    <row r="834" spans="1:26" ht="15.75" thickBot="1" x14ac:dyDescent="0.3">
      <c r="A834" s="200"/>
      <c r="B834" s="200"/>
      <c r="C834" s="200"/>
      <c r="D834" s="200"/>
      <c r="E834" s="200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  <c r="Z834" s="200"/>
    </row>
    <row r="835" spans="1:26" ht="15.75" thickBot="1" x14ac:dyDescent="0.3">
      <c r="A835" s="200"/>
      <c r="B835" s="200"/>
      <c r="C835" s="200"/>
      <c r="D835" s="200"/>
      <c r="E835" s="200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  <c r="Z835" s="200"/>
    </row>
    <row r="836" spans="1:26" ht="15.75" thickBot="1" x14ac:dyDescent="0.3">
      <c r="A836" s="200"/>
      <c r="B836" s="200"/>
      <c r="C836" s="200"/>
      <c r="D836" s="200"/>
      <c r="E836" s="200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  <c r="Z836" s="200"/>
    </row>
    <row r="837" spans="1:26" ht="15.75" thickBot="1" x14ac:dyDescent="0.3">
      <c r="A837" s="200"/>
      <c r="B837" s="200"/>
      <c r="C837" s="200"/>
      <c r="D837" s="200"/>
      <c r="E837" s="200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  <c r="Z837" s="200"/>
    </row>
    <row r="838" spans="1:26" ht="15.75" thickBot="1" x14ac:dyDescent="0.3">
      <c r="A838" s="200"/>
      <c r="B838" s="200"/>
      <c r="C838" s="200"/>
      <c r="D838" s="200"/>
      <c r="E838" s="200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  <c r="Z838" s="200"/>
    </row>
    <row r="839" spans="1:26" ht="15.75" thickBot="1" x14ac:dyDescent="0.3">
      <c r="A839" s="200"/>
      <c r="B839" s="200"/>
      <c r="C839" s="200"/>
      <c r="D839" s="200"/>
      <c r="E839" s="200"/>
      <c r="F839" s="200"/>
      <c r="G839" s="200"/>
      <c r="H839" s="200"/>
      <c r="I839" s="200"/>
      <c r="J839" s="200"/>
      <c r="K839" s="200"/>
      <c r="L839" s="200"/>
      <c r="M839" s="200"/>
      <c r="N839" s="200"/>
      <c r="O839" s="200"/>
      <c r="P839" s="200"/>
      <c r="Q839" s="200"/>
      <c r="R839" s="200"/>
      <c r="S839" s="200"/>
      <c r="T839" s="200"/>
      <c r="U839" s="200"/>
      <c r="V839" s="200"/>
      <c r="W839" s="200"/>
      <c r="X839" s="200"/>
      <c r="Y839" s="200"/>
      <c r="Z839" s="200"/>
    </row>
    <row r="840" spans="1:26" ht="15.75" thickBot="1" x14ac:dyDescent="0.3">
      <c r="A840" s="200"/>
      <c r="B840" s="200"/>
      <c r="C840" s="200"/>
      <c r="D840" s="200"/>
      <c r="E840" s="200"/>
      <c r="F840" s="200"/>
      <c r="G840" s="200"/>
      <c r="H840" s="200"/>
      <c r="I840" s="200"/>
      <c r="J840" s="200"/>
      <c r="K840" s="200"/>
      <c r="L840" s="200"/>
      <c r="M840" s="200"/>
      <c r="N840" s="200"/>
      <c r="O840" s="200"/>
      <c r="P840" s="200"/>
      <c r="Q840" s="200"/>
      <c r="R840" s="200"/>
      <c r="S840" s="200"/>
      <c r="T840" s="200"/>
      <c r="U840" s="200"/>
      <c r="V840" s="200"/>
      <c r="W840" s="200"/>
      <c r="X840" s="200"/>
      <c r="Y840" s="200"/>
      <c r="Z840" s="200"/>
    </row>
    <row r="841" spans="1:26" ht="15.75" thickBot="1" x14ac:dyDescent="0.3">
      <c r="A841" s="200"/>
      <c r="B841" s="200"/>
      <c r="C841" s="200"/>
      <c r="D841" s="200"/>
      <c r="E841" s="200"/>
      <c r="F841" s="200"/>
      <c r="G841" s="200"/>
      <c r="H841" s="200"/>
      <c r="I841" s="200"/>
      <c r="J841" s="200"/>
      <c r="K841" s="200"/>
      <c r="L841" s="200"/>
      <c r="M841" s="200"/>
      <c r="N841" s="200"/>
      <c r="O841" s="200"/>
      <c r="P841" s="200"/>
      <c r="Q841" s="200"/>
      <c r="R841" s="200"/>
      <c r="S841" s="200"/>
      <c r="T841" s="200"/>
      <c r="U841" s="200"/>
      <c r="V841" s="200"/>
      <c r="W841" s="200"/>
      <c r="X841" s="200"/>
      <c r="Y841" s="200"/>
      <c r="Z841" s="200"/>
    </row>
    <row r="842" spans="1:26" ht="15.75" thickBot="1" x14ac:dyDescent="0.3">
      <c r="A842" s="200"/>
      <c r="B842" s="200"/>
      <c r="C842" s="200"/>
      <c r="D842" s="200"/>
      <c r="E842" s="200"/>
      <c r="F842" s="200"/>
      <c r="G842" s="200"/>
      <c r="H842" s="200"/>
      <c r="I842" s="200"/>
      <c r="J842" s="200"/>
      <c r="K842" s="200"/>
      <c r="L842" s="200"/>
      <c r="M842" s="200"/>
      <c r="N842" s="200"/>
      <c r="O842" s="200"/>
      <c r="P842" s="200"/>
      <c r="Q842" s="200"/>
      <c r="R842" s="200"/>
      <c r="S842" s="200"/>
      <c r="T842" s="200"/>
      <c r="U842" s="200"/>
      <c r="V842" s="200"/>
      <c r="W842" s="200"/>
      <c r="X842" s="200"/>
      <c r="Y842" s="200"/>
      <c r="Z842" s="200"/>
    </row>
    <row r="843" spans="1:26" ht="15.75" thickBot="1" x14ac:dyDescent="0.3">
      <c r="A843" s="200"/>
      <c r="B843" s="200"/>
      <c r="C843" s="200"/>
      <c r="D843" s="200"/>
      <c r="E843" s="200"/>
      <c r="F843" s="200"/>
      <c r="G843" s="200"/>
      <c r="H843" s="200"/>
      <c r="I843" s="200"/>
      <c r="J843" s="200"/>
      <c r="K843" s="200"/>
      <c r="L843" s="200"/>
      <c r="M843" s="200"/>
      <c r="N843" s="200"/>
      <c r="O843" s="200"/>
      <c r="P843" s="200"/>
      <c r="Q843" s="200"/>
      <c r="R843" s="200"/>
      <c r="S843" s="200"/>
      <c r="T843" s="200"/>
      <c r="U843" s="200"/>
      <c r="V843" s="200"/>
      <c r="W843" s="200"/>
      <c r="X843" s="200"/>
      <c r="Y843" s="200"/>
      <c r="Z843" s="200"/>
    </row>
    <row r="844" spans="1:26" ht="15.75" thickBot="1" x14ac:dyDescent="0.3">
      <c r="A844" s="200"/>
      <c r="B844" s="200"/>
      <c r="C844" s="200"/>
      <c r="D844" s="200"/>
      <c r="E844" s="200"/>
      <c r="F844" s="200"/>
      <c r="G844" s="200"/>
      <c r="H844" s="200"/>
      <c r="I844" s="200"/>
      <c r="J844" s="200"/>
      <c r="K844" s="200"/>
      <c r="L844" s="200"/>
      <c r="M844" s="200"/>
      <c r="N844" s="200"/>
      <c r="O844" s="200"/>
      <c r="P844" s="200"/>
      <c r="Q844" s="200"/>
      <c r="R844" s="200"/>
      <c r="S844" s="200"/>
      <c r="T844" s="200"/>
      <c r="U844" s="200"/>
      <c r="V844" s="200"/>
      <c r="W844" s="200"/>
      <c r="X844" s="200"/>
      <c r="Y844" s="200"/>
      <c r="Z844" s="200"/>
    </row>
    <row r="845" spans="1:26" ht="15.75" thickBot="1" x14ac:dyDescent="0.3">
      <c r="A845" s="200"/>
      <c r="B845" s="200"/>
      <c r="C845" s="200"/>
      <c r="D845" s="200"/>
      <c r="E845" s="200"/>
      <c r="F845" s="200"/>
      <c r="G845" s="200"/>
      <c r="H845" s="200"/>
      <c r="I845" s="200"/>
      <c r="J845" s="200"/>
      <c r="K845" s="200"/>
      <c r="L845" s="200"/>
      <c r="M845" s="200"/>
      <c r="N845" s="200"/>
      <c r="O845" s="200"/>
      <c r="P845" s="200"/>
      <c r="Q845" s="200"/>
      <c r="R845" s="200"/>
      <c r="S845" s="200"/>
      <c r="T845" s="200"/>
      <c r="U845" s="200"/>
      <c r="V845" s="200"/>
      <c r="W845" s="200"/>
      <c r="X845" s="200"/>
      <c r="Y845" s="200"/>
      <c r="Z845" s="200"/>
    </row>
    <row r="846" spans="1:26" ht="15.75" thickBot="1" x14ac:dyDescent="0.3">
      <c r="A846" s="200"/>
      <c r="B846" s="200"/>
      <c r="C846" s="200"/>
      <c r="D846" s="200"/>
      <c r="E846" s="200"/>
      <c r="F846" s="200"/>
      <c r="G846" s="200"/>
      <c r="H846" s="200"/>
      <c r="I846" s="200"/>
      <c r="J846" s="200"/>
      <c r="K846" s="200"/>
      <c r="L846" s="200"/>
      <c r="M846" s="200"/>
      <c r="N846" s="200"/>
      <c r="O846" s="200"/>
      <c r="P846" s="200"/>
      <c r="Q846" s="200"/>
      <c r="R846" s="200"/>
      <c r="S846" s="200"/>
      <c r="T846" s="200"/>
      <c r="U846" s="200"/>
      <c r="V846" s="200"/>
      <c r="W846" s="200"/>
      <c r="X846" s="200"/>
      <c r="Y846" s="200"/>
      <c r="Z846" s="200"/>
    </row>
    <row r="847" spans="1:26" ht="15.75" thickBot="1" x14ac:dyDescent="0.3">
      <c r="A847" s="200"/>
      <c r="B847" s="200"/>
      <c r="C847" s="200"/>
      <c r="D847" s="200"/>
      <c r="E847" s="200"/>
      <c r="F847" s="200"/>
      <c r="G847" s="200"/>
      <c r="H847" s="200"/>
      <c r="I847" s="200"/>
      <c r="J847" s="200"/>
      <c r="K847" s="200"/>
      <c r="L847" s="200"/>
      <c r="M847" s="200"/>
      <c r="N847" s="200"/>
      <c r="O847" s="200"/>
      <c r="P847" s="200"/>
      <c r="Q847" s="200"/>
      <c r="R847" s="200"/>
      <c r="S847" s="200"/>
      <c r="T847" s="200"/>
      <c r="U847" s="200"/>
      <c r="V847" s="200"/>
      <c r="W847" s="200"/>
      <c r="X847" s="200"/>
      <c r="Y847" s="200"/>
      <c r="Z847" s="200"/>
    </row>
    <row r="848" spans="1:26" ht="15.75" thickBot="1" x14ac:dyDescent="0.3">
      <c r="A848" s="200"/>
      <c r="B848" s="200"/>
      <c r="C848" s="200"/>
      <c r="D848" s="200"/>
      <c r="E848" s="200"/>
      <c r="F848" s="200"/>
      <c r="G848" s="200"/>
      <c r="H848" s="200"/>
      <c r="I848" s="200"/>
      <c r="J848" s="200"/>
      <c r="K848" s="200"/>
      <c r="L848" s="200"/>
      <c r="M848" s="200"/>
      <c r="N848" s="200"/>
      <c r="O848" s="200"/>
      <c r="P848" s="200"/>
      <c r="Q848" s="200"/>
      <c r="R848" s="200"/>
      <c r="S848" s="200"/>
      <c r="T848" s="200"/>
      <c r="U848" s="200"/>
      <c r="V848" s="200"/>
      <c r="W848" s="200"/>
      <c r="X848" s="200"/>
      <c r="Y848" s="200"/>
      <c r="Z848" s="200"/>
    </row>
    <row r="849" spans="1:26" ht="15.75" thickBot="1" x14ac:dyDescent="0.3">
      <c r="A849" s="200"/>
      <c r="B849" s="200"/>
      <c r="C849" s="200"/>
      <c r="D849" s="200"/>
      <c r="E849" s="200"/>
      <c r="F849" s="200"/>
      <c r="G849" s="200"/>
      <c r="H849" s="200"/>
      <c r="I849" s="200"/>
      <c r="J849" s="200"/>
      <c r="K849" s="200"/>
      <c r="L849" s="200"/>
      <c r="M849" s="200"/>
      <c r="N849" s="200"/>
      <c r="O849" s="200"/>
      <c r="P849" s="200"/>
      <c r="Q849" s="200"/>
      <c r="R849" s="200"/>
      <c r="S849" s="200"/>
      <c r="T849" s="200"/>
      <c r="U849" s="200"/>
      <c r="V849" s="200"/>
      <c r="W849" s="200"/>
      <c r="X849" s="200"/>
      <c r="Y849" s="200"/>
      <c r="Z849" s="200"/>
    </row>
    <row r="850" spans="1:26" ht="15.75" thickBot="1" x14ac:dyDescent="0.3">
      <c r="A850" s="200"/>
      <c r="B850" s="200"/>
      <c r="C850" s="200"/>
      <c r="D850" s="200"/>
      <c r="E850" s="200"/>
      <c r="F850" s="200"/>
      <c r="G850" s="200"/>
      <c r="H850" s="200"/>
      <c r="I850" s="200"/>
      <c r="J850" s="200"/>
      <c r="K850" s="200"/>
      <c r="L850" s="200"/>
      <c r="M850" s="200"/>
      <c r="N850" s="200"/>
      <c r="O850" s="200"/>
      <c r="P850" s="200"/>
      <c r="Q850" s="200"/>
      <c r="R850" s="200"/>
      <c r="S850" s="200"/>
      <c r="T850" s="200"/>
      <c r="U850" s="200"/>
      <c r="V850" s="200"/>
      <c r="W850" s="200"/>
      <c r="X850" s="200"/>
      <c r="Y850" s="200"/>
      <c r="Z850" s="200"/>
    </row>
    <row r="851" spans="1:26" ht="15.75" thickBot="1" x14ac:dyDescent="0.3">
      <c r="A851" s="200"/>
      <c r="B851" s="200"/>
      <c r="C851" s="200"/>
      <c r="D851" s="200"/>
      <c r="E851" s="200"/>
      <c r="F851" s="200"/>
      <c r="G851" s="200"/>
      <c r="H851" s="200"/>
      <c r="I851" s="200"/>
      <c r="J851" s="200"/>
      <c r="K851" s="200"/>
      <c r="L851" s="200"/>
      <c r="M851" s="200"/>
      <c r="N851" s="200"/>
      <c r="O851" s="200"/>
      <c r="P851" s="200"/>
      <c r="Q851" s="200"/>
      <c r="R851" s="200"/>
      <c r="S851" s="200"/>
      <c r="T851" s="200"/>
      <c r="U851" s="200"/>
      <c r="V851" s="200"/>
      <c r="W851" s="200"/>
      <c r="X851" s="200"/>
      <c r="Y851" s="200"/>
      <c r="Z851" s="200"/>
    </row>
    <row r="852" spans="1:26" ht="15.75" thickBot="1" x14ac:dyDescent="0.3">
      <c r="A852" s="200"/>
      <c r="B852" s="200"/>
      <c r="C852" s="200"/>
      <c r="D852" s="200"/>
      <c r="E852" s="200"/>
      <c r="F852" s="200"/>
      <c r="G852" s="200"/>
      <c r="H852" s="200"/>
      <c r="I852" s="200"/>
      <c r="J852" s="200"/>
      <c r="K852" s="200"/>
      <c r="L852" s="200"/>
      <c r="M852" s="200"/>
      <c r="N852" s="200"/>
      <c r="O852" s="200"/>
      <c r="P852" s="200"/>
      <c r="Q852" s="200"/>
      <c r="R852" s="200"/>
      <c r="S852" s="200"/>
      <c r="T852" s="200"/>
      <c r="U852" s="200"/>
      <c r="V852" s="200"/>
      <c r="W852" s="200"/>
      <c r="X852" s="200"/>
      <c r="Y852" s="200"/>
      <c r="Z852" s="200"/>
    </row>
    <row r="853" spans="1:26" ht="15.75" thickBot="1" x14ac:dyDescent="0.3">
      <c r="A853" s="200"/>
      <c r="B853" s="200"/>
      <c r="C853" s="200"/>
      <c r="D853" s="200"/>
      <c r="E853" s="200"/>
      <c r="F853" s="200"/>
      <c r="G853" s="200"/>
      <c r="H853" s="200"/>
      <c r="I853" s="200"/>
      <c r="J853" s="200"/>
      <c r="K853" s="200"/>
      <c r="L853" s="200"/>
      <c r="M853" s="200"/>
      <c r="N853" s="200"/>
      <c r="O853" s="200"/>
      <c r="P853" s="200"/>
      <c r="Q853" s="200"/>
      <c r="R853" s="200"/>
      <c r="S853" s="200"/>
      <c r="T853" s="200"/>
      <c r="U853" s="200"/>
      <c r="V853" s="200"/>
      <c r="W853" s="200"/>
      <c r="X853" s="200"/>
      <c r="Y853" s="200"/>
      <c r="Z853" s="200"/>
    </row>
    <row r="854" spans="1:26" ht="15.75" thickBot="1" x14ac:dyDescent="0.3">
      <c r="A854" s="200"/>
      <c r="B854" s="200"/>
      <c r="C854" s="200"/>
      <c r="D854" s="200"/>
      <c r="E854" s="200"/>
      <c r="F854" s="200"/>
      <c r="G854" s="200"/>
      <c r="H854" s="200"/>
      <c r="I854" s="200"/>
      <c r="J854" s="200"/>
      <c r="K854" s="200"/>
      <c r="L854" s="200"/>
      <c r="M854" s="200"/>
      <c r="N854" s="200"/>
      <c r="O854" s="200"/>
      <c r="P854" s="200"/>
      <c r="Q854" s="200"/>
      <c r="R854" s="200"/>
      <c r="S854" s="200"/>
      <c r="T854" s="200"/>
      <c r="U854" s="200"/>
      <c r="V854" s="200"/>
      <c r="W854" s="200"/>
      <c r="X854" s="200"/>
      <c r="Y854" s="200"/>
      <c r="Z854" s="200"/>
    </row>
    <row r="855" spans="1:26" ht="15.75" thickBot="1" x14ac:dyDescent="0.3">
      <c r="A855" s="200"/>
      <c r="B855" s="200"/>
      <c r="C855" s="200"/>
      <c r="D855" s="200"/>
      <c r="E855" s="200"/>
      <c r="F855" s="200"/>
      <c r="G855" s="200"/>
      <c r="H855" s="200"/>
      <c r="I855" s="200"/>
      <c r="J855" s="200"/>
      <c r="K855" s="200"/>
      <c r="L855" s="200"/>
      <c r="M855" s="200"/>
      <c r="N855" s="200"/>
      <c r="O855" s="200"/>
      <c r="P855" s="200"/>
      <c r="Q855" s="200"/>
      <c r="R855" s="200"/>
      <c r="S855" s="200"/>
      <c r="T855" s="200"/>
      <c r="U855" s="200"/>
      <c r="V855" s="200"/>
      <c r="W855" s="200"/>
      <c r="X855" s="200"/>
      <c r="Y855" s="200"/>
      <c r="Z855" s="200"/>
    </row>
    <row r="856" spans="1:26" ht="15.75" thickBot="1" x14ac:dyDescent="0.3">
      <c r="A856" s="200"/>
      <c r="B856" s="200"/>
      <c r="C856" s="200"/>
      <c r="D856" s="200"/>
      <c r="E856" s="200"/>
      <c r="F856" s="200"/>
      <c r="G856" s="200"/>
      <c r="H856" s="200"/>
      <c r="I856" s="200"/>
      <c r="J856" s="200"/>
      <c r="K856" s="200"/>
      <c r="L856" s="200"/>
      <c r="M856" s="200"/>
      <c r="N856" s="200"/>
      <c r="O856" s="200"/>
      <c r="P856" s="200"/>
      <c r="Q856" s="200"/>
      <c r="R856" s="200"/>
      <c r="S856" s="200"/>
      <c r="T856" s="200"/>
      <c r="U856" s="200"/>
      <c r="V856" s="200"/>
      <c r="W856" s="200"/>
      <c r="X856" s="200"/>
      <c r="Y856" s="200"/>
      <c r="Z856" s="200"/>
    </row>
    <row r="857" spans="1:26" ht="15.75" thickBot="1" x14ac:dyDescent="0.3">
      <c r="A857" s="200"/>
      <c r="B857" s="200"/>
      <c r="C857" s="200"/>
      <c r="D857" s="200"/>
      <c r="E857" s="200"/>
      <c r="F857" s="200"/>
      <c r="G857" s="200"/>
      <c r="H857" s="200"/>
      <c r="I857" s="200"/>
      <c r="J857" s="200"/>
      <c r="K857" s="200"/>
      <c r="L857" s="200"/>
      <c r="M857" s="200"/>
      <c r="N857" s="200"/>
      <c r="O857" s="200"/>
      <c r="P857" s="200"/>
      <c r="Q857" s="200"/>
      <c r="R857" s="200"/>
      <c r="S857" s="200"/>
      <c r="T857" s="200"/>
      <c r="U857" s="200"/>
      <c r="V857" s="200"/>
      <c r="W857" s="200"/>
      <c r="X857" s="200"/>
      <c r="Y857" s="200"/>
      <c r="Z857" s="200"/>
    </row>
    <row r="858" spans="1:26" ht="15.75" thickBot="1" x14ac:dyDescent="0.3">
      <c r="A858" s="200"/>
      <c r="B858" s="200"/>
      <c r="C858" s="200"/>
      <c r="D858" s="200"/>
      <c r="E858" s="200"/>
      <c r="F858" s="200"/>
      <c r="G858" s="200"/>
      <c r="H858" s="200"/>
      <c r="I858" s="200"/>
      <c r="J858" s="200"/>
      <c r="K858" s="200"/>
      <c r="L858" s="200"/>
      <c r="M858" s="200"/>
      <c r="N858" s="200"/>
      <c r="O858" s="200"/>
      <c r="P858" s="200"/>
      <c r="Q858" s="200"/>
      <c r="R858" s="200"/>
      <c r="S858" s="200"/>
      <c r="T858" s="200"/>
      <c r="U858" s="200"/>
      <c r="V858" s="200"/>
      <c r="W858" s="200"/>
      <c r="X858" s="200"/>
      <c r="Y858" s="200"/>
      <c r="Z858" s="200"/>
    </row>
    <row r="859" spans="1:26" ht="15.75" thickBot="1" x14ac:dyDescent="0.3">
      <c r="A859" s="200"/>
      <c r="B859" s="200"/>
      <c r="C859" s="200"/>
      <c r="D859" s="200"/>
      <c r="E859" s="200"/>
      <c r="F859" s="200"/>
      <c r="G859" s="200"/>
      <c r="H859" s="200"/>
      <c r="I859" s="200"/>
      <c r="J859" s="200"/>
      <c r="K859" s="200"/>
      <c r="L859" s="200"/>
      <c r="M859" s="200"/>
      <c r="N859" s="200"/>
      <c r="O859" s="200"/>
      <c r="P859" s="200"/>
      <c r="Q859" s="200"/>
      <c r="R859" s="200"/>
      <c r="S859" s="200"/>
      <c r="T859" s="200"/>
      <c r="U859" s="200"/>
      <c r="V859" s="200"/>
      <c r="W859" s="200"/>
      <c r="X859" s="200"/>
      <c r="Y859" s="200"/>
      <c r="Z859" s="200"/>
    </row>
    <row r="860" spans="1:26" ht="15.75" thickBot="1" x14ac:dyDescent="0.3">
      <c r="A860" s="200"/>
      <c r="B860" s="200"/>
      <c r="C860" s="200"/>
      <c r="D860" s="200"/>
      <c r="E860" s="200"/>
      <c r="F860" s="200"/>
      <c r="G860" s="200"/>
      <c r="H860" s="200"/>
      <c r="I860" s="200"/>
      <c r="J860" s="200"/>
      <c r="K860" s="200"/>
      <c r="L860" s="200"/>
      <c r="M860" s="200"/>
      <c r="N860" s="200"/>
      <c r="O860" s="200"/>
      <c r="P860" s="200"/>
      <c r="Q860" s="200"/>
      <c r="R860" s="200"/>
      <c r="S860" s="200"/>
      <c r="T860" s="200"/>
      <c r="U860" s="200"/>
      <c r="V860" s="200"/>
      <c r="W860" s="200"/>
      <c r="X860" s="200"/>
      <c r="Y860" s="200"/>
      <c r="Z860" s="200"/>
    </row>
    <row r="861" spans="1:26" ht="15.75" thickBot="1" x14ac:dyDescent="0.3">
      <c r="A861" s="200"/>
      <c r="B861" s="200"/>
      <c r="C861" s="200"/>
      <c r="D861" s="200"/>
      <c r="E861" s="200"/>
      <c r="F861" s="200"/>
      <c r="G861" s="200"/>
      <c r="H861" s="200"/>
      <c r="I861" s="200"/>
      <c r="J861" s="200"/>
      <c r="K861" s="200"/>
      <c r="L861" s="200"/>
      <c r="M861" s="200"/>
      <c r="N861" s="200"/>
      <c r="O861" s="200"/>
      <c r="P861" s="200"/>
      <c r="Q861" s="200"/>
      <c r="R861" s="200"/>
      <c r="S861" s="200"/>
      <c r="T861" s="200"/>
      <c r="U861" s="200"/>
      <c r="V861" s="200"/>
      <c r="W861" s="200"/>
      <c r="X861" s="200"/>
      <c r="Y861" s="200"/>
      <c r="Z861" s="200"/>
    </row>
    <row r="862" spans="1:26" ht="15.75" thickBot="1" x14ac:dyDescent="0.3">
      <c r="A862" s="200"/>
      <c r="B862" s="200"/>
      <c r="C862" s="200"/>
      <c r="D862" s="200"/>
      <c r="E862" s="200"/>
      <c r="F862" s="200"/>
      <c r="G862" s="200"/>
      <c r="H862" s="200"/>
      <c r="I862" s="200"/>
      <c r="J862" s="200"/>
      <c r="K862" s="200"/>
      <c r="L862" s="200"/>
      <c r="M862" s="200"/>
      <c r="N862" s="200"/>
      <c r="O862" s="200"/>
      <c r="P862" s="200"/>
      <c r="Q862" s="200"/>
      <c r="R862" s="200"/>
      <c r="S862" s="200"/>
      <c r="T862" s="200"/>
      <c r="U862" s="200"/>
      <c r="V862" s="200"/>
      <c r="W862" s="200"/>
      <c r="X862" s="200"/>
      <c r="Y862" s="200"/>
      <c r="Z862" s="200"/>
    </row>
    <row r="863" spans="1:26" ht="15.75" thickBot="1" x14ac:dyDescent="0.3">
      <c r="A863" s="200"/>
      <c r="B863" s="200"/>
      <c r="C863" s="200"/>
      <c r="D863" s="200"/>
      <c r="E863" s="200"/>
      <c r="F863" s="200"/>
      <c r="G863" s="200"/>
      <c r="H863" s="200"/>
      <c r="I863" s="200"/>
      <c r="J863" s="200"/>
      <c r="K863" s="200"/>
      <c r="L863" s="200"/>
      <c r="M863" s="200"/>
      <c r="N863" s="200"/>
      <c r="O863" s="200"/>
      <c r="P863" s="200"/>
      <c r="Q863" s="200"/>
      <c r="R863" s="200"/>
      <c r="S863" s="200"/>
      <c r="T863" s="200"/>
      <c r="U863" s="200"/>
      <c r="V863" s="200"/>
      <c r="W863" s="200"/>
      <c r="X863" s="200"/>
      <c r="Y863" s="200"/>
      <c r="Z863" s="200"/>
    </row>
    <row r="864" spans="1:26" ht="15.75" thickBot="1" x14ac:dyDescent="0.3">
      <c r="A864" s="200"/>
      <c r="B864" s="200"/>
      <c r="C864" s="200"/>
      <c r="D864" s="200"/>
      <c r="E864" s="200"/>
      <c r="F864" s="200"/>
      <c r="G864" s="200"/>
      <c r="H864" s="200"/>
      <c r="I864" s="200"/>
      <c r="J864" s="200"/>
      <c r="K864" s="200"/>
      <c r="L864" s="200"/>
      <c r="M864" s="200"/>
      <c r="N864" s="200"/>
      <c r="O864" s="200"/>
      <c r="P864" s="200"/>
      <c r="Q864" s="200"/>
      <c r="R864" s="200"/>
      <c r="S864" s="200"/>
      <c r="T864" s="200"/>
      <c r="U864" s="200"/>
      <c r="V864" s="200"/>
      <c r="W864" s="200"/>
      <c r="X864" s="200"/>
      <c r="Y864" s="200"/>
      <c r="Z864" s="200"/>
    </row>
    <row r="865" spans="1:26" ht="15.75" thickBot="1" x14ac:dyDescent="0.3">
      <c r="A865" s="200"/>
      <c r="B865" s="200"/>
      <c r="C865" s="200"/>
      <c r="D865" s="200"/>
      <c r="E865" s="200"/>
      <c r="F865" s="200"/>
      <c r="G865" s="200"/>
      <c r="H865" s="200"/>
      <c r="I865" s="200"/>
      <c r="J865" s="200"/>
      <c r="K865" s="200"/>
      <c r="L865" s="200"/>
      <c r="M865" s="200"/>
      <c r="N865" s="200"/>
      <c r="O865" s="200"/>
      <c r="P865" s="200"/>
      <c r="Q865" s="200"/>
      <c r="R865" s="200"/>
      <c r="S865" s="200"/>
      <c r="T865" s="200"/>
      <c r="U865" s="200"/>
      <c r="V865" s="200"/>
      <c r="W865" s="200"/>
      <c r="X865" s="200"/>
      <c r="Y865" s="200"/>
      <c r="Z865" s="200"/>
    </row>
    <row r="866" spans="1:26" ht="15.75" thickBot="1" x14ac:dyDescent="0.3">
      <c r="A866" s="200"/>
      <c r="B866" s="200"/>
      <c r="C866" s="200"/>
      <c r="D866" s="200"/>
      <c r="E866" s="200"/>
      <c r="F866" s="200"/>
      <c r="G866" s="200"/>
      <c r="H866" s="200"/>
      <c r="I866" s="200"/>
      <c r="J866" s="200"/>
      <c r="K866" s="200"/>
      <c r="L866" s="200"/>
      <c r="M866" s="200"/>
      <c r="N866" s="200"/>
      <c r="O866" s="200"/>
      <c r="P866" s="200"/>
      <c r="Q866" s="200"/>
      <c r="R866" s="200"/>
      <c r="S866" s="200"/>
      <c r="T866" s="200"/>
      <c r="U866" s="200"/>
      <c r="V866" s="200"/>
      <c r="W866" s="200"/>
      <c r="X866" s="200"/>
      <c r="Y866" s="200"/>
      <c r="Z866" s="200"/>
    </row>
    <row r="867" spans="1:26" ht="15.75" thickBot="1" x14ac:dyDescent="0.3">
      <c r="A867" s="200"/>
      <c r="B867" s="200"/>
      <c r="C867" s="200"/>
      <c r="D867" s="200"/>
      <c r="E867" s="200"/>
      <c r="F867" s="200"/>
      <c r="G867" s="200"/>
      <c r="H867" s="200"/>
      <c r="I867" s="200"/>
      <c r="J867" s="200"/>
      <c r="K867" s="200"/>
      <c r="L867" s="200"/>
      <c r="M867" s="200"/>
      <c r="N867" s="200"/>
      <c r="O867" s="200"/>
      <c r="P867" s="200"/>
      <c r="Q867" s="200"/>
      <c r="R867" s="200"/>
      <c r="S867" s="200"/>
      <c r="T867" s="200"/>
      <c r="U867" s="200"/>
      <c r="V867" s="200"/>
      <c r="W867" s="200"/>
      <c r="X867" s="200"/>
      <c r="Y867" s="200"/>
      <c r="Z867" s="200"/>
    </row>
    <row r="868" spans="1:26" ht="15.75" thickBot="1" x14ac:dyDescent="0.3">
      <c r="A868" s="200"/>
      <c r="B868" s="200"/>
      <c r="C868" s="200"/>
      <c r="D868" s="200"/>
      <c r="E868" s="200"/>
      <c r="F868" s="200"/>
      <c r="G868" s="200"/>
      <c r="H868" s="200"/>
      <c r="I868" s="200"/>
      <c r="J868" s="200"/>
      <c r="K868" s="200"/>
      <c r="L868" s="200"/>
      <c r="M868" s="200"/>
      <c r="N868" s="200"/>
      <c r="O868" s="200"/>
      <c r="P868" s="200"/>
      <c r="Q868" s="200"/>
      <c r="R868" s="200"/>
      <c r="S868" s="200"/>
      <c r="T868" s="200"/>
      <c r="U868" s="200"/>
      <c r="V868" s="200"/>
      <c r="W868" s="200"/>
      <c r="X868" s="200"/>
      <c r="Y868" s="200"/>
      <c r="Z868" s="200"/>
    </row>
    <row r="869" spans="1:26" ht="15.75" thickBot="1" x14ac:dyDescent="0.3">
      <c r="A869" s="200"/>
      <c r="B869" s="200"/>
      <c r="C869" s="200"/>
      <c r="D869" s="200"/>
      <c r="E869" s="200"/>
      <c r="F869" s="200"/>
      <c r="G869" s="200"/>
      <c r="H869" s="200"/>
      <c r="I869" s="200"/>
      <c r="J869" s="200"/>
      <c r="K869" s="200"/>
      <c r="L869" s="200"/>
      <c r="M869" s="200"/>
      <c r="N869" s="200"/>
      <c r="O869" s="200"/>
      <c r="P869" s="200"/>
      <c r="Q869" s="200"/>
      <c r="R869" s="200"/>
      <c r="S869" s="200"/>
      <c r="T869" s="200"/>
      <c r="U869" s="200"/>
      <c r="V869" s="200"/>
      <c r="W869" s="200"/>
      <c r="X869" s="200"/>
      <c r="Y869" s="200"/>
      <c r="Z869" s="200"/>
    </row>
    <row r="870" spans="1:26" ht="15.75" thickBot="1" x14ac:dyDescent="0.3">
      <c r="A870" s="200"/>
      <c r="B870" s="200"/>
      <c r="C870" s="200"/>
      <c r="D870" s="200"/>
      <c r="E870" s="200"/>
      <c r="F870" s="200"/>
      <c r="G870" s="200"/>
      <c r="H870" s="200"/>
      <c r="I870" s="200"/>
      <c r="J870" s="200"/>
      <c r="K870" s="200"/>
      <c r="L870" s="200"/>
      <c r="M870" s="200"/>
      <c r="N870" s="200"/>
      <c r="O870" s="200"/>
      <c r="P870" s="200"/>
      <c r="Q870" s="200"/>
      <c r="R870" s="200"/>
      <c r="S870" s="200"/>
      <c r="T870" s="200"/>
      <c r="U870" s="200"/>
      <c r="V870" s="200"/>
      <c r="W870" s="200"/>
      <c r="X870" s="200"/>
      <c r="Y870" s="200"/>
      <c r="Z870" s="200"/>
    </row>
    <row r="871" spans="1:26" ht="15.75" thickBot="1" x14ac:dyDescent="0.3">
      <c r="A871" s="200"/>
      <c r="B871" s="200"/>
      <c r="C871" s="200"/>
      <c r="D871" s="200"/>
      <c r="E871" s="200"/>
      <c r="F871" s="200"/>
      <c r="G871" s="200"/>
      <c r="H871" s="200"/>
      <c r="I871" s="200"/>
      <c r="J871" s="200"/>
      <c r="K871" s="200"/>
      <c r="L871" s="200"/>
      <c r="M871" s="200"/>
      <c r="N871" s="200"/>
      <c r="O871" s="200"/>
      <c r="P871" s="200"/>
      <c r="Q871" s="200"/>
      <c r="R871" s="200"/>
      <c r="S871" s="200"/>
      <c r="T871" s="200"/>
      <c r="U871" s="200"/>
      <c r="V871" s="200"/>
      <c r="W871" s="200"/>
      <c r="X871" s="200"/>
      <c r="Y871" s="200"/>
      <c r="Z871" s="200"/>
    </row>
    <row r="872" spans="1:26" ht="15.75" thickBot="1" x14ac:dyDescent="0.3">
      <c r="A872" s="200"/>
      <c r="B872" s="200"/>
      <c r="C872" s="200"/>
      <c r="D872" s="200"/>
      <c r="E872" s="200"/>
      <c r="F872" s="200"/>
      <c r="G872" s="200"/>
      <c r="H872" s="200"/>
      <c r="I872" s="200"/>
      <c r="J872" s="200"/>
      <c r="K872" s="200"/>
      <c r="L872" s="200"/>
      <c r="M872" s="200"/>
      <c r="N872" s="200"/>
      <c r="O872" s="200"/>
      <c r="P872" s="200"/>
      <c r="Q872" s="200"/>
      <c r="R872" s="200"/>
      <c r="S872" s="200"/>
      <c r="T872" s="200"/>
      <c r="U872" s="200"/>
      <c r="V872" s="200"/>
      <c r="W872" s="200"/>
      <c r="X872" s="200"/>
      <c r="Y872" s="200"/>
      <c r="Z872" s="200"/>
    </row>
    <row r="873" spans="1:26" ht="15.75" thickBot="1" x14ac:dyDescent="0.3">
      <c r="A873" s="200"/>
      <c r="B873" s="200"/>
      <c r="C873" s="200"/>
      <c r="D873" s="200"/>
      <c r="E873" s="200"/>
      <c r="F873" s="200"/>
      <c r="G873" s="200"/>
      <c r="H873" s="200"/>
      <c r="I873" s="200"/>
      <c r="J873" s="200"/>
      <c r="K873" s="200"/>
      <c r="L873" s="200"/>
      <c r="M873" s="200"/>
      <c r="N873" s="200"/>
      <c r="O873" s="200"/>
      <c r="P873" s="200"/>
      <c r="Q873" s="200"/>
      <c r="R873" s="200"/>
      <c r="S873" s="200"/>
      <c r="T873" s="200"/>
      <c r="U873" s="200"/>
      <c r="V873" s="200"/>
      <c r="W873" s="200"/>
      <c r="X873" s="200"/>
      <c r="Y873" s="200"/>
      <c r="Z873" s="200"/>
    </row>
    <row r="874" spans="1:26" ht="15.75" thickBot="1" x14ac:dyDescent="0.3">
      <c r="A874" s="200"/>
      <c r="B874" s="200"/>
      <c r="C874" s="200"/>
      <c r="D874" s="200"/>
      <c r="E874" s="200"/>
      <c r="F874" s="200"/>
      <c r="G874" s="200"/>
      <c r="H874" s="200"/>
      <c r="I874" s="200"/>
      <c r="J874" s="200"/>
      <c r="K874" s="200"/>
      <c r="L874" s="200"/>
      <c r="M874" s="200"/>
      <c r="N874" s="200"/>
      <c r="O874" s="200"/>
      <c r="P874" s="200"/>
      <c r="Q874" s="200"/>
      <c r="R874" s="200"/>
      <c r="S874" s="200"/>
      <c r="T874" s="200"/>
      <c r="U874" s="200"/>
      <c r="V874" s="200"/>
      <c r="W874" s="200"/>
      <c r="X874" s="200"/>
      <c r="Y874" s="200"/>
      <c r="Z874" s="200"/>
    </row>
    <row r="875" spans="1:26" ht="15.75" thickBot="1" x14ac:dyDescent="0.3">
      <c r="A875" s="200"/>
      <c r="B875" s="200"/>
      <c r="C875" s="200"/>
      <c r="D875" s="200"/>
      <c r="E875" s="200"/>
      <c r="F875" s="200"/>
      <c r="G875" s="200"/>
      <c r="H875" s="200"/>
      <c r="I875" s="200"/>
      <c r="J875" s="200"/>
      <c r="K875" s="200"/>
      <c r="L875" s="200"/>
      <c r="M875" s="200"/>
      <c r="N875" s="200"/>
      <c r="O875" s="200"/>
      <c r="P875" s="200"/>
      <c r="Q875" s="200"/>
      <c r="R875" s="200"/>
      <c r="S875" s="200"/>
      <c r="T875" s="200"/>
      <c r="U875" s="200"/>
      <c r="V875" s="200"/>
      <c r="W875" s="200"/>
      <c r="X875" s="200"/>
      <c r="Y875" s="200"/>
      <c r="Z875" s="200"/>
    </row>
    <row r="876" spans="1:26" ht="15.75" thickBot="1" x14ac:dyDescent="0.3">
      <c r="A876" s="200"/>
      <c r="B876" s="200"/>
      <c r="C876" s="200"/>
      <c r="D876" s="200"/>
      <c r="E876" s="200"/>
      <c r="F876" s="200"/>
      <c r="G876" s="200"/>
      <c r="H876" s="200"/>
      <c r="I876" s="200"/>
      <c r="J876" s="200"/>
      <c r="K876" s="200"/>
      <c r="L876" s="200"/>
      <c r="M876" s="200"/>
      <c r="N876" s="200"/>
      <c r="O876" s="200"/>
      <c r="P876" s="200"/>
      <c r="Q876" s="200"/>
      <c r="R876" s="200"/>
      <c r="S876" s="200"/>
      <c r="T876" s="200"/>
      <c r="U876" s="200"/>
      <c r="V876" s="200"/>
      <c r="W876" s="200"/>
      <c r="X876" s="200"/>
      <c r="Y876" s="200"/>
      <c r="Z876" s="200"/>
    </row>
    <row r="877" spans="1:26" ht="15.75" thickBot="1" x14ac:dyDescent="0.3">
      <c r="A877" s="200"/>
      <c r="B877" s="200"/>
      <c r="C877" s="200"/>
      <c r="D877" s="200"/>
      <c r="E877" s="200"/>
      <c r="F877" s="200"/>
      <c r="G877" s="200"/>
      <c r="H877" s="200"/>
      <c r="I877" s="200"/>
      <c r="J877" s="200"/>
      <c r="K877" s="200"/>
      <c r="L877" s="200"/>
      <c r="M877" s="200"/>
      <c r="N877" s="200"/>
      <c r="O877" s="200"/>
      <c r="P877" s="200"/>
      <c r="Q877" s="200"/>
      <c r="R877" s="200"/>
      <c r="S877" s="200"/>
      <c r="T877" s="200"/>
      <c r="U877" s="200"/>
      <c r="V877" s="200"/>
      <c r="W877" s="200"/>
      <c r="X877" s="200"/>
      <c r="Y877" s="200"/>
      <c r="Z877" s="200"/>
    </row>
    <row r="878" spans="1:26" ht="15.75" thickBot="1" x14ac:dyDescent="0.3">
      <c r="A878" s="200"/>
      <c r="B878" s="200"/>
      <c r="C878" s="200"/>
      <c r="D878" s="200"/>
      <c r="E878" s="200"/>
      <c r="F878" s="200"/>
      <c r="G878" s="200"/>
      <c r="H878" s="200"/>
      <c r="I878" s="200"/>
      <c r="J878" s="200"/>
      <c r="K878" s="200"/>
      <c r="L878" s="200"/>
      <c r="M878" s="200"/>
      <c r="N878" s="200"/>
      <c r="O878" s="200"/>
      <c r="P878" s="200"/>
      <c r="Q878" s="200"/>
      <c r="R878" s="200"/>
      <c r="S878" s="200"/>
      <c r="T878" s="200"/>
      <c r="U878" s="200"/>
      <c r="V878" s="200"/>
      <c r="W878" s="200"/>
      <c r="X878" s="200"/>
      <c r="Y878" s="200"/>
      <c r="Z878" s="200"/>
    </row>
    <row r="879" spans="1:26" ht="15.75" thickBot="1" x14ac:dyDescent="0.3">
      <c r="A879" s="200"/>
      <c r="B879" s="200"/>
      <c r="C879" s="200"/>
      <c r="D879" s="200"/>
      <c r="E879" s="200"/>
      <c r="F879" s="200"/>
      <c r="G879" s="200"/>
      <c r="H879" s="200"/>
      <c r="I879" s="200"/>
      <c r="J879" s="200"/>
      <c r="K879" s="200"/>
      <c r="L879" s="200"/>
      <c r="M879" s="200"/>
      <c r="N879" s="200"/>
      <c r="O879" s="200"/>
      <c r="P879" s="200"/>
      <c r="Q879" s="200"/>
      <c r="R879" s="200"/>
      <c r="S879" s="200"/>
      <c r="T879" s="200"/>
      <c r="U879" s="200"/>
      <c r="V879" s="200"/>
      <c r="W879" s="200"/>
      <c r="X879" s="200"/>
      <c r="Y879" s="200"/>
      <c r="Z879" s="200"/>
    </row>
    <row r="880" spans="1:26" ht="15.75" thickBot="1" x14ac:dyDescent="0.3">
      <c r="A880" s="200"/>
      <c r="B880" s="200"/>
      <c r="C880" s="200"/>
      <c r="D880" s="200"/>
      <c r="E880" s="200"/>
      <c r="F880" s="200"/>
      <c r="G880" s="200"/>
      <c r="H880" s="200"/>
      <c r="I880" s="200"/>
      <c r="J880" s="200"/>
      <c r="K880" s="200"/>
      <c r="L880" s="200"/>
      <c r="M880" s="200"/>
      <c r="N880" s="200"/>
      <c r="O880" s="200"/>
      <c r="P880" s="200"/>
      <c r="Q880" s="200"/>
      <c r="R880" s="200"/>
      <c r="S880" s="200"/>
      <c r="T880" s="200"/>
      <c r="U880" s="200"/>
      <c r="V880" s="200"/>
      <c r="W880" s="200"/>
      <c r="X880" s="200"/>
      <c r="Y880" s="200"/>
      <c r="Z880" s="200"/>
    </row>
    <row r="881" spans="1:26" ht="15.75" thickBot="1" x14ac:dyDescent="0.3">
      <c r="A881" s="200"/>
      <c r="B881" s="200"/>
      <c r="C881" s="200"/>
      <c r="D881" s="200"/>
      <c r="E881" s="200"/>
      <c r="F881" s="200"/>
      <c r="G881" s="200"/>
      <c r="H881" s="200"/>
      <c r="I881" s="200"/>
      <c r="J881" s="200"/>
      <c r="K881" s="200"/>
      <c r="L881" s="200"/>
      <c r="M881" s="200"/>
      <c r="N881" s="200"/>
      <c r="O881" s="200"/>
      <c r="P881" s="200"/>
      <c r="Q881" s="200"/>
      <c r="R881" s="200"/>
      <c r="S881" s="200"/>
      <c r="T881" s="200"/>
      <c r="U881" s="200"/>
      <c r="V881" s="200"/>
      <c r="W881" s="200"/>
      <c r="X881" s="200"/>
      <c r="Y881" s="200"/>
      <c r="Z881" s="200"/>
    </row>
    <row r="882" spans="1:26" ht="15.75" thickBot="1" x14ac:dyDescent="0.3">
      <c r="A882" s="200"/>
      <c r="B882" s="200"/>
      <c r="C882" s="200"/>
      <c r="D882" s="200"/>
      <c r="E882" s="200"/>
      <c r="F882" s="200"/>
      <c r="G882" s="200"/>
      <c r="H882" s="200"/>
      <c r="I882" s="200"/>
      <c r="J882" s="200"/>
      <c r="K882" s="200"/>
      <c r="L882" s="200"/>
      <c r="M882" s="200"/>
      <c r="N882" s="200"/>
      <c r="O882" s="200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  <c r="Z882" s="200"/>
    </row>
    <row r="883" spans="1:26" ht="15.75" thickBot="1" x14ac:dyDescent="0.3">
      <c r="A883" s="200"/>
      <c r="B883" s="200"/>
      <c r="C883" s="200"/>
      <c r="D883" s="200"/>
      <c r="E883" s="200"/>
      <c r="F883" s="200"/>
      <c r="G883" s="200"/>
      <c r="H883" s="200"/>
      <c r="I883" s="200"/>
      <c r="J883" s="200"/>
      <c r="K883" s="200"/>
      <c r="L883" s="200"/>
      <c r="M883" s="200"/>
      <c r="N883" s="200"/>
      <c r="O883" s="200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</row>
    <row r="884" spans="1:26" ht="15.75" thickBot="1" x14ac:dyDescent="0.3">
      <c r="A884" s="200"/>
      <c r="B884" s="200"/>
      <c r="C884" s="200"/>
      <c r="D884" s="200"/>
      <c r="E884" s="200"/>
      <c r="F884" s="200"/>
      <c r="G884" s="200"/>
      <c r="H884" s="200"/>
      <c r="I884" s="200"/>
      <c r="J884" s="200"/>
      <c r="K884" s="200"/>
      <c r="L884" s="200"/>
      <c r="M884" s="200"/>
      <c r="N884" s="200"/>
      <c r="O884" s="200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</row>
    <row r="885" spans="1:26" ht="15.75" thickBot="1" x14ac:dyDescent="0.3">
      <c r="A885" s="200"/>
      <c r="B885" s="200"/>
      <c r="C885" s="200"/>
      <c r="D885" s="200"/>
      <c r="E885" s="200"/>
      <c r="F885" s="200"/>
      <c r="G885" s="200"/>
      <c r="H885" s="200"/>
      <c r="I885" s="200"/>
      <c r="J885" s="200"/>
      <c r="K885" s="200"/>
      <c r="L885" s="200"/>
      <c r="M885" s="200"/>
      <c r="N885" s="200"/>
      <c r="O885" s="200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</row>
    <row r="886" spans="1:26" ht="15.75" thickBot="1" x14ac:dyDescent="0.3">
      <c r="A886" s="200"/>
      <c r="B886" s="200"/>
      <c r="C886" s="200"/>
      <c r="D886" s="200"/>
      <c r="E886" s="200"/>
      <c r="F886" s="200"/>
      <c r="G886" s="200"/>
      <c r="H886" s="200"/>
      <c r="I886" s="200"/>
      <c r="J886" s="200"/>
      <c r="K886" s="200"/>
      <c r="L886" s="200"/>
      <c r="M886" s="200"/>
      <c r="N886" s="200"/>
      <c r="O886" s="200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</row>
    <row r="887" spans="1:26" ht="15.75" thickBot="1" x14ac:dyDescent="0.3">
      <c r="A887" s="200"/>
      <c r="B887" s="200"/>
      <c r="C887" s="200"/>
      <c r="D887" s="200"/>
      <c r="E887" s="200"/>
      <c r="F887" s="200"/>
      <c r="G887" s="200"/>
      <c r="H887" s="200"/>
      <c r="I887" s="200"/>
      <c r="J887" s="200"/>
      <c r="K887" s="200"/>
      <c r="L887" s="200"/>
      <c r="M887" s="200"/>
      <c r="N887" s="200"/>
      <c r="O887" s="200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</row>
    <row r="888" spans="1:26" ht="15.75" thickBot="1" x14ac:dyDescent="0.3">
      <c r="A888" s="200"/>
      <c r="B888" s="200"/>
      <c r="C888" s="200"/>
      <c r="D888" s="200"/>
      <c r="E888" s="200"/>
      <c r="F888" s="200"/>
      <c r="G888" s="200"/>
      <c r="H888" s="200"/>
      <c r="I888" s="200"/>
      <c r="J888" s="200"/>
      <c r="K888" s="200"/>
      <c r="L888" s="200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</row>
    <row r="889" spans="1:26" ht="15.75" thickBot="1" x14ac:dyDescent="0.3">
      <c r="A889" s="200"/>
      <c r="B889" s="200"/>
      <c r="C889" s="200"/>
      <c r="D889" s="200"/>
      <c r="E889" s="200"/>
      <c r="F889" s="200"/>
      <c r="G889" s="200"/>
      <c r="H889" s="200"/>
      <c r="I889" s="200"/>
      <c r="J889" s="200"/>
      <c r="K889" s="200"/>
      <c r="L889" s="200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</row>
    <row r="890" spans="1:26" ht="15.75" thickBot="1" x14ac:dyDescent="0.3">
      <c r="A890" s="200"/>
      <c r="B890" s="200"/>
      <c r="C890" s="200"/>
      <c r="D890" s="200"/>
      <c r="E890" s="200"/>
      <c r="F890" s="200"/>
      <c r="G890" s="200"/>
      <c r="H890" s="200"/>
      <c r="I890" s="200"/>
      <c r="J890" s="200"/>
      <c r="K890" s="200"/>
      <c r="L890" s="200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</row>
    <row r="891" spans="1:26" ht="15.75" thickBot="1" x14ac:dyDescent="0.3">
      <c r="A891" s="200"/>
      <c r="B891" s="200"/>
      <c r="C891" s="200"/>
      <c r="D891" s="200"/>
      <c r="E891" s="200"/>
      <c r="F891" s="200"/>
      <c r="G891" s="200"/>
      <c r="H891" s="200"/>
      <c r="I891" s="200"/>
      <c r="J891" s="200"/>
      <c r="K891" s="200"/>
      <c r="L891" s="200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  <c r="Z891" s="200"/>
    </row>
    <row r="892" spans="1:26" ht="15.75" thickBot="1" x14ac:dyDescent="0.3">
      <c r="A892" s="200"/>
      <c r="B892" s="200"/>
      <c r="C892" s="200"/>
      <c r="D892" s="200"/>
      <c r="E892" s="200"/>
      <c r="F892" s="200"/>
      <c r="G892" s="200"/>
      <c r="H892" s="200"/>
      <c r="I892" s="200"/>
      <c r="J892" s="200"/>
      <c r="K892" s="200"/>
      <c r="L892" s="200"/>
      <c r="M892" s="200"/>
      <c r="N892" s="200"/>
      <c r="O892" s="200"/>
      <c r="P892" s="200"/>
      <c r="Q892" s="200"/>
      <c r="R892" s="200"/>
      <c r="S892" s="200"/>
      <c r="T892" s="200"/>
      <c r="U892" s="200"/>
      <c r="V892" s="200"/>
      <c r="W892" s="200"/>
      <c r="X892" s="200"/>
      <c r="Y892" s="200"/>
      <c r="Z892" s="200"/>
    </row>
    <row r="893" spans="1:26" ht="15.75" thickBot="1" x14ac:dyDescent="0.3">
      <c r="A893" s="200"/>
      <c r="B893" s="200"/>
      <c r="C893" s="200"/>
      <c r="D893" s="200"/>
      <c r="E893" s="200"/>
      <c r="F893" s="200"/>
      <c r="G893" s="200"/>
      <c r="H893" s="200"/>
      <c r="I893" s="200"/>
      <c r="J893" s="200"/>
      <c r="K893" s="200"/>
      <c r="L893" s="200"/>
      <c r="M893" s="200"/>
      <c r="N893" s="200"/>
      <c r="O893" s="200"/>
      <c r="P893" s="200"/>
      <c r="Q893" s="200"/>
      <c r="R893" s="200"/>
      <c r="S893" s="200"/>
      <c r="T893" s="200"/>
      <c r="U893" s="200"/>
      <c r="V893" s="200"/>
      <c r="W893" s="200"/>
      <c r="X893" s="200"/>
      <c r="Y893" s="200"/>
      <c r="Z893" s="200"/>
    </row>
    <row r="894" spans="1:26" ht="15.75" thickBot="1" x14ac:dyDescent="0.3">
      <c r="A894" s="200"/>
      <c r="B894" s="200"/>
      <c r="C894" s="200"/>
      <c r="D894" s="200"/>
      <c r="E894" s="200"/>
      <c r="F894" s="200"/>
      <c r="G894" s="200"/>
      <c r="H894" s="200"/>
      <c r="I894" s="200"/>
      <c r="J894" s="200"/>
      <c r="K894" s="200"/>
      <c r="L894" s="200"/>
      <c r="M894" s="200"/>
      <c r="N894" s="200"/>
      <c r="O894" s="200"/>
      <c r="P894" s="200"/>
      <c r="Q894" s="200"/>
      <c r="R894" s="200"/>
      <c r="S894" s="200"/>
      <c r="T894" s="200"/>
      <c r="U894" s="200"/>
      <c r="V894" s="200"/>
      <c r="W894" s="200"/>
      <c r="X894" s="200"/>
      <c r="Y894" s="200"/>
      <c r="Z894" s="200"/>
    </row>
    <row r="895" spans="1:26" ht="15.75" thickBot="1" x14ac:dyDescent="0.3">
      <c r="A895" s="200"/>
      <c r="B895" s="200"/>
      <c r="C895" s="200"/>
      <c r="D895" s="200"/>
      <c r="E895" s="200"/>
      <c r="F895" s="200"/>
      <c r="G895" s="200"/>
      <c r="H895" s="200"/>
      <c r="I895" s="200"/>
      <c r="J895" s="200"/>
      <c r="K895" s="200"/>
      <c r="L895" s="200"/>
      <c r="M895" s="200"/>
      <c r="N895" s="200"/>
      <c r="O895" s="200"/>
      <c r="P895" s="200"/>
      <c r="Q895" s="200"/>
      <c r="R895" s="200"/>
      <c r="S895" s="200"/>
      <c r="T895" s="200"/>
      <c r="U895" s="200"/>
      <c r="V895" s="200"/>
      <c r="W895" s="200"/>
      <c r="X895" s="200"/>
      <c r="Y895" s="200"/>
      <c r="Z895" s="200"/>
    </row>
    <row r="896" spans="1:26" ht="15.75" thickBot="1" x14ac:dyDescent="0.3">
      <c r="A896" s="200"/>
      <c r="B896" s="200"/>
      <c r="C896" s="200"/>
      <c r="D896" s="200"/>
      <c r="E896" s="200"/>
      <c r="F896" s="200"/>
      <c r="G896" s="200"/>
      <c r="H896" s="200"/>
      <c r="I896" s="200"/>
      <c r="J896" s="200"/>
      <c r="K896" s="200"/>
      <c r="L896" s="200"/>
      <c r="M896" s="200"/>
      <c r="N896" s="200"/>
      <c r="O896" s="200"/>
      <c r="P896" s="200"/>
      <c r="Q896" s="200"/>
      <c r="R896" s="200"/>
      <c r="S896" s="200"/>
      <c r="T896" s="200"/>
      <c r="U896" s="200"/>
      <c r="V896" s="200"/>
      <c r="W896" s="200"/>
      <c r="X896" s="200"/>
      <c r="Y896" s="200"/>
      <c r="Z896" s="200"/>
    </row>
    <row r="897" spans="1:26" ht="15.75" thickBot="1" x14ac:dyDescent="0.3">
      <c r="A897" s="200"/>
      <c r="B897" s="200"/>
      <c r="C897" s="200"/>
      <c r="D897" s="200"/>
      <c r="E897" s="200"/>
      <c r="F897" s="200"/>
      <c r="G897" s="200"/>
      <c r="H897" s="200"/>
      <c r="I897" s="200"/>
      <c r="J897" s="200"/>
      <c r="K897" s="200"/>
      <c r="L897" s="200"/>
      <c r="M897" s="200"/>
      <c r="N897" s="200"/>
      <c r="O897" s="200"/>
      <c r="P897" s="200"/>
      <c r="Q897" s="200"/>
      <c r="R897" s="200"/>
      <c r="S897" s="200"/>
      <c r="T897" s="200"/>
      <c r="U897" s="200"/>
      <c r="V897" s="200"/>
      <c r="W897" s="200"/>
      <c r="X897" s="200"/>
      <c r="Y897" s="200"/>
      <c r="Z897" s="200"/>
    </row>
    <row r="898" spans="1:26" ht="15.75" thickBot="1" x14ac:dyDescent="0.3">
      <c r="A898" s="200"/>
      <c r="B898" s="200"/>
      <c r="C898" s="200"/>
      <c r="D898" s="200"/>
      <c r="E898" s="200"/>
      <c r="F898" s="200"/>
      <c r="G898" s="200"/>
      <c r="H898" s="200"/>
      <c r="I898" s="200"/>
      <c r="J898" s="200"/>
      <c r="K898" s="200"/>
      <c r="L898" s="200"/>
      <c r="M898" s="200"/>
      <c r="N898" s="200"/>
      <c r="O898" s="200"/>
      <c r="P898" s="200"/>
      <c r="Q898" s="200"/>
      <c r="R898" s="200"/>
      <c r="S898" s="200"/>
      <c r="T898" s="200"/>
      <c r="U898" s="200"/>
      <c r="V898" s="200"/>
      <c r="W898" s="200"/>
      <c r="X898" s="200"/>
      <c r="Y898" s="200"/>
      <c r="Z898" s="200"/>
    </row>
    <row r="899" spans="1:26" ht="15.75" thickBot="1" x14ac:dyDescent="0.3">
      <c r="A899" s="200"/>
      <c r="B899" s="200"/>
      <c r="C899" s="200"/>
      <c r="D899" s="200"/>
      <c r="E899" s="200"/>
      <c r="F899" s="200"/>
      <c r="G899" s="200"/>
      <c r="H899" s="200"/>
      <c r="I899" s="200"/>
      <c r="J899" s="200"/>
      <c r="K899" s="200"/>
      <c r="L899" s="200"/>
      <c r="M899" s="200"/>
      <c r="N899" s="200"/>
      <c r="O899" s="200"/>
      <c r="P899" s="200"/>
      <c r="Q899" s="200"/>
      <c r="R899" s="200"/>
      <c r="S899" s="200"/>
      <c r="T899" s="200"/>
      <c r="U899" s="200"/>
      <c r="V899" s="200"/>
      <c r="W899" s="200"/>
      <c r="X899" s="200"/>
      <c r="Y899" s="200"/>
      <c r="Z899" s="200"/>
    </row>
    <row r="900" spans="1:26" ht="15.75" thickBot="1" x14ac:dyDescent="0.3">
      <c r="A900" s="200"/>
      <c r="B900" s="200"/>
      <c r="C900" s="200"/>
      <c r="D900" s="200"/>
      <c r="E900" s="200"/>
      <c r="F900" s="200"/>
      <c r="G900" s="200"/>
      <c r="H900" s="200"/>
      <c r="I900" s="200"/>
      <c r="J900" s="200"/>
      <c r="K900" s="200"/>
      <c r="L900" s="200"/>
      <c r="M900" s="200"/>
      <c r="N900" s="200"/>
      <c r="O900" s="200"/>
      <c r="P900" s="200"/>
      <c r="Q900" s="200"/>
      <c r="R900" s="200"/>
      <c r="S900" s="200"/>
      <c r="T900" s="200"/>
      <c r="U900" s="200"/>
      <c r="V900" s="200"/>
      <c r="W900" s="200"/>
      <c r="X900" s="200"/>
      <c r="Y900" s="200"/>
      <c r="Z900" s="200"/>
    </row>
    <row r="901" spans="1:26" ht="15.75" thickBot="1" x14ac:dyDescent="0.3">
      <c r="A901" s="200"/>
      <c r="B901" s="200"/>
      <c r="C901" s="200"/>
      <c r="D901" s="200"/>
      <c r="E901" s="200"/>
      <c r="F901" s="200"/>
      <c r="G901" s="200"/>
      <c r="H901" s="200"/>
      <c r="I901" s="200"/>
      <c r="J901" s="200"/>
      <c r="K901" s="200"/>
      <c r="L901" s="200"/>
      <c r="M901" s="200"/>
      <c r="N901" s="200"/>
      <c r="O901" s="200"/>
      <c r="P901" s="200"/>
      <c r="Q901" s="200"/>
      <c r="R901" s="200"/>
      <c r="S901" s="200"/>
      <c r="T901" s="200"/>
      <c r="U901" s="200"/>
      <c r="V901" s="200"/>
      <c r="W901" s="200"/>
      <c r="X901" s="200"/>
      <c r="Y901" s="200"/>
      <c r="Z901" s="200"/>
    </row>
    <row r="902" spans="1:26" ht="15.75" thickBot="1" x14ac:dyDescent="0.3">
      <c r="A902" s="200"/>
      <c r="B902" s="200"/>
      <c r="C902" s="200"/>
      <c r="D902" s="200"/>
      <c r="E902" s="200"/>
      <c r="F902" s="200"/>
      <c r="G902" s="200"/>
      <c r="H902" s="200"/>
      <c r="I902" s="200"/>
      <c r="J902" s="200"/>
      <c r="K902" s="200"/>
      <c r="L902" s="200"/>
      <c r="M902" s="200"/>
      <c r="N902" s="200"/>
      <c r="O902" s="200"/>
      <c r="P902" s="200"/>
      <c r="Q902" s="200"/>
      <c r="R902" s="200"/>
      <c r="S902" s="200"/>
      <c r="T902" s="200"/>
      <c r="U902" s="200"/>
      <c r="V902" s="200"/>
      <c r="W902" s="200"/>
      <c r="X902" s="200"/>
      <c r="Y902" s="200"/>
      <c r="Z902" s="200"/>
    </row>
    <row r="903" spans="1:26" ht="15.75" thickBot="1" x14ac:dyDescent="0.3">
      <c r="A903" s="200"/>
      <c r="B903" s="200"/>
      <c r="C903" s="200"/>
      <c r="D903" s="200"/>
      <c r="E903" s="200"/>
      <c r="F903" s="200"/>
      <c r="G903" s="200"/>
      <c r="H903" s="200"/>
      <c r="I903" s="200"/>
      <c r="J903" s="200"/>
      <c r="K903" s="200"/>
      <c r="L903" s="200"/>
      <c r="M903" s="200"/>
      <c r="N903" s="200"/>
      <c r="O903" s="200"/>
      <c r="P903" s="200"/>
      <c r="Q903" s="200"/>
      <c r="R903" s="200"/>
      <c r="S903" s="200"/>
      <c r="T903" s="200"/>
      <c r="U903" s="200"/>
      <c r="V903" s="200"/>
      <c r="W903" s="200"/>
      <c r="X903" s="200"/>
      <c r="Y903" s="200"/>
      <c r="Z903" s="200"/>
    </row>
    <row r="904" spans="1:26" ht="15.75" thickBot="1" x14ac:dyDescent="0.3">
      <c r="A904" s="200"/>
      <c r="B904" s="200"/>
      <c r="C904" s="200"/>
      <c r="D904" s="200"/>
      <c r="E904" s="200"/>
      <c r="F904" s="200"/>
      <c r="G904" s="200"/>
      <c r="H904" s="200"/>
      <c r="I904" s="200"/>
      <c r="J904" s="200"/>
      <c r="K904" s="200"/>
      <c r="L904" s="200"/>
      <c r="M904" s="200"/>
      <c r="N904" s="200"/>
      <c r="O904" s="200"/>
      <c r="P904" s="200"/>
      <c r="Q904" s="200"/>
      <c r="R904" s="200"/>
      <c r="S904" s="200"/>
      <c r="T904" s="200"/>
      <c r="U904" s="200"/>
      <c r="V904" s="200"/>
      <c r="W904" s="200"/>
      <c r="X904" s="200"/>
      <c r="Y904" s="200"/>
      <c r="Z904" s="200"/>
    </row>
    <row r="905" spans="1:26" ht="15.75" thickBot="1" x14ac:dyDescent="0.3">
      <c r="A905" s="200"/>
      <c r="B905" s="200"/>
      <c r="C905" s="200"/>
      <c r="D905" s="200"/>
      <c r="E905" s="200"/>
      <c r="F905" s="200"/>
      <c r="G905" s="200"/>
      <c r="H905" s="200"/>
      <c r="I905" s="200"/>
      <c r="J905" s="200"/>
      <c r="K905" s="200"/>
      <c r="L905" s="200"/>
      <c r="M905" s="200"/>
      <c r="N905" s="200"/>
      <c r="O905" s="200"/>
      <c r="P905" s="200"/>
      <c r="Q905" s="200"/>
      <c r="R905" s="200"/>
      <c r="S905" s="200"/>
      <c r="T905" s="200"/>
      <c r="U905" s="200"/>
      <c r="V905" s="200"/>
      <c r="W905" s="200"/>
      <c r="X905" s="200"/>
      <c r="Y905" s="200"/>
      <c r="Z905" s="200"/>
    </row>
    <row r="906" spans="1:26" ht="15.75" thickBot="1" x14ac:dyDescent="0.3">
      <c r="A906" s="200"/>
      <c r="B906" s="200"/>
      <c r="C906" s="200"/>
      <c r="D906" s="200"/>
      <c r="E906" s="200"/>
      <c r="F906" s="200"/>
      <c r="G906" s="200"/>
      <c r="H906" s="200"/>
      <c r="I906" s="200"/>
      <c r="J906" s="200"/>
      <c r="K906" s="200"/>
      <c r="L906" s="200"/>
      <c r="M906" s="200"/>
      <c r="N906" s="200"/>
      <c r="O906" s="200"/>
      <c r="P906" s="200"/>
      <c r="Q906" s="200"/>
      <c r="R906" s="200"/>
      <c r="S906" s="200"/>
      <c r="T906" s="200"/>
      <c r="U906" s="200"/>
      <c r="V906" s="200"/>
      <c r="W906" s="200"/>
      <c r="X906" s="200"/>
      <c r="Y906" s="200"/>
      <c r="Z906" s="200"/>
    </row>
    <row r="907" spans="1:26" ht="15.75" thickBot="1" x14ac:dyDescent="0.3">
      <c r="A907" s="200"/>
      <c r="B907" s="200"/>
      <c r="C907" s="200"/>
      <c r="D907" s="200"/>
      <c r="E907" s="200"/>
      <c r="F907" s="200"/>
      <c r="G907" s="200"/>
      <c r="H907" s="200"/>
      <c r="I907" s="200"/>
      <c r="J907" s="200"/>
      <c r="K907" s="200"/>
      <c r="L907" s="200"/>
      <c r="M907" s="200"/>
      <c r="N907" s="200"/>
      <c r="O907" s="200"/>
      <c r="P907" s="200"/>
      <c r="Q907" s="200"/>
      <c r="R907" s="200"/>
      <c r="S907" s="200"/>
      <c r="T907" s="200"/>
      <c r="U907" s="200"/>
      <c r="V907" s="200"/>
      <c r="W907" s="200"/>
      <c r="X907" s="200"/>
      <c r="Y907" s="200"/>
      <c r="Z907" s="200"/>
    </row>
    <row r="908" spans="1:26" ht="15.75" thickBot="1" x14ac:dyDescent="0.3">
      <c r="A908" s="200"/>
      <c r="B908" s="200"/>
      <c r="C908" s="200"/>
      <c r="D908" s="200"/>
      <c r="E908" s="200"/>
      <c r="F908" s="200"/>
      <c r="G908" s="200"/>
      <c r="H908" s="200"/>
      <c r="I908" s="200"/>
      <c r="J908" s="200"/>
      <c r="K908" s="200"/>
      <c r="L908" s="200"/>
      <c r="M908" s="200"/>
      <c r="N908" s="200"/>
      <c r="O908" s="200"/>
      <c r="P908" s="200"/>
      <c r="Q908" s="200"/>
      <c r="R908" s="200"/>
      <c r="S908" s="200"/>
      <c r="T908" s="200"/>
      <c r="U908" s="200"/>
      <c r="V908" s="200"/>
      <c r="W908" s="200"/>
      <c r="X908" s="200"/>
      <c r="Y908" s="200"/>
      <c r="Z908" s="200"/>
    </row>
    <row r="909" spans="1:26" ht="15.75" thickBot="1" x14ac:dyDescent="0.3">
      <c r="A909" s="200"/>
      <c r="B909" s="200"/>
      <c r="C909" s="200"/>
      <c r="D909" s="200"/>
      <c r="E909" s="200"/>
      <c r="F909" s="200"/>
      <c r="G909" s="200"/>
      <c r="H909" s="200"/>
      <c r="I909" s="200"/>
      <c r="J909" s="200"/>
      <c r="K909" s="200"/>
      <c r="L909" s="200"/>
      <c r="M909" s="200"/>
      <c r="N909" s="200"/>
      <c r="O909" s="200"/>
      <c r="P909" s="200"/>
      <c r="Q909" s="200"/>
      <c r="R909" s="200"/>
      <c r="S909" s="200"/>
      <c r="T909" s="200"/>
      <c r="U909" s="200"/>
      <c r="V909" s="200"/>
      <c r="W909" s="200"/>
      <c r="X909" s="200"/>
      <c r="Y909" s="200"/>
      <c r="Z909" s="200"/>
    </row>
    <row r="910" spans="1:26" ht="15.75" thickBot="1" x14ac:dyDescent="0.3">
      <c r="A910" s="200"/>
      <c r="B910" s="200"/>
      <c r="C910" s="200"/>
      <c r="D910" s="200"/>
      <c r="E910" s="200"/>
      <c r="F910" s="200"/>
      <c r="G910" s="200"/>
      <c r="H910" s="200"/>
      <c r="I910" s="200"/>
      <c r="J910" s="200"/>
      <c r="K910" s="200"/>
      <c r="L910" s="200"/>
      <c r="M910" s="200"/>
      <c r="N910" s="200"/>
      <c r="O910" s="200"/>
      <c r="P910" s="200"/>
      <c r="Q910" s="200"/>
      <c r="R910" s="200"/>
      <c r="S910" s="200"/>
      <c r="T910" s="200"/>
      <c r="U910" s="200"/>
      <c r="V910" s="200"/>
      <c r="W910" s="200"/>
      <c r="X910" s="200"/>
      <c r="Y910" s="200"/>
      <c r="Z910" s="200"/>
    </row>
    <row r="911" spans="1:26" ht="15.75" thickBot="1" x14ac:dyDescent="0.3">
      <c r="A911" s="200"/>
      <c r="B911" s="200"/>
      <c r="C911" s="200"/>
      <c r="D911" s="200"/>
      <c r="E911" s="200"/>
      <c r="F911" s="200"/>
      <c r="G911" s="200"/>
      <c r="H911" s="200"/>
      <c r="I911" s="200"/>
      <c r="J911" s="200"/>
      <c r="K911" s="200"/>
      <c r="L911" s="200"/>
      <c r="M911" s="200"/>
      <c r="N911" s="200"/>
      <c r="O911" s="200"/>
      <c r="P911" s="200"/>
      <c r="Q911" s="200"/>
      <c r="R911" s="200"/>
      <c r="S911" s="200"/>
      <c r="T911" s="200"/>
      <c r="U911" s="200"/>
      <c r="V911" s="200"/>
      <c r="W911" s="200"/>
      <c r="X911" s="200"/>
      <c r="Y911" s="200"/>
      <c r="Z911" s="200"/>
    </row>
    <row r="912" spans="1:26" ht="15.75" thickBot="1" x14ac:dyDescent="0.3">
      <c r="A912" s="200"/>
      <c r="B912" s="200"/>
      <c r="C912" s="200"/>
      <c r="D912" s="200"/>
      <c r="E912" s="200"/>
      <c r="F912" s="200"/>
      <c r="G912" s="200"/>
      <c r="H912" s="200"/>
      <c r="I912" s="200"/>
      <c r="J912" s="200"/>
      <c r="K912" s="200"/>
      <c r="L912" s="200"/>
      <c r="M912" s="200"/>
      <c r="N912" s="200"/>
      <c r="O912" s="200"/>
      <c r="P912" s="200"/>
      <c r="Q912" s="200"/>
      <c r="R912" s="200"/>
      <c r="S912" s="200"/>
      <c r="T912" s="200"/>
      <c r="U912" s="200"/>
      <c r="V912" s="200"/>
      <c r="W912" s="200"/>
      <c r="X912" s="200"/>
      <c r="Y912" s="200"/>
      <c r="Z912" s="200"/>
    </row>
    <row r="913" spans="1:26" ht="15.75" thickBot="1" x14ac:dyDescent="0.3">
      <c r="A913" s="200"/>
      <c r="B913" s="200"/>
      <c r="C913" s="200"/>
      <c r="D913" s="200"/>
      <c r="E913" s="200"/>
      <c r="F913" s="200"/>
      <c r="G913" s="200"/>
      <c r="H913" s="200"/>
      <c r="I913" s="200"/>
      <c r="J913" s="200"/>
      <c r="K913" s="200"/>
      <c r="L913" s="200"/>
      <c r="M913" s="200"/>
      <c r="N913" s="200"/>
      <c r="O913" s="200"/>
      <c r="P913" s="200"/>
      <c r="Q913" s="200"/>
      <c r="R913" s="200"/>
      <c r="S913" s="200"/>
      <c r="T913" s="200"/>
      <c r="U913" s="200"/>
      <c r="V913" s="200"/>
      <c r="W913" s="200"/>
      <c r="X913" s="200"/>
      <c r="Y913" s="200"/>
      <c r="Z913" s="200"/>
    </row>
    <row r="914" spans="1:26" ht="15.75" thickBot="1" x14ac:dyDescent="0.3">
      <c r="A914" s="200"/>
      <c r="B914" s="200"/>
      <c r="C914" s="200"/>
      <c r="D914" s="200"/>
      <c r="E914" s="200"/>
      <c r="F914" s="200"/>
      <c r="G914" s="200"/>
      <c r="H914" s="200"/>
      <c r="I914" s="200"/>
      <c r="J914" s="200"/>
      <c r="K914" s="200"/>
      <c r="L914" s="200"/>
      <c r="M914" s="200"/>
      <c r="N914" s="200"/>
      <c r="O914" s="200"/>
      <c r="P914" s="200"/>
      <c r="Q914" s="200"/>
      <c r="R914" s="200"/>
      <c r="S914" s="200"/>
      <c r="T914" s="200"/>
      <c r="U914" s="200"/>
      <c r="V914" s="200"/>
      <c r="W914" s="200"/>
      <c r="X914" s="200"/>
      <c r="Y914" s="200"/>
      <c r="Z914" s="200"/>
    </row>
    <row r="915" spans="1:26" ht="15.75" thickBot="1" x14ac:dyDescent="0.3">
      <c r="A915" s="200"/>
      <c r="B915" s="200"/>
      <c r="C915" s="200"/>
      <c r="D915" s="200"/>
      <c r="E915" s="200"/>
      <c r="F915" s="200"/>
      <c r="G915" s="200"/>
      <c r="H915" s="200"/>
      <c r="I915" s="200"/>
      <c r="J915" s="200"/>
      <c r="K915" s="200"/>
      <c r="L915" s="200"/>
      <c r="M915" s="200"/>
      <c r="N915" s="200"/>
      <c r="O915" s="200"/>
      <c r="P915" s="200"/>
      <c r="Q915" s="200"/>
      <c r="R915" s="200"/>
      <c r="S915" s="200"/>
      <c r="T915" s="200"/>
      <c r="U915" s="200"/>
      <c r="V915" s="200"/>
      <c r="W915" s="200"/>
      <c r="X915" s="200"/>
      <c r="Y915" s="200"/>
      <c r="Z915" s="200"/>
    </row>
    <row r="916" spans="1:26" ht="15.75" thickBot="1" x14ac:dyDescent="0.3">
      <c r="A916" s="200"/>
      <c r="B916" s="200"/>
      <c r="C916" s="200"/>
      <c r="D916" s="200"/>
      <c r="E916" s="200"/>
      <c r="F916" s="200"/>
      <c r="G916" s="200"/>
      <c r="H916" s="200"/>
      <c r="I916" s="200"/>
      <c r="J916" s="200"/>
      <c r="K916" s="200"/>
      <c r="L916" s="200"/>
      <c r="M916" s="200"/>
      <c r="N916" s="200"/>
      <c r="O916" s="200"/>
      <c r="P916" s="200"/>
      <c r="Q916" s="200"/>
      <c r="R916" s="200"/>
      <c r="S916" s="200"/>
      <c r="T916" s="200"/>
      <c r="U916" s="200"/>
      <c r="V916" s="200"/>
      <c r="W916" s="200"/>
      <c r="X916" s="200"/>
      <c r="Y916" s="200"/>
      <c r="Z916" s="200"/>
    </row>
    <row r="917" spans="1:26" ht="15.75" thickBot="1" x14ac:dyDescent="0.3">
      <c r="A917" s="200"/>
      <c r="B917" s="200"/>
      <c r="C917" s="200"/>
      <c r="D917" s="200"/>
      <c r="E917" s="200"/>
      <c r="F917" s="200"/>
      <c r="G917" s="200"/>
      <c r="H917" s="200"/>
      <c r="I917" s="200"/>
      <c r="J917" s="200"/>
      <c r="K917" s="200"/>
      <c r="L917" s="200"/>
      <c r="M917" s="200"/>
      <c r="N917" s="200"/>
      <c r="O917" s="200"/>
      <c r="P917" s="200"/>
      <c r="Q917" s="200"/>
      <c r="R917" s="200"/>
      <c r="S917" s="200"/>
      <c r="T917" s="200"/>
      <c r="U917" s="200"/>
      <c r="V917" s="200"/>
      <c r="W917" s="200"/>
      <c r="X917" s="200"/>
      <c r="Y917" s="200"/>
      <c r="Z917" s="200"/>
    </row>
    <row r="918" spans="1:26" ht="15.75" thickBot="1" x14ac:dyDescent="0.3">
      <c r="A918" s="200"/>
      <c r="B918" s="200"/>
      <c r="C918" s="200"/>
      <c r="D918" s="200"/>
      <c r="E918" s="200"/>
      <c r="F918" s="200"/>
      <c r="G918" s="200"/>
      <c r="H918" s="200"/>
      <c r="I918" s="200"/>
      <c r="J918" s="200"/>
      <c r="K918" s="200"/>
      <c r="L918" s="200"/>
      <c r="M918" s="200"/>
      <c r="N918" s="200"/>
      <c r="O918" s="200"/>
      <c r="P918" s="200"/>
      <c r="Q918" s="200"/>
      <c r="R918" s="200"/>
      <c r="S918" s="200"/>
      <c r="T918" s="200"/>
      <c r="U918" s="200"/>
      <c r="V918" s="200"/>
      <c r="W918" s="200"/>
      <c r="X918" s="200"/>
      <c r="Y918" s="200"/>
      <c r="Z918" s="200"/>
    </row>
    <row r="919" spans="1:26" ht="15.75" thickBot="1" x14ac:dyDescent="0.3">
      <c r="A919" s="200"/>
      <c r="B919" s="200"/>
      <c r="C919" s="200"/>
      <c r="D919" s="200"/>
      <c r="E919" s="200"/>
      <c r="F919" s="200"/>
      <c r="G919" s="200"/>
      <c r="H919" s="200"/>
      <c r="I919" s="200"/>
      <c r="J919" s="200"/>
      <c r="K919" s="200"/>
      <c r="L919" s="200"/>
      <c r="M919" s="200"/>
      <c r="N919" s="200"/>
      <c r="O919" s="200"/>
      <c r="P919" s="200"/>
      <c r="Q919" s="200"/>
      <c r="R919" s="200"/>
      <c r="S919" s="200"/>
      <c r="T919" s="200"/>
      <c r="U919" s="200"/>
      <c r="V919" s="200"/>
      <c r="W919" s="200"/>
      <c r="X919" s="200"/>
      <c r="Y919" s="200"/>
      <c r="Z919" s="200"/>
    </row>
    <row r="920" spans="1:26" ht="15.75" thickBot="1" x14ac:dyDescent="0.3">
      <c r="A920" s="200"/>
      <c r="B920" s="200"/>
      <c r="C920" s="200"/>
      <c r="D920" s="200"/>
      <c r="E920" s="200"/>
      <c r="F920" s="200"/>
      <c r="G920" s="200"/>
      <c r="H920" s="200"/>
      <c r="I920" s="200"/>
      <c r="J920" s="200"/>
      <c r="K920" s="200"/>
      <c r="L920" s="200"/>
      <c r="M920" s="200"/>
      <c r="N920" s="200"/>
      <c r="O920" s="200"/>
      <c r="P920" s="200"/>
      <c r="Q920" s="200"/>
      <c r="R920" s="200"/>
      <c r="S920" s="200"/>
      <c r="T920" s="200"/>
      <c r="U920" s="200"/>
      <c r="V920" s="200"/>
      <c r="W920" s="200"/>
      <c r="X920" s="200"/>
      <c r="Y920" s="200"/>
      <c r="Z920" s="200"/>
    </row>
    <row r="921" spans="1:26" ht="15.75" thickBot="1" x14ac:dyDescent="0.3">
      <c r="A921" s="200"/>
      <c r="B921" s="200"/>
      <c r="C921" s="200"/>
      <c r="D921" s="200"/>
      <c r="E921" s="200"/>
      <c r="F921" s="200"/>
      <c r="G921" s="200"/>
      <c r="H921" s="200"/>
      <c r="I921" s="200"/>
      <c r="J921" s="200"/>
      <c r="K921" s="200"/>
      <c r="L921" s="200"/>
      <c r="M921" s="200"/>
      <c r="N921" s="200"/>
      <c r="O921" s="200"/>
      <c r="P921" s="200"/>
      <c r="Q921" s="200"/>
      <c r="R921" s="200"/>
      <c r="S921" s="200"/>
      <c r="T921" s="200"/>
      <c r="U921" s="200"/>
      <c r="V921" s="200"/>
      <c r="W921" s="200"/>
      <c r="X921" s="200"/>
      <c r="Y921" s="200"/>
      <c r="Z921" s="200"/>
    </row>
    <row r="922" spans="1:26" ht="15.75" thickBot="1" x14ac:dyDescent="0.3">
      <c r="A922" s="200"/>
      <c r="B922" s="200"/>
      <c r="C922" s="200"/>
      <c r="D922" s="200"/>
      <c r="E922" s="200"/>
      <c r="F922" s="200"/>
      <c r="G922" s="200"/>
      <c r="H922" s="200"/>
      <c r="I922" s="200"/>
      <c r="J922" s="200"/>
      <c r="K922" s="200"/>
      <c r="L922" s="200"/>
      <c r="M922" s="200"/>
      <c r="N922" s="200"/>
      <c r="O922" s="200"/>
      <c r="P922" s="200"/>
      <c r="Q922" s="200"/>
      <c r="R922" s="200"/>
      <c r="S922" s="200"/>
      <c r="T922" s="200"/>
      <c r="U922" s="200"/>
      <c r="V922" s="200"/>
      <c r="W922" s="200"/>
      <c r="X922" s="200"/>
      <c r="Y922" s="200"/>
      <c r="Z922" s="200"/>
    </row>
    <row r="923" spans="1:26" ht="15.75" thickBot="1" x14ac:dyDescent="0.3">
      <c r="A923" s="200"/>
      <c r="B923" s="200"/>
      <c r="C923" s="200"/>
      <c r="D923" s="200"/>
      <c r="E923" s="200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  <c r="Z923" s="200"/>
    </row>
    <row r="924" spans="1:26" ht="15.75" thickBot="1" x14ac:dyDescent="0.3">
      <c r="A924" s="200"/>
      <c r="B924" s="200"/>
      <c r="C924" s="200"/>
      <c r="D924" s="200"/>
      <c r="E924" s="200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</row>
    <row r="925" spans="1:26" ht="15.75" thickBot="1" x14ac:dyDescent="0.3">
      <c r="A925" s="200"/>
      <c r="B925" s="200"/>
      <c r="C925" s="200"/>
      <c r="D925" s="200"/>
      <c r="E925" s="200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</row>
    <row r="926" spans="1:26" ht="15.75" thickBot="1" x14ac:dyDescent="0.3">
      <c r="A926" s="200"/>
      <c r="B926" s="200"/>
      <c r="C926" s="200"/>
      <c r="D926" s="200"/>
      <c r="E926" s="200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</row>
    <row r="927" spans="1:26" ht="15.75" thickBot="1" x14ac:dyDescent="0.3">
      <c r="A927" s="200"/>
      <c r="B927" s="200"/>
      <c r="C927" s="200"/>
      <c r="D927" s="200"/>
      <c r="E927" s="200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</row>
    <row r="928" spans="1:26" ht="15.75" thickBot="1" x14ac:dyDescent="0.3">
      <c r="A928" s="200"/>
      <c r="B928" s="200"/>
      <c r="C928" s="200"/>
      <c r="D928" s="200"/>
      <c r="E928" s="200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</row>
    <row r="929" spans="1:26" ht="15.75" thickBot="1" x14ac:dyDescent="0.3">
      <c r="A929" s="200"/>
      <c r="B929" s="200"/>
      <c r="C929" s="200"/>
      <c r="D929" s="200"/>
      <c r="E929" s="200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</row>
    <row r="930" spans="1:26" ht="15.75" thickBot="1" x14ac:dyDescent="0.3">
      <c r="A930" s="200"/>
      <c r="B930" s="200"/>
      <c r="C930" s="200"/>
      <c r="D930" s="200"/>
      <c r="E930" s="200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  <c r="R930" s="200"/>
      <c r="S930" s="200"/>
      <c r="T930" s="200"/>
      <c r="U930" s="200"/>
      <c r="V930" s="200"/>
      <c r="W930" s="200"/>
      <c r="X930" s="200"/>
      <c r="Y930" s="200"/>
      <c r="Z930" s="200"/>
    </row>
    <row r="931" spans="1:26" ht="15.75" thickBot="1" x14ac:dyDescent="0.3">
      <c r="A931" s="200"/>
      <c r="B931" s="200"/>
      <c r="C931" s="200"/>
      <c r="D931" s="200"/>
      <c r="E931" s="200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  <c r="R931" s="200"/>
      <c r="S931" s="200"/>
      <c r="T931" s="200"/>
      <c r="U931" s="200"/>
      <c r="V931" s="200"/>
      <c r="W931" s="200"/>
      <c r="X931" s="200"/>
      <c r="Y931" s="200"/>
      <c r="Z931" s="200"/>
    </row>
    <row r="932" spans="1:26" ht="15.75" thickBot="1" x14ac:dyDescent="0.3">
      <c r="A932" s="200"/>
      <c r="B932" s="200"/>
      <c r="C932" s="200"/>
      <c r="D932" s="200"/>
      <c r="E932" s="200"/>
      <c r="F932" s="200"/>
      <c r="G932" s="200"/>
      <c r="H932" s="200"/>
      <c r="I932" s="200"/>
      <c r="J932" s="200"/>
      <c r="K932" s="200"/>
      <c r="L932" s="200"/>
      <c r="M932" s="200"/>
      <c r="N932" s="200"/>
      <c r="O932" s="200"/>
      <c r="P932" s="200"/>
      <c r="Q932" s="200"/>
      <c r="R932" s="200"/>
      <c r="S932" s="200"/>
      <c r="T932" s="200"/>
      <c r="U932" s="200"/>
      <c r="V932" s="200"/>
      <c r="W932" s="200"/>
      <c r="X932" s="200"/>
      <c r="Y932" s="200"/>
      <c r="Z932" s="200"/>
    </row>
    <row r="933" spans="1:26" ht="15.75" thickBot="1" x14ac:dyDescent="0.3">
      <c r="A933" s="200"/>
      <c r="B933" s="200"/>
      <c r="C933" s="200"/>
      <c r="D933" s="200"/>
      <c r="E933" s="200"/>
      <c r="F933" s="200"/>
      <c r="G933" s="200"/>
      <c r="H933" s="200"/>
      <c r="I933" s="200"/>
      <c r="J933" s="200"/>
      <c r="K933" s="200"/>
      <c r="L933" s="200"/>
      <c r="M933" s="200"/>
      <c r="N933" s="200"/>
      <c r="O933" s="200"/>
      <c r="P933" s="200"/>
      <c r="Q933" s="200"/>
      <c r="R933" s="200"/>
      <c r="S933" s="200"/>
      <c r="T933" s="200"/>
      <c r="U933" s="200"/>
      <c r="V933" s="200"/>
      <c r="W933" s="200"/>
      <c r="X933" s="200"/>
      <c r="Y933" s="200"/>
      <c r="Z933" s="200"/>
    </row>
    <row r="934" spans="1:26" ht="15.75" thickBot="1" x14ac:dyDescent="0.3">
      <c r="A934" s="200"/>
      <c r="B934" s="200"/>
      <c r="C934" s="200"/>
      <c r="D934" s="200"/>
      <c r="E934" s="200"/>
      <c r="F934" s="200"/>
      <c r="G934" s="200"/>
      <c r="H934" s="200"/>
      <c r="I934" s="200"/>
      <c r="J934" s="200"/>
      <c r="K934" s="200"/>
      <c r="L934" s="200"/>
      <c r="M934" s="200"/>
      <c r="N934" s="200"/>
      <c r="O934" s="200"/>
      <c r="P934" s="200"/>
      <c r="Q934" s="200"/>
      <c r="R934" s="200"/>
      <c r="S934" s="200"/>
      <c r="T934" s="200"/>
      <c r="U934" s="200"/>
      <c r="V934" s="200"/>
      <c r="W934" s="200"/>
      <c r="X934" s="200"/>
      <c r="Y934" s="200"/>
      <c r="Z934" s="200"/>
    </row>
    <row r="935" spans="1:26" ht="15.75" thickBot="1" x14ac:dyDescent="0.3">
      <c r="A935" s="200"/>
      <c r="B935" s="200"/>
      <c r="C935" s="200"/>
      <c r="D935" s="200"/>
      <c r="E935" s="200"/>
      <c r="F935" s="200"/>
      <c r="G935" s="200"/>
      <c r="H935" s="200"/>
      <c r="I935" s="200"/>
      <c r="J935" s="200"/>
      <c r="K935" s="200"/>
      <c r="L935" s="200"/>
      <c r="M935" s="200"/>
      <c r="N935" s="200"/>
      <c r="O935" s="200"/>
      <c r="P935" s="200"/>
      <c r="Q935" s="200"/>
      <c r="R935" s="200"/>
      <c r="S935" s="200"/>
      <c r="T935" s="200"/>
      <c r="U935" s="200"/>
      <c r="V935" s="200"/>
      <c r="W935" s="200"/>
      <c r="X935" s="200"/>
      <c r="Y935" s="200"/>
      <c r="Z935" s="200"/>
    </row>
    <row r="936" spans="1:26" ht="15.75" thickBot="1" x14ac:dyDescent="0.3">
      <c r="A936" s="200"/>
      <c r="B936" s="200"/>
      <c r="C936" s="200"/>
      <c r="D936" s="200"/>
      <c r="E936" s="200"/>
      <c r="F936" s="200"/>
      <c r="G936" s="200"/>
      <c r="H936" s="200"/>
      <c r="I936" s="200"/>
      <c r="J936" s="200"/>
      <c r="K936" s="200"/>
      <c r="L936" s="200"/>
      <c r="M936" s="200"/>
      <c r="N936" s="200"/>
      <c r="O936" s="200"/>
      <c r="P936" s="200"/>
      <c r="Q936" s="200"/>
      <c r="R936" s="200"/>
      <c r="S936" s="200"/>
      <c r="T936" s="200"/>
      <c r="U936" s="200"/>
      <c r="V936" s="200"/>
      <c r="W936" s="200"/>
      <c r="X936" s="200"/>
      <c r="Y936" s="200"/>
      <c r="Z936" s="200"/>
    </row>
    <row r="937" spans="1:26" ht="15.75" thickBot="1" x14ac:dyDescent="0.3">
      <c r="A937" s="200"/>
      <c r="B937" s="200"/>
      <c r="C937" s="200"/>
      <c r="D937" s="200"/>
      <c r="E937" s="200"/>
      <c r="F937" s="200"/>
      <c r="G937" s="200"/>
      <c r="H937" s="200"/>
      <c r="I937" s="200"/>
      <c r="J937" s="200"/>
      <c r="K937" s="200"/>
      <c r="L937" s="200"/>
      <c r="M937" s="200"/>
      <c r="N937" s="200"/>
      <c r="O937" s="200"/>
      <c r="P937" s="200"/>
      <c r="Q937" s="200"/>
      <c r="R937" s="200"/>
      <c r="S937" s="200"/>
      <c r="T937" s="200"/>
      <c r="U937" s="200"/>
      <c r="V937" s="200"/>
      <c r="W937" s="200"/>
      <c r="X937" s="200"/>
      <c r="Y937" s="200"/>
      <c r="Z937" s="200"/>
    </row>
    <row r="938" spans="1:26" ht="15.75" thickBot="1" x14ac:dyDescent="0.3">
      <c r="A938" s="200"/>
      <c r="B938" s="200"/>
      <c r="C938" s="200"/>
      <c r="D938" s="200"/>
      <c r="E938" s="200"/>
      <c r="F938" s="200"/>
      <c r="G938" s="200"/>
      <c r="H938" s="200"/>
      <c r="I938" s="200"/>
      <c r="J938" s="200"/>
      <c r="K938" s="200"/>
      <c r="L938" s="200"/>
      <c r="M938" s="200"/>
      <c r="N938" s="200"/>
      <c r="O938" s="200"/>
      <c r="P938" s="200"/>
      <c r="Q938" s="200"/>
      <c r="R938" s="200"/>
      <c r="S938" s="200"/>
      <c r="T938" s="200"/>
      <c r="U938" s="200"/>
      <c r="V938" s="200"/>
      <c r="W938" s="200"/>
      <c r="X938" s="200"/>
      <c r="Y938" s="200"/>
      <c r="Z938" s="200"/>
    </row>
    <row r="939" spans="1:26" ht="15.75" thickBot="1" x14ac:dyDescent="0.3">
      <c r="A939" s="200"/>
      <c r="B939" s="200"/>
      <c r="C939" s="200"/>
      <c r="D939" s="200"/>
      <c r="E939" s="200"/>
      <c r="F939" s="200"/>
      <c r="G939" s="200"/>
      <c r="H939" s="200"/>
      <c r="I939" s="200"/>
      <c r="J939" s="200"/>
      <c r="K939" s="200"/>
      <c r="L939" s="200"/>
      <c r="M939" s="200"/>
      <c r="N939" s="200"/>
      <c r="O939" s="200"/>
      <c r="P939" s="200"/>
      <c r="Q939" s="200"/>
      <c r="R939" s="200"/>
      <c r="S939" s="200"/>
      <c r="T939" s="200"/>
      <c r="U939" s="200"/>
      <c r="V939" s="200"/>
      <c r="W939" s="200"/>
      <c r="X939" s="200"/>
      <c r="Y939" s="200"/>
      <c r="Z939" s="200"/>
    </row>
    <row r="940" spans="1:26" ht="15.75" thickBot="1" x14ac:dyDescent="0.3">
      <c r="A940" s="200"/>
      <c r="B940" s="200"/>
      <c r="C940" s="200"/>
      <c r="D940" s="200"/>
      <c r="E940" s="200"/>
      <c r="F940" s="200"/>
      <c r="G940" s="200"/>
      <c r="H940" s="200"/>
      <c r="I940" s="200"/>
      <c r="J940" s="200"/>
      <c r="K940" s="200"/>
      <c r="L940" s="200"/>
      <c r="M940" s="200"/>
      <c r="N940" s="200"/>
      <c r="O940" s="200"/>
      <c r="P940" s="200"/>
      <c r="Q940" s="200"/>
      <c r="R940" s="200"/>
      <c r="S940" s="200"/>
      <c r="T940" s="200"/>
      <c r="U940" s="200"/>
      <c r="V940" s="200"/>
      <c r="W940" s="200"/>
      <c r="X940" s="200"/>
      <c r="Y940" s="200"/>
      <c r="Z940" s="200"/>
    </row>
    <row r="941" spans="1:26" ht="15.75" thickBot="1" x14ac:dyDescent="0.3">
      <c r="A941" s="200"/>
      <c r="B941" s="200"/>
      <c r="C941" s="200"/>
      <c r="D941" s="200"/>
      <c r="E941" s="200"/>
      <c r="F941" s="200"/>
      <c r="G941" s="200"/>
      <c r="H941" s="200"/>
      <c r="I941" s="200"/>
      <c r="J941" s="200"/>
      <c r="K941" s="200"/>
      <c r="L941" s="200"/>
      <c r="M941" s="200"/>
      <c r="N941" s="200"/>
      <c r="O941" s="200"/>
      <c r="P941" s="200"/>
      <c r="Q941" s="200"/>
      <c r="R941" s="200"/>
      <c r="S941" s="200"/>
      <c r="T941" s="200"/>
      <c r="U941" s="200"/>
      <c r="V941" s="200"/>
      <c r="W941" s="200"/>
      <c r="X941" s="200"/>
      <c r="Y941" s="200"/>
      <c r="Z941" s="200"/>
    </row>
    <row r="942" spans="1:26" ht="15.75" thickBot="1" x14ac:dyDescent="0.3">
      <c r="A942" s="200"/>
      <c r="B942" s="200"/>
      <c r="C942" s="200"/>
      <c r="D942" s="200"/>
      <c r="E942" s="200"/>
      <c r="F942" s="200"/>
      <c r="G942" s="200"/>
      <c r="H942" s="200"/>
      <c r="I942" s="200"/>
      <c r="J942" s="200"/>
      <c r="K942" s="200"/>
      <c r="L942" s="200"/>
      <c r="M942" s="200"/>
      <c r="N942" s="200"/>
      <c r="O942" s="200"/>
      <c r="P942" s="200"/>
      <c r="Q942" s="200"/>
      <c r="R942" s="200"/>
      <c r="S942" s="200"/>
      <c r="T942" s="200"/>
      <c r="U942" s="200"/>
      <c r="V942" s="200"/>
      <c r="W942" s="200"/>
      <c r="X942" s="200"/>
      <c r="Y942" s="200"/>
      <c r="Z942" s="200"/>
    </row>
    <row r="943" spans="1:26" ht="15.75" thickBot="1" x14ac:dyDescent="0.3">
      <c r="A943" s="200"/>
      <c r="B943" s="200"/>
      <c r="C943" s="200"/>
      <c r="D943" s="200"/>
      <c r="E943" s="200"/>
      <c r="F943" s="200"/>
      <c r="G943" s="200"/>
      <c r="H943" s="200"/>
      <c r="I943" s="200"/>
      <c r="J943" s="200"/>
      <c r="K943" s="200"/>
      <c r="L943" s="200"/>
      <c r="M943" s="200"/>
      <c r="N943" s="200"/>
      <c r="O943" s="200"/>
      <c r="P943" s="200"/>
      <c r="Q943" s="200"/>
      <c r="R943" s="200"/>
      <c r="S943" s="200"/>
      <c r="T943" s="200"/>
      <c r="U943" s="200"/>
      <c r="V943" s="200"/>
      <c r="W943" s="200"/>
      <c r="X943" s="200"/>
      <c r="Y943" s="200"/>
      <c r="Z943" s="200"/>
    </row>
    <row r="944" spans="1:26" ht="15.75" thickBot="1" x14ac:dyDescent="0.3">
      <c r="A944" s="200"/>
      <c r="B944" s="200"/>
      <c r="C944" s="200"/>
      <c r="D944" s="200"/>
      <c r="E944" s="200"/>
      <c r="F944" s="200"/>
      <c r="G944" s="200"/>
      <c r="H944" s="200"/>
      <c r="I944" s="200"/>
      <c r="J944" s="200"/>
      <c r="K944" s="200"/>
      <c r="L944" s="200"/>
      <c r="M944" s="200"/>
      <c r="N944" s="200"/>
      <c r="O944" s="200"/>
      <c r="P944" s="200"/>
      <c r="Q944" s="200"/>
      <c r="R944" s="200"/>
      <c r="S944" s="200"/>
      <c r="T944" s="200"/>
      <c r="U944" s="200"/>
      <c r="V944" s="200"/>
      <c r="W944" s="200"/>
      <c r="X944" s="200"/>
      <c r="Y944" s="200"/>
      <c r="Z944" s="200"/>
    </row>
    <row r="945" spans="1:26" ht="15.75" thickBot="1" x14ac:dyDescent="0.3">
      <c r="A945" s="200"/>
      <c r="B945" s="200"/>
      <c r="C945" s="200"/>
      <c r="D945" s="200"/>
      <c r="E945" s="200"/>
      <c r="F945" s="200"/>
      <c r="G945" s="200"/>
      <c r="H945" s="200"/>
      <c r="I945" s="200"/>
      <c r="J945" s="200"/>
      <c r="K945" s="200"/>
      <c r="L945" s="200"/>
      <c r="M945" s="200"/>
      <c r="N945" s="200"/>
      <c r="O945" s="200"/>
      <c r="P945" s="200"/>
      <c r="Q945" s="200"/>
      <c r="R945" s="200"/>
      <c r="S945" s="200"/>
      <c r="T945" s="200"/>
      <c r="U945" s="200"/>
      <c r="V945" s="200"/>
      <c r="W945" s="200"/>
      <c r="X945" s="200"/>
      <c r="Y945" s="200"/>
      <c r="Z945" s="200"/>
    </row>
    <row r="946" spans="1:26" ht="15.75" thickBot="1" x14ac:dyDescent="0.3">
      <c r="A946" s="200"/>
      <c r="B946" s="200"/>
      <c r="C946" s="200"/>
      <c r="D946" s="200"/>
      <c r="E946" s="200"/>
      <c r="F946" s="200"/>
      <c r="G946" s="200"/>
      <c r="H946" s="200"/>
      <c r="I946" s="200"/>
      <c r="J946" s="200"/>
      <c r="K946" s="200"/>
      <c r="L946" s="200"/>
      <c r="M946" s="200"/>
      <c r="N946" s="200"/>
      <c r="O946" s="200"/>
      <c r="P946" s="200"/>
      <c r="Q946" s="200"/>
      <c r="R946" s="200"/>
      <c r="S946" s="200"/>
      <c r="T946" s="200"/>
      <c r="U946" s="200"/>
      <c r="V946" s="200"/>
      <c r="W946" s="200"/>
      <c r="X946" s="200"/>
      <c r="Y946" s="200"/>
      <c r="Z946" s="200"/>
    </row>
    <row r="947" spans="1:26" ht="15.75" thickBot="1" x14ac:dyDescent="0.3">
      <c r="A947" s="200"/>
      <c r="B947" s="200"/>
      <c r="C947" s="200"/>
      <c r="D947" s="200"/>
      <c r="E947" s="200"/>
      <c r="F947" s="200"/>
      <c r="G947" s="200"/>
      <c r="H947" s="200"/>
      <c r="I947" s="200"/>
      <c r="J947" s="200"/>
      <c r="K947" s="200"/>
      <c r="L947" s="200"/>
      <c r="M947" s="200"/>
      <c r="N947" s="200"/>
      <c r="O947" s="200"/>
      <c r="P947" s="200"/>
      <c r="Q947" s="200"/>
      <c r="R947" s="200"/>
      <c r="S947" s="200"/>
      <c r="T947" s="200"/>
      <c r="U947" s="200"/>
      <c r="V947" s="200"/>
      <c r="W947" s="200"/>
      <c r="X947" s="200"/>
      <c r="Y947" s="200"/>
      <c r="Z947" s="200"/>
    </row>
    <row r="948" spans="1:26" ht="15.75" thickBot="1" x14ac:dyDescent="0.3">
      <c r="A948" s="200"/>
      <c r="B948" s="200"/>
      <c r="C948" s="200"/>
      <c r="D948" s="200"/>
      <c r="E948" s="200"/>
      <c r="F948" s="200"/>
      <c r="G948" s="200"/>
      <c r="H948" s="200"/>
      <c r="I948" s="200"/>
      <c r="J948" s="200"/>
      <c r="K948" s="200"/>
      <c r="L948" s="200"/>
      <c r="M948" s="200"/>
      <c r="N948" s="200"/>
      <c r="O948" s="200"/>
      <c r="P948" s="200"/>
      <c r="Q948" s="200"/>
      <c r="R948" s="200"/>
      <c r="S948" s="200"/>
      <c r="T948" s="200"/>
      <c r="U948" s="200"/>
      <c r="V948" s="200"/>
      <c r="W948" s="200"/>
      <c r="X948" s="200"/>
      <c r="Y948" s="200"/>
      <c r="Z948" s="200"/>
    </row>
    <row r="949" spans="1:26" ht="15.75" thickBot="1" x14ac:dyDescent="0.3">
      <c r="A949" s="200"/>
      <c r="B949" s="200"/>
      <c r="C949" s="200"/>
      <c r="D949" s="200"/>
      <c r="E949" s="200"/>
      <c r="F949" s="200"/>
      <c r="G949" s="200"/>
      <c r="H949" s="200"/>
      <c r="I949" s="200"/>
      <c r="J949" s="200"/>
      <c r="K949" s="200"/>
      <c r="L949" s="200"/>
      <c r="M949" s="200"/>
      <c r="N949" s="200"/>
      <c r="O949" s="200"/>
      <c r="P949" s="200"/>
      <c r="Q949" s="200"/>
      <c r="R949" s="200"/>
      <c r="S949" s="200"/>
      <c r="T949" s="200"/>
      <c r="U949" s="200"/>
      <c r="V949" s="200"/>
      <c r="W949" s="200"/>
      <c r="X949" s="200"/>
      <c r="Y949" s="200"/>
      <c r="Z949" s="200"/>
    </row>
    <row r="950" spans="1:26" ht="15.75" thickBot="1" x14ac:dyDescent="0.3">
      <c r="A950" s="200"/>
      <c r="B950" s="200"/>
      <c r="C950" s="200"/>
      <c r="D950" s="200"/>
      <c r="E950" s="200"/>
      <c r="F950" s="200"/>
      <c r="G950" s="200"/>
      <c r="H950" s="200"/>
      <c r="I950" s="200"/>
      <c r="J950" s="200"/>
      <c r="K950" s="200"/>
      <c r="L950" s="200"/>
      <c r="M950" s="200"/>
      <c r="N950" s="200"/>
      <c r="O950" s="200"/>
      <c r="P950" s="200"/>
      <c r="Q950" s="200"/>
      <c r="R950" s="200"/>
      <c r="S950" s="200"/>
      <c r="T950" s="200"/>
      <c r="U950" s="200"/>
      <c r="V950" s="200"/>
      <c r="W950" s="200"/>
      <c r="X950" s="200"/>
      <c r="Y950" s="200"/>
      <c r="Z950" s="200"/>
    </row>
    <row r="951" spans="1:26" ht="15.75" thickBot="1" x14ac:dyDescent="0.3">
      <c r="A951" s="200"/>
      <c r="B951" s="200"/>
      <c r="C951" s="200"/>
      <c r="D951" s="200"/>
      <c r="E951" s="200"/>
      <c r="F951" s="200"/>
      <c r="G951" s="200"/>
      <c r="H951" s="200"/>
      <c r="I951" s="200"/>
      <c r="J951" s="200"/>
      <c r="K951" s="200"/>
      <c r="L951" s="200"/>
      <c r="M951" s="200"/>
      <c r="N951" s="200"/>
      <c r="O951" s="200"/>
      <c r="P951" s="200"/>
      <c r="Q951" s="200"/>
      <c r="R951" s="200"/>
      <c r="S951" s="200"/>
      <c r="T951" s="200"/>
      <c r="U951" s="200"/>
      <c r="V951" s="200"/>
      <c r="W951" s="200"/>
      <c r="X951" s="200"/>
      <c r="Y951" s="200"/>
      <c r="Z951" s="200"/>
    </row>
    <row r="952" spans="1:26" ht="15.75" thickBot="1" x14ac:dyDescent="0.3">
      <c r="A952" s="200"/>
      <c r="B952" s="200"/>
      <c r="C952" s="200"/>
      <c r="D952" s="200"/>
      <c r="E952" s="200"/>
      <c r="F952" s="200"/>
      <c r="G952" s="200"/>
      <c r="H952" s="200"/>
      <c r="I952" s="200"/>
      <c r="J952" s="200"/>
      <c r="K952" s="200"/>
      <c r="L952" s="200"/>
      <c r="M952" s="200"/>
      <c r="N952" s="200"/>
      <c r="O952" s="200"/>
      <c r="P952" s="200"/>
      <c r="Q952" s="200"/>
      <c r="R952" s="200"/>
      <c r="S952" s="200"/>
      <c r="T952" s="200"/>
      <c r="U952" s="200"/>
      <c r="V952" s="200"/>
      <c r="W952" s="200"/>
      <c r="X952" s="200"/>
      <c r="Y952" s="200"/>
      <c r="Z952" s="200"/>
    </row>
    <row r="953" spans="1:26" ht="15.75" thickBot="1" x14ac:dyDescent="0.3">
      <c r="A953" s="200"/>
      <c r="B953" s="200"/>
      <c r="C953" s="200"/>
      <c r="D953" s="200"/>
      <c r="E953" s="200"/>
      <c r="F953" s="200"/>
      <c r="G953" s="200"/>
      <c r="H953" s="200"/>
      <c r="I953" s="200"/>
      <c r="J953" s="200"/>
      <c r="K953" s="200"/>
      <c r="L953" s="200"/>
      <c r="M953" s="200"/>
      <c r="N953" s="200"/>
      <c r="O953" s="200"/>
      <c r="P953" s="200"/>
      <c r="Q953" s="200"/>
      <c r="R953" s="200"/>
      <c r="S953" s="200"/>
      <c r="T953" s="200"/>
      <c r="U953" s="200"/>
      <c r="V953" s="200"/>
      <c r="W953" s="200"/>
      <c r="X953" s="200"/>
      <c r="Y953" s="200"/>
      <c r="Z953" s="200"/>
    </row>
    <row r="954" spans="1:26" ht="15.75" thickBot="1" x14ac:dyDescent="0.3">
      <c r="A954" s="200"/>
      <c r="B954" s="200"/>
      <c r="C954" s="200"/>
      <c r="D954" s="200"/>
      <c r="E954" s="200"/>
      <c r="F954" s="200"/>
      <c r="G954" s="200"/>
      <c r="H954" s="200"/>
      <c r="I954" s="200"/>
      <c r="J954" s="200"/>
      <c r="K954" s="200"/>
      <c r="L954" s="200"/>
      <c r="M954" s="200"/>
      <c r="N954" s="200"/>
      <c r="O954" s="200"/>
      <c r="P954" s="200"/>
      <c r="Q954" s="200"/>
      <c r="R954" s="200"/>
      <c r="S954" s="200"/>
      <c r="T954" s="200"/>
      <c r="U954" s="200"/>
      <c r="V954" s="200"/>
      <c r="W954" s="200"/>
      <c r="X954" s="200"/>
      <c r="Y954" s="200"/>
      <c r="Z954" s="200"/>
    </row>
    <row r="955" spans="1:26" ht="15.75" thickBot="1" x14ac:dyDescent="0.3">
      <c r="A955" s="200"/>
      <c r="B955" s="200"/>
      <c r="C955" s="200"/>
      <c r="D955" s="200"/>
      <c r="E955" s="200"/>
      <c r="F955" s="200"/>
      <c r="G955" s="200"/>
      <c r="H955" s="200"/>
      <c r="I955" s="200"/>
      <c r="J955" s="200"/>
      <c r="K955" s="200"/>
      <c r="L955" s="200"/>
      <c r="M955" s="200"/>
      <c r="N955" s="200"/>
      <c r="O955" s="200"/>
      <c r="P955" s="200"/>
      <c r="Q955" s="200"/>
      <c r="R955" s="200"/>
      <c r="S955" s="200"/>
      <c r="T955" s="200"/>
      <c r="U955" s="200"/>
      <c r="V955" s="200"/>
      <c r="W955" s="200"/>
      <c r="X955" s="200"/>
      <c r="Y955" s="200"/>
      <c r="Z955" s="200"/>
    </row>
    <row r="956" spans="1:26" ht="15.75" thickBot="1" x14ac:dyDescent="0.3">
      <c r="A956" s="200"/>
      <c r="B956" s="200"/>
      <c r="C956" s="200"/>
      <c r="D956" s="200"/>
      <c r="E956" s="200"/>
      <c r="F956" s="200"/>
      <c r="G956" s="200"/>
      <c r="H956" s="200"/>
      <c r="I956" s="200"/>
      <c r="J956" s="200"/>
      <c r="K956" s="200"/>
      <c r="L956" s="200"/>
      <c r="M956" s="200"/>
      <c r="N956" s="200"/>
      <c r="O956" s="200"/>
      <c r="P956" s="200"/>
      <c r="Q956" s="200"/>
      <c r="R956" s="200"/>
      <c r="S956" s="200"/>
      <c r="T956" s="200"/>
      <c r="U956" s="200"/>
      <c r="V956" s="200"/>
      <c r="W956" s="200"/>
      <c r="X956" s="200"/>
      <c r="Y956" s="200"/>
      <c r="Z956" s="200"/>
    </row>
    <row r="957" spans="1:26" ht="15.75" thickBot="1" x14ac:dyDescent="0.3">
      <c r="A957" s="200"/>
      <c r="B957" s="200"/>
      <c r="C957" s="200"/>
      <c r="D957" s="200"/>
      <c r="E957" s="200"/>
      <c r="F957" s="200"/>
      <c r="G957" s="200"/>
      <c r="H957" s="200"/>
      <c r="I957" s="200"/>
      <c r="J957" s="200"/>
      <c r="K957" s="200"/>
      <c r="L957" s="200"/>
      <c r="M957" s="200"/>
      <c r="N957" s="200"/>
      <c r="O957" s="200"/>
      <c r="P957" s="200"/>
      <c r="Q957" s="200"/>
      <c r="R957" s="200"/>
      <c r="S957" s="200"/>
      <c r="T957" s="200"/>
      <c r="U957" s="200"/>
      <c r="V957" s="200"/>
      <c r="W957" s="200"/>
      <c r="X957" s="200"/>
      <c r="Y957" s="200"/>
      <c r="Z957" s="200"/>
    </row>
    <row r="958" spans="1:26" ht="15.75" thickBot="1" x14ac:dyDescent="0.3">
      <c r="A958" s="200"/>
      <c r="B958" s="200"/>
      <c r="C958" s="200"/>
      <c r="D958" s="200"/>
      <c r="E958" s="200"/>
      <c r="F958" s="200"/>
      <c r="G958" s="200"/>
      <c r="H958" s="200"/>
      <c r="I958" s="200"/>
      <c r="J958" s="200"/>
      <c r="K958" s="200"/>
      <c r="L958" s="200"/>
      <c r="M958" s="200"/>
      <c r="N958" s="200"/>
      <c r="O958" s="200"/>
      <c r="P958" s="200"/>
      <c r="Q958" s="200"/>
      <c r="R958" s="200"/>
      <c r="S958" s="200"/>
      <c r="T958" s="200"/>
      <c r="U958" s="200"/>
      <c r="V958" s="200"/>
      <c r="W958" s="200"/>
      <c r="X958" s="200"/>
      <c r="Y958" s="200"/>
      <c r="Z958" s="200"/>
    </row>
    <row r="959" spans="1:26" ht="15.75" thickBot="1" x14ac:dyDescent="0.3">
      <c r="A959" s="200"/>
      <c r="B959" s="200"/>
      <c r="C959" s="200"/>
      <c r="D959" s="200"/>
      <c r="E959" s="200"/>
      <c r="F959" s="200"/>
      <c r="G959" s="200"/>
      <c r="H959" s="200"/>
      <c r="I959" s="200"/>
      <c r="J959" s="200"/>
      <c r="K959" s="200"/>
      <c r="L959" s="200"/>
      <c r="M959" s="200"/>
      <c r="N959" s="200"/>
      <c r="O959" s="200"/>
      <c r="P959" s="200"/>
      <c r="Q959" s="200"/>
      <c r="R959" s="200"/>
      <c r="S959" s="200"/>
      <c r="T959" s="200"/>
      <c r="U959" s="200"/>
      <c r="V959" s="200"/>
      <c r="W959" s="200"/>
      <c r="X959" s="200"/>
      <c r="Y959" s="200"/>
      <c r="Z959" s="200"/>
    </row>
    <row r="960" spans="1:26" ht="15.75" thickBot="1" x14ac:dyDescent="0.3">
      <c r="A960" s="200"/>
      <c r="B960" s="200"/>
      <c r="C960" s="200"/>
      <c r="D960" s="200"/>
      <c r="E960" s="200"/>
      <c r="F960" s="200"/>
      <c r="G960" s="200"/>
      <c r="H960" s="200"/>
      <c r="I960" s="200"/>
      <c r="J960" s="200"/>
      <c r="K960" s="200"/>
      <c r="L960" s="200"/>
      <c r="M960" s="200"/>
      <c r="N960" s="200"/>
      <c r="O960" s="200"/>
      <c r="P960" s="200"/>
      <c r="Q960" s="200"/>
      <c r="R960" s="200"/>
      <c r="S960" s="200"/>
      <c r="T960" s="200"/>
      <c r="U960" s="200"/>
      <c r="V960" s="200"/>
      <c r="W960" s="200"/>
      <c r="X960" s="200"/>
      <c r="Y960" s="200"/>
      <c r="Z960" s="200"/>
    </row>
    <row r="961" spans="1:26" ht="15.75" thickBot="1" x14ac:dyDescent="0.3">
      <c r="A961" s="200"/>
      <c r="B961" s="200"/>
      <c r="C961" s="200"/>
      <c r="D961" s="200"/>
      <c r="E961" s="200"/>
      <c r="F961" s="200"/>
      <c r="G961" s="200"/>
      <c r="H961" s="200"/>
      <c r="I961" s="200"/>
      <c r="J961" s="200"/>
      <c r="K961" s="200"/>
      <c r="L961" s="200"/>
      <c r="M961" s="200"/>
      <c r="N961" s="200"/>
      <c r="O961" s="200"/>
      <c r="P961" s="200"/>
      <c r="Q961" s="200"/>
      <c r="R961" s="200"/>
      <c r="S961" s="200"/>
      <c r="T961" s="200"/>
      <c r="U961" s="200"/>
      <c r="V961" s="200"/>
      <c r="W961" s="200"/>
      <c r="X961" s="200"/>
      <c r="Y961" s="200"/>
      <c r="Z961" s="200"/>
    </row>
    <row r="962" spans="1:26" ht="15.75" thickBot="1" x14ac:dyDescent="0.3">
      <c r="A962" s="200"/>
      <c r="B962" s="200"/>
      <c r="C962" s="200"/>
      <c r="D962" s="200"/>
      <c r="E962" s="200"/>
      <c r="F962" s="200"/>
      <c r="G962" s="200"/>
      <c r="H962" s="200"/>
      <c r="I962" s="200"/>
      <c r="J962" s="200"/>
      <c r="K962" s="200"/>
      <c r="L962" s="200"/>
      <c r="M962" s="200"/>
      <c r="N962" s="200"/>
      <c r="O962" s="200"/>
      <c r="P962" s="200"/>
      <c r="Q962" s="200"/>
      <c r="R962" s="200"/>
      <c r="S962" s="200"/>
      <c r="T962" s="200"/>
      <c r="U962" s="200"/>
      <c r="V962" s="200"/>
      <c r="W962" s="200"/>
      <c r="X962" s="200"/>
      <c r="Y962" s="200"/>
      <c r="Z962" s="200"/>
    </row>
    <row r="963" spans="1:26" ht="15.75" thickBot="1" x14ac:dyDescent="0.3">
      <c r="A963" s="200"/>
      <c r="B963" s="200"/>
      <c r="C963" s="200"/>
      <c r="D963" s="200"/>
      <c r="E963" s="200"/>
      <c r="F963" s="200"/>
      <c r="G963" s="200"/>
      <c r="H963" s="200"/>
      <c r="I963" s="200"/>
      <c r="J963" s="200"/>
      <c r="K963" s="200"/>
      <c r="L963" s="200"/>
      <c r="M963" s="200"/>
      <c r="N963" s="200"/>
      <c r="O963" s="200"/>
      <c r="P963" s="200"/>
      <c r="Q963" s="200"/>
      <c r="R963" s="200"/>
      <c r="S963" s="200"/>
      <c r="T963" s="200"/>
      <c r="U963" s="200"/>
      <c r="V963" s="200"/>
      <c r="W963" s="200"/>
      <c r="X963" s="200"/>
      <c r="Y963" s="200"/>
      <c r="Z963" s="200"/>
    </row>
    <row r="964" spans="1:26" ht="15.75" thickBot="1" x14ac:dyDescent="0.3">
      <c r="A964" s="200"/>
      <c r="B964" s="200"/>
      <c r="C964" s="200"/>
      <c r="D964" s="200"/>
      <c r="E964" s="200"/>
      <c r="F964" s="200"/>
      <c r="G964" s="200"/>
      <c r="H964" s="200"/>
      <c r="I964" s="200"/>
      <c r="J964" s="200"/>
      <c r="K964" s="200"/>
      <c r="L964" s="200"/>
      <c r="M964" s="200"/>
      <c r="N964" s="200"/>
      <c r="O964" s="200"/>
      <c r="P964" s="200"/>
      <c r="Q964" s="200"/>
      <c r="R964" s="200"/>
      <c r="S964" s="200"/>
      <c r="T964" s="200"/>
      <c r="U964" s="200"/>
      <c r="V964" s="200"/>
      <c r="W964" s="200"/>
      <c r="X964" s="200"/>
      <c r="Y964" s="200"/>
      <c r="Z964" s="200"/>
    </row>
    <row r="965" spans="1:26" ht="15.75" thickBot="1" x14ac:dyDescent="0.3">
      <c r="A965" s="200"/>
      <c r="B965" s="200"/>
      <c r="C965" s="200"/>
      <c r="D965" s="200"/>
      <c r="E965" s="200"/>
      <c r="F965" s="200"/>
      <c r="G965" s="200"/>
      <c r="H965" s="200"/>
      <c r="I965" s="200"/>
      <c r="J965" s="200"/>
      <c r="K965" s="200"/>
      <c r="L965" s="200"/>
      <c r="M965" s="200"/>
      <c r="N965" s="200"/>
      <c r="O965" s="200"/>
      <c r="P965" s="200"/>
      <c r="Q965" s="200"/>
      <c r="R965" s="200"/>
      <c r="S965" s="200"/>
      <c r="T965" s="200"/>
      <c r="U965" s="200"/>
      <c r="V965" s="200"/>
      <c r="W965" s="200"/>
      <c r="X965" s="200"/>
      <c r="Y965" s="200"/>
      <c r="Z965" s="200"/>
    </row>
    <row r="966" spans="1:26" ht="15.75" thickBot="1" x14ac:dyDescent="0.3">
      <c r="A966" s="200"/>
      <c r="B966" s="200"/>
      <c r="C966" s="200"/>
      <c r="D966" s="200"/>
      <c r="E966" s="200"/>
      <c r="F966" s="200"/>
      <c r="G966" s="200"/>
      <c r="H966" s="200"/>
      <c r="I966" s="200"/>
      <c r="J966" s="200"/>
      <c r="K966" s="200"/>
      <c r="L966" s="200"/>
      <c r="M966" s="200"/>
      <c r="N966" s="200"/>
      <c r="O966" s="200"/>
      <c r="P966" s="200"/>
      <c r="Q966" s="200"/>
      <c r="R966" s="200"/>
      <c r="S966" s="200"/>
      <c r="T966" s="200"/>
      <c r="U966" s="200"/>
      <c r="V966" s="200"/>
      <c r="W966" s="200"/>
      <c r="X966" s="200"/>
      <c r="Y966" s="200"/>
      <c r="Z966" s="200"/>
    </row>
    <row r="967" spans="1:26" ht="15.75" thickBot="1" x14ac:dyDescent="0.3">
      <c r="A967" s="200"/>
      <c r="B967" s="200"/>
      <c r="C967" s="200"/>
      <c r="D967" s="200"/>
      <c r="E967" s="200"/>
      <c r="F967" s="200"/>
      <c r="G967" s="200"/>
      <c r="H967" s="200"/>
      <c r="I967" s="200"/>
      <c r="J967" s="200"/>
      <c r="K967" s="200"/>
      <c r="L967" s="200"/>
      <c r="M967" s="200"/>
      <c r="N967" s="200"/>
      <c r="O967" s="200"/>
      <c r="P967" s="200"/>
      <c r="Q967" s="200"/>
      <c r="R967" s="200"/>
      <c r="S967" s="200"/>
      <c r="T967" s="200"/>
      <c r="U967" s="200"/>
      <c r="V967" s="200"/>
      <c r="W967" s="200"/>
      <c r="X967" s="200"/>
      <c r="Y967" s="200"/>
      <c r="Z967" s="200"/>
    </row>
    <row r="968" spans="1:26" ht="15.75" thickBot="1" x14ac:dyDescent="0.3">
      <c r="A968" s="200"/>
      <c r="B968" s="200"/>
      <c r="C968" s="200"/>
      <c r="D968" s="200"/>
      <c r="E968" s="200"/>
      <c r="F968" s="200"/>
      <c r="G968" s="200"/>
      <c r="H968" s="200"/>
      <c r="I968" s="200"/>
      <c r="J968" s="200"/>
      <c r="K968" s="200"/>
      <c r="L968" s="200"/>
      <c r="M968" s="200"/>
      <c r="N968" s="200"/>
      <c r="O968" s="200"/>
      <c r="P968" s="200"/>
      <c r="Q968" s="200"/>
      <c r="R968" s="200"/>
      <c r="S968" s="200"/>
      <c r="T968" s="200"/>
      <c r="U968" s="200"/>
      <c r="V968" s="200"/>
      <c r="W968" s="200"/>
      <c r="X968" s="200"/>
      <c r="Y968" s="200"/>
      <c r="Z968" s="200"/>
    </row>
    <row r="969" spans="1:26" ht="15.75" thickBot="1" x14ac:dyDescent="0.3">
      <c r="A969" s="200"/>
      <c r="B969" s="200"/>
      <c r="C969" s="200"/>
      <c r="D969" s="200"/>
      <c r="E969" s="200"/>
      <c r="F969" s="200"/>
      <c r="G969" s="200"/>
      <c r="H969" s="200"/>
      <c r="I969" s="200"/>
      <c r="J969" s="200"/>
      <c r="K969" s="200"/>
      <c r="L969" s="200"/>
      <c r="M969" s="200"/>
      <c r="N969" s="200"/>
      <c r="O969" s="200"/>
      <c r="P969" s="200"/>
      <c r="Q969" s="200"/>
      <c r="R969" s="200"/>
      <c r="S969" s="200"/>
      <c r="T969" s="200"/>
      <c r="U969" s="200"/>
      <c r="V969" s="200"/>
      <c r="W969" s="200"/>
      <c r="X969" s="200"/>
      <c r="Y969" s="200"/>
      <c r="Z969" s="200"/>
    </row>
    <row r="970" spans="1:26" ht="15.75" thickBot="1" x14ac:dyDescent="0.3">
      <c r="A970" s="200"/>
      <c r="B970" s="200"/>
      <c r="C970" s="200"/>
      <c r="D970" s="200"/>
      <c r="E970" s="200"/>
      <c r="F970" s="200"/>
      <c r="G970" s="200"/>
      <c r="H970" s="200"/>
      <c r="I970" s="200"/>
      <c r="J970" s="200"/>
      <c r="K970" s="200"/>
      <c r="L970" s="200"/>
      <c r="M970" s="200"/>
      <c r="N970" s="200"/>
      <c r="O970" s="200"/>
      <c r="P970" s="200"/>
      <c r="Q970" s="200"/>
      <c r="R970" s="200"/>
      <c r="S970" s="200"/>
      <c r="T970" s="200"/>
      <c r="U970" s="200"/>
      <c r="V970" s="200"/>
      <c r="W970" s="200"/>
      <c r="X970" s="200"/>
      <c r="Y970" s="200"/>
      <c r="Z970" s="200"/>
    </row>
    <row r="971" spans="1:26" ht="15.75" thickBot="1" x14ac:dyDescent="0.3">
      <c r="A971" s="200"/>
      <c r="B971" s="200"/>
      <c r="C971" s="200"/>
      <c r="D971" s="200"/>
      <c r="E971" s="200"/>
      <c r="F971" s="200"/>
      <c r="G971" s="200"/>
      <c r="H971" s="200"/>
      <c r="I971" s="200"/>
      <c r="J971" s="200"/>
      <c r="K971" s="200"/>
      <c r="L971" s="200"/>
      <c r="M971" s="200"/>
      <c r="N971" s="200"/>
      <c r="O971" s="200"/>
      <c r="P971" s="200"/>
      <c r="Q971" s="200"/>
      <c r="R971" s="200"/>
      <c r="S971" s="200"/>
      <c r="T971" s="200"/>
      <c r="U971" s="200"/>
      <c r="V971" s="200"/>
      <c r="W971" s="200"/>
      <c r="X971" s="200"/>
      <c r="Y971" s="200"/>
      <c r="Z971" s="200"/>
    </row>
    <row r="972" spans="1:26" ht="15.75" thickBot="1" x14ac:dyDescent="0.3">
      <c r="A972" s="200"/>
      <c r="B972" s="200"/>
      <c r="C972" s="200"/>
      <c r="D972" s="200"/>
      <c r="E972" s="200"/>
      <c r="F972" s="200"/>
      <c r="G972" s="200"/>
      <c r="H972" s="200"/>
      <c r="I972" s="200"/>
      <c r="J972" s="200"/>
      <c r="K972" s="200"/>
      <c r="L972" s="200"/>
      <c r="M972" s="200"/>
      <c r="N972" s="200"/>
      <c r="O972" s="200"/>
      <c r="P972" s="200"/>
      <c r="Q972" s="200"/>
      <c r="R972" s="200"/>
      <c r="S972" s="200"/>
      <c r="T972" s="200"/>
      <c r="U972" s="200"/>
      <c r="V972" s="200"/>
      <c r="W972" s="200"/>
      <c r="X972" s="200"/>
      <c r="Y972" s="200"/>
      <c r="Z972" s="200"/>
    </row>
    <row r="973" spans="1:26" ht="15.75" thickBot="1" x14ac:dyDescent="0.3">
      <c r="A973" s="200"/>
      <c r="B973" s="200"/>
      <c r="C973" s="200"/>
      <c r="D973" s="200"/>
      <c r="E973" s="200"/>
      <c r="F973" s="200"/>
      <c r="G973" s="200"/>
      <c r="H973" s="200"/>
      <c r="I973" s="200"/>
      <c r="J973" s="200"/>
      <c r="K973" s="200"/>
      <c r="L973" s="200"/>
      <c r="M973" s="200"/>
      <c r="N973" s="200"/>
      <c r="O973" s="200"/>
      <c r="P973" s="200"/>
      <c r="Q973" s="200"/>
      <c r="R973" s="200"/>
      <c r="S973" s="200"/>
      <c r="T973" s="200"/>
      <c r="U973" s="200"/>
      <c r="V973" s="200"/>
      <c r="W973" s="200"/>
      <c r="X973" s="200"/>
      <c r="Y973" s="200"/>
      <c r="Z973" s="200"/>
    </row>
    <row r="974" spans="1:26" ht="15.75" thickBot="1" x14ac:dyDescent="0.3">
      <c r="A974" s="200"/>
      <c r="B974" s="200"/>
      <c r="C974" s="200"/>
      <c r="D974" s="200"/>
      <c r="E974" s="200"/>
      <c r="F974" s="200"/>
      <c r="G974" s="200"/>
      <c r="H974" s="200"/>
      <c r="I974" s="200"/>
      <c r="J974" s="200"/>
      <c r="K974" s="200"/>
      <c r="L974" s="200"/>
      <c r="M974" s="200"/>
      <c r="N974" s="200"/>
      <c r="O974" s="200"/>
      <c r="P974" s="200"/>
      <c r="Q974" s="200"/>
      <c r="R974" s="200"/>
      <c r="S974" s="200"/>
      <c r="T974" s="200"/>
      <c r="U974" s="200"/>
      <c r="V974" s="200"/>
      <c r="W974" s="200"/>
      <c r="X974" s="200"/>
      <c r="Y974" s="200"/>
      <c r="Z974" s="200"/>
    </row>
    <row r="975" spans="1:26" ht="15.75" thickBot="1" x14ac:dyDescent="0.3">
      <c r="A975" s="200"/>
      <c r="B975" s="200"/>
      <c r="C975" s="200"/>
      <c r="D975" s="200"/>
      <c r="E975" s="200"/>
      <c r="F975" s="200"/>
      <c r="G975" s="200"/>
      <c r="H975" s="200"/>
      <c r="I975" s="200"/>
      <c r="J975" s="200"/>
      <c r="K975" s="200"/>
      <c r="L975" s="200"/>
      <c r="M975" s="200"/>
      <c r="N975" s="200"/>
      <c r="O975" s="200"/>
      <c r="P975" s="200"/>
      <c r="Q975" s="200"/>
      <c r="R975" s="200"/>
      <c r="S975" s="200"/>
      <c r="T975" s="200"/>
      <c r="U975" s="200"/>
      <c r="V975" s="200"/>
      <c r="W975" s="200"/>
      <c r="X975" s="200"/>
      <c r="Y975" s="200"/>
      <c r="Z975" s="200"/>
    </row>
    <row r="976" spans="1:26" ht="15.75" thickBot="1" x14ac:dyDescent="0.3">
      <c r="A976" s="200"/>
      <c r="B976" s="200"/>
      <c r="C976" s="200"/>
      <c r="D976" s="200"/>
      <c r="E976" s="200"/>
      <c r="F976" s="200"/>
      <c r="G976" s="200"/>
      <c r="H976" s="200"/>
      <c r="I976" s="200"/>
      <c r="J976" s="200"/>
      <c r="K976" s="200"/>
      <c r="L976" s="200"/>
      <c r="M976" s="200"/>
      <c r="N976" s="200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  <c r="Z976" s="200"/>
    </row>
    <row r="977" spans="1:26" ht="15.75" thickBot="1" x14ac:dyDescent="0.3">
      <c r="A977" s="200"/>
      <c r="B977" s="200"/>
      <c r="C977" s="200"/>
      <c r="D977" s="200"/>
      <c r="E977" s="200"/>
      <c r="F977" s="200"/>
      <c r="G977" s="200"/>
      <c r="H977" s="200"/>
      <c r="I977" s="200"/>
      <c r="J977" s="200"/>
      <c r="K977" s="200"/>
      <c r="L977" s="200"/>
      <c r="M977" s="200"/>
      <c r="N977" s="200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  <c r="Z977" s="200"/>
    </row>
    <row r="978" spans="1:26" ht="15.75" thickBot="1" x14ac:dyDescent="0.3">
      <c r="A978" s="200"/>
      <c r="B978" s="200"/>
      <c r="C978" s="200"/>
      <c r="D978" s="200"/>
      <c r="E978" s="200"/>
      <c r="F978" s="200"/>
      <c r="G978" s="200"/>
      <c r="H978" s="200"/>
      <c r="I978" s="200"/>
      <c r="J978" s="200"/>
      <c r="K978" s="200"/>
      <c r="L978" s="200"/>
      <c r="M978" s="200"/>
      <c r="N978" s="200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  <c r="Z978" s="200"/>
    </row>
    <row r="979" spans="1:26" ht="15.75" thickBot="1" x14ac:dyDescent="0.3">
      <c r="A979" s="200"/>
      <c r="B979" s="200"/>
      <c r="C979" s="200"/>
      <c r="D979" s="200"/>
      <c r="E979" s="200"/>
      <c r="F979" s="200"/>
      <c r="G979" s="200"/>
      <c r="H979" s="200"/>
      <c r="I979" s="200"/>
      <c r="J979" s="200"/>
      <c r="K979" s="200"/>
      <c r="L979" s="200"/>
      <c r="M979" s="200"/>
      <c r="N979" s="200"/>
      <c r="O979" s="200"/>
      <c r="P979" s="200"/>
      <c r="Q979" s="200"/>
      <c r="R979" s="200"/>
      <c r="S979" s="200"/>
      <c r="T979" s="200"/>
      <c r="U979" s="200"/>
      <c r="V979" s="200"/>
      <c r="W979" s="200"/>
      <c r="X979" s="200"/>
      <c r="Y979" s="200"/>
      <c r="Z979" s="200"/>
    </row>
    <row r="980" spans="1:26" ht="15.75" thickBot="1" x14ac:dyDescent="0.3">
      <c r="A980" s="200"/>
      <c r="B980" s="200"/>
      <c r="C980" s="200"/>
      <c r="D980" s="200"/>
      <c r="E980" s="200"/>
      <c r="F980" s="200"/>
      <c r="G980" s="200"/>
      <c r="H980" s="200"/>
      <c r="I980" s="200"/>
      <c r="J980" s="200"/>
      <c r="K980" s="200"/>
      <c r="L980" s="200"/>
      <c r="M980" s="200"/>
      <c r="N980" s="200"/>
      <c r="O980" s="200"/>
      <c r="P980" s="200"/>
      <c r="Q980" s="200"/>
      <c r="R980" s="200"/>
      <c r="S980" s="200"/>
      <c r="T980" s="200"/>
      <c r="U980" s="200"/>
      <c r="V980" s="200"/>
      <c r="W980" s="200"/>
      <c r="X980" s="200"/>
      <c r="Y980" s="200"/>
      <c r="Z980" s="200"/>
    </row>
    <row r="981" spans="1:26" ht="15.75" thickBot="1" x14ac:dyDescent="0.3">
      <c r="A981" s="200"/>
      <c r="B981" s="200"/>
      <c r="C981" s="200"/>
      <c r="D981" s="200"/>
      <c r="E981" s="200"/>
      <c r="F981" s="200"/>
      <c r="G981" s="200"/>
      <c r="H981" s="200"/>
      <c r="I981" s="200"/>
      <c r="J981" s="200"/>
      <c r="K981" s="200"/>
      <c r="L981" s="200"/>
      <c r="M981" s="200"/>
      <c r="N981" s="200"/>
      <c r="O981" s="200"/>
      <c r="P981" s="200"/>
      <c r="Q981" s="200"/>
      <c r="R981" s="200"/>
      <c r="S981" s="200"/>
      <c r="T981" s="200"/>
      <c r="U981" s="200"/>
      <c r="V981" s="200"/>
      <c r="W981" s="200"/>
      <c r="X981" s="200"/>
      <c r="Y981" s="200"/>
      <c r="Z981" s="200"/>
    </row>
    <row r="982" spans="1:26" ht="15.75" thickBot="1" x14ac:dyDescent="0.3">
      <c r="A982" s="200"/>
      <c r="B982" s="200"/>
      <c r="C982" s="200"/>
      <c r="D982" s="200"/>
      <c r="E982" s="200"/>
      <c r="F982" s="200"/>
      <c r="G982" s="200"/>
      <c r="H982" s="200"/>
      <c r="I982" s="200"/>
      <c r="J982" s="200"/>
      <c r="K982" s="200"/>
      <c r="L982" s="200"/>
      <c r="M982" s="200"/>
      <c r="N982" s="200"/>
      <c r="O982" s="200"/>
      <c r="P982" s="200"/>
      <c r="Q982" s="200"/>
      <c r="R982" s="200"/>
      <c r="S982" s="200"/>
      <c r="T982" s="200"/>
      <c r="U982" s="200"/>
      <c r="V982" s="200"/>
      <c r="W982" s="200"/>
      <c r="X982" s="200"/>
      <c r="Y982" s="200"/>
      <c r="Z982" s="200"/>
    </row>
    <row r="983" spans="1:26" ht="15.75" thickBot="1" x14ac:dyDescent="0.3">
      <c r="A983" s="200"/>
      <c r="B983" s="200"/>
      <c r="C983" s="200"/>
      <c r="D983" s="200"/>
      <c r="E983" s="200"/>
      <c r="F983" s="200"/>
      <c r="G983" s="200"/>
      <c r="H983" s="200"/>
      <c r="I983" s="200"/>
      <c r="J983" s="200"/>
      <c r="K983" s="200"/>
      <c r="L983" s="200"/>
      <c r="M983" s="200"/>
      <c r="N983" s="200"/>
      <c r="O983" s="200"/>
      <c r="P983" s="200"/>
      <c r="Q983" s="200"/>
      <c r="R983" s="200"/>
      <c r="S983" s="200"/>
      <c r="T983" s="200"/>
      <c r="U983" s="200"/>
      <c r="V983" s="200"/>
      <c r="W983" s="200"/>
      <c r="X983" s="200"/>
      <c r="Y983" s="200"/>
      <c r="Z983" s="200"/>
    </row>
    <row r="984" spans="1:26" ht="15.75" thickBot="1" x14ac:dyDescent="0.3">
      <c r="A984" s="200"/>
      <c r="B984" s="200"/>
      <c r="C984" s="200"/>
      <c r="D984" s="200"/>
      <c r="E984" s="200"/>
      <c r="F984" s="200"/>
      <c r="G984" s="200"/>
      <c r="H984" s="200"/>
      <c r="I984" s="200"/>
      <c r="J984" s="200"/>
      <c r="K984" s="200"/>
      <c r="L984" s="200"/>
      <c r="M984" s="200"/>
      <c r="N984" s="200"/>
      <c r="O984" s="200"/>
      <c r="P984" s="200"/>
      <c r="Q984" s="200"/>
      <c r="R984" s="200"/>
      <c r="S984" s="200"/>
      <c r="T984" s="200"/>
      <c r="U984" s="200"/>
      <c r="V984" s="200"/>
      <c r="W984" s="200"/>
      <c r="X984" s="200"/>
      <c r="Y984" s="200"/>
      <c r="Z984" s="200"/>
    </row>
    <row r="985" spans="1:26" ht="15.75" thickBot="1" x14ac:dyDescent="0.3">
      <c r="A985" s="200"/>
      <c r="B985" s="200"/>
      <c r="C985" s="200"/>
      <c r="D985" s="200"/>
      <c r="E985" s="200"/>
      <c r="F985" s="200"/>
      <c r="G985" s="200"/>
      <c r="H985" s="200"/>
      <c r="I985" s="200"/>
      <c r="J985" s="200"/>
      <c r="K985" s="200"/>
      <c r="L985" s="200"/>
      <c r="M985" s="200"/>
      <c r="N985" s="200"/>
      <c r="O985" s="200"/>
      <c r="P985" s="200"/>
      <c r="Q985" s="200"/>
      <c r="R985" s="200"/>
      <c r="S985" s="200"/>
      <c r="T985" s="200"/>
      <c r="U985" s="200"/>
      <c r="V985" s="200"/>
      <c r="W985" s="200"/>
      <c r="X985" s="200"/>
      <c r="Y985" s="200"/>
      <c r="Z985" s="200"/>
    </row>
    <row r="986" spans="1:26" ht="15.75" thickBot="1" x14ac:dyDescent="0.3">
      <c r="A986" s="200"/>
      <c r="B986" s="200"/>
      <c r="C986" s="200"/>
      <c r="D986" s="200"/>
      <c r="E986" s="200"/>
      <c r="F986" s="200"/>
      <c r="G986" s="200"/>
      <c r="H986" s="200"/>
      <c r="I986" s="200"/>
      <c r="J986" s="200"/>
      <c r="K986" s="200"/>
      <c r="L986" s="200"/>
      <c r="M986" s="200"/>
      <c r="N986" s="200"/>
      <c r="O986" s="200"/>
      <c r="P986" s="200"/>
      <c r="Q986" s="200"/>
      <c r="R986" s="200"/>
      <c r="S986" s="200"/>
      <c r="T986" s="200"/>
      <c r="U986" s="200"/>
      <c r="V986" s="200"/>
      <c r="W986" s="200"/>
      <c r="X986" s="200"/>
      <c r="Y986" s="200"/>
      <c r="Z986" s="200"/>
    </row>
    <row r="987" spans="1:26" ht="15.75" thickBot="1" x14ac:dyDescent="0.3">
      <c r="A987" s="200"/>
      <c r="B987" s="200"/>
      <c r="C987" s="200"/>
      <c r="D987" s="200"/>
      <c r="E987" s="200"/>
      <c r="F987" s="200"/>
      <c r="G987" s="200"/>
      <c r="H987" s="200"/>
      <c r="I987" s="200"/>
      <c r="J987" s="200"/>
      <c r="K987" s="200"/>
      <c r="L987" s="200"/>
      <c r="M987" s="200"/>
      <c r="N987" s="200"/>
      <c r="O987" s="200"/>
      <c r="P987" s="200"/>
      <c r="Q987" s="200"/>
      <c r="R987" s="200"/>
      <c r="S987" s="200"/>
      <c r="T987" s="200"/>
      <c r="U987" s="200"/>
      <c r="V987" s="200"/>
      <c r="W987" s="200"/>
      <c r="X987" s="200"/>
      <c r="Y987" s="200"/>
      <c r="Z987" s="200"/>
    </row>
    <row r="988" spans="1:26" ht="15.75" thickBot="1" x14ac:dyDescent="0.3">
      <c r="A988" s="200"/>
      <c r="B988" s="200"/>
      <c r="C988" s="200"/>
      <c r="D988" s="200"/>
      <c r="E988" s="200"/>
      <c r="F988" s="200"/>
      <c r="G988" s="200"/>
      <c r="H988" s="200"/>
      <c r="I988" s="200"/>
      <c r="J988" s="200"/>
      <c r="K988" s="200"/>
      <c r="L988" s="200"/>
      <c r="M988" s="200"/>
      <c r="N988" s="200"/>
      <c r="O988" s="200"/>
      <c r="P988" s="200"/>
      <c r="Q988" s="200"/>
      <c r="R988" s="200"/>
      <c r="S988" s="200"/>
      <c r="T988" s="200"/>
      <c r="U988" s="200"/>
      <c r="V988" s="200"/>
      <c r="W988" s="200"/>
      <c r="X988" s="200"/>
      <c r="Y988" s="200"/>
      <c r="Z988" s="200"/>
    </row>
    <row r="989" spans="1:26" ht="15.75" thickBot="1" x14ac:dyDescent="0.3">
      <c r="A989" s="200"/>
      <c r="B989" s="200"/>
      <c r="C989" s="200"/>
      <c r="D989" s="200"/>
      <c r="E989" s="200"/>
      <c r="F989" s="200"/>
      <c r="G989" s="200"/>
      <c r="H989" s="200"/>
      <c r="I989" s="200"/>
      <c r="J989" s="200"/>
      <c r="K989" s="200"/>
      <c r="L989" s="200"/>
      <c r="M989" s="200"/>
      <c r="N989" s="200"/>
      <c r="O989" s="200"/>
      <c r="P989" s="200"/>
      <c r="Q989" s="200"/>
      <c r="R989" s="200"/>
      <c r="S989" s="200"/>
      <c r="T989" s="200"/>
      <c r="U989" s="200"/>
      <c r="V989" s="200"/>
      <c r="W989" s="200"/>
      <c r="X989" s="200"/>
      <c r="Y989" s="200"/>
      <c r="Z989" s="200"/>
    </row>
    <row r="990" spans="1:26" ht="15.75" thickBot="1" x14ac:dyDescent="0.3">
      <c r="A990" s="200"/>
      <c r="B990" s="200"/>
      <c r="C990" s="200"/>
      <c r="D990" s="200"/>
      <c r="E990" s="200"/>
      <c r="F990" s="200"/>
      <c r="G990" s="200"/>
      <c r="H990" s="200"/>
      <c r="I990" s="200"/>
      <c r="J990" s="200"/>
      <c r="K990" s="200"/>
      <c r="L990" s="200"/>
      <c r="M990" s="200"/>
      <c r="N990" s="200"/>
      <c r="O990" s="200"/>
      <c r="P990" s="200"/>
      <c r="Q990" s="200"/>
      <c r="R990" s="200"/>
      <c r="S990" s="200"/>
      <c r="T990" s="200"/>
      <c r="U990" s="200"/>
      <c r="V990" s="200"/>
      <c r="W990" s="200"/>
      <c r="X990" s="200"/>
      <c r="Y990" s="200"/>
      <c r="Z990" s="200"/>
    </row>
    <row r="991" spans="1:26" ht="15.75" thickBot="1" x14ac:dyDescent="0.3">
      <c r="A991" s="200"/>
      <c r="B991" s="200"/>
      <c r="C991" s="200"/>
      <c r="D991" s="200"/>
      <c r="E991" s="200"/>
      <c r="F991" s="200"/>
      <c r="G991" s="200"/>
      <c r="H991" s="200"/>
      <c r="I991" s="200"/>
      <c r="J991" s="200"/>
      <c r="K991" s="200"/>
      <c r="L991" s="200"/>
      <c r="M991" s="200"/>
      <c r="N991" s="200"/>
      <c r="O991" s="200"/>
      <c r="P991" s="200"/>
      <c r="Q991" s="200"/>
      <c r="R991" s="200"/>
      <c r="S991" s="200"/>
      <c r="T991" s="200"/>
      <c r="U991" s="200"/>
      <c r="V991" s="200"/>
      <c r="W991" s="200"/>
      <c r="X991" s="200"/>
      <c r="Y991" s="200"/>
      <c r="Z991" s="200"/>
    </row>
    <row r="992" spans="1:26" ht="15.75" thickBot="1" x14ac:dyDescent="0.3">
      <c r="A992" s="200"/>
      <c r="B992" s="200"/>
      <c r="C992" s="200"/>
      <c r="D992" s="200"/>
      <c r="E992" s="200"/>
      <c r="F992" s="200"/>
      <c r="G992" s="200"/>
      <c r="H992" s="200"/>
      <c r="I992" s="200"/>
      <c r="J992" s="200"/>
      <c r="K992" s="200"/>
      <c r="L992" s="200"/>
      <c r="M992" s="200"/>
      <c r="N992" s="200"/>
      <c r="O992" s="200"/>
      <c r="P992" s="200"/>
      <c r="Q992" s="200"/>
      <c r="R992" s="200"/>
      <c r="S992" s="200"/>
      <c r="T992" s="200"/>
      <c r="U992" s="200"/>
      <c r="V992" s="200"/>
      <c r="W992" s="200"/>
      <c r="X992" s="200"/>
      <c r="Y992" s="200"/>
      <c r="Z992" s="200"/>
    </row>
    <row r="993" spans="1:26" ht="15.75" thickBot="1" x14ac:dyDescent="0.3">
      <c r="A993" s="200"/>
      <c r="B993" s="200"/>
      <c r="C993" s="200"/>
      <c r="D993" s="200"/>
      <c r="E993" s="200"/>
      <c r="F993" s="200"/>
      <c r="G993" s="200"/>
      <c r="H993" s="200"/>
      <c r="I993" s="200"/>
      <c r="J993" s="200"/>
      <c r="K993" s="200"/>
      <c r="L993" s="200"/>
      <c r="M993" s="200"/>
      <c r="N993" s="200"/>
      <c r="O993" s="200"/>
      <c r="P993" s="200"/>
      <c r="Q993" s="200"/>
      <c r="R993" s="200"/>
      <c r="S993" s="200"/>
      <c r="T993" s="200"/>
      <c r="U993" s="200"/>
      <c r="V993" s="200"/>
      <c r="W993" s="200"/>
      <c r="X993" s="200"/>
      <c r="Y993" s="200"/>
      <c r="Z993" s="200"/>
    </row>
    <row r="994" spans="1:26" ht="15.75" thickBot="1" x14ac:dyDescent="0.3">
      <c r="A994" s="200"/>
      <c r="B994" s="200"/>
      <c r="C994" s="200"/>
      <c r="D994" s="200"/>
      <c r="E994" s="200"/>
      <c r="F994" s="200"/>
      <c r="G994" s="200"/>
      <c r="H994" s="200"/>
      <c r="I994" s="200"/>
      <c r="J994" s="200"/>
      <c r="K994" s="200"/>
      <c r="L994" s="200"/>
      <c r="M994" s="200"/>
      <c r="N994" s="200"/>
      <c r="O994" s="200"/>
      <c r="P994" s="200"/>
      <c r="Q994" s="200"/>
      <c r="R994" s="200"/>
      <c r="S994" s="200"/>
      <c r="T994" s="200"/>
      <c r="U994" s="200"/>
      <c r="V994" s="200"/>
      <c r="W994" s="200"/>
      <c r="X994" s="200"/>
      <c r="Y994" s="200"/>
      <c r="Z994" s="200"/>
    </row>
    <row r="995" spans="1:26" ht="15.75" thickBot="1" x14ac:dyDescent="0.3">
      <c r="A995" s="200"/>
      <c r="B995" s="200"/>
      <c r="C995" s="200"/>
      <c r="D995" s="200"/>
      <c r="E995" s="200"/>
      <c r="F995" s="200"/>
      <c r="G995" s="200"/>
      <c r="H995" s="200"/>
      <c r="I995" s="200"/>
      <c r="J995" s="200"/>
      <c r="K995" s="200"/>
      <c r="L995" s="200"/>
      <c r="M995" s="200"/>
      <c r="N995" s="200"/>
      <c r="O995" s="200"/>
      <c r="P995" s="200"/>
      <c r="Q995" s="200"/>
      <c r="R995" s="200"/>
      <c r="S995" s="200"/>
      <c r="T995" s="200"/>
      <c r="U995" s="200"/>
      <c r="V995" s="200"/>
      <c r="W995" s="200"/>
      <c r="X995" s="200"/>
      <c r="Y995" s="200"/>
      <c r="Z995" s="200"/>
    </row>
    <row r="996" spans="1:26" ht="15.75" thickBot="1" x14ac:dyDescent="0.3">
      <c r="A996" s="200"/>
      <c r="B996" s="200"/>
      <c r="C996" s="200"/>
      <c r="D996" s="200"/>
      <c r="E996" s="200"/>
      <c r="F996" s="200"/>
      <c r="G996" s="200"/>
      <c r="H996" s="200"/>
      <c r="I996" s="200"/>
      <c r="J996" s="200"/>
      <c r="K996" s="200"/>
      <c r="L996" s="200"/>
      <c r="M996" s="200"/>
      <c r="N996" s="200"/>
      <c r="O996" s="200"/>
      <c r="P996" s="200"/>
      <c r="Q996" s="200"/>
      <c r="R996" s="200"/>
      <c r="S996" s="200"/>
      <c r="T996" s="200"/>
      <c r="U996" s="200"/>
      <c r="V996" s="200"/>
      <c r="W996" s="200"/>
      <c r="X996" s="200"/>
      <c r="Y996" s="200"/>
      <c r="Z996" s="200"/>
    </row>
    <row r="997" spans="1:26" ht="15.75" thickBot="1" x14ac:dyDescent="0.3">
      <c r="A997" s="200"/>
      <c r="B997" s="200"/>
      <c r="C997" s="200"/>
      <c r="D997" s="200"/>
      <c r="E997" s="200"/>
      <c r="F997" s="200"/>
      <c r="G997" s="200"/>
      <c r="H997" s="200"/>
      <c r="I997" s="200"/>
      <c r="J997" s="200"/>
      <c r="K997" s="200"/>
      <c r="L997" s="200"/>
      <c r="M997" s="200"/>
      <c r="N997" s="200"/>
      <c r="O997" s="200"/>
      <c r="P997" s="200"/>
      <c r="Q997" s="200"/>
      <c r="R997" s="200"/>
      <c r="S997" s="200"/>
      <c r="T997" s="200"/>
      <c r="U997" s="200"/>
      <c r="V997" s="200"/>
      <c r="W997" s="200"/>
      <c r="X997" s="200"/>
      <c r="Y997" s="200"/>
      <c r="Z997" s="200"/>
    </row>
    <row r="998" spans="1:26" ht="15.75" thickBot="1" x14ac:dyDescent="0.3">
      <c r="A998" s="200"/>
      <c r="B998" s="200"/>
      <c r="C998" s="200"/>
      <c r="D998" s="200"/>
      <c r="E998" s="200"/>
      <c r="F998" s="200"/>
      <c r="G998" s="200"/>
      <c r="H998" s="200"/>
      <c r="I998" s="200"/>
      <c r="J998" s="200"/>
      <c r="K998" s="200"/>
      <c r="L998" s="200"/>
      <c r="M998" s="200"/>
      <c r="N998" s="200"/>
      <c r="O998" s="200"/>
      <c r="P998" s="200"/>
      <c r="Q998" s="200"/>
      <c r="R998" s="200"/>
      <c r="S998" s="200"/>
      <c r="T998" s="200"/>
      <c r="U998" s="200"/>
      <c r="V998" s="200"/>
      <c r="W998" s="200"/>
      <c r="X998" s="200"/>
      <c r="Y998" s="200"/>
      <c r="Z998" s="200"/>
    </row>
    <row r="999" spans="1:26" ht="15.75" thickBot="1" x14ac:dyDescent="0.3">
      <c r="A999" s="200"/>
      <c r="B999" s="200"/>
      <c r="C999" s="200"/>
      <c r="D999" s="200"/>
      <c r="E999" s="200"/>
      <c r="F999" s="200"/>
      <c r="G999" s="200"/>
      <c r="H999" s="200"/>
      <c r="I999" s="200"/>
      <c r="J999" s="200"/>
      <c r="K999" s="200"/>
      <c r="L999" s="200"/>
      <c r="M999" s="200"/>
      <c r="N999" s="200"/>
      <c r="O999" s="200"/>
      <c r="P999" s="200"/>
      <c r="Q999" s="200"/>
      <c r="R999" s="200"/>
      <c r="S999" s="200"/>
      <c r="T999" s="200"/>
      <c r="U999" s="200"/>
      <c r="V999" s="200"/>
      <c r="W999" s="200"/>
      <c r="X999" s="200"/>
      <c r="Y999" s="200"/>
      <c r="Z999" s="200"/>
    </row>
    <row r="1000" spans="1:26" ht="15.75" thickBot="1" x14ac:dyDescent="0.3">
      <c r="A1000" s="200"/>
      <c r="B1000" s="200"/>
      <c r="C1000" s="200"/>
      <c r="D1000" s="200"/>
      <c r="E1000" s="200"/>
      <c r="F1000" s="200"/>
      <c r="G1000" s="200"/>
      <c r="H1000" s="200"/>
      <c r="I1000" s="200"/>
      <c r="J1000" s="200"/>
      <c r="K1000" s="200"/>
      <c r="L1000" s="200"/>
      <c r="M1000" s="200"/>
      <c r="N1000" s="200"/>
      <c r="O1000" s="200"/>
      <c r="P1000" s="200"/>
      <c r="Q1000" s="200"/>
      <c r="R1000" s="200"/>
      <c r="S1000" s="200"/>
      <c r="T1000" s="200"/>
      <c r="U1000" s="200"/>
      <c r="V1000" s="200"/>
      <c r="W1000" s="200"/>
      <c r="X1000" s="200"/>
      <c r="Y1000" s="200"/>
      <c r="Z1000" s="200"/>
    </row>
    <row r="1001" spans="1:26" ht="15.75" thickBot="1" x14ac:dyDescent="0.3">
      <c r="A1001" s="200"/>
      <c r="B1001" s="200"/>
      <c r="C1001" s="200"/>
      <c r="D1001" s="200"/>
      <c r="E1001" s="200"/>
      <c r="F1001" s="200"/>
      <c r="G1001" s="200"/>
      <c r="H1001" s="200"/>
      <c r="I1001" s="200"/>
      <c r="J1001" s="200"/>
      <c r="K1001" s="200"/>
      <c r="L1001" s="200"/>
      <c r="M1001" s="200"/>
      <c r="N1001" s="200"/>
      <c r="O1001" s="200"/>
      <c r="P1001" s="200"/>
      <c r="Q1001" s="200"/>
      <c r="R1001" s="200"/>
      <c r="S1001" s="200"/>
      <c r="T1001" s="200"/>
      <c r="U1001" s="200"/>
      <c r="V1001" s="200"/>
      <c r="W1001" s="200"/>
      <c r="X1001" s="200"/>
      <c r="Y1001" s="200"/>
      <c r="Z1001" s="200"/>
    </row>
    <row r="1002" spans="1:26" ht="15.75" thickBot="1" x14ac:dyDescent="0.3">
      <c r="A1002" s="200"/>
      <c r="B1002" s="200"/>
      <c r="C1002" s="200"/>
      <c r="D1002" s="200"/>
      <c r="E1002" s="200"/>
      <c r="F1002" s="200"/>
      <c r="G1002" s="200"/>
      <c r="H1002" s="200"/>
      <c r="I1002" s="200"/>
      <c r="J1002" s="200"/>
      <c r="K1002" s="200"/>
      <c r="L1002" s="200"/>
      <c r="M1002" s="200"/>
      <c r="N1002" s="200"/>
      <c r="O1002" s="200"/>
      <c r="P1002" s="200"/>
      <c r="Q1002" s="200"/>
      <c r="R1002" s="200"/>
      <c r="S1002" s="200"/>
      <c r="T1002" s="200"/>
      <c r="U1002" s="200"/>
      <c r="V1002" s="200"/>
      <c r="W1002" s="200"/>
      <c r="X1002" s="200"/>
      <c r="Y1002" s="200"/>
      <c r="Z1002" s="200"/>
    </row>
    <row r="1003" spans="1:26" ht="15.75" thickBot="1" x14ac:dyDescent="0.3">
      <c r="A1003" s="200"/>
      <c r="B1003" s="200"/>
      <c r="C1003" s="200"/>
      <c r="D1003" s="200"/>
      <c r="E1003" s="200"/>
      <c r="F1003" s="200"/>
      <c r="G1003" s="200"/>
      <c r="H1003" s="200"/>
      <c r="I1003" s="200"/>
      <c r="J1003" s="200"/>
      <c r="K1003" s="200"/>
      <c r="L1003" s="200"/>
      <c r="M1003" s="200"/>
      <c r="N1003" s="200"/>
      <c r="O1003" s="200"/>
      <c r="P1003" s="200"/>
      <c r="Q1003" s="200"/>
      <c r="R1003" s="200"/>
      <c r="S1003" s="200"/>
      <c r="T1003" s="200"/>
      <c r="U1003" s="200"/>
      <c r="V1003" s="200"/>
      <c r="W1003" s="200"/>
      <c r="X1003" s="200"/>
      <c r="Y1003" s="200"/>
      <c r="Z1003" s="200"/>
    </row>
  </sheetData>
  <mergeCells count="3">
    <mergeCell ref="B1:D1"/>
    <mergeCell ref="F1:I1"/>
    <mergeCell ref="N35:N36"/>
  </mergeCells>
  <hyperlinks>
    <hyperlink ref="A62" r:id="rId1" display="http://investor.ais.co.th/" xr:uid="{ACBE197D-8695-45BE-810B-1F7851350A9B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4F0D-82A9-4747-A39B-9496CFFAB7C4}">
  <sheetPr>
    <outlinePr summaryBelow="0" summaryRight="0"/>
  </sheetPr>
  <dimension ref="A3:B43"/>
  <sheetViews>
    <sheetView topLeftCell="A35" zoomScale="90" zoomScaleNormal="90" workbookViewId="0">
      <selection activeCell="B34" sqref="B34:B43"/>
    </sheetView>
  </sheetViews>
  <sheetFormatPr defaultColWidth="14.42578125" defaultRowHeight="15.75" customHeight="1" x14ac:dyDescent="0.2"/>
  <cols>
    <col min="1" max="16384" width="14.42578125" style="149"/>
  </cols>
  <sheetData>
    <row r="3" spans="1:2" x14ac:dyDescent="0.25">
      <c r="A3" s="148" t="s">
        <v>45</v>
      </c>
      <c r="B3" s="148" t="s">
        <v>179</v>
      </c>
    </row>
    <row r="4" spans="1:2" x14ac:dyDescent="0.25">
      <c r="A4" s="150">
        <v>2021</v>
      </c>
      <c r="B4" s="151">
        <v>0.42</v>
      </c>
    </row>
    <row r="5" spans="1:2" x14ac:dyDescent="0.25">
      <c r="A5" s="150">
        <v>2022</v>
      </c>
      <c r="B5" s="151">
        <v>0.42</v>
      </c>
    </row>
    <row r="6" spans="1:2" x14ac:dyDescent="0.25">
      <c r="A6" s="150">
        <v>2023</v>
      </c>
      <c r="B6" s="151">
        <v>0.4</v>
      </c>
    </row>
    <row r="7" spans="1:2" x14ac:dyDescent="0.25">
      <c r="A7" s="150">
        <v>2024</v>
      </c>
      <c r="B7" s="151">
        <v>0.4</v>
      </c>
    </row>
    <row r="8" spans="1:2" x14ac:dyDescent="0.25">
      <c r="A8" s="150">
        <v>2025</v>
      </c>
      <c r="B8" s="151">
        <v>0.38</v>
      </c>
    </row>
    <row r="9" spans="1:2" x14ac:dyDescent="0.25">
      <c r="A9" s="150">
        <v>2026</v>
      </c>
      <c r="B9" s="151">
        <v>0.38</v>
      </c>
    </row>
    <row r="10" spans="1:2" x14ac:dyDescent="0.25">
      <c r="A10" s="150">
        <v>2027</v>
      </c>
      <c r="B10" s="151">
        <v>0.36</v>
      </c>
    </row>
    <row r="11" spans="1:2" x14ac:dyDescent="0.25">
      <c r="A11" s="150">
        <v>2028</v>
      </c>
      <c r="B11" s="151">
        <v>0.36</v>
      </c>
    </row>
    <row r="12" spans="1:2" x14ac:dyDescent="0.25">
      <c r="A12" s="150">
        <v>2029</v>
      </c>
      <c r="B12" s="151">
        <v>0.34</v>
      </c>
    </row>
    <row r="13" spans="1:2" x14ac:dyDescent="0.25">
      <c r="A13" s="150">
        <v>2030</v>
      </c>
      <c r="B13" s="151">
        <v>0.34</v>
      </c>
    </row>
    <row r="18" spans="1:2" x14ac:dyDescent="0.25">
      <c r="A18" s="272" t="s">
        <v>180</v>
      </c>
      <c r="B18" s="273"/>
    </row>
    <row r="19" spans="1:2" x14ac:dyDescent="0.25">
      <c r="A19" s="148" t="s">
        <v>45</v>
      </c>
      <c r="B19" s="148" t="s">
        <v>6</v>
      </c>
    </row>
    <row r="20" spans="1:2" x14ac:dyDescent="0.25">
      <c r="A20" s="150">
        <v>2021</v>
      </c>
      <c r="B20" s="152">
        <v>105</v>
      </c>
    </row>
    <row r="21" spans="1:2" x14ac:dyDescent="0.25">
      <c r="A21" s="150">
        <v>2022</v>
      </c>
      <c r="B21" s="152">
        <v>105</v>
      </c>
    </row>
    <row r="22" spans="1:2" x14ac:dyDescent="0.25">
      <c r="A22" s="150">
        <v>2023</v>
      </c>
      <c r="B22" s="152">
        <v>100</v>
      </c>
    </row>
    <row r="23" spans="1:2" x14ac:dyDescent="0.25">
      <c r="A23" s="150">
        <v>2024</v>
      </c>
      <c r="B23" s="152">
        <v>100</v>
      </c>
    </row>
    <row r="24" spans="1:2" x14ac:dyDescent="0.25">
      <c r="A24" s="150">
        <v>2025</v>
      </c>
      <c r="B24" s="152">
        <v>90</v>
      </c>
    </row>
    <row r="25" spans="1:2" x14ac:dyDescent="0.25">
      <c r="A25" s="150">
        <v>2026</v>
      </c>
      <c r="B25" s="152">
        <v>90</v>
      </c>
    </row>
    <row r="26" spans="1:2" x14ac:dyDescent="0.25">
      <c r="A26" s="150">
        <v>2027</v>
      </c>
      <c r="B26" s="152">
        <v>80</v>
      </c>
    </row>
    <row r="27" spans="1:2" x14ac:dyDescent="0.25">
      <c r="A27" s="150">
        <v>2028</v>
      </c>
      <c r="B27" s="152">
        <v>80</v>
      </c>
    </row>
    <row r="28" spans="1:2" x14ac:dyDescent="0.25">
      <c r="A28" s="150">
        <v>2029</v>
      </c>
      <c r="B28" s="152">
        <v>70</v>
      </c>
    </row>
    <row r="29" spans="1:2" x14ac:dyDescent="0.25">
      <c r="A29" s="150">
        <v>2030</v>
      </c>
      <c r="B29" s="152">
        <v>70</v>
      </c>
    </row>
    <row r="32" spans="1:2" x14ac:dyDescent="0.25">
      <c r="A32" s="272" t="s">
        <v>180</v>
      </c>
      <c r="B32" s="273"/>
    </row>
    <row r="33" spans="1:2" x14ac:dyDescent="0.25">
      <c r="A33" s="148" t="s">
        <v>45</v>
      </c>
      <c r="B33" s="148" t="s">
        <v>13</v>
      </c>
    </row>
    <row r="34" spans="1:2" x14ac:dyDescent="0.25">
      <c r="A34" s="150">
        <v>2021</v>
      </c>
      <c r="B34" s="152">
        <v>80</v>
      </c>
    </row>
    <row r="35" spans="1:2" x14ac:dyDescent="0.25">
      <c r="A35" s="150">
        <v>2022</v>
      </c>
      <c r="B35" s="152">
        <v>80</v>
      </c>
    </row>
    <row r="36" spans="1:2" x14ac:dyDescent="0.25">
      <c r="A36" s="150">
        <v>2023</v>
      </c>
      <c r="B36" s="152">
        <v>80</v>
      </c>
    </row>
    <row r="37" spans="1:2" x14ac:dyDescent="0.25">
      <c r="A37" s="150">
        <v>2024</v>
      </c>
      <c r="B37" s="152">
        <v>80</v>
      </c>
    </row>
    <row r="38" spans="1:2" x14ac:dyDescent="0.25">
      <c r="A38" s="150">
        <v>2025</v>
      </c>
      <c r="B38" s="152">
        <v>80</v>
      </c>
    </row>
    <row r="39" spans="1:2" x14ac:dyDescent="0.25">
      <c r="A39" s="150">
        <v>2026</v>
      </c>
      <c r="B39" s="152">
        <v>60</v>
      </c>
    </row>
    <row r="40" spans="1:2" x14ac:dyDescent="0.25">
      <c r="A40" s="150">
        <v>2027</v>
      </c>
      <c r="B40" s="152">
        <v>60</v>
      </c>
    </row>
    <row r="41" spans="1:2" x14ac:dyDescent="0.25">
      <c r="A41" s="150">
        <v>2028</v>
      </c>
      <c r="B41" s="152">
        <v>60</v>
      </c>
    </row>
    <row r="42" spans="1:2" x14ac:dyDescent="0.25">
      <c r="A42" s="150">
        <v>2029</v>
      </c>
      <c r="B42" s="152">
        <v>60</v>
      </c>
    </row>
    <row r="43" spans="1:2" x14ac:dyDescent="0.25">
      <c r="A43" s="150">
        <v>2030</v>
      </c>
      <c r="B43" s="152">
        <v>60</v>
      </c>
    </row>
  </sheetData>
  <mergeCells count="2">
    <mergeCell ref="A18:B18"/>
    <mergeCell ref="A32:B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F6D6-1043-4904-800D-CAA269D6F361}">
  <dimension ref="A1:K150"/>
  <sheetViews>
    <sheetView topLeftCell="A111" zoomScale="50" zoomScaleNormal="50" workbookViewId="0">
      <selection activeCell="F132" sqref="F132"/>
    </sheetView>
  </sheetViews>
  <sheetFormatPr defaultRowHeight="12.75" x14ac:dyDescent="0.2"/>
  <cols>
    <col min="1" max="1" width="28" bestFit="1" customWidth="1"/>
    <col min="2" max="2" width="18.5703125" customWidth="1"/>
    <col min="3" max="3" width="13.28515625" customWidth="1"/>
    <col min="4" max="4" width="16.42578125" customWidth="1"/>
    <col min="5" max="5" width="20.28515625" customWidth="1"/>
    <col min="6" max="6" width="15.5703125" bestFit="1" customWidth="1"/>
    <col min="7" max="7" width="13.140625" bestFit="1" customWidth="1"/>
    <col min="8" max="8" width="11.28515625" bestFit="1" customWidth="1"/>
    <col min="9" max="9" width="22.28515625" customWidth="1"/>
    <col min="10" max="10" width="19.5703125" customWidth="1"/>
    <col min="257" max="257" width="28" bestFit="1" customWidth="1"/>
    <col min="258" max="258" width="18.5703125" customWidth="1"/>
    <col min="259" max="259" width="13.28515625" customWidth="1"/>
    <col min="260" max="260" width="16.42578125" customWidth="1"/>
    <col min="261" max="261" width="20.28515625" customWidth="1"/>
    <col min="262" max="262" width="15.5703125" bestFit="1" customWidth="1"/>
    <col min="263" max="263" width="13.140625" bestFit="1" customWidth="1"/>
    <col min="264" max="264" width="11.28515625" bestFit="1" customWidth="1"/>
    <col min="265" max="265" width="22.28515625" customWidth="1"/>
    <col min="266" max="266" width="19.5703125" customWidth="1"/>
    <col min="513" max="513" width="28" bestFit="1" customWidth="1"/>
    <col min="514" max="514" width="18.5703125" customWidth="1"/>
    <col min="515" max="515" width="13.28515625" customWidth="1"/>
    <col min="516" max="516" width="16.42578125" customWidth="1"/>
    <col min="517" max="517" width="20.28515625" customWidth="1"/>
    <col min="518" max="518" width="15.5703125" bestFit="1" customWidth="1"/>
    <col min="519" max="519" width="13.140625" bestFit="1" customWidth="1"/>
    <col min="520" max="520" width="11.28515625" bestFit="1" customWidth="1"/>
    <col min="521" max="521" width="22.28515625" customWidth="1"/>
    <col min="522" max="522" width="19.5703125" customWidth="1"/>
    <col min="769" max="769" width="28" bestFit="1" customWidth="1"/>
    <col min="770" max="770" width="18.5703125" customWidth="1"/>
    <col min="771" max="771" width="13.28515625" customWidth="1"/>
    <col min="772" max="772" width="16.42578125" customWidth="1"/>
    <col min="773" max="773" width="20.28515625" customWidth="1"/>
    <col min="774" max="774" width="15.5703125" bestFit="1" customWidth="1"/>
    <col min="775" max="775" width="13.140625" bestFit="1" customWidth="1"/>
    <col min="776" max="776" width="11.28515625" bestFit="1" customWidth="1"/>
    <col min="777" max="777" width="22.28515625" customWidth="1"/>
    <col min="778" max="778" width="19.5703125" customWidth="1"/>
    <col min="1025" max="1025" width="28" bestFit="1" customWidth="1"/>
    <col min="1026" max="1026" width="18.5703125" customWidth="1"/>
    <col min="1027" max="1027" width="13.28515625" customWidth="1"/>
    <col min="1028" max="1028" width="16.42578125" customWidth="1"/>
    <col min="1029" max="1029" width="20.28515625" customWidth="1"/>
    <col min="1030" max="1030" width="15.5703125" bestFit="1" customWidth="1"/>
    <col min="1031" max="1031" width="13.140625" bestFit="1" customWidth="1"/>
    <col min="1032" max="1032" width="11.28515625" bestFit="1" customWidth="1"/>
    <col min="1033" max="1033" width="22.28515625" customWidth="1"/>
    <col min="1034" max="1034" width="19.5703125" customWidth="1"/>
    <col min="1281" max="1281" width="28" bestFit="1" customWidth="1"/>
    <col min="1282" max="1282" width="18.5703125" customWidth="1"/>
    <col min="1283" max="1283" width="13.28515625" customWidth="1"/>
    <col min="1284" max="1284" width="16.42578125" customWidth="1"/>
    <col min="1285" max="1285" width="20.28515625" customWidth="1"/>
    <col min="1286" max="1286" width="15.5703125" bestFit="1" customWidth="1"/>
    <col min="1287" max="1287" width="13.140625" bestFit="1" customWidth="1"/>
    <col min="1288" max="1288" width="11.28515625" bestFit="1" customWidth="1"/>
    <col min="1289" max="1289" width="22.28515625" customWidth="1"/>
    <col min="1290" max="1290" width="19.5703125" customWidth="1"/>
    <col min="1537" max="1537" width="28" bestFit="1" customWidth="1"/>
    <col min="1538" max="1538" width="18.5703125" customWidth="1"/>
    <col min="1539" max="1539" width="13.28515625" customWidth="1"/>
    <col min="1540" max="1540" width="16.42578125" customWidth="1"/>
    <col min="1541" max="1541" width="20.28515625" customWidth="1"/>
    <col min="1542" max="1542" width="15.5703125" bestFit="1" customWidth="1"/>
    <col min="1543" max="1543" width="13.140625" bestFit="1" customWidth="1"/>
    <col min="1544" max="1544" width="11.28515625" bestFit="1" customWidth="1"/>
    <col min="1545" max="1545" width="22.28515625" customWidth="1"/>
    <col min="1546" max="1546" width="19.5703125" customWidth="1"/>
    <col min="1793" max="1793" width="28" bestFit="1" customWidth="1"/>
    <col min="1794" max="1794" width="18.5703125" customWidth="1"/>
    <col min="1795" max="1795" width="13.28515625" customWidth="1"/>
    <col min="1796" max="1796" width="16.42578125" customWidth="1"/>
    <col min="1797" max="1797" width="20.28515625" customWidth="1"/>
    <col min="1798" max="1798" width="15.5703125" bestFit="1" customWidth="1"/>
    <col min="1799" max="1799" width="13.140625" bestFit="1" customWidth="1"/>
    <col min="1800" max="1800" width="11.28515625" bestFit="1" customWidth="1"/>
    <col min="1801" max="1801" width="22.28515625" customWidth="1"/>
    <col min="1802" max="1802" width="19.5703125" customWidth="1"/>
    <col min="2049" max="2049" width="28" bestFit="1" customWidth="1"/>
    <col min="2050" max="2050" width="18.5703125" customWidth="1"/>
    <col min="2051" max="2051" width="13.28515625" customWidth="1"/>
    <col min="2052" max="2052" width="16.42578125" customWidth="1"/>
    <col min="2053" max="2053" width="20.28515625" customWidth="1"/>
    <col min="2054" max="2054" width="15.5703125" bestFit="1" customWidth="1"/>
    <col min="2055" max="2055" width="13.140625" bestFit="1" customWidth="1"/>
    <col min="2056" max="2056" width="11.28515625" bestFit="1" customWidth="1"/>
    <col min="2057" max="2057" width="22.28515625" customWidth="1"/>
    <col min="2058" max="2058" width="19.5703125" customWidth="1"/>
    <col min="2305" max="2305" width="28" bestFit="1" customWidth="1"/>
    <col min="2306" max="2306" width="18.5703125" customWidth="1"/>
    <col min="2307" max="2307" width="13.28515625" customWidth="1"/>
    <col min="2308" max="2308" width="16.42578125" customWidth="1"/>
    <col min="2309" max="2309" width="20.28515625" customWidth="1"/>
    <col min="2310" max="2310" width="15.5703125" bestFit="1" customWidth="1"/>
    <col min="2311" max="2311" width="13.140625" bestFit="1" customWidth="1"/>
    <col min="2312" max="2312" width="11.28515625" bestFit="1" customWidth="1"/>
    <col min="2313" max="2313" width="22.28515625" customWidth="1"/>
    <col min="2314" max="2314" width="19.5703125" customWidth="1"/>
    <col min="2561" max="2561" width="28" bestFit="1" customWidth="1"/>
    <col min="2562" max="2562" width="18.5703125" customWidth="1"/>
    <col min="2563" max="2563" width="13.28515625" customWidth="1"/>
    <col min="2564" max="2564" width="16.42578125" customWidth="1"/>
    <col min="2565" max="2565" width="20.28515625" customWidth="1"/>
    <col min="2566" max="2566" width="15.5703125" bestFit="1" customWidth="1"/>
    <col min="2567" max="2567" width="13.140625" bestFit="1" customWidth="1"/>
    <col min="2568" max="2568" width="11.28515625" bestFit="1" customWidth="1"/>
    <col min="2569" max="2569" width="22.28515625" customWidth="1"/>
    <col min="2570" max="2570" width="19.5703125" customWidth="1"/>
    <col min="2817" max="2817" width="28" bestFit="1" customWidth="1"/>
    <col min="2818" max="2818" width="18.5703125" customWidth="1"/>
    <col min="2819" max="2819" width="13.28515625" customWidth="1"/>
    <col min="2820" max="2820" width="16.42578125" customWidth="1"/>
    <col min="2821" max="2821" width="20.28515625" customWidth="1"/>
    <col min="2822" max="2822" width="15.5703125" bestFit="1" customWidth="1"/>
    <col min="2823" max="2823" width="13.140625" bestFit="1" customWidth="1"/>
    <col min="2824" max="2824" width="11.28515625" bestFit="1" customWidth="1"/>
    <col min="2825" max="2825" width="22.28515625" customWidth="1"/>
    <col min="2826" max="2826" width="19.5703125" customWidth="1"/>
    <col min="3073" max="3073" width="28" bestFit="1" customWidth="1"/>
    <col min="3074" max="3074" width="18.5703125" customWidth="1"/>
    <col min="3075" max="3075" width="13.28515625" customWidth="1"/>
    <col min="3076" max="3076" width="16.42578125" customWidth="1"/>
    <col min="3077" max="3077" width="20.28515625" customWidth="1"/>
    <col min="3078" max="3078" width="15.5703125" bestFit="1" customWidth="1"/>
    <col min="3079" max="3079" width="13.140625" bestFit="1" customWidth="1"/>
    <col min="3080" max="3080" width="11.28515625" bestFit="1" customWidth="1"/>
    <col min="3081" max="3081" width="22.28515625" customWidth="1"/>
    <col min="3082" max="3082" width="19.5703125" customWidth="1"/>
    <col min="3329" max="3329" width="28" bestFit="1" customWidth="1"/>
    <col min="3330" max="3330" width="18.5703125" customWidth="1"/>
    <col min="3331" max="3331" width="13.28515625" customWidth="1"/>
    <col min="3332" max="3332" width="16.42578125" customWidth="1"/>
    <col min="3333" max="3333" width="20.28515625" customWidth="1"/>
    <col min="3334" max="3334" width="15.5703125" bestFit="1" customWidth="1"/>
    <col min="3335" max="3335" width="13.140625" bestFit="1" customWidth="1"/>
    <col min="3336" max="3336" width="11.28515625" bestFit="1" customWidth="1"/>
    <col min="3337" max="3337" width="22.28515625" customWidth="1"/>
    <col min="3338" max="3338" width="19.5703125" customWidth="1"/>
    <col min="3585" max="3585" width="28" bestFit="1" customWidth="1"/>
    <col min="3586" max="3586" width="18.5703125" customWidth="1"/>
    <col min="3587" max="3587" width="13.28515625" customWidth="1"/>
    <col min="3588" max="3588" width="16.42578125" customWidth="1"/>
    <col min="3589" max="3589" width="20.28515625" customWidth="1"/>
    <col min="3590" max="3590" width="15.5703125" bestFit="1" customWidth="1"/>
    <col min="3591" max="3591" width="13.140625" bestFit="1" customWidth="1"/>
    <col min="3592" max="3592" width="11.28515625" bestFit="1" customWidth="1"/>
    <col min="3593" max="3593" width="22.28515625" customWidth="1"/>
    <col min="3594" max="3594" width="19.5703125" customWidth="1"/>
    <col min="3841" max="3841" width="28" bestFit="1" customWidth="1"/>
    <col min="3842" max="3842" width="18.5703125" customWidth="1"/>
    <col min="3843" max="3843" width="13.28515625" customWidth="1"/>
    <col min="3844" max="3844" width="16.42578125" customWidth="1"/>
    <col min="3845" max="3845" width="20.28515625" customWidth="1"/>
    <col min="3846" max="3846" width="15.5703125" bestFit="1" customWidth="1"/>
    <col min="3847" max="3847" width="13.140625" bestFit="1" customWidth="1"/>
    <col min="3848" max="3848" width="11.28515625" bestFit="1" customWidth="1"/>
    <col min="3849" max="3849" width="22.28515625" customWidth="1"/>
    <col min="3850" max="3850" width="19.5703125" customWidth="1"/>
    <col min="4097" max="4097" width="28" bestFit="1" customWidth="1"/>
    <col min="4098" max="4098" width="18.5703125" customWidth="1"/>
    <col min="4099" max="4099" width="13.28515625" customWidth="1"/>
    <col min="4100" max="4100" width="16.42578125" customWidth="1"/>
    <col min="4101" max="4101" width="20.28515625" customWidth="1"/>
    <col min="4102" max="4102" width="15.5703125" bestFit="1" customWidth="1"/>
    <col min="4103" max="4103" width="13.140625" bestFit="1" customWidth="1"/>
    <col min="4104" max="4104" width="11.28515625" bestFit="1" customWidth="1"/>
    <col min="4105" max="4105" width="22.28515625" customWidth="1"/>
    <col min="4106" max="4106" width="19.5703125" customWidth="1"/>
    <col min="4353" max="4353" width="28" bestFit="1" customWidth="1"/>
    <col min="4354" max="4354" width="18.5703125" customWidth="1"/>
    <col min="4355" max="4355" width="13.28515625" customWidth="1"/>
    <col min="4356" max="4356" width="16.42578125" customWidth="1"/>
    <col min="4357" max="4357" width="20.28515625" customWidth="1"/>
    <col min="4358" max="4358" width="15.5703125" bestFit="1" customWidth="1"/>
    <col min="4359" max="4359" width="13.140625" bestFit="1" customWidth="1"/>
    <col min="4360" max="4360" width="11.28515625" bestFit="1" customWidth="1"/>
    <col min="4361" max="4361" width="22.28515625" customWidth="1"/>
    <col min="4362" max="4362" width="19.5703125" customWidth="1"/>
    <col min="4609" max="4609" width="28" bestFit="1" customWidth="1"/>
    <col min="4610" max="4610" width="18.5703125" customWidth="1"/>
    <col min="4611" max="4611" width="13.28515625" customWidth="1"/>
    <col min="4612" max="4612" width="16.42578125" customWidth="1"/>
    <col min="4613" max="4613" width="20.28515625" customWidth="1"/>
    <col min="4614" max="4614" width="15.5703125" bestFit="1" customWidth="1"/>
    <col min="4615" max="4615" width="13.140625" bestFit="1" customWidth="1"/>
    <col min="4616" max="4616" width="11.28515625" bestFit="1" customWidth="1"/>
    <col min="4617" max="4617" width="22.28515625" customWidth="1"/>
    <col min="4618" max="4618" width="19.5703125" customWidth="1"/>
    <col min="4865" max="4865" width="28" bestFit="1" customWidth="1"/>
    <col min="4866" max="4866" width="18.5703125" customWidth="1"/>
    <col min="4867" max="4867" width="13.28515625" customWidth="1"/>
    <col min="4868" max="4868" width="16.42578125" customWidth="1"/>
    <col min="4869" max="4869" width="20.28515625" customWidth="1"/>
    <col min="4870" max="4870" width="15.5703125" bestFit="1" customWidth="1"/>
    <col min="4871" max="4871" width="13.140625" bestFit="1" customWidth="1"/>
    <col min="4872" max="4872" width="11.28515625" bestFit="1" customWidth="1"/>
    <col min="4873" max="4873" width="22.28515625" customWidth="1"/>
    <col min="4874" max="4874" width="19.5703125" customWidth="1"/>
    <col min="5121" max="5121" width="28" bestFit="1" customWidth="1"/>
    <col min="5122" max="5122" width="18.5703125" customWidth="1"/>
    <col min="5123" max="5123" width="13.28515625" customWidth="1"/>
    <col min="5124" max="5124" width="16.42578125" customWidth="1"/>
    <col min="5125" max="5125" width="20.28515625" customWidth="1"/>
    <col min="5126" max="5126" width="15.5703125" bestFit="1" customWidth="1"/>
    <col min="5127" max="5127" width="13.140625" bestFit="1" customWidth="1"/>
    <col min="5128" max="5128" width="11.28515625" bestFit="1" customWidth="1"/>
    <col min="5129" max="5129" width="22.28515625" customWidth="1"/>
    <col min="5130" max="5130" width="19.5703125" customWidth="1"/>
    <col min="5377" max="5377" width="28" bestFit="1" customWidth="1"/>
    <col min="5378" max="5378" width="18.5703125" customWidth="1"/>
    <col min="5379" max="5379" width="13.28515625" customWidth="1"/>
    <col min="5380" max="5380" width="16.42578125" customWidth="1"/>
    <col min="5381" max="5381" width="20.28515625" customWidth="1"/>
    <col min="5382" max="5382" width="15.5703125" bestFit="1" customWidth="1"/>
    <col min="5383" max="5383" width="13.140625" bestFit="1" customWidth="1"/>
    <col min="5384" max="5384" width="11.28515625" bestFit="1" customWidth="1"/>
    <col min="5385" max="5385" width="22.28515625" customWidth="1"/>
    <col min="5386" max="5386" width="19.5703125" customWidth="1"/>
    <col min="5633" max="5633" width="28" bestFit="1" customWidth="1"/>
    <col min="5634" max="5634" width="18.5703125" customWidth="1"/>
    <col min="5635" max="5635" width="13.28515625" customWidth="1"/>
    <col min="5636" max="5636" width="16.42578125" customWidth="1"/>
    <col min="5637" max="5637" width="20.28515625" customWidth="1"/>
    <col min="5638" max="5638" width="15.5703125" bestFit="1" customWidth="1"/>
    <col min="5639" max="5639" width="13.140625" bestFit="1" customWidth="1"/>
    <col min="5640" max="5640" width="11.28515625" bestFit="1" customWidth="1"/>
    <col min="5641" max="5641" width="22.28515625" customWidth="1"/>
    <col min="5642" max="5642" width="19.5703125" customWidth="1"/>
    <col min="5889" max="5889" width="28" bestFit="1" customWidth="1"/>
    <col min="5890" max="5890" width="18.5703125" customWidth="1"/>
    <col min="5891" max="5891" width="13.28515625" customWidth="1"/>
    <col min="5892" max="5892" width="16.42578125" customWidth="1"/>
    <col min="5893" max="5893" width="20.28515625" customWidth="1"/>
    <col min="5894" max="5894" width="15.5703125" bestFit="1" customWidth="1"/>
    <col min="5895" max="5895" width="13.140625" bestFit="1" customWidth="1"/>
    <col min="5896" max="5896" width="11.28515625" bestFit="1" customWidth="1"/>
    <col min="5897" max="5897" width="22.28515625" customWidth="1"/>
    <col min="5898" max="5898" width="19.5703125" customWidth="1"/>
    <col min="6145" max="6145" width="28" bestFit="1" customWidth="1"/>
    <col min="6146" max="6146" width="18.5703125" customWidth="1"/>
    <col min="6147" max="6147" width="13.28515625" customWidth="1"/>
    <col min="6148" max="6148" width="16.42578125" customWidth="1"/>
    <col min="6149" max="6149" width="20.28515625" customWidth="1"/>
    <col min="6150" max="6150" width="15.5703125" bestFit="1" customWidth="1"/>
    <col min="6151" max="6151" width="13.140625" bestFit="1" customWidth="1"/>
    <col min="6152" max="6152" width="11.28515625" bestFit="1" customWidth="1"/>
    <col min="6153" max="6153" width="22.28515625" customWidth="1"/>
    <col min="6154" max="6154" width="19.5703125" customWidth="1"/>
    <col min="6401" max="6401" width="28" bestFit="1" customWidth="1"/>
    <col min="6402" max="6402" width="18.5703125" customWidth="1"/>
    <col min="6403" max="6403" width="13.28515625" customWidth="1"/>
    <col min="6404" max="6404" width="16.42578125" customWidth="1"/>
    <col min="6405" max="6405" width="20.28515625" customWidth="1"/>
    <col min="6406" max="6406" width="15.5703125" bestFit="1" customWidth="1"/>
    <col min="6407" max="6407" width="13.140625" bestFit="1" customWidth="1"/>
    <col min="6408" max="6408" width="11.28515625" bestFit="1" customWidth="1"/>
    <col min="6409" max="6409" width="22.28515625" customWidth="1"/>
    <col min="6410" max="6410" width="19.5703125" customWidth="1"/>
    <col min="6657" max="6657" width="28" bestFit="1" customWidth="1"/>
    <col min="6658" max="6658" width="18.5703125" customWidth="1"/>
    <col min="6659" max="6659" width="13.28515625" customWidth="1"/>
    <col min="6660" max="6660" width="16.42578125" customWidth="1"/>
    <col min="6661" max="6661" width="20.28515625" customWidth="1"/>
    <col min="6662" max="6662" width="15.5703125" bestFit="1" customWidth="1"/>
    <col min="6663" max="6663" width="13.140625" bestFit="1" customWidth="1"/>
    <col min="6664" max="6664" width="11.28515625" bestFit="1" customWidth="1"/>
    <col min="6665" max="6665" width="22.28515625" customWidth="1"/>
    <col min="6666" max="6666" width="19.5703125" customWidth="1"/>
    <col min="6913" max="6913" width="28" bestFit="1" customWidth="1"/>
    <col min="6914" max="6914" width="18.5703125" customWidth="1"/>
    <col min="6915" max="6915" width="13.28515625" customWidth="1"/>
    <col min="6916" max="6916" width="16.42578125" customWidth="1"/>
    <col min="6917" max="6917" width="20.28515625" customWidth="1"/>
    <col min="6918" max="6918" width="15.5703125" bestFit="1" customWidth="1"/>
    <col min="6919" max="6919" width="13.140625" bestFit="1" customWidth="1"/>
    <col min="6920" max="6920" width="11.28515625" bestFit="1" customWidth="1"/>
    <col min="6921" max="6921" width="22.28515625" customWidth="1"/>
    <col min="6922" max="6922" width="19.5703125" customWidth="1"/>
    <col min="7169" max="7169" width="28" bestFit="1" customWidth="1"/>
    <col min="7170" max="7170" width="18.5703125" customWidth="1"/>
    <col min="7171" max="7171" width="13.28515625" customWidth="1"/>
    <col min="7172" max="7172" width="16.42578125" customWidth="1"/>
    <col min="7173" max="7173" width="20.28515625" customWidth="1"/>
    <col min="7174" max="7174" width="15.5703125" bestFit="1" customWidth="1"/>
    <col min="7175" max="7175" width="13.140625" bestFit="1" customWidth="1"/>
    <col min="7176" max="7176" width="11.28515625" bestFit="1" customWidth="1"/>
    <col min="7177" max="7177" width="22.28515625" customWidth="1"/>
    <col min="7178" max="7178" width="19.5703125" customWidth="1"/>
    <col min="7425" max="7425" width="28" bestFit="1" customWidth="1"/>
    <col min="7426" max="7426" width="18.5703125" customWidth="1"/>
    <col min="7427" max="7427" width="13.28515625" customWidth="1"/>
    <col min="7428" max="7428" width="16.42578125" customWidth="1"/>
    <col min="7429" max="7429" width="20.28515625" customWidth="1"/>
    <col min="7430" max="7430" width="15.5703125" bestFit="1" customWidth="1"/>
    <col min="7431" max="7431" width="13.140625" bestFit="1" customWidth="1"/>
    <col min="7432" max="7432" width="11.28515625" bestFit="1" customWidth="1"/>
    <col min="7433" max="7433" width="22.28515625" customWidth="1"/>
    <col min="7434" max="7434" width="19.5703125" customWidth="1"/>
    <col min="7681" max="7681" width="28" bestFit="1" customWidth="1"/>
    <col min="7682" max="7682" width="18.5703125" customWidth="1"/>
    <col min="7683" max="7683" width="13.28515625" customWidth="1"/>
    <col min="7684" max="7684" width="16.42578125" customWidth="1"/>
    <col min="7685" max="7685" width="20.28515625" customWidth="1"/>
    <col min="7686" max="7686" width="15.5703125" bestFit="1" customWidth="1"/>
    <col min="7687" max="7687" width="13.140625" bestFit="1" customWidth="1"/>
    <col min="7688" max="7688" width="11.28515625" bestFit="1" customWidth="1"/>
    <col min="7689" max="7689" width="22.28515625" customWidth="1"/>
    <col min="7690" max="7690" width="19.5703125" customWidth="1"/>
    <col min="7937" max="7937" width="28" bestFit="1" customWidth="1"/>
    <col min="7938" max="7938" width="18.5703125" customWidth="1"/>
    <col min="7939" max="7939" width="13.28515625" customWidth="1"/>
    <col min="7940" max="7940" width="16.42578125" customWidth="1"/>
    <col min="7941" max="7941" width="20.28515625" customWidth="1"/>
    <col min="7942" max="7942" width="15.5703125" bestFit="1" customWidth="1"/>
    <col min="7943" max="7943" width="13.140625" bestFit="1" customWidth="1"/>
    <col min="7944" max="7944" width="11.28515625" bestFit="1" customWidth="1"/>
    <col min="7945" max="7945" width="22.28515625" customWidth="1"/>
    <col min="7946" max="7946" width="19.5703125" customWidth="1"/>
    <col min="8193" max="8193" width="28" bestFit="1" customWidth="1"/>
    <col min="8194" max="8194" width="18.5703125" customWidth="1"/>
    <col min="8195" max="8195" width="13.28515625" customWidth="1"/>
    <col min="8196" max="8196" width="16.42578125" customWidth="1"/>
    <col min="8197" max="8197" width="20.28515625" customWidth="1"/>
    <col min="8198" max="8198" width="15.5703125" bestFit="1" customWidth="1"/>
    <col min="8199" max="8199" width="13.140625" bestFit="1" customWidth="1"/>
    <col min="8200" max="8200" width="11.28515625" bestFit="1" customWidth="1"/>
    <col min="8201" max="8201" width="22.28515625" customWidth="1"/>
    <col min="8202" max="8202" width="19.5703125" customWidth="1"/>
    <col min="8449" max="8449" width="28" bestFit="1" customWidth="1"/>
    <col min="8450" max="8450" width="18.5703125" customWidth="1"/>
    <col min="8451" max="8451" width="13.28515625" customWidth="1"/>
    <col min="8452" max="8452" width="16.42578125" customWidth="1"/>
    <col min="8453" max="8453" width="20.28515625" customWidth="1"/>
    <col min="8454" max="8454" width="15.5703125" bestFit="1" customWidth="1"/>
    <col min="8455" max="8455" width="13.140625" bestFit="1" customWidth="1"/>
    <col min="8456" max="8456" width="11.28515625" bestFit="1" customWidth="1"/>
    <col min="8457" max="8457" width="22.28515625" customWidth="1"/>
    <col min="8458" max="8458" width="19.5703125" customWidth="1"/>
    <col min="8705" max="8705" width="28" bestFit="1" customWidth="1"/>
    <col min="8706" max="8706" width="18.5703125" customWidth="1"/>
    <col min="8707" max="8707" width="13.28515625" customWidth="1"/>
    <col min="8708" max="8708" width="16.42578125" customWidth="1"/>
    <col min="8709" max="8709" width="20.28515625" customWidth="1"/>
    <col min="8710" max="8710" width="15.5703125" bestFit="1" customWidth="1"/>
    <col min="8711" max="8711" width="13.140625" bestFit="1" customWidth="1"/>
    <col min="8712" max="8712" width="11.28515625" bestFit="1" customWidth="1"/>
    <col min="8713" max="8713" width="22.28515625" customWidth="1"/>
    <col min="8714" max="8714" width="19.5703125" customWidth="1"/>
    <col min="8961" max="8961" width="28" bestFit="1" customWidth="1"/>
    <col min="8962" max="8962" width="18.5703125" customWidth="1"/>
    <col min="8963" max="8963" width="13.28515625" customWidth="1"/>
    <col min="8964" max="8964" width="16.42578125" customWidth="1"/>
    <col min="8965" max="8965" width="20.28515625" customWidth="1"/>
    <col min="8966" max="8966" width="15.5703125" bestFit="1" customWidth="1"/>
    <col min="8967" max="8967" width="13.140625" bestFit="1" customWidth="1"/>
    <col min="8968" max="8968" width="11.28515625" bestFit="1" customWidth="1"/>
    <col min="8969" max="8969" width="22.28515625" customWidth="1"/>
    <col min="8970" max="8970" width="19.5703125" customWidth="1"/>
    <col min="9217" max="9217" width="28" bestFit="1" customWidth="1"/>
    <col min="9218" max="9218" width="18.5703125" customWidth="1"/>
    <col min="9219" max="9219" width="13.28515625" customWidth="1"/>
    <col min="9220" max="9220" width="16.42578125" customWidth="1"/>
    <col min="9221" max="9221" width="20.28515625" customWidth="1"/>
    <col min="9222" max="9222" width="15.5703125" bestFit="1" customWidth="1"/>
    <col min="9223" max="9223" width="13.140625" bestFit="1" customWidth="1"/>
    <col min="9224" max="9224" width="11.28515625" bestFit="1" customWidth="1"/>
    <col min="9225" max="9225" width="22.28515625" customWidth="1"/>
    <col min="9226" max="9226" width="19.5703125" customWidth="1"/>
    <col min="9473" max="9473" width="28" bestFit="1" customWidth="1"/>
    <col min="9474" max="9474" width="18.5703125" customWidth="1"/>
    <col min="9475" max="9475" width="13.28515625" customWidth="1"/>
    <col min="9476" max="9476" width="16.42578125" customWidth="1"/>
    <col min="9477" max="9477" width="20.28515625" customWidth="1"/>
    <col min="9478" max="9478" width="15.5703125" bestFit="1" customWidth="1"/>
    <col min="9479" max="9479" width="13.140625" bestFit="1" customWidth="1"/>
    <col min="9480" max="9480" width="11.28515625" bestFit="1" customWidth="1"/>
    <col min="9481" max="9481" width="22.28515625" customWidth="1"/>
    <col min="9482" max="9482" width="19.5703125" customWidth="1"/>
    <col min="9729" max="9729" width="28" bestFit="1" customWidth="1"/>
    <col min="9730" max="9730" width="18.5703125" customWidth="1"/>
    <col min="9731" max="9731" width="13.28515625" customWidth="1"/>
    <col min="9732" max="9732" width="16.42578125" customWidth="1"/>
    <col min="9733" max="9733" width="20.28515625" customWidth="1"/>
    <col min="9734" max="9734" width="15.5703125" bestFit="1" customWidth="1"/>
    <col min="9735" max="9735" width="13.140625" bestFit="1" customWidth="1"/>
    <col min="9736" max="9736" width="11.28515625" bestFit="1" customWidth="1"/>
    <col min="9737" max="9737" width="22.28515625" customWidth="1"/>
    <col min="9738" max="9738" width="19.5703125" customWidth="1"/>
    <col min="9985" max="9985" width="28" bestFit="1" customWidth="1"/>
    <col min="9986" max="9986" width="18.5703125" customWidth="1"/>
    <col min="9987" max="9987" width="13.28515625" customWidth="1"/>
    <col min="9988" max="9988" width="16.42578125" customWidth="1"/>
    <col min="9989" max="9989" width="20.28515625" customWidth="1"/>
    <col min="9990" max="9990" width="15.5703125" bestFit="1" customWidth="1"/>
    <col min="9991" max="9991" width="13.140625" bestFit="1" customWidth="1"/>
    <col min="9992" max="9992" width="11.28515625" bestFit="1" customWidth="1"/>
    <col min="9993" max="9993" width="22.28515625" customWidth="1"/>
    <col min="9994" max="9994" width="19.5703125" customWidth="1"/>
    <col min="10241" max="10241" width="28" bestFit="1" customWidth="1"/>
    <col min="10242" max="10242" width="18.5703125" customWidth="1"/>
    <col min="10243" max="10243" width="13.28515625" customWidth="1"/>
    <col min="10244" max="10244" width="16.42578125" customWidth="1"/>
    <col min="10245" max="10245" width="20.28515625" customWidth="1"/>
    <col min="10246" max="10246" width="15.5703125" bestFit="1" customWidth="1"/>
    <col min="10247" max="10247" width="13.140625" bestFit="1" customWidth="1"/>
    <col min="10248" max="10248" width="11.28515625" bestFit="1" customWidth="1"/>
    <col min="10249" max="10249" width="22.28515625" customWidth="1"/>
    <col min="10250" max="10250" width="19.5703125" customWidth="1"/>
    <col min="10497" max="10497" width="28" bestFit="1" customWidth="1"/>
    <col min="10498" max="10498" width="18.5703125" customWidth="1"/>
    <col min="10499" max="10499" width="13.28515625" customWidth="1"/>
    <col min="10500" max="10500" width="16.42578125" customWidth="1"/>
    <col min="10501" max="10501" width="20.28515625" customWidth="1"/>
    <col min="10502" max="10502" width="15.5703125" bestFit="1" customWidth="1"/>
    <col min="10503" max="10503" width="13.140625" bestFit="1" customWidth="1"/>
    <col min="10504" max="10504" width="11.28515625" bestFit="1" customWidth="1"/>
    <col min="10505" max="10505" width="22.28515625" customWidth="1"/>
    <col min="10506" max="10506" width="19.5703125" customWidth="1"/>
    <col min="10753" max="10753" width="28" bestFit="1" customWidth="1"/>
    <col min="10754" max="10754" width="18.5703125" customWidth="1"/>
    <col min="10755" max="10755" width="13.28515625" customWidth="1"/>
    <col min="10756" max="10756" width="16.42578125" customWidth="1"/>
    <col min="10757" max="10757" width="20.28515625" customWidth="1"/>
    <col min="10758" max="10758" width="15.5703125" bestFit="1" customWidth="1"/>
    <col min="10759" max="10759" width="13.140625" bestFit="1" customWidth="1"/>
    <col min="10760" max="10760" width="11.28515625" bestFit="1" customWidth="1"/>
    <col min="10761" max="10761" width="22.28515625" customWidth="1"/>
    <col min="10762" max="10762" width="19.5703125" customWidth="1"/>
    <col min="11009" max="11009" width="28" bestFit="1" customWidth="1"/>
    <col min="11010" max="11010" width="18.5703125" customWidth="1"/>
    <col min="11011" max="11011" width="13.28515625" customWidth="1"/>
    <col min="11012" max="11012" width="16.42578125" customWidth="1"/>
    <col min="11013" max="11013" width="20.28515625" customWidth="1"/>
    <col min="11014" max="11014" width="15.5703125" bestFit="1" customWidth="1"/>
    <col min="11015" max="11015" width="13.140625" bestFit="1" customWidth="1"/>
    <col min="11016" max="11016" width="11.28515625" bestFit="1" customWidth="1"/>
    <col min="11017" max="11017" width="22.28515625" customWidth="1"/>
    <col min="11018" max="11018" width="19.5703125" customWidth="1"/>
    <col min="11265" max="11265" width="28" bestFit="1" customWidth="1"/>
    <col min="11266" max="11266" width="18.5703125" customWidth="1"/>
    <col min="11267" max="11267" width="13.28515625" customWidth="1"/>
    <col min="11268" max="11268" width="16.42578125" customWidth="1"/>
    <col min="11269" max="11269" width="20.28515625" customWidth="1"/>
    <col min="11270" max="11270" width="15.5703125" bestFit="1" customWidth="1"/>
    <col min="11271" max="11271" width="13.140625" bestFit="1" customWidth="1"/>
    <col min="11272" max="11272" width="11.28515625" bestFit="1" customWidth="1"/>
    <col min="11273" max="11273" width="22.28515625" customWidth="1"/>
    <col min="11274" max="11274" width="19.5703125" customWidth="1"/>
    <col min="11521" max="11521" width="28" bestFit="1" customWidth="1"/>
    <col min="11522" max="11522" width="18.5703125" customWidth="1"/>
    <col min="11523" max="11523" width="13.28515625" customWidth="1"/>
    <col min="11524" max="11524" width="16.42578125" customWidth="1"/>
    <col min="11525" max="11525" width="20.28515625" customWidth="1"/>
    <col min="11526" max="11526" width="15.5703125" bestFit="1" customWidth="1"/>
    <col min="11527" max="11527" width="13.140625" bestFit="1" customWidth="1"/>
    <col min="11528" max="11528" width="11.28515625" bestFit="1" customWidth="1"/>
    <col min="11529" max="11529" width="22.28515625" customWidth="1"/>
    <col min="11530" max="11530" width="19.5703125" customWidth="1"/>
    <col min="11777" max="11777" width="28" bestFit="1" customWidth="1"/>
    <col min="11778" max="11778" width="18.5703125" customWidth="1"/>
    <col min="11779" max="11779" width="13.28515625" customWidth="1"/>
    <col min="11780" max="11780" width="16.42578125" customWidth="1"/>
    <col min="11781" max="11781" width="20.28515625" customWidth="1"/>
    <col min="11782" max="11782" width="15.5703125" bestFit="1" customWidth="1"/>
    <col min="11783" max="11783" width="13.140625" bestFit="1" customWidth="1"/>
    <col min="11784" max="11784" width="11.28515625" bestFit="1" customWidth="1"/>
    <col min="11785" max="11785" width="22.28515625" customWidth="1"/>
    <col min="11786" max="11786" width="19.5703125" customWidth="1"/>
    <col min="12033" max="12033" width="28" bestFit="1" customWidth="1"/>
    <col min="12034" max="12034" width="18.5703125" customWidth="1"/>
    <col min="12035" max="12035" width="13.28515625" customWidth="1"/>
    <col min="12036" max="12036" width="16.42578125" customWidth="1"/>
    <col min="12037" max="12037" width="20.28515625" customWidth="1"/>
    <col min="12038" max="12038" width="15.5703125" bestFit="1" customWidth="1"/>
    <col min="12039" max="12039" width="13.140625" bestFit="1" customWidth="1"/>
    <col min="12040" max="12040" width="11.28515625" bestFit="1" customWidth="1"/>
    <col min="12041" max="12041" width="22.28515625" customWidth="1"/>
    <col min="12042" max="12042" width="19.5703125" customWidth="1"/>
    <col min="12289" max="12289" width="28" bestFit="1" customWidth="1"/>
    <col min="12290" max="12290" width="18.5703125" customWidth="1"/>
    <col min="12291" max="12291" width="13.28515625" customWidth="1"/>
    <col min="12292" max="12292" width="16.42578125" customWidth="1"/>
    <col min="12293" max="12293" width="20.28515625" customWidth="1"/>
    <col min="12294" max="12294" width="15.5703125" bestFit="1" customWidth="1"/>
    <col min="12295" max="12295" width="13.140625" bestFit="1" customWidth="1"/>
    <col min="12296" max="12296" width="11.28515625" bestFit="1" customWidth="1"/>
    <col min="12297" max="12297" width="22.28515625" customWidth="1"/>
    <col min="12298" max="12298" width="19.5703125" customWidth="1"/>
    <col min="12545" max="12545" width="28" bestFit="1" customWidth="1"/>
    <col min="12546" max="12546" width="18.5703125" customWidth="1"/>
    <col min="12547" max="12547" width="13.28515625" customWidth="1"/>
    <col min="12548" max="12548" width="16.42578125" customWidth="1"/>
    <col min="12549" max="12549" width="20.28515625" customWidth="1"/>
    <col min="12550" max="12550" width="15.5703125" bestFit="1" customWidth="1"/>
    <col min="12551" max="12551" width="13.140625" bestFit="1" customWidth="1"/>
    <col min="12552" max="12552" width="11.28515625" bestFit="1" customWidth="1"/>
    <col min="12553" max="12553" width="22.28515625" customWidth="1"/>
    <col min="12554" max="12554" width="19.5703125" customWidth="1"/>
    <col min="12801" max="12801" width="28" bestFit="1" customWidth="1"/>
    <col min="12802" max="12802" width="18.5703125" customWidth="1"/>
    <col min="12803" max="12803" width="13.28515625" customWidth="1"/>
    <col min="12804" max="12804" width="16.42578125" customWidth="1"/>
    <col min="12805" max="12805" width="20.28515625" customWidth="1"/>
    <col min="12806" max="12806" width="15.5703125" bestFit="1" customWidth="1"/>
    <col min="12807" max="12807" width="13.140625" bestFit="1" customWidth="1"/>
    <col min="12808" max="12808" width="11.28515625" bestFit="1" customWidth="1"/>
    <col min="12809" max="12809" width="22.28515625" customWidth="1"/>
    <col min="12810" max="12810" width="19.5703125" customWidth="1"/>
    <col min="13057" max="13057" width="28" bestFit="1" customWidth="1"/>
    <col min="13058" max="13058" width="18.5703125" customWidth="1"/>
    <col min="13059" max="13059" width="13.28515625" customWidth="1"/>
    <col min="13060" max="13060" width="16.42578125" customWidth="1"/>
    <col min="13061" max="13061" width="20.28515625" customWidth="1"/>
    <col min="13062" max="13062" width="15.5703125" bestFit="1" customWidth="1"/>
    <col min="13063" max="13063" width="13.140625" bestFit="1" customWidth="1"/>
    <col min="13064" max="13064" width="11.28515625" bestFit="1" customWidth="1"/>
    <col min="13065" max="13065" width="22.28515625" customWidth="1"/>
    <col min="13066" max="13066" width="19.5703125" customWidth="1"/>
    <col min="13313" max="13313" width="28" bestFit="1" customWidth="1"/>
    <col min="13314" max="13314" width="18.5703125" customWidth="1"/>
    <col min="13315" max="13315" width="13.28515625" customWidth="1"/>
    <col min="13316" max="13316" width="16.42578125" customWidth="1"/>
    <col min="13317" max="13317" width="20.28515625" customWidth="1"/>
    <col min="13318" max="13318" width="15.5703125" bestFit="1" customWidth="1"/>
    <col min="13319" max="13319" width="13.140625" bestFit="1" customWidth="1"/>
    <col min="13320" max="13320" width="11.28515625" bestFit="1" customWidth="1"/>
    <col min="13321" max="13321" width="22.28515625" customWidth="1"/>
    <col min="13322" max="13322" width="19.5703125" customWidth="1"/>
    <col min="13569" max="13569" width="28" bestFit="1" customWidth="1"/>
    <col min="13570" max="13570" width="18.5703125" customWidth="1"/>
    <col min="13571" max="13571" width="13.28515625" customWidth="1"/>
    <col min="13572" max="13572" width="16.42578125" customWidth="1"/>
    <col min="13573" max="13573" width="20.28515625" customWidth="1"/>
    <col min="13574" max="13574" width="15.5703125" bestFit="1" customWidth="1"/>
    <col min="13575" max="13575" width="13.140625" bestFit="1" customWidth="1"/>
    <col min="13576" max="13576" width="11.28515625" bestFit="1" customWidth="1"/>
    <col min="13577" max="13577" width="22.28515625" customWidth="1"/>
    <col min="13578" max="13578" width="19.5703125" customWidth="1"/>
    <col min="13825" max="13825" width="28" bestFit="1" customWidth="1"/>
    <col min="13826" max="13826" width="18.5703125" customWidth="1"/>
    <col min="13827" max="13827" width="13.28515625" customWidth="1"/>
    <col min="13828" max="13828" width="16.42578125" customWidth="1"/>
    <col min="13829" max="13829" width="20.28515625" customWidth="1"/>
    <col min="13830" max="13830" width="15.5703125" bestFit="1" customWidth="1"/>
    <col min="13831" max="13831" width="13.140625" bestFit="1" customWidth="1"/>
    <col min="13832" max="13832" width="11.28515625" bestFit="1" customWidth="1"/>
    <col min="13833" max="13833" width="22.28515625" customWidth="1"/>
    <col min="13834" max="13834" width="19.5703125" customWidth="1"/>
    <col min="14081" max="14081" width="28" bestFit="1" customWidth="1"/>
    <col min="14082" max="14082" width="18.5703125" customWidth="1"/>
    <col min="14083" max="14083" width="13.28515625" customWidth="1"/>
    <col min="14084" max="14084" width="16.42578125" customWidth="1"/>
    <col min="14085" max="14085" width="20.28515625" customWidth="1"/>
    <col min="14086" max="14086" width="15.5703125" bestFit="1" customWidth="1"/>
    <col min="14087" max="14087" width="13.140625" bestFit="1" customWidth="1"/>
    <col min="14088" max="14088" width="11.28515625" bestFit="1" customWidth="1"/>
    <col min="14089" max="14089" width="22.28515625" customWidth="1"/>
    <col min="14090" max="14090" width="19.5703125" customWidth="1"/>
    <col min="14337" max="14337" width="28" bestFit="1" customWidth="1"/>
    <col min="14338" max="14338" width="18.5703125" customWidth="1"/>
    <col min="14339" max="14339" width="13.28515625" customWidth="1"/>
    <col min="14340" max="14340" width="16.42578125" customWidth="1"/>
    <col min="14341" max="14341" width="20.28515625" customWidth="1"/>
    <col min="14342" max="14342" width="15.5703125" bestFit="1" customWidth="1"/>
    <col min="14343" max="14343" width="13.140625" bestFit="1" customWidth="1"/>
    <col min="14344" max="14344" width="11.28515625" bestFit="1" customWidth="1"/>
    <col min="14345" max="14345" width="22.28515625" customWidth="1"/>
    <col min="14346" max="14346" width="19.5703125" customWidth="1"/>
    <col min="14593" max="14593" width="28" bestFit="1" customWidth="1"/>
    <col min="14594" max="14594" width="18.5703125" customWidth="1"/>
    <col min="14595" max="14595" width="13.28515625" customWidth="1"/>
    <col min="14596" max="14596" width="16.42578125" customWidth="1"/>
    <col min="14597" max="14597" width="20.28515625" customWidth="1"/>
    <col min="14598" max="14598" width="15.5703125" bestFit="1" customWidth="1"/>
    <col min="14599" max="14599" width="13.140625" bestFit="1" customWidth="1"/>
    <col min="14600" max="14600" width="11.28515625" bestFit="1" customWidth="1"/>
    <col min="14601" max="14601" width="22.28515625" customWidth="1"/>
    <col min="14602" max="14602" width="19.5703125" customWidth="1"/>
    <col min="14849" max="14849" width="28" bestFit="1" customWidth="1"/>
    <col min="14850" max="14850" width="18.5703125" customWidth="1"/>
    <col min="14851" max="14851" width="13.28515625" customWidth="1"/>
    <col min="14852" max="14852" width="16.42578125" customWidth="1"/>
    <col min="14853" max="14853" width="20.28515625" customWidth="1"/>
    <col min="14854" max="14854" width="15.5703125" bestFit="1" customWidth="1"/>
    <col min="14855" max="14855" width="13.140625" bestFit="1" customWidth="1"/>
    <col min="14856" max="14856" width="11.28515625" bestFit="1" customWidth="1"/>
    <col min="14857" max="14857" width="22.28515625" customWidth="1"/>
    <col min="14858" max="14858" width="19.5703125" customWidth="1"/>
    <col min="15105" max="15105" width="28" bestFit="1" customWidth="1"/>
    <col min="15106" max="15106" width="18.5703125" customWidth="1"/>
    <col min="15107" max="15107" width="13.28515625" customWidth="1"/>
    <col min="15108" max="15108" width="16.42578125" customWidth="1"/>
    <col min="15109" max="15109" width="20.28515625" customWidth="1"/>
    <col min="15110" max="15110" width="15.5703125" bestFit="1" customWidth="1"/>
    <col min="15111" max="15111" width="13.140625" bestFit="1" customWidth="1"/>
    <col min="15112" max="15112" width="11.28515625" bestFit="1" customWidth="1"/>
    <col min="15113" max="15113" width="22.28515625" customWidth="1"/>
    <col min="15114" max="15114" width="19.5703125" customWidth="1"/>
    <col min="15361" max="15361" width="28" bestFit="1" customWidth="1"/>
    <col min="15362" max="15362" width="18.5703125" customWidth="1"/>
    <col min="15363" max="15363" width="13.28515625" customWidth="1"/>
    <col min="15364" max="15364" width="16.42578125" customWidth="1"/>
    <col min="15365" max="15365" width="20.28515625" customWidth="1"/>
    <col min="15366" max="15366" width="15.5703125" bestFit="1" customWidth="1"/>
    <col min="15367" max="15367" width="13.140625" bestFit="1" customWidth="1"/>
    <col min="15368" max="15368" width="11.28515625" bestFit="1" customWidth="1"/>
    <col min="15369" max="15369" width="22.28515625" customWidth="1"/>
    <col min="15370" max="15370" width="19.5703125" customWidth="1"/>
    <col min="15617" max="15617" width="28" bestFit="1" customWidth="1"/>
    <col min="15618" max="15618" width="18.5703125" customWidth="1"/>
    <col min="15619" max="15619" width="13.28515625" customWidth="1"/>
    <col min="15620" max="15620" width="16.42578125" customWidth="1"/>
    <col min="15621" max="15621" width="20.28515625" customWidth="1"/>
    <col min="15622" max="15622" width="15.5703125" bestFit="1" customWidth="1"/>
    <col min="15623" max="15623" width="13.140625" bestFit="1" customWidth="1"/>
    <col min="15624" max="15624" width="11.28515625" bestFit="1" customWidth="1"/>
    <col min="15625" max="15625" width="22.28515625" customWidth="1"/>
    <col min="15626" max="15626" width="19.5703125" customWidth="1"/>
    <col min="15873" max="15873" width="28" bestFit="1" customWidth="1"/>
    <col min="15874" max="15874" width="18.5703125" customWidth="1"/>
    <col min="15875" max="15875" width="13.28515625" customWidth="1"/>
    <col min="15876" max="15876" width="16.42578125" customWidth="1"/>
    <col min="15877" max="15877" width="20.28515625" customWidth="1"/>
    <col min="15878" max="15878" width="15.5703125" bestFit="1" customWidth="1"/>
    <col min="15879" max="15879" width="13.140625" bestFit="1" customWidth="1"/>
    <col min="15880" max="15880" width="11.28515625" bestFit="1" customWidth="1"/>
    <col min="15881" max="15881" width="22.28515625" customWidth="1"/>
    <col min="15882" max="15882" width="19.5703125" customWidth="1"/>
    <col min="16129" max="16129" width="28" bestFit="1" customWidth="1"/>
    <col min="16130" max="16130" width="18.5703125" customWidth="1"/>
    <col min="16131" max="16131" width="13.28515625" customWidth="1"/>
    <col min="16132" max="16132" width="16.42578125" customWidth="1"/>
    <col min="16133" max="16133" width="20.28515625" customWidth="1"/>
    <col min="16134" max="16134" width="15.5703125" bestFit="1" customWidth="1"/>
    <col min="16135" max="16135" width="13.140625" bestFit="1" customWidth="1"/>
    <col min="16136" max="16136" width="11.28515625" bestFit="1" customWidth="1"/>
    <col min="16137" max="16137" width="22.28515625" customWidth="1"/>
    <col min="16138" max="16138" width="19.5703125" customWidth="1"/>
  </cols>
  <sheetData>
    <row r="1" spans="1:11" x14ac:dyDescent="0.2">
      <c r="A1" s="153"/>
    </row>
    <row r="2" spans="1:11" x14ac:dyDescent="0.2">
      <c r="A2" s="274" t="s">
        <v>181</v>
      </c>
      <c r="B2" s="275"/>
      <c r="C2" s="275"/>
      <c r="D2" s="275"/>
      <c r="E2" s="275"/>
      <c r="F2" s="275"/>
    </row>
    <row r="3" spans="1:11" x14ac:dyDescent="0.2">
      <c r="A3" s="154" t="s">
        <v>182</v>
      </c>
      <c r="B3" s="155" t="s">
        <v>183</v>
      </c>
      <c r="C3" s="155" t="s">
        <v>184</v>
      </c>
      <c r="D3" s="155" t="s">
        <v>185</v>
      </c>
      <c r="E3" s="155" t="s">
        <v>186</v>
      </c>
      <c r="F3" s="155" t="s">
        <v>187</v>
      </c>
    </row>
    <row r="4" spans="1:11" x14ac:dyDescent="0.2">
      <c r="A4" s="156" t="s">
        <v>188</v>
      </c>
      <c r="B4" s="156"/>
      <c r="C4" s="156"/>
      <c r="D4" s="156"/>
      <c r="E4" s="156"/>
      <c r="F4" s="156"/>
    </row>
    <row r="5" spans="1:11" x14ac:dyDescent="0.2">
      <c r="A5" s="157" t="s">
        <v>189</v>
      </c>
      <c r="B5" s="158">
        <v>9.6300000000000008</v>
      </c>
      <c r="C5" s="158">
        <v>11.24</v>
      </c>
      <c r="D5" s="158">
        <v>20.87</v>
      </c>
      <c r="E5" s="158">
        <v>27.3</v>
      </c>
      <c r="F5" s="158">
        <v>35.65</v>
      </c>
    </row>
    <row r="6" spans="1:11" x14ac:dyDescent="0.2">
      <c r="A6" s="157" t="s">
        <v>190</v>
      </c>
      <c r="B6" s="158">
        <v>9.6</v>
      </c>
      <c r="C6" s="158">
        <v>12.81</v>
      </c>
      <c r="D6" s="159">
        <v>22.45</v>
      </c>
      <c r="E6" s="158">
        <v>25.66</v>
      </c>
      <c r="F6" s="158">
        <v>64.19</v>
      </c>
    </row>
    <row r="7" spans="1:11" x14ac:dyDescent="0.2">
      <c r="A7" s="157" t="s">
        <v>191</v>
      </c>
      <c r="B7" s="159">
        <v>9.6300000000000008</v>
      </c>
      <c r="C7" s="158">
        <v>11.24</v>
      </c>
      <c r="D7" s="159">
        <v>20.87</v>
      </c>
      <c r="E7" s="159">
        <v>25.66</v>
      </c>
      <c r="F7" s="159">
        <v>51.35</v>
      </c>
    </row>
    <row r="8" spans="1:11" x14ac:dyDescent="0.2">
      <c r="A8" s="157" t="s">
        <v>192</v>
      </c>
      <c r="B8" s="159">
        <v>9.6</v>
      </c>
      <c r="C8" s="158">
        <v>12.81</v>
      </c>
      <c r="D8" s="159">
        <v>19.239999999999998</v>
      </c>
      <c r="E8" s="159">
        <v>28.87</v>
      </c>
      <c r="F8" s="159">
        <v>32.08</v>
      </c>
    </row>
    <row r="11" spans="1:11" x14ac:dyDescent="0.2">
      <c r="A11" s="160" t="s">
        <v>193</v>
      </c>
    </row>
    <row r="12" spans="1:11" x14ac:dyDescent="0.2">
      <c r="A12" s="161" t="s">
        <v>159</v>
      </c>
    </row>
    <row r="13" spans="1:11" s="163" customFormat="1" ht="38.25" x14ac:dyDescent="0.2">
      <c r="A13" s="154" t="s">
        <v>182</v>
      </c>
      <c r="B13" s="162" t="s">
        <v>194</v>
      </c>
      <c r="C13" s="162" t="s">
        <v>195</v>
      </c>
      <c r="D13" s="162" t="s">
        <v>196</v>
      </c>
      <c r="E13" s="155" t="s">
        <v>183</v>
      </c>
      <c r="F13" s="155" t="s">
        <v>184</v>
      </c>
      <c r="G13" s="155" t="s">
        <v>185</v>
      </c>
      <c r="H13" s="155" t="s">
        <v>186</v>
      </c>
      <c r="I13" s="155" t="s">
        <v>187</v>
      </c>
      <c r="J13" s="162" t="s">
        <v>119</v>
      </c>
      <c r="K13" s="162" t="s">
        <v>197</v>
      </c>
    </row>
    <row r="14" spans="1:11" s="163" customFormat="1" x14ac:dyDescent="0.2">
      <c r="A14" s="156" t="s">
        <v>188</v>
      </c>
      <c r="B14" s="156"/>
      <c r="C14" s="164"/>
      <c r="D14" s="164"/>
      <c r="E14" s="165"/>
      <c r="F14" s="165"/>
      <c r="G14" s="165"/>
      <c r="H14" s="165"/>
      <c r="I14" s="165"/>
      <c r="J14" s="166"/>
      <c r="K14" s="166"/>
    </row>
    <row r="15" spans="1:11" x14ac:dyDescent="0.2">
      <c r="A15" s="167" t="s">
        <v>189</v>
      </c>
      <c r="B15" s="168">
        <v>41</v>
      </c>
      <c r="C15" s="168">
        <v>31.48</v>
      </c>
      <c r="D15" s="169">
        <f>C15*1.5</f>
        <v>47.22</v>
      </c>
      <c r="E15" s="170">
        <f>B5*D15*0.4</f>
        <v>181.89144000000002</v>
      </c>
      <c r="F15" s="170">
        <f>C5*D15*0.2</f>
        <v>106.15056</v>
      </c>
      <c r="G15" s="170">
        <f>D5*D15*0.15</f>
        <v>147.82220999999998</v>
      </c>
      <c r="H15" s="170">
        <f>E5*D15*0.15</f>
        <v>193.36589999999998</v>
      </c>
      <c r="I15" s="170">
        <f>F5*D15*0.1</f>
        <v>168.33929999999998</v>
      </c>
      <c r="J15" s="170">
        <f>SUM(E15:I15)</f>
        <v>797.56940999999995</v>
      </c>
      <c r="K15" s="170">
        <f>J15/D15</f>
        <v>16.890499999999999</v>
      </c>
    </row>
    <row r="16" spans="1:11" x14ac:dyDescent="0.2">
      <c r="A16" s="167" t="s">
        <v>190</v>
      </c>
      <c r="B16" s="168">
        <v>18.8</v>
      </c>
      <c r="C16" s="168">
        <v>12.7</v>
      </c>
      <c r="D16" s="169">
        <f>C16*1.5</f>
        <v>19.049999999999997</v>
      </c>
      <c r="E16" s="170">
        <f>B6*D16*0.4</f>
        <v>73.151999999999987</v>
      </c>
      <c r="F16" s="170">
        <f>C6*D16*0.2</f>
        <v>48.806099999999994</v>
      </c>
      <c r="G16" s="170">
        <f>D6*D16*0.15</f>
        <v>64.150874999999985</v>
      </c>
      <c r="H16" s="170">
        <f>E6*D16*0.15</f>
        <v>73.32344999999998</v>
      </c>
      <c r="I16" s="170">
        <f>F6*D16*0.1</f>
        <v>122.28194999999999</v>
      </c>
      <c r="J16" s="170">
        <f>SUM(E16:I16)</f>
        <v>381.71437499999996</v>
      </c>
      <c r="K16" s="170">
        <f>J16/D16</f>
        <v>20.037500000000001</v>
      </c>
    </row>
    <row r="17" spans="1:11" x14ac:dyDescent="0.2">
      <c r="A17" s="167" t="s">
        <v>191</v>
      </c>
      <c r="B17" s="168">
        <v>30.64</v>
      </c>
      <c r="C17" s="168">
        <v>21.15</v>
      </c>
      <c r="D17" s="169">
        <f>C17*1.5</f>
        <v>31.724999999999998</v>
      </c>
      <c r="E17" s="170">
        <f>B7*D17*0.4</f>
        <v>122.2047</v>
      </c>
      <c r="F17" s="170">
        <f>C7*D17*0.2</f>
        <v>71.317800000000005</v>
      </c>
      <c r="G17" s="170">
        <f>D7*D17*0.15</f>
        <v>99.315112499999984</v>
      </c>
      <c r="H17" s="170">
        <f>E7*D17*0.15</f>
        <v>122.10952499999999</v>
      </c>
      <c r="I17" s="170">
        <f>F7*D17*0.1</f>
        <v>162.90787499999999</v>
      </c>
      <c r="J17" s="170">
        <f>SUM(E17:I17)</f>
        <v>577.85501249999993</v>
      </c>
      <c r="K17" s="170">
        <f>J17/D17</f>
        <v>18.214499999999997</v>
      </c>
    </row>
    <row r="18" spans="1:11" x14ac:dyDescent="0.2">
      <c r="A18" s="167" t="s">
        <v>192</v>
      </c>
      <c r="B18" s="168">
        <v>2.88</v>
      </c>
      <c r="C18" s="168">
        <v>2.7</v>
      </c>
      <c r="D18" s="169">
        <f>C18*1.5</f>
        <v>4.0500000000000007</v>
      </c>
      <c r="E18" s="170">
        <f>B8*D18*0.4</f>
        <v>15.552000000000001</v>
      </c>
      <c r="F18" s="170">
        <f>C8*D18*0.2</f>
        <v>10.376100000000003</v>
      </c>
      <c r="G18" s="170">
        <f>D8*D18*0.15</f>
        <v>11.688300000000002</v>
      </c>
      <c r="H18" s="170">
        <f>E8*D18*0.15</f>
        <v>17.538525000000003</v>
      </c>
      <c r="I18" s="170">
        <f>F8*D18*0.1</f>
        <v>12.992400000000002</v>
      </c>
      <c r="J18" s="170">
        <f>SUM(E18:I18)</f>
        <v>68.147325000000009</v>
      </c>
      <c r="K18" s="170">
        <f>J18/D18</f>
        <v>16.826499999999999</v>
      </c>
    </row>
    <row r="19" spans="1:11" x14ac:dyDescent="0.2">
      <c r="A19" s="169" t="s">
        <v>198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70">
        <f>AVERAGE(K15:K18)</f>
        <v>17.992249999999999</v>
      </c>
    </row>
    <row r="22" spans="1:11" x14ac:dyDescent="0.2">
      <c r="A22" s="160" t="s">
        <v>199</v>
      </c>
    </row>
    <row r="23" spans="1:11" x14ac:dyDescent="0.2">
      <c r="A23" s="171" t="s">
        <v>200</v>
      </c>
      <c r="B23" s="172" t="s">
        <v>201</v>
      </c>
      <c r="C23" s="172" t="s">
        <v>202</v>
      </c>
      <c r="D23" s="172" t="s">
        <v>203</v>
      </c>
      <c r="E23" s="172" t="s">
        <v>204</v>
      </c>
    </row>
    <row r="24" spans="1:11" x14ac:dyDescent="0.2">
      <c r="A24" s="157" t="s">
        <v>205</v>
      </c>
      <c r="B24" s="157" t="s">
        <v>206</v>
      </c>
      <c r="C24" s="157" t="s">
        <v>207</v>
      </c>
      <c r="D24" s="157" t="s">
        <v>208</v>
      </c>
      <c r="E24" s="158">
        <v>28.87</v>
      </c>
    </row>
    <row r="25" spans="1:11" x14ac:dyDescent="0.2">
      <c r="A25" s="157" t="s">
        <v>209</v>
      </c>
      <c r="B25" s="157" t="s">
        <v>210</v>
      </c>
      <c r="C25" s="157" t="s">
        <v>211</v>
      </c>
      <c r="D25" s="157" t="s">
        <v>212</v>
      </c>
      <c r="E25" s="158">
        <v>28.87</v>
      </c>
    </row>
    <row r="26" spans="1:11" x14ac:dyDescent="0.2">
      <c r="A26" s="157" t="s">
        <v>213</v>
      </c>
      <c r="B26" s="157" t="s">
        <v>206</v>
      </c>
      <c r="C26" s="157" t="s">
        <v>214</v>
      </c>
      <c r="D26" s="157" t="s">
        <v>212</v>
      </c>
      <c r="E26" s="158">
        <v>22.45</v>
      </c>
    </row>
    <row r="27" spans="1:11" x14ac:dyDescent="0.2">
      <c r="A27" s="157" t="s">
        <v>215</v>
      </c>
      <c r="B27" s="157" t="s">
        <v>216</v>
      </c>
      <c r="C27" s="157" t="s">
        <v>217</v>
      </c>
      <c r="D27" s="157" t="s">
        <v>218</v>
      </c>
      <c r="E27" s="158">
        <v>28.87</v>
      </c>
    </row>
    <row r="28" spans="1:11" x14ac:dyDescent="0.2">
      <c r="A28" s="157" t="s">
        <v>219</v>
      </c>
      <c r="B28" s="156"/>
      <c r="C28" s="156"/>
      <c r="D28" s="156"/>
      <c r="E28" s="173">
        <f>AVERAGE(E24:E27)</f>
        <v>27.265000000000001</v>
      </c>
    </row>
    <row r="30" spans="1:11" x14ac:dyDescent="0.2">
      <c r="A30" s="174" t="s">
        <v>220</v>
      </c>
    </row>
    <row r="31" spans="1:11" ht="12.75" customHeight="1" x14ac:dyDescent="0.2">
      <c r="A31" s="276" t="s">
        <v>221</v>
      </c>
      <c r="B31" s="276" t="s">
        <v>222</v>
      </c>
      <c r="C31" s="276" t="s">
        <v>45</v>
      </c>
      <c r="D31" s="278" t="s">
        <v>223</v>
      </c>
      <c r="E31" s="278" t="s">
        <v>224</v>
      </c>
      <c r="F31" s="279" t="s">
        <v>225</v>
      </c>
      <c r="G31" s="279" t="s">
        <v>226</v>
      </c>
    </row>
    <row r="32" spans="1:11" x14ac:dyDescent="0.2">
      <c r="A32" s="277"/>
      <c r="B32" s="277"/>
      <c r="C32" s="277"/>
      <c r="D32" s="278"/>
      <c r="E32" s="278"/>
      <c r="F32" s="279"/>
      <c r="G32" s="279"/>
    </row>
    <row r="33" spans="1:9" x14ac:dyDescent="0.2">
      <c r="A33" s="280" t="s">
        <v>227</v>
      </c>
      <c r="B33" s="283" t="s">
        <v>228</v>
      </c>
      <c r="C33" s="175">
        <v>2007</v>
      </c>
      <c r="D33" s="168">
        <v>197</v>
      </c>
      <c r="E33" s="169">
        <f>D33*0.032</f>
        <v>6.3040000000000003</v>
      </c>
      <c r="F33" s="169"/>
      <c r="G33" s="286">
        <f>AVERAGE(F33:F45)</f>
        <v>-2.1326261210605074E-2</v>
      </c>
      <c r="I33" s="147"/>
    </row>
    <row r="34" spans="1:9" x14ac:dyDescent="0.2">
      <c r="A34" s="281"/>
      <c r="B34" s="284"/>
      <c r="C34" s="175">
        <v>2008</v>
      </c>
      <c r="D34" s="168">
        <v>164</v>
      </c>
      <c r="E34" s="169">
        <f t="shared" ref="E34:E58" si="0">D34*0.032</f>
        <v>5.2480000000000002</v>
      </c>
      <c r="F34" s="176">
        <f>(E34-E33)/E33</f>
        <v>-0.16751269035532995</v>
      </c>
      <c r="G34" s="286"/>
    </row>
    <row r="35" spans="1:9" x14ac:dyDescent="0.2">
      <c r="A35" s="281"/>
      <c r="B35" s="284"/>
      <c r="C35" s="175">
        <v>2009</v>
      </c>
      <c r="D35" s="168">
        <v>162</v>
      </c>
      <c r="E35" s="169">
        <f t="shared" si="0"/>
        <v>5.1840000000000002</v>
      </c>
      <c r="F35" s="176">
        <f t="shared" ref="F35:F58" si="1">(E35-E34)/E34</f>
        <v>-1.2195121951219523E-2</v>
      </c>
      <c r="G35" s="286"/>
    </row>
    <row r="36" spans="1:9" x14ac:dyDescent="0.2">
      <c r="A36" s="281"/>
      <c r="B36" s="284"/>
      <c r="C36" s="175">
        <v>2010</v>
      </c>
      <c r="D36" s="168">
        <v>160</v>
      </c>
      <c r="E36" s="169">
        <f t="shared" si="0"/>
        <v>5.12</v>
      </c>
      <c r="F36" s="176">
        <f t="shared" si="1"/>
        <v>-1.2345679012345689E-2</v>
      </c>
      <c r="G36" s="286"/>
    </row>
    <row r="37" spans="1:9" x14ac:dyDescent="0.2">
      <c r="A37" s="281"/>
      <c r="B37" s="284"/>
      <c r="C37" s="175">
        <v>2011</v>
      </c>
      <c r="D37" s="168">
        <v>158</v>
      </c>
      <c r="E37" s="169">
        <f t="shared" si="0"/>
        <v>5.056</v>
      </c>
      <c r="F37" s="176">
        <f t="shared" si="1"/>
        <v>-1.2500000000000011E-2</v>
      </c>
      <c r="G37" s="286"/>
    </row>
    <row r="38" spans="1:9" x14ac:dyDescent="0.2">
      <c r="A38" s="281"/>
      <c r="B38" s="284"/>
      <c r="C38" s="175">
        <v>2012</v>
      </c>
      <c r="D38" s="168">
        <v>158</v>
      </c>
      <c r="E38" s="169">
        <f t="shared" si="0"/>
        <v>5.056</v>
      </c>
      <c r="F38" s="176">
        <f t="shared" si="1"/>
        <v>0</v>
      </c>
      <c r="G38" s="286"/>
    </row>
    <row r="39" spans="1:9" x14ac:dyDescent="0.2">
      <c r="A39" s="281"/>
      <c r="B39" s="284"/>
      <c r="C39" s="175">
        <v>2013</v>
      </c>
      <c r="D39" s="168">
        <v>140</v>
      </c>
      <c r="E39" s="169">
        <f t="shared" si="0"/>
        <v>4.4800000000000004</v>
      </c>
      <c r="F39" s="176">
        <f t="shared" si="1"/>
        <v>-0.11392405063291132</v>
      </c>
      <c r="G39" s="286"/>
    </row>
    <row r="40" spans="1:9" x14ac:dyDescent="0.2">
      <c r="A40" s="281"/>
      <c r="B40" s="284"/>
      <c r="C40" s="175">
        <v>2014</v>
      </c>
      <c r="D40" s="168">
        <v>136</v>
      </c>
      <c r="E40" s="169">
        <f t="shared" si="0"/>
        <v>4.3520000000000003</v>
      </c>
      <c r="F40" s="176">
        <f t="shared" si="1"/>
        <v>-2.8571428571428595E-2</v>
      </c>
      <c r="G40" s="286"/>
    </row>
    <row r="41" spans="1:9" x14ac:dyDescent="0.2">
      <c r="A41" s="281"/>
      <c r="B41" s="284"/>
      <c r="C41" s="168">
        <v>2015</v>
      </c>
      <c r="D41" s="168">
        <v>178</v>
      </c>
      <c r="E41" s="169">
        <f t="shared" si="0"/>
        <v>5.6959999999999997</v>
      </c>
      <c r="F41" s="176">
        <f t="shared" si="1"/>
        <v>0.30882352941176455</v>
      </c>
      <c r="G41" s="286"/>
    </row>
    <row r="42" spans="1:9" x14ac:dyDescent="0.2">
      <c r="A42" s="281"/>
      <c r="B42" s="284"/>
      <c r="C42" s="168">
        <v>2016</v>
      </c>
      <c r="D42" s="168">
        <v>159</v>
      </c>
      <c r="E42" s="169">
        <f t="shared" si="0"/>
        <v>5.0880000000000001</v>
      </c>
      <c r="F42" s="176">
        <f t="shared" si="1"/>
        <v>-0.10674157303370781</v>
      </c>
      <c r="G42" s="286"/>
    </row>
    <row r="43" spans="1:9" x14ac:dyDescent="0.2">
      <c r="A43" s="281"/>
      <c r="B43" s="284"/>
      <c r="C43" s="168">
        <v>2017</v>
      </c>
      <c r="D43" s="168">
        <v>154</v>
      </c>
      <c r="E43" s="169">
        <f t="shared" si="0"/>
        <v>4.9279999999999999</v>
      </c>
      <c r="F43" s="176">
        <f t="shared" si="1"/>
        <v>-3.1446540880503172E-2</v>
      </c>
      <c r="G43" s="286"/>
    </row>
    <row r="44" spans="1:9" x14ac:dyDescent="0.2">
      <c r="A44" s="281"/>
      <c r="B44" s="284"/>
      <c r="C44" s="168">
        <v>2018</v>
      </c>
      <c r="D44" s="168">
        <v>148</v>
      </c>
      <c r="E44" s="169">
        <f t="shared" si="0"/>
        <v>4.7359999999999998</v>
      </c>
      <c r="F44" s="176">
        <f t="shared" si="1"/>
        <v>-3.8961038961038995E-2</v>
      </c>
      <c r="G44" s="286"/>
    </row>
    <row r="45" spans="1:9" x14ac:dyDescent="0.2">
      <c r="A45" s="281"/>
      <c r="B45" s="285"/>
      <c r="C45" s="168">
        <v>2019</v>
      </c>
      <c r="D45" s="168">
        <v>142</v>
      </c>
      <c r="E45" s="169">
        <f t="shared" si="0"/>
        <v>4.5440000000000005</v>
      </c>
      <c r="F45" s="176">
        <f t="shared" si="1"/>
        <v>-4.054054054054039E-2</v>
      </c>
      <c r="G45" s="286"/>
    </row>
    <row r="46" spans="1:9" x14ac:dyDescent="0.2">
      <c r="A46" s="281"/>
      <c r="B46" s="283" t="s">
        <v>229</v>
      </c>
      <c r="C46" s="175">
        <v>2007</v>
      </c>
      <c r="D46" s="168">
        <v>693</v>
      </c>
      <c r="E46" s="169">
        <f t="shared" si="0"/>
        <v>22.176000000000002</v>
      </c>
      <c r="F46" s="176"/>
      <c r="G46" s="286">
        <f>AVERAGE(F46:F58)</f>
        <v>-1.4918786585090693E-2</v>
      </c>
    </row>
    <row r="47" spans="1:9" x14ac:dyDescent="0.2">
      <c r="A47" s="281"/>
      <c r="B47" s="284"/>
      <c r="C47" s="175">
        <v>2008</v>
      </c>
      <c r="D47" s="168">
        <v>586</v>
      </c>
      <c r="E47" s="169">
        <f t="shared" si="0"/>
        <v>18.751999999999999</v>
      </c>
      <c r="F47" s="176">
        <f t="shared" si="1"/>
        <v>-0.15440115440115451</v>
      </c>
      <c r="G47" s="286"/>
    </row>
    <row r="48" spans="1:9" x14ac:dyDescent="0.2">
      <c r="A48" s="281"/>
      <c r="B48" s="284"/>
      <c r="C48" s="175">
        <v>2009</v>
      </c>
      <c r="D48" s="168">
        <v>582</v>
      </c>
      <c r="E48" s="169">
        <f t="shared" si="0"/>
        <v>18.623999999999999</v>
      </c>
      <c r="F48" s="176">
        <f t="shared" si="1"/>
        <v>-6.8259385665529072E-3</v>
      </c>
      <c r="G48" s="286"/>
    </row>
    <row r="49" spans="1:7" x14ac:dyDescent="0.2">
      <c r="A49" s="281"/>
      <c r="B49" s="284"/>
      <c r="C49" s="175">
        <v>2010</v>
      </c>
      <c r="D49" s="168">
        <v>582</v>
      </c>
      <c r="E49" s="169">
        <f t="shared" si="0"/>
        <v>18.623999999999999</v>
      </c>
      <c r="F49" s="176">
        <f t="shared" si="1"/>
        <v>0</v>
      </c>
      <c r="G49" s="286"/>
    </row>
    <row r="50" spans="1:7" x14ac:dyDescent="0.2">
      <c r="A50" s="281"/>
      <c r="B50" s="284"/>
      <c r="C50" s="175">
        <v>2011</v>
      </c>
      <c r="D50" s="168">
        <v>581</v>
      </c>
      <c r="E50" s="169">
        <f t="shared" si="0"/>
        <v>18.591999999999999</v>
      </c>
      <c r="F50" s="176">
        <f t="shared" si="1"/>
        <v>-1.7182130584192457E-3</v>
      </c>
      <c r="G50" s="286"/>
    </row>
    <row r="51" spans="1:7" x14ac:dyDescent="0.2">
      <c r="A51" s="281"/>
      <c r="B51" s="284"/>
      <c r="C51" s="175">
        <v>2012</v>
      </c>
      <c r="D51" s="168">
        <v>621</v>
      </c>
      <c r="E51" s="169">
        <f t="shared" si="0"/>
        <v>19.872</v>
      </c>
      <c r="F51" s="176">
        <f t="shared" si="1"/>
        <v>6.8846815834767705E-2</v>
      </c>
      <c r="G51" s="286"/>
    </row>
    <row r="52" spans="1:7" x14ac:dyDescent="0.2">
      <c r="A52" s="281"/>
      <c r="B52" s="284"/>
      <c r="C52" s="168">
        <v>2013</v>
      </c>
      <c r="D52" s="168">
        <v>606</v>
      </c>
      <c r="E52" s="169">
        <f t="shared" si="0"/>
        <v>19.391999999999999</v>
      </c>
      <c r="F52" s="176">
        <f t="shared" si="1"/>
        <v>-2.4154589371980697E-2</v>
      </c>
      <c r="G52" s="286"/>
    </row>
    <row r="53" spans="1:7" x14ac:dyDescent="0.2">
      <c r="A53" s="281"/>
      <c r="B53" s="284"/>
      <c r="C53" s="168">
        <v>2014</v>
      </c>
      <c r="D53" s="168">
        <v>596</v>
      </c>
      <c r="E53" s="169">
        <f t="shared" si="0"/>
        <v>19.071999999999999</v>
      </c>
      <c r="F53" s="176">
        <f t="shared" si="1"/>
        <v>-1.6501650165016517E-2</v>
      </c>
      <c r="G53" s="286"/>
    </row>
    <row r="54" spans="1:7" x14ac:dyDescent="0.2">
      <c r="A54" s="281"/>
      <c r="B54" s="284"/>
      <c r="C54" s="168">
        <v>2015</v>
      </c>
      <c r="D54" s="168">
        <v>542</v>
      </c>
      <c r="E54" s="169">
        <f t="shared" si="0"/>
        <v>17.344000000000001</v>
      </c>
      <c r="F54" s="176">
        <f t="shared" si="1"/>
        <v>-9.0604026845637481E-2</v>
      </c>
      <c r="G54" s="286"/>
    </row>
    <row r="55" spans="1:7" x14ac:dyDescent="0.2">
      <c r="A55" s="281"/>
      <c r="B55" s="284"/>
      <c r="C55" s="168">
        <v>2016</v>
      </c>
      <c r="D55" s="168">
        <v>556</v>
      </c>
      <c r="E55" s="169">
        <f t="shared" si="0"/>
        <v>17.792000000000002</v>
      </c>
      <c r="F55" s="176">
        <f t="shared" si="1"/>
        <v>2.5830258302583047E-2</v>
      </c>
      <c r="G55" s="286"/>
    </row>
    <row r="56" spans="1:7" x14ac:dyDescent="0.2">
      <c r="A56" s="281"/>
      <c r="B56" s="284"/>
      <c r="C56" s="168">
        <v>2017</v>
      </c>
      <c r="D56" s="168">
        <v>567</v>
      </c>
      <c r="E56" s="169">
        <f t="shared" si="0"/>
        <v>18.144000000000002</v>
      </c>
      <c r="F56" s="176">
        <f t="shared" si="1"/>
        <v>1.9784172661870519E-2</v>
      </c>
      <c r="G56" s="286"/>
    </row>
    <row r="57" spans="1:7" x14ac:dyDescent="0.2">
      <c r="A57" s="281"/>
      <c r="B57" s="284"/>
      <c r="C57" s="168">
        <v>2018</v>
      </c>
      <c r="D57" s="168">
        <v>552</v>
      </c>
      <c r="E57" s="169">
        <f t="shared" si="0"/>
        <v>17.664000000000001</v>
      </c>
      <c r="F57" s="176">
        <f t="shared" si="1"/>
        <v>-2.6455026455026474E-2</v>
      </c>
      <c r="G57" s="286"/>
    </row>
    <row r="58" spans="1:7" x14ac:dyDescent="0.2">
      <c r="A58" s="282"/>
      <c r="B58" s="285"/>
      <c r="C58" s="168">
        <v>2019</v>
      </c>
      <c r="D58" s="168">
        <v>567</v>
      </c>
      <c r="E58" s="169">
        <f t="shared" si="0"/>
        <v>18.144000000000002</v>
      </c>
      <c r="F58" s="176">
        <f t="shared" si="1"/>
        <v>2.7173913043478284E-2</v>
      </c>
      <c r="G58" s="286"/>
    </row>
    <row r="59" spans="1:7" x14ac:dyDescent="0.2">
      <c r="B59" s="177"/>
    </row>
    <row r="60" spans="1:7" x14ac:dyDescent="0.2">
      <c r="B60" s="177"/>
    </row>
    <row r="61" spans="1:7" x14ac:dyDescent="0.2">
      <c r="A61" s="154" t="s">
        <v>45</v>
      </c>
      <c r="B61" s="154" t="s">
        <v>230</v>
      </c>
    </row>
    <row r="62" spans="1:7" x14ac:dyDescent="0.2">
      <c r="A62" s="178">
        <v>2021</v>
      </c>
      <c r="B62" s="179">
        <v>17.5</v>
      </c>
    </row>
    <row r="63" spans="1:7" x14ac:dyDescent="0.2">
      <c r="A63" s="178">
        <v>2022</v>
      </c>
      <c r="B63" s="179">
        <f>B62*(1-2.13%)</f>
        <v>17.12725</v>
      </c>
    </row>
    <row r="64" spans="1:7" x14ac:dyDescent="0.2">
      <c r="A64" s="178">
        <v>2023</v>
      </c>
      <c r="B64" s="179">
        <f t="shared" ref="B64:B70" si="2">B63*(1-2.13%)</f>
        <v>16.762439575000002</v>
      </c>
    </row>
    <row r="65" spans="1:2" x14ac:dyDescent="0.2">
      <c r="A65" s="178">
        <v>2024</v>
      </c>
      <c r="B65" s="179">
        <f t="shared" si="2"/>
        <v>16.405399612052502</v>
      </c>
    </row>
    <row r="66" spans="1:2" x14ac:dyDescent="0.2">
      <c r="A66" s="178">
        <v>2025</v>
      </c>
      <c r="B66" s="179">
        <f t="shared" si="2"/>
        <v>16.055964600315782</v>
      </c>
    </row>
    <row r="67" spans="1:2" x14ac:dyDescent="0.2">
      <c r="A67" s="178">
        <v>2026</v>
      </c>
      <c r="B67" s="179">
        <f t="shared" si="2"/>
        <v>15.713972554329056</v>
      </c>
    </row>
    <row r="68" spans="1:2" x14ac:dyDescent="0.2">
      <c r="A68" s="178">
        <v>2027</v>
      </c>
      <c r="B68" s="179">
        <f t="shared" si="2"/>
        <v>15.379264938921846</v>
      </c>
    </row>
    <row r="69" spans="1:2" x14ac:dyDescent="0.2">
      <c r="A69" s="178">
        <v>2028</v>
      </c>
      <c r="B69" s="179">
        <f t="shared" si="2"/>
        <v>15.051686595722812</v>
      </c>
    </row>
    <row r="70" spans="1:2" x14ac:dyDescent="0.2">
      <c r="A70" s="178">
        <v>2029</v>
      </c>
      <c r="B70" s="179">
        <f t="shared" si="2"/>
        <v>14.731085671233917</v>
      </c>
    </row>
    <row r="71" spans="1:2" x14ac:dyDescent="0.2">
      <c r="A71" s="178">
        <v>2030</v>
      </c>
      <c r="B71" s="179">
        <f>B70*(1-2.13%)</f>
        <v>14.417313546436635</v>
      </c>
    </row>
    <row r="72" spans="1:2" x14ac:dyDescent="0.2">
      <c r="A72" s="180"/>
      <c r="B72" s="181"/>
    </row>
    <row r="73" spans="1:2" x14ac:dyDescent="0.2">
      <c r="A73" s="180"/>
      <c r="B73" s="181"/>
    </row>
    <row r="74" spans="1:2" x14ac:dyDescent="0.2">
      <c r="A74" s="180"/>
      <c r="B74" s="181"/>
    </row>
    <row r="75" spans="1:2" x14ac:dyDescent="0.2">
      <c r="A75" s="180"/>
      <c r="B75" s="181"/>
    </row>
    <row r="78" spans="1:2" x14ac:dyDescent="0.2">
      <c r="A78" s="154" t="s">
        <v>45</v>
      </c>
      <c r="B78" s="154" t="s">
        <v>10</v>
      </c>
    </row>
    <row r="79" spans="1:2" x14ac:dyDescent="0.2">
      <c r="A79" s="178">
        <v>2021</v>
      </c>
      <c r="B79" s="179">
        <v>27</v>
      </c>
    </row>
    <row r="80" spans="1:2" x14ac:dyDescent="0.2">
      <c r="A80" s="178">
        <v>2022</v>
      </c>
      <c r="B80" s="179">
        <f>B79*(1-1.49%)</f>
        <v>26.5977</v>
      </c>
    </row>
    <row r="81" spans="1:2" x14ac:dyDescent="0.2">
      <c r="A81" s="178">
        <v>2023</v>
      </c>
      <c r="B81" s="179">
        <f t="shared" ref="B81:B88" si="3">B80*(1-1.49%)</f>
        <v>26.201394269999998</v>
      </c>
    </row>
    <row r="82" spans="1:2" x14ac:dyDescent="0.2">
      <c r="A82" s="178">
        <v>2024</v>
      </c>
      <c r="B82" s="179">
        <f t="shared" si="3"/>
        <v>25.810993495376998</v>
      </c>
    </row>
    <row r="83" spans="1:2" x14ac:dyDescent="0.2">
      <c r="A83" s="178">
        <v>2025</v>
      </c>
      <c r="B83" s="179">
        <f t="shared" si="3"/>
        <v>25.426409692295881</v>
      </c>
    </row>
    <row r="84" spans="1:2" x14ac:dyDescent="0.2">
      <c r="A84" s="178">
        <v>2026</v>
      </c>
      <c r="B84" s="179">
        <f t="shared" si="3"/>
        <v>25.047556187880673</v>
      </c>
    </row>
    <row r="85" spans="1:2" x14ac:dyDescent="0.2">
      <c r="A85" s="178">
        <v>2027</v>
      </c>
      <c r="B85" s="179">
        <f t="shared" si="3"/>
        <v>24.674347600681251</v>
      </c>
    </row>
    <row r="86" spans="1:2" x14ac:dyDescent="0.2">
      <c r="A86" s="178">
        <v>2028</v>
      </c>
      <c r="B86" s="179">
        <f t="shared" si="3"/>
        <v>24.306699821431099</v>
      </c>
    </row>
    <row r="87" spans="1:2" x14ac:dyDescent="0.2">
      <c r="A87" s="178">
        <v>2029</v>
      </c>
      <c r="B87" s="179">
        <f t="shared" si="3"/>
        <v>23.944529994091774</v>
      </c>
    </row>
    <row r="88" spans="1:2" x14ac:dyDescent="0.2">
      <c r="A88" s="178">
        <v>2030</v>
      </c>
      <c r="B88" s="179">
        <f t="shared" si="3"/>
        <v>23.587756497179807</v>
      </c>
    </row>
    <row r="89" spans="1:2" x14ac:dyDescent="0.2">
      <c r="A89" s="180"/>
      <c r="B89" s="181"/>
    </row>
    <row r="90" spans="1:2" x14ac:dyDescent="0.2">
      <c r="A90" s="180"/>
      <c r="B90" s="181"/>
    </row>
    <row r="91" spans="1:2" x14ac:dyDescent="0.2">
      <c r="A91" s="180"/>
      <c r="B91" s="181"/>
    </row>
    <row r="92" spans="1:2" x14ac:dyDescent="0.2">
      <c r="A92" s="180"/>
      <c r="B92" s="181"/>
    </row>
    <row r="93" spans="1:2" x14ac:dyDescent="0.2">
      <c r="A93" s="180"/>
      <c r="B93" s="181"/>
    </row>
    <row r="94" spans="1:2" x14ac:dyDescent="0.2">
      <c r="A94" s="180"/>
      <c r="B94" s="181"/>
    </row>
    <row r="96" spans="1:2" x14ac:dyDescent="0.2">
      <c r="A96" s="160" t="s">
        <v>231</v>
      </c>
    </row>
    <row r="97" spans="1:5" x14ac:dyDescent="0.2">
      <c r="A97" s="290" t="s">
        <v>232</v>
      </c>
      <c r="B97" s="291"/>
      <c r="C97" s="291"/>
      <c r="D97" s="291"/>
      <c r="E97" s="292"/>
    </row>
    <row r="98" spans="1:5" x14ac:dyDescent="0.2">
      <c r="A98" s="154" t="s">
        <v>233</v>
      </c>
      <c r="B98" s="154" t="s">
        <v>234</v>
      </c>
      <c r="C98" s="154" t="s">
        <v>203</v>
      </c>
      <c r="D98" s="154" t="s">
        <v>235</v>
      </c>
      <c r="E98" s="154" t="s">
        <v>236</v>
      </c>
    </row>
    <row r="99" spans="1:5" x14ac:dyDescent="0.2">
      <c r="A99" s="293" t="s">
        <v>189</v>
      </c>
      <c r="B99" s="168" t="s">
        <v>237</v>
      </c>
      <c r="C99" s="167" t="s">
        <v>238</v>
      </c>
      <c r="D99" s="168">
        <v>15</v>
      </c>
      <c r="E99" s="168" t="s">
        <v>239</v>
      </c>
    </row>
    <row r="100" spans="1:5" x14ac:dyDescent="0.2">
      <c r="A100" s="293"/>
      <c r="B100" s="168" t="s">
        <v>240</v>
      </c>
      <c r="C100" s="168" t="s">
        <v>241</v>
      </c>
      <c r="D100" s="168">
        <v>100</v>
      </c>
      <c r="E100" s="168" t="s">
        <v>242</v>
      </c>
    </row>
    <row r="101" spans="1:5" x14ac:dyDescent="0.2">
      <c r="A101" s="293"/>
      <c r="B101" s="168" t="s">
        <v>243</v>
      </c>
      <c r="C101" s="168" t="s">
        <v>244</v>
      </c>
      <c r="D101" s="168">
        <v>100</v>
      </c>
      <c r="E101" s="168" t="s">
        <v>245</v>
      </c>
    </row>
    <row r="102" spans="1:5" x14ac:dyDescent="0.2">
      <c r="A102" s="293" t="s">
        <v>190</v>
      </c>
      <c r="B102" s="168" t="s">
        <v>237</v>
      </c>
      <c r="C102" s="168" t="s">
        <v>238</v>
      </c>
      <c r="D102" s="168">
        <v>20</v>
      </c>
      <c r="E102" s="168" t="s">
        <v>239</v>
      </c>
    </row>
    <row r="103" spans="1:5" x14ac:dyDescent="0.2">
      <c r="A103" s="293"/>
      <c r="B103" s="168" t="s">
        <v>240</v>
      </c>
      <c r="C103" s="168" t="s">
        <v>241</v>
      </c>
      <c r="D103" s="168">
        <v>100</v>
      </c>
      <c r="E103" s="168" t="s">
        <v>242</v>
      </c>
    </row>
    <row r="104" spans="1:5" x14ac:dyDescent="0.2">
      <c r="A104" s="293"/>
      <c r="B104" s="168" t="s">
        <v>243</v>
      </c>
      <c r="C104" s="168" t="s">
        <v>244</v>
      </c>
      <c r="D104" s="168">
        <v>100</v>
      </c>
      <c r="E104" s="168" t="s">
        <v>245</v>
      </c>
    </row>
    <row r="105" spans="1:5" x14ac:dyDescent="0.2">
      <c r="A105" s="293" t="s">
        <v>191</v>
      </c>
      <c r="B105" s="168" t="s">
        <v>246</v>
      </c>
      <c r="C105" s="168" t="s">
        <v>238</v>
      </c>
      <c r="D105" s="168">
        <v>20</v>
      </c>
      <c r="E105" s="168" t="s">
        <v>239</v>
      </c>
    </row>
    <row r="106" spans="1:5" x14ac:dyDescent="0.2">
      <c r="A106" s="293"/>
      <c r="B106" s="168" t="s">
        <v>240</v>
      </c>
      <c r="C106" s="168" t="s">
        <v>241</v>
      </c>
      <c r="D106" s="168">
        <v>100</v>
      </c>
      <c r="E106" s="168" t="s">
        <v>242</v>
      </c>
    </row>
    <row r="107" spans="1:5" x14ac:dyDescent="0.2">
      <c r="A107" s="293"/>
      <c r="B107" s="168" t="s">
        <v>247</v>
      </c>
      <c r="C107" s="168" t="s">
        <v>244</v>
      </c>
      <c r="D107" s="168">
        <v>50</v>
      </c>
      <c r="E107" s="168" t="s">
        <v>245</v>
      </c>
    </row>
    <row r="108" spans="1:5" x14ac:dyDescent="0.2">
      <c r="A108" s="167" t="s">
        <v>192</v>
      </c>
      <c r="B108" s="168" t="s">
        <v>248</v>
      </c>
      <c r="C108" s="168" t="s">
        <v>249</v>
      </c>
      <c r="D108" s="168">
        <v>100</v>
      </c>
      <c r="E108" s="168" t="s">
        <v>242</v>
      </c>
    </row>
    <row r="111" spans="1:5" x14ac:dyDescent="0.2">
      <c r="A111" s="160" t="s">
        <v>231</v>
      </c>
    </row>
    <row r="112" spans="1:5" x14ac:dyDescent="0.2">
      <c r="A112" s="161" t="s">
        <v>159</v>
      </c>
    </row>
    <row r="113" spans="1:10" x14ac:dyDescent="0.2">
      <c r="A113" s="171" t="s">
        <v>250</v>
      </c>
      <c r="B113" s="182" t="s">
        <v>251</v>
      </c>
      <c r="C113" s="182" t="s">
        <v>252</v>
      </c>
      <c r="D113" s="182" t="s">
        <v>253</v>
      </c>
      <c r="E113" s="182" t="s">
        <v>197</v>
      </c>
    </row>
    <row r="114" spans="1:10" x14ac:dyDescent="0.2">
      <c r="A114" s="156" t="s">
        <v>188</v>
      </c>
      <c r="B114" s="169"/>
      <c r="C114" s="169"/>
      <c r="D114" s="169"/>
      <c r="E114" s="169"/>
    </row>
    <row r="115" spans="1:10" x14ac:dyDescent="0.2">
      <c r="A115" s="157" t="s">
        <v>189</v>
      </c>
      <c r="B115" s="183">
        <v>15</v>
      </c>
      <c r="C115" s="183">
        <v>100</v>
      </c>
      <c r="D115" s="183">
        <v>100</v>
      </c>
      <c r="E115" s="184">
        <f>AVERAGE(B115:D115)</f>
        <v>71.666666666666671</v>
      </c>
    </row>
    <row r="116" spans="1:10" x14ac:dyDescent="0.2">
      <c r="A116" s="157" t="s">
        <v>190</v>
      </c>
      <c r="B116" s="185">
        <v>20</v>
      </c>
      <c r="C116" s="183">
        <v>100</v>
      </c>
      <c r="D116" s="186">
        <v>100</v>
      </c>
      <c r="E116" s="184">
        <f>AVERAGE(B116:D116)</f>
        <v>73.333333333333329</v>
      </c>
    </row>
    <row r="117" spans="1:10" ht="15" customHeight="1" x14ac:dyDescent="0.2">
      <c r="A117" s="157" t="s">
        <v>191</v>
      </c>
      <c r="B117" s="186">
        <v>20</v>
      </c>
      <c r="C117" s="183">
        <v>100</v>
      </c>
      <c r="D117" s="186">
        <v>50</v>
      </c>
      <c r="E117" s="184">
        <f>AVERAGE(B117:D117)</f>
        <v>56.666666666666664</v>
      </c>
    </row>
    <row r="118" spans="1:10" ht="11.25" customHeight="1" x14ac:dyDescent="0.2">
      <c r="A118" s="157" t="s">
        <v>192</v>
      </c>
      <c r="B118" s="187" t="s">
        <v>238</v>
      </c>
      <c r="C118" s="183">
        <v>100</v>
      </c>
      <c r="D118" s="187" t="s">
        <v>238</v>
      </c>
      <c r="E118" s="184">
        <f>AVERAGE(B118:D118)</f>
        <v>100</v>
      </c>
    </row>
    <row r="119" spans="1:10" x14ac:dyDescent="0.2">
      <c r="A119" s="156" t="s">
        <v>198</v>
      </c>
      <c r="B119" s="188"/>
      <c r="C119" s="188"/>
      <c r="D119" s="188"/>
      <c r="E119" s="189">
        <f>AVERAGE(E115:E118)</f>
        <v>75.416666666666657</v>
      </c>
    </row>
    <row r="122" spans="1:10" x14ac:dyDescent="0.2">
      <c r="A122" s="287" t="s">
        <v>221</v>
      </c>
      <c r="B122" s="287" t="s">
        <v>222</v>
      </c>
      <c r="C122" s="287" t="s">
        <v>45</v>
      </c>
      <c r="D122" s="287" t="s">
        <v>254</v>
      </c>
      <c r="E122" s="288" t="s">
        <v>255</v>
      </c>
      <c r="F122" s="294" t="s">
        <v>256</v>
      </c>
      <c r="G122" s="295" t="s">
        <v>257</v>
      </c>
      <c r="H122" s="295" t="s">
        <v>258</v>
      </c>
      <c r="I122" s="296" t="s">
        <v>259</v>
      </c>
      <c r="J122" s="295" t="s">
        <v>260</v>
      </c>
    </row>
    <row r="123" spans="1:10" x14ac:dyDescent="0.2">
      <c r="A123" s="287"/>
      <c r="B123" s="287"/>
      <c r="C123" s="287"/>
      <c r="D123" s="287"/>
      <c r="E123" s="288"/>
      <c r="F123" s="294"/>
      <c r="G123" s="288"/>
      <c r="H123" s="288"/>
      <c r="I123" s="296"/>
      <c r="J123" s="288"/>
    </row>
    <row r="124" spans="1:10" x14ac:dyDescent="0.2">
      <c r="A124" s="287" t="s">
        <v>227</v>
      </c>
      <c r="B124" s="288" t="s">
        <v>261</v>
      </c>
      <c r="C124" s="168">
        <v>2007</v>
      </c>
      <c r="D124" s="169"/>
      <c r="E124" s="168">
        <v>277</v>
      </c>
      <c r="F124" s="176"/>
      <c r="G124" s="286">
        <f>AVERAGE(F127:F131)</f>
        <v>-1.1592420173568888E-2</v>
      </c>
      <c r="H124" s="156"/>
      <c r="I124" s="156"/>
      <c r="J124" s="289">
        <f>AVERAGE(I127:I131)</f>
        <v>6.4344332840815838E-2</v>
      </c>
    </row>
    <row r="125" spans="1:10" x14ac:dyDescent="0.2">
      <c r="A125" s="287"/>
      <c r="B125" s="288"/>
      <c r="C125" s="168">
        <v>2008</v>
      </c>
      <c r="D125" s="169"/>
      <c r="E125" s="168">
        <v>217</v>
      </c>
      <c r="F125" s="176">
        <f t="shared" ref="F125:F136" si="4">(E125-E124)/E124</f>
        <v>-0.21660649819494585</v>
      </c>
      <c r="G125" s="286"/>
      <c r="H125" s="156"/>
      <c r="I125" s="156"/>
      <c r="J125" s="281"/>
    </row>
    <row r="126" spans="1:10" x14ac:dyDescent="0.2">
      <c r="A126" s="287"/>
      <c r="B126" s="288"/>
      <c r="C126" s="168">
        <v>2009</v>
      </c>
      <c r="D126" s="169">
        <f>58901370/1000000</f>
        <v>58.90137</v>
      </c>
      <c r="E126" s="168">
        <v>226</v>
      </c>
      <c r="F126" s="176">
        <f t="shared" si="4"/>
        <v>4.1474654377880185E-2</v>
      </c>
      <c r="G126" s="286"/>
      <c r="H126" s="156">
        <f t="shared" ref="H126:H131" si="5">D126*E126</f>
        <v>13311.70962</v>
      </c>
      <c r="I126" s="156"/>
      <c r="J126" s="281"/>
    </row>
    <row r="127" spans="1:10" x14ac:dyDescent="0.2">
      <c r="A127" s="287"/>
      <c r="B127" s="288"/>
      <c r="C127" s="168">
        <v>2010</v>
      </c>
      <c r="D127" s="169">
        <f>64469827/1000000</f>
        <v>64.469826999999995</v>
      </c>
      <c r="E127" s="168">
        <v>233</v>
      </c>
      <c r="F127" s="176">
        <f t="shared" si="4"/>
        <v>3.0973451327433628E-2</v>
      </c>
      <c r="G127" s="286"/>
      <c r="H127" s="156">
        <f t="shared" si="5"/>
        <v>15021.469690999998</v>
      </c>
      <c r="I127" s="176">
        <f>(H127-H126)/H126</f>
        <v>0.1284403070535127</v>
      </c>
      <c r="J127" s="281"/>
    </row>
    <row r="128" spans="1:10" x14ac:dyDescent="0.2">
      <c r="A128" s="287"/>
      <c r="B128" s="288"/>
      <c r="C128" s="168">
        <v>2011</v>
      </c>
      <c r="D128" s="169">
        <f>69510532/1000000</f>
        <v>69.510531999999998</v>
      </c>
      <c r="E128" s="168">
        <v>217</v>
      </c>
      <c r="F128" s="176">
        <f t="shared" si="4"/>
        <v>-6.8669527896995708E-2</v>
      </c>
      <c r="G128" s="286"/>
      <c r="H128" s="156">
        <f t="shared" si="5"/>
        <v>15083.785443999999</v>
      </c>
      <c r="I128" s="176">
        <f>(H128-H127)/H127</f>
        <v>4.1484458100219572E-3</v>
      </c>
      <c r="J128" s="281"/>
    </row>
    <row r="129" spans="1:10" x14ac:dyDescent="0.2">
      <c r="A129" s="287"/>
      <c r="B129" s="288"/>
      <c r="C129" s="168">
        <v>2012</v>
      </c>
      <c r="D129" s="169">
        <f>75229228/1000000</f>
        <v>75.229228000000006</v>
      </c>
      <c r="E129" s="168">
        <v>220</v>
      </c>
      <c r="F129" s="176">
        <f t="shared" si="4"/>
        <v>1.3824884792626729E-2</v>
      </c>
      <c r="G129" s="286"/>
      <c r="H129" s="156">
        <f t="shared" si="5"/>
        <v>16550.43016</v>
      </c>
      <c r="I129" s="176">
        <f>(H129-H128)/H128</f>
        <v>9.7233199281775776E-2</v>
      </c>
      <c r="J129" s="281"/>
    </row>
    <row r="130" spans="1:10" x14ac:dyDescent="0.2">
      <c r="A130" s="287"/>
      <c r="B130" s="288"/>
      <c r="C130" s="168">
        <v>2013</v>
      </c>
      <c r="D130" s="169">
        <f>82256949/1000000</f>
        <v>82.256949000000006</v>
      </c>
      <c r="E130" s="168">
        <v>240</v>
      </c>
      <c r="F130" s="176">
        <f t="shared" si="4"/>
        <v>9.0909090909090912E-2</v>
      </c>
      <c r="G130" s="286"/>
      <c r="H130" s="156">
        <f t="shared" si="5"/>
        <v>19741.66776</v>
      </c>
      <c r="I130" s="176">
        <f>(H130-H129)/H129</f>
        <v>0.19281901250595654</v>
      </c>
      <c r="J130" s="281"/>
    </row>
    <row r="131" spans="1:10" x14ac:dyDescent="0.2">
      <c r="A131" s="287"/>
      <c r="B131" s="288"/>
      <c r="C131" s="168">
        <v>2014</v>
      </c>
      <c r="D131" s="169">
        <f>84520726/1000000</f>
        <v>84.520725999999996</v>
      </c>
      <c r="E131" s="168">
        <v>210</v>
      </c>
      <c r="F131" s="176">
        <f t="shared" si="4"/>
        <v>-0.125</v>
      </c>
      <c r="G131" s="286"/>
      <c r="H131" s="156">
        <f t="shared" si="5"/>
        <v>17749.352459999998</v>
      </c>
      <c r="I131" s="176">
        <f>(H131-H130)/H130</f>
        <v>-0.10091930044718785</v>
      </c>
      <c r="J131" s="281"/>
    </row>
    <row r="132" spans="1:10" x14ac:dyDescent="0.2">
      <c r="A132" s="287"/>
      <c r="B132" s="288"/>
      <c r="C132" s="168">
        <v>2015</v>
      </c>
      <c r="D132" s="169"/>
      <c r="E132" s="168">
        <v>192</v>
      </c>
      <c r="F132" s="176">
        <f t="shared" si="4"/>
        <v>-8.5714285714285715E-2</v>
      </c>
      <c r="G132" s="286"/>
      <c r="H132" s="156"/>
      <c r="I132" s="156"/>
      <c r="J132" s="281"/>
    </row>
    <row r="133" spans="1:10" x14ac:dyDescent="0.2">
      <c r="A133" s="287"/>
      <c r="B133" s="288"/>
      <c r="C133" s="168">
        <v>2016</v>
      </c>
      <c r="D133" s="169"/>
      <c r="E133" s="168">
        <v>138</v>
      </c>
      <c r="F133" s="176">
        <f t="shared" si="4"/>
        <v>-0.28125</v>
      </c>
      <c r="G133" s="286"/>
      <c r="H133" s="156"/>
      <c r="I133" s="156"/>
      <c r="J133" s="281"/>
    </row>
    <row r="134" spans="1:10" x14ac:dyDescent="0.2">
      <c r="A134" s="287"/>
      <c r="B134" s="288"/>
      <c r="C134" s="168">
        <v>2017</v>
      </c>
      <c r="D134" s="169"/>
      <c r="E134" s="168">
        <v>116</v>
      </c>
      <c r="F134" s="176">
        <f t="shared" si="4"/>
        <v>-0.15942028985507245</v>
      </c>
      <c r="G134" s="286"/>
      <c r="H134" s="156"/>
      <c r="I134" s="156"/>
      <c r="J134" s="281"/>
    </row>
    <row r="135" spans="1:10" x14ac:dyDescent="0.2">
      <c r="A135" s="287"/>
      <c r="B135" s="288"/>
      <c r="C135" s="168">
        <v>2018</v>
      </c>
      <c r="D135" s="169"/>
      <c r="E135" s="168">
        <v>104</v>
      </c>
      <c r="F135" s="176">
        <f t="shared" si="4"/>
        <v>-0.10344827586206896</v>
      </c>
      <c r="G135" s="286"/>
      <c r="H135" s="156"/>
      <c r="I135" s="156"/>
      <c r="J135" s="281"/>
    </row>
    <row r="136" spans="1:10" x14ac:dyDescent="0.2">
      <c r="A136" s="287"/>
      <c r="B136" s="288"/>
      <c r="C136" s="168">
        <v>2019</v>
      </c>
      <c r="D136" s="169"/>
      <c r="E136" s="168">
        <v>85</v>
      </c>
      <c r="F136" s="176">
        <f t="shared" si="4"/>
        <v>-0.18269230769230768</v>
      </c>
      <c r="G136" s="286"/>
      <c r="H136" s="156"/>
      <c r="I136" s="156"/>
      <c r="J136" s="282"/>
    </row>
    <row r="140" spans="1:10" x14ac:dyDescent="0.2">
      <c r="A140" s="154" t="s">
        <v>45</v>
      </c>
      <c r="B140" s="154" t="s">
        <v>250</v>
      </c>
    </row>
    <row r="141" spans="1:10" x14ac:dyDescent="0.2">
      <c r="A141" s="190">
        <v>2021</v>
      </c>
      <c r="B141" s="191">
        <f>75</f>
        <v>75</v>
      </c>
    </row>
    <row r="142" spans="1:10" x14ac:dyDescent="0.2">
      <c r="A142" s="190">
        <v>2022</v>
      </c>
      <c r="B142" s="191">
        <f>B141*(1+6.43%)</f>
        <v>79.822500000000005</v>
      </c>
    </row>
    <row r="143" spans="1:10" x14ac:dyDescent="0.2">
      <c r="A143" s="190">
        <v>2023</v>
      </c>
      <c r="B143" s="191">
        <f t="shared" ref="B143:B150" si="6">B142*(1+6.43%)</f>
        <v>84.955086750000007</v>
      </c>
    </row>
    <row r="144" spans="1:10" x14ac:dyDescent="0.2">
      <c r="A144" s="190">
        <v>2024</v>
      </c>
      <c r="B144" s="191">
        <f t="shared" si="6"/>
        <v>90.41769882802501</v>
      </c>
    </row>
    <row r="145" spans="1:2" x14ac:dyDescent="0.2">
      <c r="A145" s="190">
        <v>2025</v>
      </c>
      <c r="B145" s="191">
        <f t="shared" si="6"/>
        <v>96.23155686266702</v>
      </c>
    </row>
    <row r="146" spans="1:2" x14ac:dyDescent="0.2">
      <c r="A146" s="190">
        <v>2026</v>
      </c>
      <c r="B146" s="191">
        <f t="shared" si="6"/>
        <v>102.41924596893651</v>
      </c>
    </row>
    <row r="147" spans="1:2" x14ac:dyDescent="0.2">
      <c r="A147" s="190">
        <v>2027</v>
      </c>
      <c r="B147" s="191">
        <f t="shared" si="6"/>
        <v>109.00480348473913</v>
      </c>
    </row>
    <row r="148" spans="1:2" x14ac:dyDescent="0.2">
      <c r="A148" s="190">
        <v>2028</v>
      </c>
      <c r="B148" s="191">
        <f t="shared" si="6"/>
        <v>116.01381234880786</v>
      </c>
    </row>
    <row r="149" spans="1:2" x14ac:dyDescent="0.2">
      <c r="A149" s="190">
        <v>2029</v>
      </c>
      <c r="B149" s="191">
        <f t="shared" si="6"/>
        <v>123.47350048283622</v>
      </c>
    </row>
    <row r="150" spans="1:2" x14ac:dyDescent="0.2">
      <c r="A150" s="190">
        <v>2030</v>
      </c>
      <c r="B150" s="191">
        <f t="shared" si="6"/>
        <v>131.4128465638826</v>
      </c>
    </row>
  </sheetData>
  <mergeCells count="31">
    <mergeCell ref="I122:I123"/>
    <mergeCell ref="J122:J123"/>
    <mergeCell ref="A124:A136"/>
    <mergeCell ref="B124:B136"/>
    <mergeCell ref="G124:G136"/>
    <mergeCell ref="J124:J136"/>
    <mergeCell ref="A97:E97"/>
    <mergeCell ref="A99:A101"/>
    <mergeCell ref="A102:A104"/>
    <mergeCell ref="A105:A107"/>
    <mergeCell ref="A122:A123"/>
    <mergeCell ref="B122:B123"/>
    <mergeCell ref="C122:C123"/>
    <mergeCell ref="D122:D123"/>
    <mergeCell ref="E122:E123"/>
    <mergeCell ref="F122:F123"/>
    <mergeCell ref="G122:G123"/>
    <mergeCell ref="H122:H123"/>
    <mergeCell ref="G31:G32"/>
    <mergeCell ref="A33:A58"/>
    <mergeCell ref="B33:B45"/>
    <mergeCell ref="G33:G45"/>
    <mergeCell ref="B46:B58"/>
    <mergeCell ref="G46:G58"/>
    <mergeCell ref="A2:F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C77D-5DE0-4F96-BFF5-C60F8B631521}">
  <dimension ref="A2:A12"/>
  <sheetViews>
    <sheetView workbookViewId="0">
      <selection activeCell="I17" sqref="I17"/>
    </sheetView>
  </sheetViews>
  <sheetFormatPr defaultRowHeight="12.75" x14ac:dyDescent="0.2"/>
  <sheetData>
    <row r="2" spans="1:1" x14ac:dyDescent="0.2">
      <c r="A2" s="153" t="s">
        <v>262</v>
      </c>
    </row>
    <row r="3" spans="1:1" x14ac:dyDescent="0.2">
      <c r="A3" s="153" t="s">
        <v>263</v>
      </c>
    </row>
    <row r="4" spans="1:1" x14ac:dyDescent="0.2">
      <c r="A4" s="153" t="s">
        <v>264</v>
      </c>
    </row>
    <row r="5" spans="1:1" x14ac:dyDescent="0.2">
      <c r="A5" s="153" t="s">
        <v>265</v>
      </c>
    </row>
    <row r="6" spans="1:1" x14ac:dyDescent="0.2">
      <c r="A6" s="153" t="s">
        <v>266</v>
      </c>
    </row>
    <row r="7" spans="1:1" x14ac:dyDescent="0.2">
      <c r="A7" s="153" t="s">
        <v>267</v>
      </c>
    </row>
    <row r="8" spans="1:1" x14ac:dyDescent="0.2">
      <c r="A8" s="153" t="s">
        <v>268</v>
      </c>
    </row>
    <row r="9" spans="1:1" x14ac:dyDescent="0.2">
      <c r="A9" s="153" t="s">
        <v>269</v>
      </c>
    </row>
    <row r="10" spans="1:1" x14ac:dyDescent="0.2">
      <c r="A10" s="153" t="s">
        <v>270</v>
      </c>
    </row>
    <row r="11" spans="1:1" x14ac:dyDescent="0.2">
      <c r="A11" s="153" t="s">
        <v>266</v>
      </c>
    </row>
    <row r="12" spans="1:1" x14ac:dyDescent="0.2">
      <c r="A12" s="153" t="s">
        <v>271</v>
      </c>
    </row>
  </sheetData>
  <hyperlinks>
    <hyperlink ref="A2" r:id="rId1" xr:uid="{C7737CF0-D919-408B-97E6-0C6CE069A931}"/>
    <hyperlink ref="A3" r:id="rId2" xr:uid="{DDC43916-7D1B-4140-9721-E12B312B74CE}"/>
    <hyperlink ref="A4" r:id="rId3" xr:uid="{95AE6630-2A23-43DE-BBFA-03173820E679}"/>
    <hyperlink ref="A5" r:id="rId4" location="SIM_plans" xr:uid="{A29C0734-6C88-407D-B397-04E39E7A3DC1}"/>
    <hyperlink ref="A6" r:id="rId5" xr:uid="{5CE41277-07BA-478E-948A-EAC427A862A3}"/>
    <hyperlink ref="A7" r:id="rId6" xr:uid="{15C54B63-02E8-494D-8BB9-D519F7336CA5}"/>
    <hyperlink ref="A8" r:id="rId7" xr:uid="{CA1D80C9-85E2-43AE-B8F9-0B21C9443221}"/>
    <hyperlink ref="A9" r:id="rId8" xr:uid="{8B6C9A8A-0B50-4250-B190-F1BFF0BAAF5D}"/>
    <hyperlink ref="A10" r:id="rId9" location=":~:text=The%20average%20minutes%20of%20use,minutes%20recorded%20one%20year%20before." xr:uid="{14B3D2C5-DA2F-49DF-AC57-3ED94F54819F}"/>
    <hyperlink ref="A11" r:id="rId10" xr:uid="{2F2D2A73-4403-4BCF-95FF-E4BACFDED49C}"/>
    <hyperlink ref="A12" r:id="rId11" xr:uid="{6C946BAC-2FD4-4C06-9585-763DF1A9EBE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3708-111C-4B35-9CEF-68836120A2EA}">
  <dimension ref="B3:L47"/>
  <sheetViews>
    <sheetView workbookViewId="0">
      <selection activeCell="C10" sqref="C10:L10"/>
    </sheetView>
  </sheetViews>
  <sheetFormatPr defaultRowHeight="15" x14ac:dyDescent="0.25"/>
  <cols>
    <col min="1" max="1" width="9.140625" style="110"/>
    <col min="2" max="2" width="26" style="110" bestFit="1" customWidth="1"/>
    <col min="3" max="16384" width="9.140625" style="110"/>
  </cols>
  <sheetData>
    <row r="3" spans="2:12" x14ac:dyDescent="0.25">
      <c r="B3" s="297" t="s">
        <v>272</v>
      </c>
      <c r="C3" s="298"/>
      <c r="D3" s="298"/>
      <c r="E3" s="298"/>
      <c r="F3" s="298"/>
      <c r="G3" s="298"/>
      <c r="H3" s="298"/>
      <c r="I3" s="298"/>
      <c r="J3" s="298"/>
      <c r="K3" s="298"/>
      <c r="L3" s="299"/>
    </row>
    <row r="4" spans="2:12" x14ac:dyDescent="0.25">
      <c r="B4" s="300" t="s">
        <v>273</v>
      </c>
      <c r="C4" s="301"/>
      <c r="D4" s="301"/>
      <c r="E4" s="301"/>
      <c r="F4" s="301"/>
      <c r="G4" s="301"/>
      <c r="H4" s="301"/>
      <c r="I4" s="301"/>
      <c r="J4" s="301"/>
      <c r="K4" s="301"/>
      <c r="L4" s="302"/>
    </row>
    <row r="5" spans="2:12" x14ac:dyDescent="0.25">
      <c r="B5" s="192" t="s">
        <v>45</v>
      </c>
      <c r="C5" s="131">
        <v>2021</v>
      </c>
      <c r="D5" s="131">
        <v>2022</v>
      </c>
      <c r="E5" s="131">
        <v>2023</v>
      </c>
      <c r="F5" s="131">
        <v>2024</v>
      </c>
      <c r="G5" s="131">
        <v>2025</v>
      </c>
      <c r="H5" s="131">
        <v>2026</v>
      </c>
      <c r="I5" s="131">
        <v>2027</v>
      </c>
      <c r="J5" s="131">
        <v>2028</v>
      </c>
      <c r="K5" s="131">
        <v>2029</v>
      </c>
      <c r="L5" s="131">
        <v>2030</v>
      </c>
    </row>
    <row r="6" spans="2:12" x14ac:dyDescent="0.25">
      <c r="B6" s="193" t="s">
        <v>274</v>
      </c>
      <c r="C6" s="194">
        <v>0.8</v>
      </c>
      <c r="D6" s="194">
        <f>C6*EXP(0.014)</f>
        <v>0.81127876715079383</v>
      </c>
      <c r="E6" s="194">
        <f t="shared" ref="E6:L6" si="0">D6*EXP(0.014)</f>
        <v>0.82271654753713996</v>
      </c>
      <c r="F6" s="194">
        <f t="shared" si="0"/>
        <v>0.83431558300061048</v>
      </c>
      <c r="G6" s="194">
        <f t="shared" si="0"/>
        <v>0.84607814698928885</v>
      </c>
      <c r="H6" s="194">
        <f t="shared" si="0"/>
        <v>0.85800654500337292</v>
      </c>
      <c r="I6" s="194">
        <f t="shared" si="0"/>
        <v>0.87010311504706062</v>
      </c>
      <c r="J6" s="194">
        <f t="shared" si="0"/>
        <v>0.88237022808680576</v>
      </c>
      <c r="K6" s="194">
        <f t="shared" si="0"/>
        <v>0.89481028851603561</v>
      </c>
      <c r="L6" s="194">
        <f t="shared" si="0"/>
        <v>0.9074257346264194</v>
      </c>
    </row>
    <row r="7" spans="2:12" x14ac:dyDescent="0.25">
      <c r="B7" s="193" t="s">
        <v>275</v>
      </c>
      <c r="C7" s="194">
        <v>0.04</v>
      </c>
      <c r="D7" s="194">
        <f>C7*1.02</f>
        <v>4.0800000000000003E-2</v>
      </c>
      <c r="E7" s="194">
        <f t="shared" ref="E7:G7" si="1">D7*1.02</f>
        <v>4.1616000000000007E-2</v>
      </c>
      <c r="F7" s="194">
        <f t="shared" si="1"/>
        <v>4.2448320000000005E-2</v>
      </c>
      <c r="G7" s="194">
        <f t="shared" si="1"/>
        <v>4.3297286400000003E-2</v>
      </c>
      <c r="H7" s="194">
        <f>G7*0.95</f>
        <v>4.1132422080000001E-2</v>
      </c>
      <c r="I7" s="194">
        <f t="shared" ref="I7:L7" si="2">H7*0.95</f>
        <v>3.9075800975999997E-2</v>
      </c>
      <c r="J7" s="194">
        <f t="shared" si="2"/>
        <v>3.7122010927199994E-2</v>
      </c>
      <c r="K7" s="194">
        <f t="shared" si="2"/>
        <v>3.5265910380839996E-2</v>
      </c>
      <c r="L7" s="194">
        <f t="shared" si="2"/>
        <v>3.3502614861797994E-2</v>
      </c>
    </row>
    <row r="8" spans="2:12" x14ac:dyDescent="0.25">
      <c r="B8" s="193" t="s">
        <v>276</v>
      </c>
      <c r="C8" s="194">
        <v>0.01</v>
      </c>
      <c r="D8" s="194">
        <f>C8*0.8</f>
        <v>8.0000000000000002E-3</v>
      </c>
      <c r="E8" s="194">
        <f t="shared" ref="E8:L8" si="3">D8*0.8</f>
        <v>6.4000000000000003E-3</v>
      </c>
      <c r="F8" s="194">
        <f t="shared" si="3"/>
        <v>5.1200000000000004E-3</v>
      </c>
      <c r="G8" s="194">
        <f t="shared" si="3"/>
        <v>4.0960000000000007E-3</v>
      </c>
      <c r="H8" s="194">
        <f t="shared" si="3"/>
        <v>3.2768000000000007E-3</v>
      </c>
      <c r="I8" s="194">
        <f t="shared" si="3"/>
        <v>2.6214400000000009E-3</v>
      </c>
      <c r="J8" s="194">
        <f t="shared" si="3"/>
        <v>2.097152000000001E-3</v>
      </c>
      <c r="K8" s="194">
        <f t="shared" si="3"/>
        <v>1.6777216000000009E-3</v>
      </c>
      <c r="L8" s="194">
        <f t="shared" si="3"/>
        <v>1.3421772800000008E-3</v>
      </c>
    </row>
    <row r="9" spans="2:12" x14ac:dyDescent="0.25">
      <c r="B9" s="193" t="s">
        <v>277</v>
      </c>
      <c r="C9" s="194">
        <v>0.02</v>
      </c>
      <c r="D9" s="194">
        <f>C9*1.02</f>
        <v>2.0400000000000001E-2</v>
      </c>
      <c r="E9" s="194">
        <f t="shared" ref="E9:L9" si="4">D9*1.02</f>
        <v>2.0808000000000004E-2</v>
      </c>
      <c r="F9" s="194">
        <f t="shared" si="4"/>
        <v>2.1224160000000002E-2</v>
      </c>
      <c r="G9" s="194">
        <f t="shared" si="4"/>
        <v>2.1648643200000001E-2</v>
      </c>
      <c r="H9" s="194">
        <f t="shared" si="4"/>
        <v>2.2081616064000002E-2</v>
      </c>
      <c r="I9" s="194">
        <f t="shared" si="4"/>
        <v>2.2523248385280002E-2</v>
      </c>
      <c r="J9" s="194">
        <f t="shared" si="4"/>
        <v>2.2973713352985602E-2</v>
      </c>
      <c r="K9" s="194">
        <f t="shared" si="4"/>
        <v>2.3433187620045315E-2</v>
      </c>
      <c r="L9" s="194">
        <f t="shared" si="4"/>
        <v>2.3901851372446221E-2</v>
      </c>
    </row>
    <row r="10" spans="2:12" x14ac:dyDescent="0.25">
      <c r="B10" s="193" t="s">
        <v>278</v>
      </c>
      <c r="C10" s="194">
        <f>SUM(C6:C9)</f>
        <v>0.87000000000000011</v>
      </c>
      <c r="D10" s="194">
        <f t="shared" ref="D10:L10" si="5">SUM(D6:D9)</f>
        <v>0.88047876715079387</v>
      </c>
      <c r="E10" s="194">
        <f t="shared" si="5"/>
        <v>0.89154054753713996</v>
      </c>
      <c r="F10" s="194">
        <f t="shared" si="5"/>
        <v>0.90310806300061053</v>
      </c>
      <c r="G10" s="194">
        <f t="shared" si="5"/>
        <v>0.91512007658928884</v>
      </c>
      <c r="H10" s="194">
        <f t="shared" si="5"/>
        <v>0.92449738314737295</v>
      </c>
      <c r="I10" s="194">
        <f t="shared" si="5"/>
        <v>0.9343236044083405</v>
      </c>
      <c r="J10" s="194">
        <f t="shared" si="5"/>
        <v>0.94456310436699142</v>
      </c>
      <c r="K10" s="194">
        <f t="shared" si="5"/>
        <v>0.95518710811692098</v>
      </c>
      <c r="L10" s="194">
        <f t="shared" si="5"/>
        <v>0.96617237814066359</v>
      </c>
    </row>
    <row r="33" spans="2:5" x14ac:dyDescent="0.25">
      <c r="C33" s="195" t="s">
        <v>45</v>
      </c>
      <c r="D33" s="192" t="s">
        <v>6</v>
      </c>
      <c r="E33" s="192" t="s">
        <v>13</v>
      </c>
    </row>
    <row r="34" spans="2:5" x14ac:dyDescent="0.25">
      <c r="C34" s="196">
        <v>2021</v>
      </c>
      <c r="D34" s="194">
        <v>0.87000000000000011</v>
      </c>
      <c r="E34" s="197">
        <f>D34</f>
        <v>0.87000000000000011</v>
      </c>
    </row>
    <row r="35" spans="2:5" x14ac:dyDescent="0.25">
      <c r="C35" s="196">
        <v>2022</v>
      </c>
      <c r="D35" s="194">
        <v>0.88047876715079387</v>
      </c>
      <c r="E35" s="197">
        <f t="shared" ref="E35:E43" si="6">D35</f>
        <v>0.88047876715079387</v>
      </c>
    </row>
    <row r="36" spans="2:5" x14ac:dyDescent="0.25">
      <c r="C36" s="196">
        <v>2023</v>
      </c>
      <c r="D36" s="194">
        <v>0.89154054753713996</v>
      </c>
      <c r="E36" s="197">
        <f t="shared" si="6"/>
        <v>0.89154054753713996</v>
      </c>
    </row>
    <row r="37" spans="2:5" x14ac:dyDescent="0.25">
      <c r="C37" s="196">
        <v>2024</v>
      </c>
      <c r="D37" s="194">
        <v>0.90310806300061053</v>
      </c>
      <c r="E37" s="197">
        <f t="shared" si="6"/>
        <v>0.90310806300061053</v>
      </c>
    </row>
    <row r="38" spans="2:5" x14ac:dyDescent="0.25">
      <c r="C38" s="196">
        <v>2025</v>
      </c>
      <c r="D38" s="194">
        <v>0.91512007658928884</v>
      </c>
      <c r="E38" s="197">
        <f t="shared" si="6"/>
        <v>0.91512007658928884</v>
      </c>
    </row>
    <row r="39" spans="2:5" x14ac:dyDescent="0.25">
      <c r="C39" s="196">
        <v>2026</v>
      </c>
      <c r="D39" s="194">
        <v>0.92449738314737295</v>
      </c>
      <c r="E39" s="197">
        <f t="shared" si="6"/>
        <v>0.92449738314737295</v>
      </c>
    </row>
    <row r="40" spans="2:5" x14ac:dyDescent="0.25">
      <c r="C40" s="196">
        <v>2027</v>
      </c>
      <c r="D40" s="194">
        <v>0.9343236044083405</v>
      </c>
      <c r="E40" s="197">
        <f t="shared" si="6"/>
        <v>0.9343236044083405</v>
      </c>
    </row>
    <row r="41" spans="2:5" x14ac:dyDescent="0.25">
      <c r="C41" s="196">
        <v>2028</v>
      </c>
      <c r="D41" s="194">
        <v>0.94456310436699142</v>
      </c>
      <c r="E41" s="197">
        <f t="shared" si="6"/>
        <v>0.94456310436699142</v>
      </c>
    </row>
    <row r="42" spans="2:5" x14ac:dyDescent="0.25">
      <c r="C42" s="196">
        <v>2029</v>
      </c>
      <c r="D42" s="194">
        <v>0.95518710811692098</v>
      </c>
      <c r="E42" s="197">
        <f t="shared" si="6"/>
        <v>0.95518710811692098</v>
      </c>
    </row>
    <row r="43" spans="2:5" x14ac:dyDescent="0.25">
      <c r="C43" s="196">
        <v>2030</v>
      </c>
      <c r="D43" s="194">
        <v>0.96617237814066359</v>
      </c>
      <c r="E43" s="197">
        <f t="shared" si="6"/>
        <v>0.96617237814066359</v>
      </c>
    </row>
    <row r="47" spans="2:5" x14ac:dyDescent="0.25">
      <c r="B47" s="198" t="s">
        <v>279</v>
      </c>
      <c r="C47" s="110" t="s">
        <v>280</v>
      </c>
    </row>
  </sheetData>
  <mergeCells count="2">
    <mergeCell ref="B3:L3"/>
    <mergeCell ref="B4:L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PCS Scoreboard</vt:lpstr>
      <vt:lpstr>Demography</vt:lpstr>
      <vt:lpstr>Estimated minutes of Usage</vt:lpstr>
      <vt:lpstr>Churn Rate</vt:lpstr>
      <vt:lpstr>Call Rate &amp; Activation</vt:lpstr>
      <vt:lpstr>Card selling price &amp; min</vt:lpstr>
      <vt:lpstr>Links</vt:lpstr>
      <vt:lpstr>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Salman</dc:creator>
  <cp:lastModifiedBy>Muhammad Salman</cp:lastModifiedBy>
  <dcterms:created xsi:type="dcterms:W3CDTF">2021-05-03T16:47:52Z</dcterms:created>
  <dcterms:modified xsi:type="dcterms:W3CDTF">2021-05-03T18:33:07Z</dcterms:modified>
</cp:coreProperties>
</file>