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drawings/drawing16.xml" ContentType="application/vnd.openxmlformats-officedocument.drawing+xml"/>
  <Override PartName="/xl/comments1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7"/>
  <workbookPr defaultThemeVersion="166925"/>
  <mc:AlternateContent xmlns:mc="http://schemas.openxmlformats.org/markup-compatibility/2006">
    <mc:Choice Requires="x15">
      <x15ac:absPath xmlns:x15ac="http://schemas.microsoft.com/office/spreadsheetml/2010/11/ac" url="C:\Users\acamacla\Documents\Git\SaintJohnRiver_PTM\data\raw\"/>
    </mc:Choice>
  </mc:AlternateContent>
  <xr:revisionPtr revIDLastSave="0" documentId="13_ncr:1_{F107C22D-7BF6-4554-AA5E-664EC769E396}" xr6:coauthVersionLast="36" xr6:coauthVersionMax="36" xr10:uidLastSave="{00000000-0000-0000-0000-000000000000}"/>
  <bookViews>
    <workbookView xWindow="0" yWindow="0" windowWidth="28800" windowHeight="11625" tabRatio="851" xr2:uid="{00000000-000D-0000-FFFF-FFFF00000000}"/>
  </bookViews>
  <sheets>
    <sheet name="Summary" sheetId="21" r:id="rId1"/>
    <sheet name="1_PublicLand" sheetId="2" r:id="rId2"/>
    <sheet name="2_ForestLand" sheetId="4" r:id="rId3"/>
    <sheet name="3_PrivateLand" sheetId="6" r:id="rId4"/>
    <sheet name="4_Wetland&amp;AqHab" sheetId="7" r:id="rId5"/>
    <sheet name="5_DamDischarges" sheetId="8" r:id="rId6"/>
    <sheet name="6_DamRemoval" sheetId="9" r:id="rId7"/>
    <sheet name="7_Poaching&amp;Bycatch" sheetId="11" r:id="rId8"/>
    <sheet name="8_WetlandPolicy" sheetId="12" r:id="rId9"/>
    <sheet name="9_WaterQuality" sheetId="13" r:id="rId10"/>
    <sheet name="10_ExSitu" sheetId="14" r:id="rId11"/>
    <sheet name="11_Disease" sheetId="16" r:id="rId12"/>
    <sheet name="12_ForestPests" sheetId="15" r:id="rId13"/>
    <sheet name="13_InvasiveSp" sheetId="17" r:id="rId14"/>
    <sheet name="14_Predators" sheetId="18" r:id="rId15"/>
    <sheet name="15_Pollution" sheetId="19" r:id="rId16"/>
    <sheet name="16_ClimateChange" sheetId="20" r:id="rId1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6" i="21" l="1"/>
  <c r="C26" i="21"/>
  <c r="B26" i="21"/>
  <c r="D18" i="21" l="1"/>
  <c r="D17" i="21"/>
  <c r="D16" i="21"/>
  <c r="D15" i="21"/>
  <c r="D14" i="21"/>
  <c r="D13" i="21"/>
  <c r="D12" i="21"/>
  <c r="D11" i="21"/>
  <c r="D10" i="21"/>
  <c r="D9" i="21"/>
  <c r="D8" i="21"/>
  <c r="D7" i="21"/>
  <c r="D6" i="21"/>
  <c r="D5" i="21"/>
  <c r="D4" i="21"/>
  <c r="D3" i="21"/>
  <c r="AU49" i="19"/>
  <c r="AU26" i="19"/>
  <c r="AU27" i="19"/>
  <c r="AU28" i="19"/>
  <c r="AU29" i="19"/>
  <c r="AU30" i="19"/>
  <c r="AU31" i="19"/>
  <c r="AU32" i="19"/>
  <c r="AU33" i="19"/>
  <c r="AU34" i="19"/>
  <c r="AU35" i="19"/>
  <c r="AU36" i="19"/>
  <c r="AU37" i="19"/>
  <c r="AU38" i="19"/>
  <c r="AU39" i="19"/>
  <c r="AU40" i="19"/>
  <c r="AU41" i="19"/>
  <c r="AU42" i="19"/>
  <c r="AU43" i="19"/>
  <c r="AU44" i="19"/>
  <c r="AU45" i="19"/>
  <c r="AU46" i="19"/>
  <c r="AU47" i="19"/>
  <c r="AU48" i="19"/>
  <c r="AU25" i="19"/>
  <c r="B12" i="19"/>
  <c r="R17" i="19"/>
  <c r="Q17" i="19"/>
  <c r="P17" i="19"/>
  <c r="C17" i="19"/>
  <c r="FN12" i="18"/>
  <c r="B17" i="9" l="1"/>
  <c r="D22" i="21" l="1"/>
  <c r="D20" i="21"/>
  <c r="BJ57" i="15"/>
  <c r="AV17" i="4" l="1"/>
  <c r="G17" i="17"/>
  <c r="BF17" i="17"/>
  <c r="AU17" i="17"/>
  <c r="F17" i="17"/>
  <c r="Z17" i="12"/>
  <c r="W17" i="7"/>
  <c r="F17" i="2"/>
  <c r="E17" i="2"/>
  <c r="W12" i="15" l="1"/>
  <c r="Z17" i="15"/>
  <c r="AA17" i="15" s="1"/>
  <c r="AA25" i="15" s="1"/>
  <c r="W25" i="15"/>
  <c r="X25" i="15"/>
  <c r="Y25" i="15"/>
  <c r="AB25" i="15"/>
  <c r="AC25" i="15"/>
  <c r="AD25" i="15"/>
  <c r="AE25" i="15"/>
  <c r="AF25" i="15"/>
  <c r="AG25" i="15"/>
  <c r="AH25" i="15"/>
  <c r="AI25" i="15"/>
  <c r="AJ25" i="15"/>
  <c r="AK25" i="15"/>
  <c r="AL25" i="15"/>
  <c r="AM25" i="15"/>
  <c r="AN25" i="15"/>
  <c r="W26" i="15"/>
  <c r="X26" i="15"/>
  <c r="Y26" i="15"/>
  <c r="Z26" i="15"/>
  <c r="AA26" i="15"/>
  <c r="AB26" i="15"/>
  <c r="AC26" i="15"/>
  <c r="AD26" i="15"/>
  <c r="AE26" i="15"/>
  <c r="AF26" i="15"/>
  <c r="AG26" i="15"/>
  <c r="AH26" i="15"/>
  <c r="AI26" i="15"/>
  <c r="AJ26" i="15"/>
  <c r="AK26" i="15"/>
  <c r="AL26" i="15"/>
  <c r="AM26" i="15"/>
  <c r="AN26" i="15"/>
  <c r="W27" i="15"/>
  <c r="X27" i="15"/>
  <c r="Y27" i="15"/>
  <c r="Z27" i="15"/>
  <c r="AA27" i="15"/>
  <c r="AB27" i="15"/>
  <c r="AC27" i="15"/>
  <c r="AD27" i="15"/>
  <c r="AE27" i="15"/>
  <c r="AF27" i="15"/>
  <c r="AG27" i="15"/>
  <c r="AH27" i="15"/>
  <c r="AI27" i="15"/>
  <c r="AJ27" i="15"/>
  <c r="AK27" i="15"/>
  <c r="AL27" i="15"/>
  <c r="AM27" i="15"/>
  <c r="AN27" i="15"/>
  <c r="W28" i="15"/>
  <c r="X28" i="15"/>
  <c r="Y28" i="15"/>
  <c r="Z28" i="15"/>
  <c r="AA28" i="15"/>
  <c r="AB28" i="15"/>
  <c r="AC28" i="15"/>
  <c r="AD28" i="15"/>
  <c r="AE28" i="15"/>
  <c r="AF28" i="15"/>
  <c r="AG28" i="15"/>
  <c r="AH28" i="15"/>
  <c r="AI28" i="15"/>
  <c r="AJ28" i="15"/>
  <c r="AK28" i="15"/>
  <c r="AL28" i="15"/>
  <c r="AM28" i="15"/>
  <c r="AN28" i="15"/>
  <c r="W29" i="15"/>
  <c r="X29" i="15"/>
  <c r="Y29" i="15"/>
  <c r="Z29" i="15"/>
  <c r="AA29" i="15"/>
  <c r="AB29" i="15"/>
  <c r="AC29" i="15"/>
  <c r="AD29" i="15"/>
  <c r="AE29" i="15"/>
  <c r="AF29" i="15"/>
  <c r="AG29" i="15"/>
  <c r="AH29" i="15"/>
  <c r="AI29" i="15"/>
  <c r="AJ29" i="15"/>
  <c r="AK29" i="15"/>
  <c r="AL29" i="15"/>
  <c r="AM29" i="15"/>
  <c r="AN29" i="15"/>
  <c r="W30" i="15"/>
  <c r="X30" i="15"/>
  <c r="Y30" i="15"/>
  <c r="Z30" i="15"/>
  <c r="AA30" i="15"/>
  <c r="AB30" i="15"/>
  <c r="AC30" i="15"/>
  <c r="AD30" i="15"/>
  <c r="AE30" i="15"/>
  <c r="AF30" i="15"/>
  <c r="AG30" i="15"/>
  <c r="AH30" i="15"/>
  <c r="AI30" i="15"/>
  <c r="AJ30" i="15"/>
  <c r="AK30" i="15"/>
  <c r="AL30" i="15"/>
  <c r="AM30" i="15"/>
  <c r="AN30" i="15"/>
  <c r="W31" i="15"/>
  <c r="X31" i="15"/>
  <c r="Y31" i="15"/>
  <c r="Z31" i="15"/>
  <c r="AA31" i="15"/>
  <c r="AB31" i="15"/>
  <c r="AC31" i="15"/>
  <c r="AD31" i="15"/>
  <c r="AE31" i="15"/>
  <c r="AF31" i="15"/>
  <c r="AG31" i="15"/>
  <c r="AH31" i="15"/>
  <c r="AI31" i="15"/>
  <c r="AJ31" i="15"/>
  <c r="AK31" i="15"/>
  <c r="AL31" i="15"/>
  <c r="AM31" i="15"/>
  <c r="AN31" i="15"/>
  <c r="W32" i="15"/>
  <c r="X32" i="15"/>
  <c r="Y32" i="15"/>
  <c r="Z32" i="15"/>
  <c r="AA32" i="15"/>
  <c r="AB32" i="15"/>
  <c r="AC32" i="15"/>
  <c r="AD32" i="15"/>
  <c r="AE32" i="15"/>
  <c r="AF32" i="15"/>
  <c r="AG32" i="15"/>
  <c r="AH32" i="15"/>
  <c r="AI32" i="15"/>
  <c r="AJ32" i="15"/>
  <c r="AK32" i="15"/>
  <c r="AL32" i="15"/>
  <c r="AM32" i="15"/>
  <c r="AN32" i="15"/>
  <c r="W33" i="15"/>
  <c r="X33" i="15"/>
  <c r="Y33" i="15"/>
  <c r="Z33" i="15"/>
  <c r="AA33" i="15"/>
  <c r="AB33" i="15"/>
  <c r="AC33" i="15"/>
  <c r="AD33" i="15"/>
  <c r="AE33" i="15"/>
  <c r="AF33" i="15"/>
  <c r="AG33" i="15"/>
  <c r="AH33" i="15"/>
  <c r="AI33" i="15"/>
  <c r="AJ33" i="15"/>
  <c r="AK33" i="15"/>
  <c r="AL33" i="15"/>
  <c r="AM33" i="15"/>
  <c r="AN33" i="15"/>
  <c r="W34" i="15"/>
  <c r="X34" i="15"/>
  <c r="Y34" i="15"/>
  <c r="Z34" i="15"/>
  <c r="AA34" i="15"/>
  <c r="AB34" i="15"/>
  <c r="AC34" i="15"/>
  <c r="AD34" i="15"/>
  <c r="AE34" i="15"/>
  <c r="AF34" i="15"/>
  <c r="AG34" i="15"/>
  <c r="AH34" i="15"/>
  <c r="AI34" i="15"/>
  <c r="AJ34" i="15"/>
  <c r="AK34" i="15"/>
  <c r="AL34" i="15"/>
  <c r="AM34" i="15"/>
  <c r="AN34" i="15"/>
  <c r="W35" i="15"/>
  <c r="X35" i="15"/>
  <c r="Y35" i="15"/>
  <c r="Z35" i="15"/>
  <c r="AA35" i="15"/>
  <c r="AB35" i="15"/>
  <c r="AC35" i="15"/>
  <c r="AD35" i="15"/>
  <c r="AE35" i="15"/>
  <c r="AF35" i="15"/>
  <c r="AG35" i="15"/>
  <c r="AH35" i="15"/>
  <c r="AI35" i="15"/>
  <c r="AJ35" i="15"/>
  <c r="AK35" i="15"/>
  <c r="AL35" i="15"/>
  <c r="AM35" i="15"/>
  <c r="AN35" i="15"/>
  <c r="W36" i="15"/>
  <c r="X36" i="15"/>
  <c r="Y36" i="15"/>
  <c r="Z36" i="15"/>
  <c r="AA36" i="15"/>
  <c r="AB36" i="15"/>
  <c r="AC36" i="15"/>
  <c r="AD36" i="15"/>
  <c r="AE36" i="15"/>
  <c r="AF36" i="15"/>
  <c r="AG36" i="15"/>
  <c r="AH36" i="15"/>
  <c r="AI36" i="15"/>
  <c r="AJ36" i="15"/>
  <c r="AK36" i="15"/>
  <c r="AL36" i="15"/>
  <c r="AM36" i="15"/>
  <c r="AN36" i="15"/>
  <c r="W37" i="15"/>
  <c r="X37" i="15"/>
  <c r="Y37" i="15"/>
  <c r="Z37" i="15"/>
  <c r="AA37" i="15"/>
  <c r="AB37" i="15"/>
  <c r="AC37" i="15"/>
  <c r="AD37" i="15"/>
  <c r="AE37" i="15"/>
  <c r="AF37" i="15"/>
  <c r="AG37" i="15"/>
  <c r="AH37" i="15"/>
  <c r="AI37" i="15"/>
  <c r="AJ37" i="15"/>
  <c r="AK37" i="15"/>
  <c r="AL37" i="15"/>
  <c r="AM37" i="15"/>
  <c r="AN37" i="15"/>
  <c r="W38" i="15"/>
  <c r="X38" i="15"/>
  <c r="Y38" i="15"/>
  <c r="Z38" i="15"/>
  <c r="AA38" i="15"/>
  <c r="AB38" i="15"/>
  <c r="AC38" i="15"/>
  <c r="AD38" i="15"/>
  <c r="AE38" i="15"/>
  <c r="AF38" i="15"/>
  <c r="AG38" i="15"/>
  <c r="AH38" i="15"/>
  <c r="AI38" i="15"/>
  <c r="AJ38" i="15"/>
  <c r="AK38" i="15"/>
  <c r="AL38" i="15"/>
  <c r="AM38" i="15"/>
  <c r="AN38" i="15"/>
  <c r="W39" i="15"/>
  <c r="X39" i="15"/>
  <c r="Y39" i="15"/>
  <c r="Z39" i="15"/>
  <c r="AA39" i="15"/>
  <c r="AB39" i="15"/>
  <c r="AC39" i="15"/>
  <c r="AD39" i="15"/>
  <c r="AE39" i="15"/>
  <c r="AF39" i="15"/>
  <c r="AG39" i="15"/>
  <c r="AH39" i="15"/>
  <c r="AI39" i="15"/>
  <c r="AJ39" i="15"/>
  <c r="AK39" i="15"/>
  <c r="AL39" i="15"/>
  <c r="AM39" i="15"/>
  <c r="AN39" i="15"/>
  <c r="W40" i="15"/>
  <c r="X40" i="15"/>
  <c r="Y40" i="15"/>
  <c r="Z40" i="15"/>
  <c r="AA40" i="15"/>
  <c r="AB40" i="15"/>
  <c r="AC40" i="15"/>
  <c r="AD40" i="15"/>
  <c r="AE40" i="15"/>
  <c r="AF40" i="15"/>
  <c r="AG40" i="15"/>
  <c r="AH40" i="15"/>
  <c r="AI40" i="15"/>
  <c r="AJ40" i="15"/>
  <c r="AK40" i="15"/>
  <c r="AL40" i="15"/>
  <c r="AM40" i="15"/>
  <c r="AN40" i="15"/>
  <c r="W41" i="15"/>
  <c r="X41" i="15"/>
  <c r="Y41" i="15"/>
  <c r="Z41" i="15"/>
  <c r="AA41" i="15"/>
  <c r="AB41" i="15"/>
  <c r="AC41" i="15"/>
  <c r="AD41" i="15"/>
  <c r="AE41" i="15"/>
  <c r="AF41" i="15"/>
  <c r="AG41" i="15"/>
  <c r="AH41" i="15"/>
  <c r="AI41" i="15"/>
  <c r="AJ41" i="15"/>
  <c r="AK41" i="15"/>
  <c r="AL41" i="15"/>
  <c r="AM41" i="15"/>
  <c r="AN41" i="15"/>
  <c r="W42" i="15"/>
  <c r="X42" i="15"/>
  <c r="Y42" i="15"/>
  <c r="Z42" i="15"/>
  <c r="AA42" i="15"/>
  <c r="AB42" i="15"/>
  <c r="AC42" i="15"/>
  <c r="AD42" i="15"/>
  <c r="AE42" i="15"/>
  <c r="AF42" i="15"/>
  <c r="AG42" i="15"/>
  <c r="AH42" i="15"/>
  <c r="AI42" i="15"/>
  <c r="AJ42" i="15"/>
  <c r="AK42" i="15"/>
  <c r="AL42" i="15"/>
  <c r="AM42" i="15"/>
  <c r="AN42" i="15"/>
  <c r="W43" i="15"/>
  <c r="X43" i="15"/>
  <c r="Y43" i="15"/>
  <c r="Z43" i="15"/>
  <c r="AA43" i="15"/>
  <c r="AB43" i="15"/>
  <c r="AC43" i="15"/>
  <c r="AD43" i="15"/>
  <c r="AE43" i="15"/>
  <c r="AF43" i="15"/>
  <c r="AG43" i="15"/>
  <c r="AH43" i="15"/>
  <c r="AI43" i="15"/>
  <c r="AJ43" i="15"/>
  <c r="AK43" i="15"/>
  <c r="AL43" i="15"/>
  <c r="AM43" i="15"/>
  <c r="AN43" i="15"/>
  <c r="W44" i="15"/>
  <c r="X44" i="15"/>
  <c r="Y44" i="15"/>
  <c r="Z44" i="15"/>
  <c r="AA44" i="15"/>
  <c r="AB44" i="15"/>
  <c r="AC44" i="15"/>
  <c r="AD44" i="15"/>
  <c r="AE44" i="15"/>
  <c r="AF44" i="15"/>
  <c r="AG44" i="15"/>
  <c r="AH44" i="15"/>
  <c r="AI44" i="15"/>
  <c r="AJ44" i="15"/>
  <c r="AK44" i="15"/>
  <c r="AL44" i="15"/>
  <c r="AM44" i="15"/>
  <c r="AN44" i="15"/>
  <c r="W45" i="15"/>
  <c r="X45" i="15"/>
  <c r="Y45" i="15"/>
  <c r="Z45" i="15"/>
  <c r="AA45" i="15"/>
  <c r="AB45" i="15"/>
  <c r="AC45" i="15"/>
  <c r="AD45" i="15"/>
  <c r="AE45" i="15"/>
  <c r="AF45" i="15"/>
  <c r="AG45" i="15"/>
  <c r="AH45" i="15"/>
  <c r="AI45" i="15"/>
  <c r="AJ45" i="15"/>
  <c r="AK45" i="15"/>
  <c r="AL45" i="15"/>
  <c r="AM45" i="15"/>
  <c r="AN45" i="15"/>
  <c r="W46" i="15"/>
  <c r="X46" i="15"/>
  <c r="Y46" i="15"/>
  <c r="Z46" i="15"/>
  <c r="AA46" i="15"/>
  <c r="AB46" i="15"/>
  <c r="AC46" i="15"/>
  <c r="AD46" i="15"/>
  <c r="AE46" i="15"/>
  <c r="AF46" i="15"/>
  <c r="AG46" i="15"/>
  <c r="AH46" i="15"/>
  <c r="AI46" i="15"/>
  <c r="AJ46" i="15"/>
  <c r="AK46" i="15"/>
  <c r="AL46" i="15"/>
  <c r="AM46" i="15"/>
  <c r="AN46" i="15"/>
  <c r="W47" i="15"/>
  <c r="X47" i="15"/>
  <c r="Y47" i="15"/>
  <c r="Z47" i="15"/>
  <c r="AA47" i="15"/>
  <c r="AB47" i="15"/>
  <c r="AC47" i="15"/>
  <c r="AD47" i="15"/>
  <c r="AE47" i="15"/>
  <c r="AF47" i="15"/>
  <c r="AG47" i="15"/>
  <c r="AH47" i="15"/>
  <c r="AI47" i="15"/>
  <c r="AJ47" i="15"/>
  <c r="AK47" i="15"/>
  <c r="AL47" i="15"/>
  <c r="AM47" i="15"/>
  <c r="AN47" i="15"/>
  <c r="W48" i="15"/>
  <c r="X48" i="15"/>
  <c r="Y48" i="15"/>
  <c r="Z48" i="15"/>
  <c r="AA48" i="15"/>
  <c r="AB48" i="15"/>
  <c r="AC48" i="15"/>
  <c r="AD48" i="15"/>
  <c r="AE48" i="15"/>
  <c r="AF48" i="15"/>
  <c r="AG48" i="15"/>
  <c r="AH48" i="15"/>
  <c r="AI48" i="15"/>
  <c r="AJ48" i="15"/>
  <c r="AK48" i="15"/>
  <c r="AL48" i="15"/>
  <c r="AM48" i="15"/>
  <c r="AN48" i="15"/>
  <c r="W49" i="15"/>
  <c r="X49" i="15"/>
  <c r="Y49" i="15"/>
  <c r="Z49" i="15"/>
  <c r="AA49" i="15"/>
  <c r="AB49" i="15"/>
  <c r="AC49" i="15"/>
  <c r="AD49" i="15"/>
  <c r="AE49" i="15"/>
  <c r="AF49" i="15"/>
  <c r="AG49" i="15"/>
  <c r="AH49" i="15"/>
  <c r="AI49" i="15"/>
  <c r="AJ49" i="15"/>
  <c r="AK49" i="15"/>
  <c r="AL49" i="15"/>
  <c r="AM49" i="15"/>
  <c r="AN49" i="15"/>
  <c r="AO31" i="15" l="1"/>
  <c r="AO48" i="15"/>
  <c r="AO47" i="15"/>
  <c r="AO44" i="15"/>
  <c r="AO40" i="15"/>
  <c r="AO39" i="15"/>
  <c r="AO36" i="15"/>
  <c r="AO32" i="15"/>
  <c r="AO28" i="15"/>
  <c r="AO38" i="15"/>
  <c r="AO30" i="15"/>
  <c r="AO43" i="15"/>
  <c r="AO41" i="15"/>
  <c r="AO35" i="15"/>
  <c r="AO34" i="15"/>
  <c r="AO33" i="15"/>
  <c r="AO27" i="15"/>
  <c r="AO26" i="15"/>
  <c r="AO46" i="15"/>
  <c r="AO49" i="15"/>
  <c r="AO42" i="15"/>
  <c r="AO45" i="15"/>
  <c r="AO37" i="15"/>
  <c r="AO29" i="15"/>
  <c r="Z25" i="15"/>
  <c r="AO25" i="15" s="1"/>
  <c r="W17" i="13"/>
  <c r="AO55" i="15" l="1"/>
  <c r="AO53" i="15"/>
  <c r="AO51" i="15"/>
  <c r="AO50" i="15"/>
  <c r="C22" i="21"/>
  <c r="C18" i="21"/>
  <c r="DC13" i="20"/>
  <c r="C16" i="21"/>
  <c r="C13" i="21"/>
  <c r="C12" i="21"/>
  <c r="AR12" i="14"/>
  <c r="C10" i="21"/>
  <c r="AR12" i="12"/>
  <c r="C9" i="21"/>
  <c r="AR12" i="11"/>
  <c r="C8" i="21"/>
  <c r="BM12" i="9"/>
  <c r="C7" i="21"/>
  <c r="C6" i="21"/>
  <c r="AR12" i="8"/>
  <c r="BM12" i="7"/>
  <c r="C5" i="21"/>
  <c r="BM12" i="6"/>
  <c r="C3" i="21"/>
  <c r="CI12" i="2"/>
  <c r="DD12" i="2"/>
  <c r="BG25" i="18"/>
  <c r="BJ25" i="18"/>
  <c r="FN25" i="18"/>
  <c r="BG26" i="18"/>
  <c r="BJ26" i="18"/>
  <c r="FN26" i="18"/>
  <c r="BG27" i="18"/>
  <c r="BJ27" i="18"/>
  <c r="FN27" i="18"/>
  <c r="BG28" i="18"/>
  <c r="BJ28" i="18"/>
  <c r="FN28" i="18"/>
  <c r="BG29" i="18"/>
  <c r="BJ29" i="18"/>
  <c r="FN29" i="18"/>
  <c r="BG30" i="18"/>
  <c r="BJ30" i="18"/>
  <c r="FN30" i="18"/>
  <c r="BG31" i="18"/>
  <c r="BJ31" i="18"/>
  <c r="FN31" i="18"/>
  <c r="BG32" i="18"/>
  <c r="BJ32" i="18"/>
  <c r="FN32" i="18"/>
  <c r="BG33" i="18"/>
  <c r="BJ33" i="18"/>
  <c r="FN33" i="18"/>
  <c r="BG34" i="18"/>
  <c r="BJ34" i="18"/>
  <c r="FN34" i="18"/>
  <c r="BG35" i="18"/>
  <c r="BJ35" i="18"/>
  <c r="FN35" i="18"/>
  <c r="BG36" i="18"/>
  <c r="BJ36" i="18"/>
  <c r="FN36" i="18"/>
  <c r="BG37" i="18"/>
  <c r="BJ37" i="18"/>
  <c r="FN37" i="18"/>
  <c r="BG38" i="18"/>
  <c r="BJ38" i="18"/>
  <c r="FN38" i="18"/>
  <c r="BG39" i="18"/>
  <c r="BJ39" i="18"/>
  <c r="FN39" i="18"/>
  <c r="BG40" i="18"/>
  <c r="BJ40" i="18"/>
  <c r="FN40" i="18"/>
  <c r="BG41" i="18"/>
  <c r="BJ41" i="18"/>
  <c r="FN41" i="18"/>
  <c r="BG42" i="18"/>
  <c r="BJ42" i="18"/>
  <c r="FN42" i="18"/>
  <c r="BG43" i="18"/>
  <c r="BJ43" i="18"/>
  <c r="FN43" i="18"/>
  <c r="BG44" i="18"/>
  <c r="BJ44" i="18"/>
  <c r="FN44" i="18"/>
  <c r="BG45" i="18"/>
  <c r="BJ45" i="18"/>
  <c r="FN45" i="18"/>
  <c r="BG46" i="18"/>
  <c r="BJ46" i="18"/>
  <c r="FN46" i="18"/>
  <c r="BG47" i="18"/>
  <c r="BJ47" i="18"/>
  <c r="FN47" i="18"/>
  <c r="BG48" i="18"/>
  <c r="BJ48" i="18"/>
  <c r="FN48" i="18"/>
  <c r="BG49" i="18"/>
  <c r="BJ49" i="18"/>
  <c r="FN49" i="18"/>
  <c r="FN53" i="18"/>
  <c r="B16" i="21"/>
  <c r="B13" i="21"/>
  <c r="B12" i="21"/>
  <c r="B9" i="21"/>
  <c r="B5" i="21"/>
  <c r="AN17" i="13"/>
  <c r="AJ17" i="13"/>
  <c r="AB17" i="13"/>
  <c r="AA17" i="13"/>
  <c r="Z17" i="13"/>
  <c r="X17" i="13"/>
  <c r="Y17" i="13"/>
  <c r="BB17" i="7"/>
  <c r="DS17" i="18"/>
  <c r="DM17" i="18"/>
  <c r="DN17" i="18"/>
  <c r="DG17" i="18"/>
  <c r="DF17" i="18"/>
  <c r="DD17" i="18"/>
  <c r="BO17" i="18"/>
  <c r="BP17" i="18"/>
  <c r="BM17" i="18"/>
  <c r="BX17" i="18"/>
  <c r="BW17" i="18"/>
  <c r="CL17" i="18"/>
  <c r="G17" i="14"/>
  <c r="O17" i="14"/>
  <c r="DT17" i="18"/>
  <c r="EX17" i="18"/>
  <c r="EW17" i="18"/>
  <c r="EY17" i="18"/>
  <c r="EV17" i="18"/>
  <c r="FI17" i="18"/>
  <c r="FH17" i="18"/>
  <c r="FG17" i="18"/>
  <c r="D18" i="20"/>
  <c r="BS18" i="20"/>
  <c r="BR18" i="20"/>
  <c r="CM18" i="20"/>
  <c r="BO18" i="20"/>
  <c r="BP18" i="20"/>
  <c r="BQ18" i="20"/>
  <c r="AX18" i="20"/>
  <c r="AV18" i="20"/>
  <c r="AW18" i="20"/>
  <c r="AA18" i="20"/>
  <c r="Z18" i="20"/>
  <c r="AK17" i="19"/>
  <c r="AN17" i="19"/>
  <c r="AM17" i="19"/>
  <c r="AM25" i="19" s="1"/>
  <c r="AL17" i="19"/>
  <c r="CC17" i="18"/>
  <c r="CD17" i="18"/>
  <c r="BY17" i="18"/>
  <c r="AJ17" i="18"/>
  <c r="BI17" i="17"/>
  <c r="BE17" i="17"/>
  <c r="AW17" i="17"/>
  <c r="ET17" i="17"/>
  <c r="EU17" i="17"/>
  <c r="BO17" i="17"/>
  <c r="AC17" i="17"/>
  <c r="AC30" i="17" s="1"/>
  <c r="AA17" i="17"/>
  <c r="J17" i="17"/>
  <c r="I17" i="17"/>
  <c r="H17" i="17"/>
  <c r="AW17" i="15"/>
  <c r="AV17" i="15"/>
  <c r="AU17" i="15"/>
  <c r="AU28" i="15" s="1"/>
  <c r="E17" i="15"/>
  <c r="H17" i="15" s="1"/>
  <c r="G17" i="16"/>
  <c r="D17" i="16"/>
  <c r="AI26" i="13"/>
  <c r="AM26" i="13"/>
  <c r="Z26" i="13"/>
  <c r="W26" i="13"/>
  <c r="X26" i="13"/>
  <c r="Y26" i="13"/>
  <c r="AA26" i="13"/>
  <c r="AB26" i="13"/>
  <c r="AC26" i="13"/>
  <c r="AD26" i="13"/>
  <c r="AJ26" i="13"/>
  <c r="AN26" i="13"/>
  <c r="AI27" i="13"/>
  <c r="AM27" i="13"/>
  <c r="Z27" i="13"/>
  <c r="W27" i="13"/>
  <c r="AO27" i="13" s="1"/>
  <c r="X27" i="13"/>
  <c r="Y27" i="13"/>
  <c r="AA27" i="13"/>
  <c r="AB27" i="13"/>
  <c r="AC27" i="13"/>
  <c r="AD27" i="13"/>
  <c r="AJ27" i="13"/>
  <c r="AN27" i="13"/>
  <c r="AI28" i="13"/>
  <c r="AM28" i="13"/>
  <c r="Z28" i="13"/>
  <c r="W28" i="13"/>
  <c r="X28" i="13"/>
  <c r="Y28" i="13"/>
  <c r="AA28" i="13"/>
  <c r="AB28" i="13"/>
  <c r="AC28" i="13"/>
  <c r="AD28" i="13"/>
  <c r="AJ28" i="13"/>
  <c r="AN28" i="13"/>
  <c r="AI29" i="13"/>
  <c r="AM29" i="13"/>
  <c r="Z29" i="13"/>
  <c r="W29" i="13"/>
  <c r="X29" i="13"/>
  <c r="Y29" i="13"/>
  <c r="AA29" i="13"/>
  <c r="AB29" i="13"/>
  <c r="AC29" i="13"/>
  <c r="AD29" i="13"/>
  <c r="AJ29" i="13"/>
  <c r="AN29" i="13"/>
  <c r="AI30" i="13"/>
  <c r="AM30" i="13"/>
  <c r="Z30" i="13"/>
  <c r="W30" i="13"/>
  <c r="X30" i="13"/>
  <c r="Y30" i="13"/>
  <c r="AA30" i="13"/>
  <c r="AB30" i="13"/>
  <c r="AC30" i="13"/>
  <c r="AD30" i="13"/>
  <c r="AJ30" i="13"/>
  <c r="AN30" i="13"/>
  <c r="AI31" i="13"/>
  <c r="AM31" i="13"/>
  <c r="Z31" i="13"/>
  <c r="W31" i="13"/>
  <c r="AO31" i="13" s="1"/>
  <c r="X31" i="13"/>
  <c r="Y31" i="13"/>
  <c r="AA31" i="13"/>
  <c r="AB31" i="13"/>
  <c r="AC31" i="13"/>
  <c r="AD31" i="13"/>
  <c r="AJ31" i="13"/>
  <c r="AN31" i="13"/>
  <c r="AI32" i="13"/>
  <c r="AM32" i="13"/>
  <c r="Z32" i="13"/>
  <c r="W32" i="13"/>
  <c r="X32" i="13"/>
  <c r="Y32" i="13"/>
  <c r="AA32" i="13"/>
  <c r="AB32" i="13"/>
  <c r="AC32" i="13"/>
  <c r="AD32" i="13"/>
  <c r="AJ32" i="13"/>
  <c r="AN32" i="13"/>
  <c r="AI33" i="13"/>
  <c r="AM33" i="13"/>
  <c r="Z33" i="13"/>
  <c r="W33" i="13"/>
  <c r="X33" i="13"/>
  <c r="Y33" i="13"/>
  <c r="AA33" i="13"/>
  <c r="AB33" i="13"/>
  <c r="AC33" i="13"/>
  <c r="AD33" i="13"/>
  <c r="AJ33" i="13"/>
  <c r="AN33" i="13"/>
  <c r="AI34" i="13"/>
  <c r="AM34" i="13"/>
  <c r="Z34" i="13"/>
  <c r="W34" i="13"/>
  <c r="X34" i="13"/>
  <c r="Y34" i="13"/>
  <c r="AA34" i="13"/>
  <c r="AB34" i="13"/>
  <c r="AC34" i="13"/>
  <c r="AD34" i="13"/>
  <c r="AJ34" i="13"/>
  <c r="AN34" i="13"/>
  <c r="AI35" i="13"/>
  <c r="AM35" i="13"/>
  <c r="Z35" i="13"/>
  <c r="AO35" i="13" s="1"/>
  <c r="W35" i="13"/>
  <c r="X35" i="13"/>
  <c r="Y35" i="13"/>
  <c r="AA35" i="13"/>
  <c r="AB35" i="13"/>
  <c r="AC35" i="13"/>
  <c r="AD35" i="13"/>
  <c r="AJ35" i="13"/>
  <c r="AN35" i="13"/>
  <c r="AI36" i="13"/>
  <c r="AM36" i="13"/>
  <c r="Z36" i="13"/>
  <c r="W36" i="13"/>
  <c r="X36" i="13"/>
  <c r="Y36" i="13"/>
  <c r="AA36" i="13"/>
  <c r="AB36" i="13"/>
  <c r="AC36" i="13"/>
  <c r="AD36" i="13"/>
  <c r="AJ36" i="13"/>
  <c r="AN36" i="13"/>
  <c r="AI37" i="13"/>
  <c r="AM37" i="13"/>
  <c r="Z37" i="13"/>
  <c r="W37" i="13"/>
  <c r="X37" i="13"/>
  <c r="Y37" i="13"/>
  <c r="AA37" i="13"/>
  <c r="AB37" i="13"/>
  <c r="AC37" i="13"/>
  <c r="AD37" i="13"/>
  <c r="AJ37" i="13"/>
  <c r="AN37" i="13"/>
  <c r="AI38" i="13"/>
  <c r="AM38" i="13"/>
  <c r="Z38" i="13"/>
  <c r="W38" i="13"/>
  <c r="X38" i="13"/>
  <c r="Y38" i="13"/>
  <c r="AA38" i="13"/>
  <c r="AB38" i="13"/>
  <c r="AC38" i="13"/>
  <c r="AD38" i="13"/>
  <c r="AJ38" i="13"/>
  <c r="AN38" i="13"/>
  <c r="AI39" i="13"/>
  <c r="AM39" i="13"/>
  <c r="Z39" i="13"/>
  <c r="W39" i="13"/>
  <c r="AO39" i="13" s="1"/>
  <c r="X39" i="13"/>
  <c r="Y39" i="13"/>
  <c r="AA39" i="13"/>
  <c r="AB39" i="13"/>
  <c r="AC39" i="13"/>
  <c r="AD39" i="13"/>
  <c r="AJ39" i="13"/>
  <c r="AN39" i="13"/>
  <c r="AI40" i="13"/>
  <c r="AM40" i="13"/>
  <c r="Z40" i="13"/>
  <c r="W40" i="13"/>
  <c r="X40" i="13"/>
  <c r="Y40" i="13"/>
  <c r="AA40" i="13"/>
  <c r="AB40" i="13"/>
  <c r="AC40" i="13"/>
  <c r="AD40" i="13"/>
  <c r="AJ40" i="13"/>
  <c r="AN40" i="13"/>
  <c r="AI41" i="13"/>
  <c r="AM41" i="13"/>
  <c r="Z41" i="13"/>
  <c r="W41" i="13"/>
  <c r="X41" i="13"/>
  <c r="Y41" i="13"/>
  <c r="AA41" i="13"/>
  <c r="AB41" i="13"/>
  <c r="AC41" i="13"/>
  <c r="AD41" i="13"/>
  <c r="AJ41" i="13"/>
  <c r="AN41" i="13"/>
  <c r="AI42" i="13"/>
  <c r="AM42" i="13"/>
  <c r="Z42" i="13"/>
  <c r="W42" i="13"/>
  <c r="X42" i="13"/>
  <c r="Y42" i="13"/>
  <c r="AA42" i="13"/>
  <c r="AB42" i="13"/>
  <c r="AC42" i="13"/>
  <c r="AD42" i="13"/>
  <c r="AJ42" i="13"/>
  <c r="AN42" i="13"/>
  <c r="AI43" i="13"/>
  <c r="AM43" i="13"/>
  <c r="Z43" i="13"/>
  <c r="W43" i="13"/>
  <c r="X43" i="13"/>
  <c r="Y43" i="13"/>
  <c r="AA43" i="13"/>
  <c r="AB43" i="13"/>
  <c r="AC43" i="13"/>
  <c r="AO43" i="13" s="1"/>
  <c r="AD43" i="13"/>
  <c r="AJ43" i="13"/>
  <c r="AN43" i="13"/>
  <c r="AI44" i="13"/>
  <c r="AM44" i="13"/>
  <c r="Z44" i="13"/>
  <c r="W44" i="13"/>
  <c r="X44" i="13"/>
  <c r="Y44" i="13"/>
  <c r="AA44" i="13"/>
  <c r="AB44" i="13"/>
  <c r="AC44" i="13"/>
  <c r="AD44" i="13"/>
  <c r="AJ44" i="13"/>
  <c r="AN44" i="13"/>
  <c r="AI45" i="13"/>
  <c r="AM45" i="13"/>
  <c r="Z45" i="13"/>
  <c r="W45" i="13"/>
  <c r="X45" i="13"/>
  <c r="Y45" i="13"/>
  <c r="AA45" i="13"/>
  <c r="AB45" i="13"/>
  <c r="AC45" i="13"/>
  <c r="AD45" i="13"/>
  <c r="AJ45" i="13"/>
  <c r="AN45" i="13"/>
  <c r="AI46" i="13"/>
  <c r="AM46" i="13"/>
  <c r="Z46" i="13"/>
  <c r="W46" i="13"/>
  <c r="X46" i="13"/>
  <c r="Y46" i="13"/>
  <c r="AA46" i="13"/>
  <c r="AB46" i="13"/>
  <c r="AC46" i="13"/>
  <c r="AD46" i="13"/>
  <c r="AJ46" i="13"/>
  <c r="AN46" i="13"/>
  <c r="AI47" i="13"/>
  <c r="AM47" i="13"/>
  <c r="Z47" i="13"/>
  <c r="W47" i="13"/>
  <c r="AO47" i="13" s="1"/>
  <c r="X47" i="13"/>
  <c r="Y47" i="13"/>
  <c r="AA47" i="13"/>
  <c r="AB47" i="13"/>
  <c r="AC47" i="13"/>
  <c r="AD47" i="13"/>
  <c r="AJ47" i="13"/>
  <c r="AN47" i="13"/>
  <c r="AI48" i="13"/>
  <c r="AM48" i="13"/>
  <c r="Z48" i="13"/>
  <c r="W48" i="13"/>
  <c r="X48" i="13"/>
  <c r="Y48" i="13"/>
  <c r="AA48" i="13"/>
  <c r="AB48" i="13"/>
  <c r="AC48" i="13"/>
  <c r="AD48" i="13"/>
  <c r="AJ48" i="13"/>
  <c r="AN48" i="13"/>
  <c r="AI49" i="13"/>
  <c r="AM49" i="13"/>
  <c r="Z49" i="13"/>
  <c r="W49" i="13"/>
  <c r="X49" i="13"/>
  <c r="Y49" i="13"/>
  <c r="AA49" i="13"/>
  <c r="AB49" i="13"/>
  <c r="AC49" i="13"/>
  <c r="AD49" i="13"/>
  <c r="AJ49" i="13"/>
  <c r="AN49" i="13"/>
  <c r="AI25" i="13"/>
  <c r="AM25" i="13"/>
  <c r="Z25" i="13"/>
  <c r="W25" i="13"/>
  <c r="X25" i="13"/>
  <c r="Y25" i="13"/>
  <c r="AA25" i="13"/>
  <c r="AB25" i="13"/>
  <c r="AC25" i="13"/>
  <c r="AD25" i="13"/>
  <c r="AJ25" i="13"/>
  <c r="AN25" i="13"/>
  <c r="AV17" i="13"/>
  <c r="E17" i="13"/>
  <c r="F17" i="13" s="1"/>
  <c r="F17" i="14"/>
  <c r="AN17" i="12"/>
  <c r="AM17" i="12"/>
  <c r="F17" i="12"/>
  <c r="AA17" i="11"/>
  <c r="F17" i="11"/>
  <c r="G17" i="11"/>
  <c r="H17" i="11"/>
  <c r="BB26" i="7"/>
  <c r="AR26" i="7"/>
  <c r="BC26" i="7"/>
  <c r="BJ26" i="7"/>
  <c r="X26" i="7"/>
  <c r="W26" i="7"/>
  <c r="AO26" i="7"/>
  <c r="BM26" i="7" s="1"/>
  <c r="BB27" i="7"/>
  <c r="AR27" i="7"/>
  <c r="BC27" i="7"/>
  <c r="BJ27" i="7"/>
  <c r="X27" i="7"/>
  <c r="W27" i="7"/>
  <c r="AO27" i="7"/>
  <c r="BM27" i="7" s="1"/>
  <c r="BB28" i="7"/>
  <c r="AR28" i="7"/>
  <c r="BC28" i="7"/>
  <c r="BJ28" i="7"/>
  <c r="X28" i="7"/>
  <c r="W28" i="7"/>
  <c r="AO28" i="7"/>
  <c r="BM28" i="7" s="1"/>
  <c r="BB29" i="7"/>
  <c r="AR29" i="7"/>
  <c r="BC29" i="7"/>
  <c r="BJ29" i="7"/>
  <c r="X29" i="7"/>
  <c r="W29" i="7"/>
  <c r="AO29" i="7" s="1"/>
  <c r="BM29" i="7" s="1"/>
  <c r="BB30" i="7"/>
  <c r="AR30" i="7"/>
  <c r="BC30" i="7"/>
  <c r="BJ30" i="7"/>
  <c r="X30" i="7"/>
  <c r="W30" i="7"/>
  <c r="AO30" i="7" s="1"/>
  <c r="BM30" i="7" s="1"/>
  <c r="BB31" i="7"/>
  <c r="AR31" i="7"/>
  <c r="BC31" i="7"/>
  <c r="BJ31" i="7"/>
  <c r="X31" i="7"/>
  <c r="W31" i="7"/>
  <c r="AO31" i="7" s="1"/>
  <c r="BM31" i="7" s="1"/>
  <c r="BB32" i="7"/>
  <c r="AR32" i="7"/>
  <c r="BC32" i="7"/>
  <c r="BJ32" i="7"/>
  <c r="X32" i="7"/>
  <c r="W32" i="7"/>
  <c r="AO32" i="7" s="1"/>
  <c r="BM32" i="7" s="1"/>
  <c r="BB33" i="7"/>
  <c r="AR33" i="7"/>
  <c r="BC33" i="7"/>
  <c r="BJ33" i="7"/>
  <c r="X33" i="7"/>
  <c r="W33" i="7"/>
  <c r="AO33" i="7" s="1"/>
  <c r="BM33" i="7" s="1"/>
  <c r="BB34" i="7"/>
  <c r="AR34" i="7"/>
  <c r="BC34" i="7"/>
  <c r="BJ34" i="7"/>
  <c r="X34" i="7"/>
  <c r="W34" i="7"/>
  <c r="AO34" i="7" s="1"/>
  <c r="BM34" i="7" s="1"/>
  <c r="BB35" i="7"/>
  <c r="AR35" i="7"/>
  <c r="BC35" i="7"/>
  <c r="BJ35" i="7"/>
  <c r="X35" i="7"/>
  <c r="W35" i="7"/>
  <c r="AO35" i="7" s="1"/>
  <c r="BM35" i="7" s="1"/>
  <c r="BB36" i="7"/>
  <c r="AR36" i="7"/>
  <c r="BC36" i="7"/>
  <c r="BJ36" i="7"/>
  <c r="X36" i="7"/>
  <c r="W36" i="7"/>
  <c r="AO36" i="7" s="1"/>
  <c r="BM36" i="7" s="1"/>
  <c r="BB37" i="7"/>
  <c r="AR37" i="7"/>
  <c r="BC37" i="7"/>
  <c r="BJ37" i="7"/>
  <c r="X37" i="7"/>
  <c r="W37" i="7"/>
  <c r="AO37" i="7" s="1"/>
  <c r="BM37" i="7" s="1"/>
  <c r="BB38" i="7"/>
  <c r="AR38" i="7"/>
  <c r="BC38" i="7"/>
  <c r="BJ38" i="7"/>
  <c r="X38" i="7"/>
  <c r="W38" i="7"/>
  <c r="AO38" i="7" s="1"/>
  <c r="BM38" i="7" s="1"/>
  <c r="BB39" i="7"/>
  <c r="AR39" i="7"/>
  <c r="BC39" i="7"/>
  <c r="BJ39" i="7"/>
  <c r="X39" i="7"/>
  <c r="W39" i="7"/>
  <c r="AO39" i="7" s="1"/>
  <c r="BM39" i="7" s="1"/>
  <c r="BB40" i="7"/>
  <c r="AR40" i="7"/>
  <c r="BC40" i="7"/>
  <c r="BJ40" i="7"/>
  <c r="X40" i="7"/>
  <c r="W40" i="7"/>
  <c r="AO40" i="7" s="1"/>
  <c r="BM40" i="7" s="1"/>
  <c r="BB41" i="7"/>
  <c r="AR41" i="7"/>
  <c r="BC41" i="7"/>
  <c r="BJ41" i="7"/>
  <c r="X41" i="7"/>
  <c r="W41" i="7"/>
  <c r="AO41" i="7" s="1"/>
  <c r="BM41" i="7" s="1"/>
  <c r="BB42" i="7"/>
  <c r="AR42" i="7"/>
  <c r="BC42" i="7"/>
  <c r="BJ42" i="7"/>
  <c r="X42" i="7"/>
  <c r="W42" i="7"/>
  <c r="AO42" i="7" s="1"/>
  <c r="BM42" i="7" s="1"/>
  <c r="BB43" i="7"/>
  <c r="AR43" i="7"/>
  <c r="BC43" i="7"/>
  <c r="BJ43" i="7"/>
  <c r="X43" i="7"/>
  <c r="W43" i="7"/>
  <c r="AO43" i="7" s="1"/>
  <c r="BM43" i="7" s="1"/>
  <c r="BB44" i="7"/>
  <c r="AR44" i="7"/>
  <c r="BC44" i="7"/>
  <c r="BJ44" i="7"/>
  <c r="X44" i="7"/>
  <c r="W44" i="7"/>
  <c r="AO44" i="7" s="1"/>
  <c r="BM44" i="7" s="1"/>
  <c r="BB45" i="7"/>
  <c r="AR45" i="7"/>
  <c r="BC45" i="7"/>
  <c r="BJ45" i="7"/>
  <c r="X45" i="7"/>
  <c r="W45" i="7"/>
  <c r="AO45" i="7" s="1"/>
  <c r="BM45" i="7" s="1"/>
  <c r="BB46" i="7"/>
  <c r="AR46" i="7"/>
  <c r="BC46" i="7"/>
  <c r="BJ46" i="7"/>
  <c r="X46" i="7"/>
  <c r="W46" i="7"/>
  <c r="AO46" i="7" s="1"/>
  <c r="BM46" i="7" s="1"/>
  <c r="BB47" i="7"/>
  <c r="AR47" i="7"/>
  <c r="BC47" i="7"/>
  <c r="BJ47" i="7"/>
  <c r="X47" i="7"/>
  <c r="W47" i="7"/>
  <c r="AO47" i="7" s="1"/>
  <c r="BM47" i="7" s="1"/>
  <c r="BB48" i="7"/>
  <c r="AR48" i="7"/>
  <c r="BC48" i="7"/>
  <c r="BJ48" i="7"/>
  <c r="X48" i="7"/>
  <c r="W48" i="7"/>
  <c r="AO48" i="7" s="1"/>
  <c r="BM48" i="7" s="1"/>
  <c r="BB49" i="7"/>
  <c r="AR49" i="7"/>
  <c r="BC49" i="7"/>
  <c r="BJ49" i="7"/>
  <c r="X49" i="7"/>
  <c r="W49" i="7"/>
  <c r="AO49" i="7" s="1"/>
  <c r="BM49" i="7" s="1"/>
  <c r="BB25" i="7"/>
  <c r="AR25" i="7"/>
  <c r="BC25" i="7"/>
  <c r="BJ25" i="7"/>
  <c r="X25" i="7"/>
  <c r="W25" i="7"/>
  <c r="AO25" i="7" s="1"/>
  <c r="AI17" i="7"/>
  <c r="AJ17" i="7"/>
  <c r="M17" i="7"/>
  <c r="O17" i="7"/>
  <c r="N17" i="7"/>
  <c r="AB17" i="6"/>
  <c r="G17" i="6"/>
  <c r="F17" i="6"/>
  <c r="E17" i="6"/>
  <c r="D17" i="4"/>
  <c r="D25" i="4" s="1"/>
  <c r="F17" i="4"/>
  <c r="G17" i="4"/>
  <c r="E17" i="4"/>
  <c r="C17" i="4" s="1"/>
  <c r="AB17" i="2"/>
  <c r="AC17" i="2"/>
  <c r="Y17" i="2"/>
  <c r="Z17" i="2"/>
  <c r="AA17" i="2"/>
  <c r="X17" i="2"/>
  <c r="Z26" i="2"/>
  <c r="AA26" i="2"/>
  <c r="AB26" i="2"/>
  <c r="AC26" i="2"/>
  <c r="X26" i="2"/>
  <c r="Y26" i="2"/>
  <c r="W26" i="2"/>
  <c r="AD26" i="2"/>
  <c r="AE26" i="2"/>
  <c r="AF26" i="2"/>
  <c r="AG26" i="2"/>
  <c r="AH26" i="2"/>
  <c r="AI26" i="2"/>
  <c r="AJ26" i="2"/>
  <c r="AK26" i="2"/>
  <c r="AL26" i="2"/>
  <c r="AM26" i="2"/>
  <c r="AN26" i="2"/>
  <c r="AO26" i="2"/>
  <c r="AP26" i="2"/>
  <c r="B17" i="2"/>
  <c r="B26" i="2"/>
  <c r="C26" i="2"/>
  <c r="D26" i="2"/>
  <c r="E26" i="2"/>
  <c r="F26" i="2"/>
  <c r="T26" i="2" s="1"/>
  <c r="G26" i="2"/>
  <c r="H26" i="2"/>
  <c r="I26" i="2"/>
  <c r="J26" i="2"/>
  <c r="K26" i="2"/>
  <c r="L26" i="2"/>
  <c r="M26" i="2"/>
  <c r="N26" i="2"/>
  <c r="O26" i="2"/>
  <c r="P26" i="2"/>
  <c r="Q26" i="2"/>
  <c r="R26" i="2"/>
  <c r="S26" i="2"/>
  <c r="AS26" i="2"/>
  <c r="AT26" i="2"/>
  <c r="AU26" i="2"/>
  <c r="AV26" i="2"/>
  <c r="AW17" i="2"/>
  <c r="AW26" i="2"/>
  <c r="AX26" i="2"/>
  <c r="AY26" i="2"/>
  <c r="AZ26" i="2"/>
  <c r="BA26" i="2"/>
  <c r="BB26" i="2"/>
  <c r="BC26" i="2"/>
  <c r="BD26" i="2"/>
  <c r="BE26" i="2"/>
  <c r="BF26" i="2"/>
  <c r="BG26" i="2"/>
  <c r="BH26" i="2"/>
  <c r="BI26" i="2"/>
  <c r="BJ26" i="2"/>
  <c r="BK26" i="2"/>
  <c r="BN26" i="2"/>
  <c r="BO26" i="2"/>
  <c r="BP26" i="2"/>
  <c r="BQ26" i="2"/>
  <c r="BR26" i="2"/>
  <c r="BS26" i="2"/>
  <c r="BT26" i="2"/>
  <c r="BU26" i="2"/>
  <c r="BV26" i="2"/>
  <c r="BW26" i="2"/>
  <c r="BX26" i="2"/>
  <c r="BY26" i="2"/>
  <c r="BZ26" i="2"/>
  <c r="CA26" i="2"/>
  <c r="CB26" i="2"/>
  <c r="CC26" i="2"/>
  <c r="CD26" i="2"/>
  <c r="CE26" i="2"/>
  <c r="CF26" i="2"/>
  <c r="CI26" i="2"/>
  <c r="CJ26" i="2"/>
  <c r="CK26" i="2"/>
  <c r="CL26" i="2"/>
  <c r="CM26" i="2"/>
  <c r="CN26" i="2"/>
  <c r="CO26" i="2"/>
  <c r="CP26" i="2"/>
  <c r="CQ26" i="2"/>
  <c r="DA26" i="2" s="1"/>
  <c r="CR26" i="2"/>
  <c r="CS26" i="2"/>
  <c r="CT26" i="2"/>
  <c r="CU26" i="2"/>
  <c r="CV26" i="2"/>
  <c r="CW26" i="2"/>
  <c r="CX26" i="2"/>
  <c r="CY26" i="2"/>
  <c r="CZ26" i="2"/>
  <c r="Z27" i="2"/>
  <c r="AA27" i="2"/>
  <c r="AB27" i="2"/>
  <c r="AC27" i="2"/>
  <c r="X27" i="2"/>
  <c r="Y27" i="2"/>
  <c r="W27" i="2"/>
  <c r="AD27" i="2"/>
  <c r="AE27" i="2"/>
  <c r="AF27" i="2"/>
  <c r="AG27" i="2"/>
  <c r="AH27" i="2"/>
  <c r="AI27" i="2"/>
  <c r="AJ27" i="2"/>
  <c r="AK27" i="2"/>
  <c r="AL27" i="2"/>
  <c r="AM27" i="2"/>
  <c r="AN27" i="2"/>
  <c r="AO27" i="2"/>
  <c r="AP27" i="2"/>
  <c r="B27" i="2"/>
  <c r="C27" i="2"/>
  <c r="D27" i="2"/>
  <c r="E27" i="2"/>
  <c r="F27" i="2"/>
  <c r="T27" i="2" s="1"/>
  <c r="G27" i="2"/>
  <c r="H27" i="2"/>
  <c r="I27" i="2"/>
  <c r="J27" i="2"/>
  <c r="K27" i="2"/>
  <c r="L27" i="2"/>
  <c r="M27" i="2"/>
  <c r="N27" i="2"/>
  <c r="O27" i="2"/>
  <c r="P27" i="2"/>
  <c r="Q27" i="2"/>
  <c r="R27" i="2"/>
  <c r="S27" i="2"/>
  <c r="AS27" i="2"/>
  <c r="AT27" i="2"/>
  <c r="AU27" i="2"/>
  <c r="AV27" i="2"/>
  <c r="AW27" i="2"/>
  <c r="AX27" i="2"/>
  <c r="AY27" i="2"/>
  <c r="AZ27" i="2"/>
  <c r="BA27" i="2"/>
  <c r="BB27" i="2"/>
  <c r="BC27" i="2"/>
  <c r="BD27" i="2"/>
  <c r="BE27" i="2"/>
  <c r="BF27" i="2"/>
  <c r="BG27" i="2"/>
  <c r="BH27" i="2"/>
  <c r="BI27" i="2"/>
  <c r="BJ27" i="2"/>
  <c r="BK27" i="2"/>
  <c r="BN27" i="2"/>
  <c r="BO27" i="2"/>
  <c r="BP27" i="2"/>
  <c r="BQ27" i="2"/>
  <c r="BR27" i="2"/>
  <c r="BS27" i="2"/>
  <c r="BT27" i="2"/>
  <c r="BU27" i="2"/>
  <c r="BV27" i="2"/>
  <c r="BW27" i="2"/>
  <c r="BX27" i="2"/>
  <c r="BY27" i="2"/>
  <c r="BZ27" i="2"/>
  <c r="CA27" i="2"/>
  <c r="CB27" i="2"/>
  <c r="CC27" i="2"/>
  <c r="CD27" i="2"/>
  <c r="CE27" i="2"/>
  <c r="CF27" i="2"/>
  <c r="CI27" i="2"/>
  <c r="CJ27" i="2"/>
  <c r="CK27" i="2"/>
  <c r="CL27" i="2"/>
  <c r="CM27" i="2"/>
  <c r="CN27" i="2"/>
  <c r="CO27" i="2"/>
  <c r="CP27" i="2"/>
  <c r="CQ27" i="2"/>
  <c r="DA27" i="2" s="1"/>
  <c r="CR27" i="2"/>
  <c r="CS27" i="2"/>
  <c r="CT27" i="2"/>
  <c r="CU27" i="2"/>
  <c r="CV27" i="2"/>
  <c r="CW27" i="2"/>
  <c r="CX27" i="2"/>
  <c r="CY27" i="2"/>
  <c r="CZ27" i="2"/>
  <c r="Z28" i="2"/>
  <c r="AA28" i="2"/>
  <c r="AB28" i="2"/>
  <c r="AC28" i="2"/>
  <c r="X28" i="2"/>
  <c r="Y28" i="2"/>
  <c r="W28" i="2"/>
  <c r="AD28" i="2"/>
  <c r="AE28" i="2"/>
  <c r="AF28" i="2"/>
  <c r="AG28" i="2"/>
  <c r="AH28" i="2"/>
  <c r="AI28" i="2"/>
  <c r="AJ28" i="2"/>
  <c r="AK28" i="2"/>
  <c r="AL28" i="2"/>
  <c r="AM28" i="2"/>
  <c r="AN28" i="2"/>
  <c r="AO28" i="2"/>
  <c r="AP28" i="2"/>
  <c r="B28" i="2"/>
  <c r="C28" i="2"/>
  <c r="D28" i="2"/>
  <c r="E28" i="2"/>
  <c r="F28" i="2"/>
  <c r="G28" i="2"/>
  <c r="H28" i="2"/>
  <c r="I28" i="2"/>
  <c r="J28" i="2"/>
  <c r="K28" i="2"/>
  <c r="L28" i="2"/>
  <c r="M28" i="2"/>
  <c r="N28" i="2"/>
  <c r="O28" i="2"/>
  <c r="P28" i="2"/>
  <c r="Q28" i="2"/>
  <c r="R28" i="2"/>
  <c r="S28" i="2"/>
  <c r="AS28" i="2"/>
  <c r="AT28" i="2"/>
  <c r="AU28" i="2"/>
  <c r="AV28" i="2"/>
  <c r="AW28" i="2"/>
  <c r="AX28" i="2"/>
  <c r="AY28" i="2"/>
  <c r="AZ28" i="2"/>
  <c r="BA28" i="2"/>
  <c r="BB28" i="2"/>
  <c r="BC28" i="2"/>
  <c r="BD28" i="2"/>
  <c r="BE28" i="2"/>
  <c r="BF28" i="2"/>
  <c r="BG28" i="2"/>
  <c r="BH28" i="2"/>
  <c r="BI28" i="2"/>
  <c r="BJ28" i="2"/>
  <c r="BK28" i="2"/>
  <c r="BN28" i="2"/>
  <c r="BO28" i="2"/>
  <c r="BP28" i="2"/>
  <c r="BQ28" i="2"/>
  <c r="BR28" i="2"/>
  <c r="BS28" i="2"/>
  <c r="BT28" i="2"/>
  <c r="BU28" i="2"/>
  <c r="BV28" i="2"/>
  <c r="BW28" i="2"/>
  <c r="BX28" i="2"/>
  <c r="BY28" i="2"/>
  <c r="BZ28" i="2"/>
  <c r="CA28" i="2"/>
  <c r="CB28" i="2"/>
  <c r="CC28" i="2"/>
  <c r="CD28" i="2"/>
  <c r="CE28" i="2"/>
  <c r="CF28" i="2"/>
  <c r="CI28" i="2"/>
  <c r="CJ28" i="2"/>
  <c r="CK28" i="2"/>
  <c r="CL28" i="2"/>
  <c r="CM28" i="2"/>
  <c r="CN28" i="2"/>
  <c r="CO28" i="2"/>
  <c r="CP28" i="2"/>
  <c r="CQ28" i="2"/>
  <c r="DA28" i="2" s="1"/>
  <c r="CR28" i="2"/>
  <c r="CS28" i="2"/>
  <c r="CT28" i="2"/>
  <c r="CU28" i="2"/>
  <c r="CV28" i="2"/>
  <c r="CW28" i="2"/>
  <c r="CX28" i="2"/>
  <c r="CY28" i="2"/>
  <c r="CZ28" i="2"/>
  <c r="Z29" i="2"/>
  <c r="AA29" i="2"/>
  <c r="AB29" i="2"/>
  <c r="AC29" i="2"/>
  <c r="X29" i="2"/>
  <c r="Y29" i="2"/>
  <c r="W29" i="2"/>
  <c r="AD29" i="2"/>
  <c r="AE29" i="2"/>
  <c r="AF29" i="2"/>
  <c r="AG29" i="2"/>
  <c r="AH29" i="2"/>
  <c r="AI29" i="2"/>
  <c r="AJ29" i="2"/>
  <c r="AK29" i="2"/>
  <c r="AL29" i="2"/>
  <c r="AM29" i="2"/>
  <c r="AN29" i="2"/>
  <c r="AO29" i="2"/>
  <c r="AP29" i="2"/>
  <c r="B29" i="2"/>
  <c r="C29" i="2"/>
  <c r="D29" i="2"/>
  <c r="E29" i="2"/>
  <c r="F29" i="2"/>
  <c r="G29" i="2"/>
  <c r="H29" i="2"/>
  <c r="I29" i="2"/>
  <c r="J29" i="2"/>
  <c r="K29" i="2"/>
  <c r="L29" i="2"/>
  <c r="M29" i="2"/>
  <c r="N29" i="2"/>
  <c r="O29" i="2"/>
  <c r="P29" i="2"/>
  <c r="Q29" i="2"/>
  <c r="R29" i="2"/>
  <c r="S29" i="2"/>
  <c r="AS29" i="2"/>
  <c r="AT29" i="2"/>
  <c r="AU29" i="2"/>
  <c r="AV29" i="2"/>
  <c r="AW29" i="2"/>
  <c r="AX29" i="2"/>
  <c r="AY29" i="2"/>
  <c r="AZ29" i="2"/>
  <c r="BA29" i="2"/>
  <c r="BB29" i="2"/>
  <c r="BC29" i="2"/>
  <c r="BD29" i="2"/>
  <c r="BE29" i="2"/>
  <c r="BF29" i="2"/>
  <c r="BG29" i="2"/>
  <c r="BH29" i="2"/>
  <c r="BI29" i="2"/>
  <c r="BJ29" i="2"/>
  <c r="BK29" i="2"/>
  <c r="BN29" i="2"/>
  <c r="BO29" i="2"/>
  <c r="BP29" i="2"/>
  <c r="BQ29" i="2"/>
  <c r="BR29" i="2"/>
  <c r="BS29" i="2"/>
  <c r="BT29" i="2"/>
  <c r="BU29" i="2"/>
  <c r="BV29" i="2"/>
  <c r="BW29" i="2"/>
  <c r="BX29" i="2"/>
  <c r="BY29" i="2"/>
  <c r="BZ29" i="2"/>
  <c r="CA29" i="2"/>
  <c r="CB29" i="2"/>
  <c r="CC29" i="2"/>
  <c r="CD29" i="2"/>
  <c r="CE29" i="2"/>
  <c r="CF29" i="2"/>
  <c r="CI29" i="2"/>
  <c r="CJ29" i="2"/>
  <c r="CK29" i="2"/>
  <c r="CL29" i="2"/>
  <c r="CM29" i="2"/>
  <c r="CN29" i="2"/>
  <c r="CO29" i="2"/>
  <c r="CP29" i="2"/>
  <c r="CQ29" i="2"/>
  <c r="DA29" i="2" s="1"/>
  <c r="CR29" i="2"/>
  <c r="CS29" i="2"/>
  <c r="CT29" i="2"/>
  <c r="CU29" i="2"/>
  <c r="CV29" i="2"/>
  <c r="CW29" i="2"/>
  <c r="CX29" i="2"/>
  <c r="CY29" i="2"/>
  <c r="CZ29" i="2"/>
  <c r="Z30" i="2"/>
  <c r="AA30" i="2"/>
  <c r="AB30" i="2"/>
  <c r="AC30" i="2"/>
  <c r="X30" i="2"/>
  <c r="Y30" i="2"/>
  <c r="W30" i="2"/>
  <c r="AD30" i="2"/>
  <c r="AE30" i="2"/>
  <c r="AF30" i="2"/>
  <c r="AG30" i="2"/>
  <c r="AH30" i="2"/>
  <c r="AI30" i="2"/>
  <c r="AJ30" i="2"/>
  <c r="AK30" i="2"/>
  <c r="AL30" i="2"/>
  <c r="AM30" i="2"/>
  <c r="AN30" i="2"/>
  <c r="AO30" i="2"/>
  <c r="AP30" i="2"/>
  <c r="B30" i="2"/>
  <c r="C30" i="2"/>
  <c r="D30" i="2"/>
  <c r="E30" i="2"/>
  <c r="T30" i="2" s="1"/>
  <c r="F30" i="2"/>
  <c r="G30" i="2"/>
  <c r="H30" i="2"/>
  <c r="I30" i="2"/>
  <c r="J30" i="2"/>
  <c r="K30" i="2"/>
  <c r="L30" i="2"/>
  <c r="M30" i="2"/>
  <c r="N30" i="2"/>
  <c r="O30" i="2"/>
  <c r="P30" i="2"/>
  <c r="Q30" i="2"/>
  <c r="R30" i="2"/>
  <c r="S30" i="2"/>
  <c r="AS30" i="2"/>
  <c r="AT30" i="2"/>
  <c r="AU30" i="2"/>
  <c r="AV30" i="2"/>
  <c r="AW30" i="2"/>
  <c r="AX30" i="2"/>
  <c r="AY30" i="2"/>
  <c r="AZ30" i="2"/>
  <c r="BA30" i="2"/>
  <c r="BB30" i="2"/>
  <c r="BC30" i="2"/>
  <c r="BD30" i="2"/>
  <c r="BE30" i="2"/>
  <c r="BF30" i="2"/>
  <c r="BG30" i="2"/>
  <c r="BH30" i="2"/>
  <c r="BI30" i="2"/>
  <c r="BJ30" i="2"/>
  <c r="BK30" i="2"/>
  <c r="BN30" i="2"/>
  <c r="BO30" i="2"/>
  <c r="BP30" i="2"/>
  <c r="BQ30" i="2"/>
  <c r="BR30" i="2"/>
  <c r="BS30" i="2"/>
  <c r="BT30" i="2"/>
  <c r="BU30" i="2"/>
  <c r="BV30" i="2"/>
  <c r="BW30" i="2"/>
  <c r="BX30" i="2"/>
  <c r="BY30" i="2"/>
  <c r="BZ30" i="2"/>
  <c r="CA30" i="2"/>
  <c r="CB30" i="2"/>
  <c r="CC30" i="2"/>
  <c r="CD30" i="2"/>
  <c r="CE30" i="2"/>
  <c r="CF30" i="2"/>
  <c r="CI30" i="2"/>
  <c r="CJ30" i="2"/>
  <c r="CK30" i="2"/>
  <c r="CL30" i="2"/>
  <c r="CM30" i="2"/>
  <c r="CN30" i="2"/>
  <c r="CO30" i="2"/>
  <c r="CP30" i="2"/>
  <c r="CQ30" i="2"/>
  <c r="DA30" i="2" s="1"/>
  <c r="CR30" i="2"/>
  <c r="CS30" i="2"/>
  <c r="CT30" i="2"/>
  <c r="CU30" i="2"/>
  <c r="CV30" i="2"/>
  <c r="CW30" i="2"/>
  <c r="CX30" i="2"/>
  <c r="CY30" i="2"/>
  <c r="CZ30" i="2"/>
  <c r="Z31" i="2"/>
  <c r="AA31" i="2"/>
  <c r="AB31" i="2"/>
  <c r="AC31" i="2"/>
  <c r="X31" i="2"/>
  <c r="Y31" i="2"/>
  <c r="W31" i="2"/>
  <c r="AD31" i="2"/>
  <c r="AE31" i="2"/>
  <c r="AF31" i="2"/>
  <c r="AG31" i="2"/>
  <c r="AH31" i="2"/>
  <c r="AI31" i="2"/>
  <c r="AJ31" i="2"/>
  <c r="AK31" i="2"/>
  <c r="AL31" i="2"/>
  <c r="AM31" i="2"/>
  <c r="AN31" i="2"/>
  <c r="AO31" i="2"/>
  <c r="AP31" i="2"/>
  <c r="B31" i="2"/>
  <c r="C31" i="2"/>
  <c r="D31" i="2"/>
  <c r="E31" i="2"/>
  <c r="T31" i="2" s="1"/>
  <c r="F31" i="2"/>
  <c r="G31" i="2"/>
  <c r="H31" i="2"/>
  <c r="I31" i="2"/>
  <c r="J31" i="2"/>
  <c r="K31" i="2"/>
  <c r="L31" i="2"/>
  <c r="M31" i="2"/>
  <c r="N31" i="2"/>
  <c r="O31" i="2"/>
  <c r="P31" i="2"/>
  <c r="Q31" i="2"/>
  <c r="R31" i="2"/>
  <c r="S31" i="2"/>
  <c r="AS31" i="2"/>
  <c r="AT31" i="2"/>
  <c r="AU31" i="2"/>
  <c r="AV31" i="2"/>
  <c r="AW31" i="2"/>
  <c r="AX31" i="2"/>
  <c r="AY31" i="2"/>
  <c r="AZ31" i="2"/>
  <c r="BA31" i="2"/>
  <c r="BB31" i="2"/>
  <c r="BC31" i="2"/>
  <c r="BD31" i="2"/>
  <c r="BE31" i="2"/>
  <c r="BF31" i="2"/>
  <c r="BG31" i="2"/>
  <c r="BH31" i="2"/>
  <c r="BI31" i="2"/>
  <c r="BJ31" i="2"/>
  <c r="BK31" i="2"/>
  <c r="BN31" i="2"/>
  <c r="BO31" i="2"/>
  <c r="BP31" i="2"/>
  <c r="BQ31" i="2"/>
  <c r="BR31" i="2"/>
  <c r="BS31" i="2"/>
  <c r="BT31" i="2"/>
  <c r="BU31" i="2"/>
  <c r="BV31" i="2"/>
  <c r="BW31" i="2"/>
  <c r="BX31" i="2"/>
  <c r="BY31" i="2"/>
  <c r="BZ31" i="2"/>
  <c r="CA31" i="2"/>
  <c r="CB31" i="2"/>
  <c r="CC31" i="2"/>
  <c r="CD31" i="2"/>
  <c r="CE31" i="2"/>
  <c r="CF31" i="2"/>
  <c r="CI31" i="2"/>
  <c r="CJ31" i="2"/>
  <c r="CK31" i="2"/>
  <c r="CL31" i="2"/>
  <c r="CM31" i="2"/>
  <c r="CN31" i="2"/>
  <c r="CO31" i="2"/>
  <c r="CP31" i="2"/>
  <c r="CQ31" i="2"/>
  <c r="DA31" i="2" s="1"/>
  <c r="CR31" i="2"/>
  <c r="CS31" i="2"/>
  <c r="CT31" i="2"/>
  <c r="CU31" i="2"/>
  <c r="CV31" i="2"/>
  <c r="CW31" i="2"/>
  <c r="CX31" i="2"/>
  <c r="CY31" i="2"/>
  <c r="CZ31" i="2"/>
  <c r="Z32" i="2"/>
  <c r="AA32" i="2"/>
  <c r="AB32" i="2"/>
  <c r="AC32" i="2"/>
  <c r="X32" i="2"/>
  <c r="Y32" i="2"/>
  <c r="W32" i="2"/>
  <c r="AD32" i="2"/>
  <c r="AE32" i="2"/>
  <c r="AF32" i="2"/>
  <c r="AG32" i="2"/>
  <c r="AH32" i="2"/>
  <c r="AI32" i="2"/>
  <c r="AJ32" i="2"/>
  <c r="AK32" i="2"/>
  <c r="AL32" i="2"/>
  <c r="AM32" i="2"/>
  <c r="AN32" i="2"/>
  <c r="AO32" i="2"/>
  <c r="AP32" i="2"/>
  <c r="B32" i="2"/>
  <c r="C32" i="2"/>
  <c r="D32" i="2"/>
  <c r="E32" i="2"/>
  <c r="F32" i="2"/>
  <c r="G32" i="2"/>
  <c r="H32" i="2"/>
  <c r="I32" i="2"/>
  <c r="J32" i="2"/>
  <c r="K32" i="2"/>
  <c r="L32" i="2"/>
  <c r="M32" i="2"/>
  <c r="N32" i="2"/>
  <c r="O32" i="2"/>
  <c r="P32" i="2"/>
  <c r="Q32" i="2"/>
  <c r="R32" i="2"/>
  <c r="S32" i="2"/>
  <c r="AS32" i="2"/>
  <c r="AT32" i="2"/>
  <c r="AU32" i="2"/>
  <c r="AV32" i="2"/>
  <c r="AW32" i="2"/>
  <c r="AX32" i="2"/>
  <c r="AY32" i="2"/>
  <c r="AZ32" i="2"/>
  <c r="BA32" i="2"/>
  <c r="BB32" i="2"/>
  <c r="BC32" i="2"/>
  <c r="BD32" i="2"/>
  <c r="BE32" i="2"/>
  <c r="BF32" i="2"/>
  <c r="BG32" i="2"/>
  <c r="BH32" i="2"/>
  <c r="BI32" i="2"/>
  <c r="BJ32" i="2"/>
  <c r="BK32" i="2"/>
  <c r="BN32" i="2"/>
  <c r="BO32" i="2"/>
  <c r="BP32" i="2"/>
  <c r="BQ32" i="2"/>
  <c r="BR32" i="2"/>
  <c r="BS32" i="2"/>
  <c r="BT32" i="2"/>
  <c r="BU32" i="2"/>
  <c r="BV32" i="2"/>
  <c r="BW32" i="2"/>
  <c r="BX32" i="2"/>
  <c r="BY32" i="2"/>
  <c r="BZ32" i="2"/>
  <c r="CA32" i="2"/>
  <c r="CB32" i="2"/>
  <c r="CC32" i="2"/>
  <c r="CD32" i="2"/>
  <c r="CE32" i="2"/>
  <c r="CF32" i="2"/>
  <c r="CI32" i="2"/>
  <c r="CJ32" i="2"/>
  <c r="CK32" i="2"/>
  <c r="CL32" i="2"/>
  <c r="CM32" i="2"/>
  <c r="CN32" i="2"/>
  <c r="CO32" i="2"/>
  <c r="CP32" i="2"/>
  <c r="CQ32" i="2"/>
  <c r="CR32" i="2"/>
  <c r="CS32" i="2"/>
  <c r="CT32" i="2"/>
  <c r="CU32" i="2"/>
  <c r="CV32" i="2"/>
  <c r="CW32" i="2"/>
  <c r="CX32" i="2"/>
  <c r="CY32" i="2"/>
  <c r="CZ32" i="2"/>
  <c r="DA32" i="2"/>
  <c r="Z33" i="2"/>
  <c r="AA33" i="2"/>
  <c r="AB33" i="2"/>
  <c r="AC33" i="2"/>
  <c r="X33" i="2"/>
  <c r="Y33" i="2"/>
  <c r="W33" i="2"/>
  <c r="AD33" i="2"/>
  <c r="AE33" i="2"/>
  <c r="AF33" i="2"/>
  <c r="AG33" i="2"/>
  <c r="AH33" i="2"/>
  <c r="AI33" i="2"/>
  <c r="AJ33" i="2"/>
  <c r="AK33" i="2"/>
  <c r="AL33" i="2"/>
  <c r="AM33" i="2"/>
  <c r="AN33" i="2"/>
  <c r="AO33" i="2"/>
  <c r="AP33" i="2"/>
  <c r="B33" i="2"/>
  <c r="C33" i="2"/>
  <c r="D33" i="2"/>
  <c r="E33" i="2"/>
  <c r="T33" i="2" s="1"/>
  <c r="F33" i="2"/>
  <c r="G33" i="2"/>
  <c r="H33" i="2"/>
  <c r="I33" i="2"/>
  <c r="J33" i="2"/>
  <c r="K33" i="2"/>
  <c r="L33" i="2"/>
  <c r="M33" i="2"/>
  <c r="N33" i="2"/>
  <c r="O33" i="2"/>
  <c r="P33" i="2"/>
  <c r="Q33" i="2"/>
  <c r="R33" i="2"/>
  <c r="S33" i="2"/>
  <c r="AS33" i="2"/>
  <c r="AT33" i="2"/>
  <c r="AU33" i="2"/>
  <c r="AV33" i="2"/>
  <c r="AW33" i="2"/>
  <c r="AX33" i="2"/>
  <c r="AY33" i="2"/>
  <c r="AZ33" i="2"/>
  <c r="BA33" i="2"/>
  <c r="BB33" i="2"/>
  <c r="BC33" i="2"/>
  <c r="BD33" i="2"/>
  <c r="BE33" i="2"/>
  <c r="BF33" i="2"/>
  <c r="BG33" i="2"/>
  <c r="BH33" i="2"/>
  <c r="BI33" i="2"/>
  <c r="BJ33" i="2"/>
  <c r="BK33" i="2"/>
  <c r="BN33" i="2"/>
  <c r="BO33" i="2"/>
  <c r="BP33" i="2"/>
  <c r="BQ33" i="2"/>
  <c r="BR33" i="2"/>
  <c r="BS33" i="2"/>
  <c r="BT33" i="2"/>
  <c r="BU33" i="2"/>
  <c r="BV33" i="2"/>
  <c r="BW33" i="2"/>
  <c r="BX33" i="2"/>
  <c r="BY33" i="2"/>
  <c r="BZ33" i="2"/>
  <c r="CA33" i="2"/>
  <c r="CB33" i="2"/>
  <c r="CC33" i="2"/>
  <c r="CD33" i="2"/>
  <c r="CE33" i="2"/>
  <c r="CF33" i="2"/>
  <c r="CI33" i="2"/>
  <c r="CJ33" i="2"/>
  <c r="CK33" i="2"/>
  <c r="CL33" i="2"/>
  <c r="CM33" i="2"/>
  <c r="CN33" i="2"/>
  <c r="CO33" i="2"/>
  <c r="CP33" i="2"/>
  <c r="CQ33" i="2"/>
  <c r="DA33" i="2" s="1"/>
  <c r="CR33" i="2"/>
  <c r="CS33" i="2"/>
  <c r="CT33" i="2"/>
  <c r="CU33" i="2"/>
  <c r="CV33" i="2"/>
  <c r="CW33" i="2"/>
  <c r="CX33" i="2"/>
  <c r="CY33" i="2"/>
  <c r="CZ33" i="2"/>
  <c r="Z34" i="2"/>
  <c r="AA34" i="2"/>
  <c r="AB34" i="2"/>
  <c r="AC34" i="2"/>
  <c r="X34" i="2"/>
  <c r="Y34" i="2"/>
  <c r="W34" i="2"/>
  <c r="AD34" i="2"/>
  <c r="AE34" i="2"/>
  <c r="AF34" i="2"/>
  <c r="AG34" i="2"/>
  <c r="AH34" i="2"/>
  <c r="AI34" i="2"/>
  <c r="AJ34" i="2"/>
  <c r="AK34" i="2"/>
  <c r="AL34" i="2"/>
  <c r="AM34" i="2"/>
  <c r="AN34" i="2"/>
  <c r="AO34" i="2"/>
  <c r="AP34" i="2"/>
  <c r="B34" i="2"/>
  <c r="C34" i="2"/>
  <c r="D34" i="2"/>
  <c r="E34" i="2"/>
  <c r="F34" i="2"/>
  <c r="G34" i="2"/>
  <c r="H34" i="2"/>
  <c r="I34" i="2"/>
  <c r="J34" i="2"/>
  <c r="K34" i="2"/>
  <c r="L34" i="2"/>
  <c r="M34" i="2"/>
  <c r="N34" i="2"/>
  <c r="O34" i="2"/>
  <c r="P34" i="2"/>
  <c r="Q34" i="2"/>
  <c r="R34" i="2"/>
  <c r="S34" i="2"/>
  <c r="AS34" i="2"/>
  <c r="AT34" i="2"/>
  <c r="AU34" i="2"/>
  <c r="AV34" i="2"/>
  <c r="AW34" i="2"/>
  <c r="AX34" i="2"/>
  <c r="AY34" i="2"/>
  <c r="AZ34" i="2"/>
  <c r="BA34" i="2"/>
  <c r="BB34" i="2"/>
  <c r="BC34" i="2"/>
  <c r="BD34" i="2"/>
  <c r="BE34" i="2"/>
  <c r="BF34" i="2"/>
  <c r="BG34" i="2"/>
  <c r="BH34" i="2"/>
  <c r="BI34" i="2"/>
  <c r="BJ34" i="2"/>
  <c r="BK34" i="2"/>
  <c r="BN34" i="2"/>
  <c r="BO34" i="2"/>
  <c r="BP34" i="2"/>
  <c r="BQ34" i="2"/>
  <c r="BR34" i="2"/>
  <c r="BS34" i="2"/>
  <c r="BT34" i="2"/>
  <c r="BU34" i="2"/>
  <c r="BV34" i="2"/>
  <c r="BW34" i="2"/>
  <c r="BX34" i="2"/>
  <c r="BY34" i="2"/>
  <c r="BZ34" i="2"/>
  <c r="CA34" i="2"/>
  <c r="CB34" i="2"/>
  <c r="CC34" i="2"/>
  <c r="CD34" i="2"/>
  <c r="CE34" i="2"/>
  <c r="CF34" i="2"/>
  <c r="CI34" i="2"/>
  <c r="CJ34" i="2"/>
  <c r="CK34" i="2"/>
  <c r="CL34" i="2"/>
  <c r="CM34" i="2"/>
  <c r="CN34" i="2"/>
  <c r="CO34" i="2"/>
  <c r="CP34" i="2"/>
  <c r="CQ34" i="2"/>
  <c r="DA34" i="2" s="1"/>
  <c r="CR34" i="2"/>
  <c r="CS34" i="2"/>
  <c r="CT34" i="2"/>
  <c r="CU34" i="2"/>
  <c r="CV34" i="2"/>
  <c r="CW34" i="2"/>
  <c r="CX34" i="2"/>
  <c r="CY34" i="2"/>
  <c r="CZ34" i="2"/>
  <c r="Z35" i="2"/>
  <c r="AA35" i="2"/>
  <c r="AB35" i="2"/>
  <c r="AC35" i="2"/>
  <c r="X35" i="2"/>
  <c r="Y35" i="2"/>
  <c r="W35" i="2"/>
  <c r="AD35" i="2"/>
  <c r="AE35" i="2"/>
  <c r="AF35" i="2"/>
  <c r="AG35" i="2"/>
  <c r="AH35" i="2"/>
  <c r="AI35" i="2"/>
  <c r="AJ35" i="2"/>
  <c r="AK35" i="2"/>
  <c r="AL35" i="2"/>
  <c r="AM35" i="2"/>
  <c r="AN35" i="2"/>
  <c r="AO35" i="2"/>
  <c r="AP35" i="2"/>
  <c r="B35" i="2"/>
  <c r="C35" i="2"/>
  <c r="D35" i="2"/>
  <c r="E35" i="2"/>
  <c r="T35" i="2" s="1"/>
  <c r="F35" i="2"/>
  <c r="G35" i="2"/>
  <c r="H35" i="2"/>
  <c r="I35" i="2"/>
  <c r="J35" i="2"/>
  <c r="K35" i="2"/>
  <c r="L35" i="2"/>
  <c r="M35" i="2"/>
  <c r="N35" i="2"/>
  <c r="O35" i="2"/>
  <c r="P35" i="2"/>
  <c r="Q35" i="2"/>
  <c r="R35" i="2"/>
  <c r="S35" i="2"/>
  <c r="AS35" i="2"/>
  <c r="AT35" i="2"/>
  <c r="AU35" i="2"/>
  <c r="AV35" i="2"/>
  <c r="AW35" i="2"/>
  <c r="AX35" i="2"/>
  <c r="AY35" i="2"/>
  <c r="AZ35" i="2"/>
  <c r="BA35" i="2"/>
  <c r="BB35" i="2"/>
  <c r="BC35" i="2"/>
  <c r="BD35" i="2"/>
  <c r="BE35" i="2"/>
  <c r="BF35" i="2"/>
  <c r="BG35" i="2"/>
  <c r="BH35" i="2"/>
  <c r="BI35" i="2"/>
  <c r="BJ35" i="2"/>
  <c r="BK35" i="2"/>
  <c r="BN35" i="2"/>
  <c r="BO35" i="2"/>
  <c r="BP35" i="2"/>
  <c r="BQ35" i="2"/>
  <c r="BR35" i="2"/>
  <c r="BS35" i="2"/>
  <c r="BT35" i="2"/>
  <c r="BU35" i="2"/>
  <c r="BV35" i="2"/>
  <c r="BW35" i="2"/>
  <c r="BX35" i="2"/>
  <c r="BY35" i="2"/>
  <c r="BZ35" i="2"/>
  <c r="CA35" i="2"/>
  <c r="CB35" i="2"/>
  <c r="CC35" i="2"/>
  <c r="CD35" i="2"/>
  <c r="CE35" i="2"/>
  <c r="CF35" i="2"/>
  <c r="CI35" i="2"/>
  <c r="CJ35" i="2"/>
  <c r="CK35" i="2"/>
  <c r="CL35" i="2"/>
  <c r="CM35" i="2"/>
  <c r="CN35" i="2"/>
  <c r="CO35" i="2"/>
  <c r="CP35" i="2"/>
  <c r="CQ35" i="2"/>
  <c r="DA35" i="2" s="1"/>
  <c r="CR35" i="2"/>
  <c r="CS35" i="2"/>
  <c r="CT35" i="2"/>
  <c r="CU35" i="2"/>
  <c r="CV35" i="2"/>
  <c r="CW35" i="2"/>
  <c r="CX35" i="2"/>
  <c r="CY35" i="2"/>
  <c r="CZ35" i="2"/>
  <c r="Z36" i="2"/>
  <c r="AA36" i="2"/>
  <c r="AB36" i="2"/>
  <c r="AC36" i="2"/>
  <c r="X36" i="2"/>
  <c r="Y36" i="2"/>
  <c r="W36" i="2"/>
  <c r="AD36" i="2"/>
  <c r="AE36" i="2"/>
  <c r="AF36" i="2"/>
  <c r="AG36" i="2"/>
  <c r="AH36" i="2"/>
  <c r="AI36" i="2"/>
  <c r="AJ36" i="2"/>
  <c r="AK36" i="2"/>
  <c r="AL36" i="2"/>
  <c r="AM36" i="2"/>
  <c r="AN36" i="2"/>
  <c r="AO36" i="2"/>
  <c r="AP36" i="2"/>
  <c r="B36" i="2"/>
  <c r="C36" i="2"/>
  <c r="D36" i="2"/>
  <c r="E36" i="2"/>
  <c r="F36" i="2"/>
  <c r="G36" i="2"/>
  <c r="H36" i="2"/>
  <c r="I36" i="2"/>
  <c r="J36" i="2"/>
  <c r="K36" i="2"/>
  <c r="L36" i="2"/>
  <c r="M36" i="2"/>
  <c r="N36" i="2"/>
  <c r="O36" i="2"/>
  <c r="P36" i="2"/>
  <c r="Q36" i="2"/>
  <c r="R36" i="2"/>
  <c r="S36" i="2"/>
  <c r="T36" i="2"/>
  <c r="AS36" i="2"/>
  <c r="AT36" i="2"/>
  <c r="AU36" i="2"/>
  <c r="AV36" i="2"/>
  <c r="AW36" i="2"/>
  <c r="AX36" i="2"/>
  <c r="AY36" i="2"/>
  <c r="AZ36" i="2"/>
  <c r="BA36" i="2"/>
  <c r="BB36" i="2"/>
  <c r="BC36" i="2"/>
  <c r="BD36" i="2"/>
  <c r="BE36" i="2"/>
  <c r="BF36" i="2"/>
  <c r="BG36" i="2"/>
  <c r="BH36" i="2"/>
  <c r="BI36" i="2"/>
  <c r="BJ36" i="2"/>
  <c r="BK36" i="2"/>
  <c r="BN36" i="2"/>
  <c r="BO36" i="2"/>
  <c r="BP36" i="2"/>
  <c r="BQ36" i="2"/>
  <c r="BR36" i="2"/>
  <c r="BS36" i="2"/>
  <c r="BT36" i="2"/>
  <c r="BU36" i="2"/>
  <c r="BV36" i="2"/>
  <c r="BW36" i="2"/>
  <c r="BX36" i="2"/>
  <c r="BY36" i="2"/>
  <c r="BZ36" i="2"/>
  <c r="CA36" i="2"/>
  <c r="CB36" i="2"/>
  <c r="CC36" i="2"/>
  <c r="CD36" i="2"/>
  <c r="CE36" i="2"/>
  <c r="CF36" i="2"/>
  <c r="CI36" i="2"/>
  <c r="CJ36" i="2"/>
  <c r="CK36" i="2"/>
  <c r="CL36" i="2"/>
  <c r="CM36" i="2"/>
  <c r="CN36" i="2"/>
  <c r="CO36" i="2"/>
  <c r="CP36" i="2"/>
  <c r="CQ36" i="2"/>
  <c r="DA36" i="2" s="1"/>
  <c r="CR36" i="2"/>
  <c r="CS36" i="2"/>
  <c r="CT36" i="2"/>
  <c r="CU36" i="2"/>
  <c r="CV36" i="2"/>
  <c r="CW36" i="2"/>
  <c r="CX36" i="2"/>
  <c r="CY36" i="2"/>
  <c r="CZ36" i="2"/>
  <c r="Z37" i="2"/>
  <c r="AA37" i="2"/>
  <c r="AB37" i="2"/>
  <c r="AC37" i="2"/>
  <c r="X37" i="2"/>
  <c r="Y37" i="2"/>
  <c r="W37" i="2"/>
  <c r="AD37" i="2"/>
  <c r="AE37" i="2"/>
  <c r="AF37" i="2"/>
  <c r="AG37" i="2"/>
  <c r="AH37" i="2"/>
  <c r="AI37" i="2"/>
  <c r="AJ37" i="2"/>
  <c r="AK37" i="2"/>
  <c r="AL37" i="2"/>
  <c r="AM37" i="2"/>
  <c r="AN37" i="2"/>
  <c r="AO37" i="2"/>
  <c r="AP37" i="2"/>
  <c r="B37" i="2"/>
  <c r="C37" i="2"/>
  <c r="D37" i="2"/>
  <c r="E37" i="2"/>
  <c r="F37" i="2"/>
  <c r="G37" i="2"/>
  <c r="H37" i="2"/>
  <c r="I37" i="2"/>
  <c r="J37" i="2"/>
  <c r="K37" i="2"/>
  <c r="L37" i="2"/>
  <c r="M37" i="2"/>
  <c r="N37" i="2"/>
  <c r="O37" i="2"/>
  <c r="P37" i="2"/>
  <c r="Q37" i="2"/>
  <c r="R37" i="2"/>
  <c r="S37" i="2"/>
  <c r="T37" i="2"/>
  <c r="AS37" i="2"/>
  <c r="AT37" i="2"/>
  <c r="AU37" i="2"/>
  <c r="AV37" i="2"/>
  <c r="AW37" i="2"/>
  <c r="AX37" i="2"/>
  <c r="AY37" i="2"/>
  <c r="AZ37" i="2"/>
  <c r="BA37" i="2"/>
  <c r="BB37" i="2"/>
  <c r="BC37" i="2"/>
  <c r="BD37" i="2"/>
  <c r="BE37" i="2"/>
  <c r="BF37" i="2"/>
  <c r="BG37" i="2"/>
  <c r="BH37" i="2"/>
  <c r="BI37" i="2"/>
  <c r="BJ37" i="2"/>
  <c r="BK37" i="2"/>
  <c r="BN37" i="2"/>
  <c r="BO37" i="2"/>
  <c r="BP37" i="2"/>
  <c r="BQ37" i="2"/>
  <c r="BR37" i="2"/>
  <c r="BS37" i="2"/>
  <c r="BT37" i="2"/>
  <c r="BU37" i="2"/>
  <c r="BV37" i="2"/>
  <c r="BW37" i="2"/>
  <c r="BX37" i="2"/>
  <c r="BY37" i="2"/>
  <c r="BZ37" i="2"/>
  <c r="CA37" i="2"/>
  <c r="CB37" i="2"/>
  <c r="CC37" i="2"/>
  <c r="CD37" i="2"/>
  <c r="CE37" i="2"/>
  <c r="CF37" i="2"/>
  <c r="CI37" i="2"/>
  <c r="CJ37" i="2"/>
  <c r="CK37" i="2"/>
  <c r="CL37" i="2"/>
  <c r="CM37" i="2"/>
  <c r="CN37" i="2"/>
  <c r="CO37" i="2"/>
  <c r="CP37" i="2"/>
  <c r="CQ37" i="2"/>
  <c r="DA37" i="2" s="1"/>
  <c r="CR37" i="2"/>
  <c r="CS37" i="2"/>
  <c r="CT37" i="2"/>
  <c r="CU37" i="2"/>
  <c r="CV37" i="2"/>
  <c r="CW37" i="2"/>
  <c r="CX37" i="2"/>
  <c r="CY37" i="2"/>
  <c r="CZ37" i="2"/>
  <c r="Z38" i="2"/>
  <c r="AA38" i="2"/>
  <c r="AB38" i="2"/>
  <c r="AC38" i="2"/>
  <c r="X38" i="2"/>
  <c r="Y38" i="2"/>
  <c r="W38" i="2"/>
  <c r="AD38" i="2"/>
  <c r="AE38" i="2"/>
  <c r="AF38" i="2"/>
  <c r="AG38" i="2"/>
  <c r="AH38" i="2"/>
  <c r="AI38" i="2"/>
  <c r="AJ38" i="2"/>
  <c r="AK38" i="2"/>
  <c r="AL38" i="2"/>
  <c r="AM38" i="2"/>
  <c r="AN38" i="2"/>
  <c r="AO38" i="2"/>
  <c r="AP38" i="2"/>
  <c r="B38" i="2"/>
  <c r="C38" i="2"/>
  <c r="D38" i="2"/>
  <c r="E38" i="2"/>
  <c r="T38" i="2" s="1"/>
  <c r="F38" i="2"/>
  <c r="G38" i="2"/>
  <c r="H38" i="2"/>
  <c r="I38" i="2"/>
  <c r="J38" i="2"/>
  <c r="K38" i="2"/>
  <c r="L38" i="2"/>
  <c r="M38" i="2"/>
  <c r="N38" i="2"/>
  <c r="O38" i="2"/>
  <c r="P38" i="2"/>
  <c r="Q38" i="2"/>
  <c r="R38" i="2"/>
  <c r="S38" i="2"/>
  <c r="AS38" i="2"/>
  <c r="AT38" i="2"/>
  <c r="AU38" i="2"/>
  <c r="AV38" i="2"/>
  <c r="AW38" i="2"/>
  <c r="AX38" i="2"/>
  <c r="AY38" i="2"/>
  <c r="AZ38" i="2"/>
  <c r="BA38" i="2"/>
  <c r="BB38" i="2"/>
  <c r="BC38" i="2"/>
  <c r="BD38" i="2"/>
  <c r="BE38" i="2"/>
  <c r="BF38" i="2"/>
  <c r="BG38" i="2"/>
  <c r="BH38" i="2"/>
  <c r="BI38" i="2"/>
  <c r="BJ38" i="2"/>
  <c r="BK38" i="2"/>
  <c r="BN38" i="2"/>
  <c r="BO38" i="2"/>
  <c r="BP38" i="2"/>
  <c r="BQ38" i="2"/>
  <c r="BR38" i="2"/>
  <c r="BS38" i="2"/>
  <c r="BT38" i="2"/>
  <c r="BU38" i="2"/>
  <c r="BV38" i="2"/>
  <c r="BW38" i="2"/>
  <c r="BX38" i="2"/>
  <c r="BY38" i="2"/>
  <c r="BZ38" i="2"/>
  <c r="CA38" i="2"/>
  <c r="CB38" i="2"/>
  <c r="CC38" i="2"/>
  <c r="CD38" i="2"/>
  <c r="CE38" i="2"/>
  <c r="CF38" i="2"/>
  <c r="CI38" i="2"/>
  <c r="CJ38" i="2"/>
  <c r="CK38" i="2"/>
  <c r="CL38" i="2"/>
  <c r="CM38" i="2"/>
  <c r="CN38" i="2"/>
  <c r="CO38" i="2"/>
  <c r="CP38" i="2"/>
  <c r="CQ38" i="2"/>
  <c r="DA38" i="2" s="1"/>
  <c r="CR38" i="2"/>
  <c r="CS38" i="2"/>
  <c r="CT38" i="2"/>
  <c r="CU38" i="2"/>
  <c r="CV38" i="2"/>
  <c r="CW38" i="2"/>
  <c r="CX38" i="2"/>
  <c r="CY38" i="2"/>
  <c r="CZ38" i="2"/>
  <c r="Z39" i="2"/>
  <c r="AA39" i="2"/>
  <c r="AB39" i="2"/>
  <c r="AC39" i="2"/>
  <c r="X39" i="2"/>
  <c r="Y39" i="2"/>
  <c r="W39" i="2"/>
  <c r="AD39" i="2"/>
  <c r="AE39" i="2"/>
  <c r="AF39" i="2"/>
  <c r="AG39" i="2"/>
  <c r="AH39" i="2"/>
  <c r="AI39" i="2"/>
  <c r="AJ39" i="2"/>
  <c r="AK39" i="2"/>
  <c r="AL39" i="2"/>
  <c r="AM39" i="2"/>
  <c r="AN39" i="2"/>
  <c r="AO39" i="2"/>
  <c r="AP39" i="2"/>
  <c r="B39" i="2"/>
  <c r="C39" i="2"/>
  <c r="D39" i="2"/>
  <c r="E39" i="2"/>
  <c r="F39" i="2"/>
  <c r="T39" i="2" s="1"/>
  <c r="G39" i="2"/>
  <c r="H39" i="2"/>
  <c r="I39" i="2"/>
  <c r="J39" i="2"/>
  <c r="K39" i="2"/>
  <c r="L39" i="2"/>
  <c r="M39" i="2"/>
  <c r="N39" i="2"/>
  <c r="O39" i="2"/>
  <c r="P39" i="2"/>
  <c r="Q39" i="2"/>
  <c r="R39" i="2"/>
  <c r="S39" i="2"/>
  <c r="AS39" i="2"/>
  <c r="AT39" i="2"/>
  <c r="AU39" i="2"/>
  <c r="AV39" i="2"/>
  <c r="AW39" i="2"/>
  <c r="AX39" i="2"/>
  <c r="AY39" i="2"/>
  <c r="AZ39" i="2"/>
  <c r="BA39" i="2"/>
  <c r="BB39" i="2"/>
  <c r="BC39" i="2"/>
  <c r="BD39" i="2"/>
  <c r="BE39" i="2"/>
  <c r="BF39" i="2"/>
  <c r="BG39" i="2"/>
  <c r="BH39" i="2"/>
  <c r="BI39" i="2"/>
  <c r="BJ39" i="2"/>
  <c r="BK39" i="2"/>
  <c r="BN39" i="2"/>
  <c r="BO39" i="2"/>
  <c r="BP39" i="2"/>
  <c r="BQ39" i="2"/>
  <c r="BR39" i="2"/>
  <c r="BS39" i="2"/>
  <c r="BT39" i="2"/>
  <c r="BU39" i="2"/>
  <c r="BV39" i="2"/>
  <c r="BW39" i="2"/>
  <c r="BX39" i="2"/>
  <c r="BY39" i="2"/>
  <c r="BZ39" i="2"/>
  <c r="CA39" i="2"/>
  <c r="CB39" i="2"/>
  <c r="CC39" i="2"/>
  <c r="CD39" i="2"/>
  <c r="CE39" i="2"/>
  <c r="CF39" i="2"/>
  <c r="CI39" i="2"/>
  <c r="CJ39" i="2"/>
  <c r="CK39" i="2"/>
  <c r="CL39" i="2"/>
  <c r="CM39" i="2"/>
  <c r="CN39" i="2"/>
  <c r="CO39" i="2"/>
  <c r="CP39" i="2"/>
  <c r="CQ39" i="2"/>
  <c r="DA39" i="2" s="1"/>
  <c r="CR39" i="2"/>
  <c r="CS39" i="2"/>
  <c r="CT39" i="2"/>
  <c r="CU39" i="2"/>
  <c r="CV39" i="2"/>
  <c r="CW39" i="2"/>
  <c r="CX39" i="2"/>
  <c r="CY39" i="2"/>
  <c r="CZ39" i="2"/>
  <c r="Z40" i="2"/>
  <c r="AA40" i="2"/>
  <c r="AB40" i="2"/>
  <c r="AC40" i="2"/>
  <c r="X40" i="2"/>
  <c r="Y40" i="2"/>
  <c r="W40" i="2"/>
  <c r="AD40" i="2"/>
  <c r="AE40" i="2"/>
  <c r="AF40" i="2"/>
  <c r="AG40" i="2"/>
  <c r="AH40" i="2"/>
  <c r="AI40" i="2"/>
  <c r="AJ40" i="2"/>
  <c r="AK40" i="2"/>
  <c r="AL40" i="2"/>
  <c r="AM40" i="2"/>
  <c r="AN40" i="2"/>
  <c r="AO40" i="2"/>
  <c r="AP40" i="2"/>
  <c r="B40" i="2"/>
  <c r="C40" i="2"/>
  <c r="D40" i="2"/>
  <c r="E40" i="2"/>
  <c r="F40" i="2"/>
  <c r="G40" i="2"/>
  <c r="H40" i="2"/>
  <c r="I40" i="2"/>
  <c r="J40" i="2"/>
  <c r="K40" i="2"/>
  <c r="L40" i="2"/>
  <c r="M40" i="2"/>
  <c r="N40" i="2"/>
  <c r="O40" i="2"/>
  <c r="P40" i="2"/>
  <c r="Q40" i="2"/>
  <c r="R40" i="2"/>
  <c r="S40" i="2"/>
  <c r="AS40" i="2"/>
  <c r="AT40" i="2"/>
  <c r="AU40" i="2"/>
  <c r="AV40" i="2"/>
  <c r="AW40" i="2"/>
  <c r="AX40" i="2"/>
  <c r="AY40" i="2"/>
  <c r="AZ40" i="2"/>
  <c r="BA40" i="2"/>
  <c r="BB40" i="2"/>
  <c r="BC40" i="2"/>
  <c r="BD40" i="2"/>
  <c r="BE40" i="2"/>
  <c r="BF40" i="2"/>
  <c r="BG40" i="2"/>
  <c r="BH40" i="2"/>
  <c r="BI40" i="2"/>
  <c r="BJ40" i="2"/>
  <c r="BK40" i="2"/>
  <c r="BN40" i="2"/>
  <c r="BO40" i="2"/>
  <c r="BP40" i="2"/>
  <c r="BQ40" i="2"/>
  <c r="BR40" i="2"/>
  <c r="BS40" i="2"/>
  <c r="BT40" i="2"/>
  <c r="BU40" i="2"/>
  <c r="BV40" i="2"/>
  <c r="BW40" i="2"/>
  <c r="BX40" i="2"/>
  <c r="BY40" i="2"/>
  <c r="BZ40" i="2"/>
  <c r="CA40" i="2"/>
  <c r="CB40" i="2"/>
  <c r="CC40" i="2"/>
  <c r="CD40" i="2"/>
  <c r="CE40" i="2"/>
  <c r="CF40" i="2"/>
  <c r="CI40" i="2"/>
  <c r="CJ40" i="2"/>
  <c r="CK40" i="2"/>
  <c r="CL40" i="2"/>
  <c r="CM40" i="2"/>
  <c r="CN40" i="2"/>
  <c r="CO40" i="2"/>
  <c r="CP40" i="2"/>
  <c r="CQ40" i="2"/>
  <c r="DA40" i="2" s="1"/>
  <c r="CR40" i="2"/>
  <c r="CS40" i="2"/>
  <c r="CT40" i="2"/>
  <c r="CU40" i="2"/>
  <c r="CV40" i="2"/>
  <c r="CW40" i="2"/>
  <c r="CX40" i="2"/>
  <c r="CY40" i="2"/>
  <c r="CZ40" i="2"/>
  <c r="Z41" i="2"/>
  <c r="AA41" i="2"/>
  <c r="AB41" i="2"/>
  <c r="AC41" i="2"/>
  <c r="X41" i="2"/>
  <c r="Y41" i="2"/>
  <c r="W41" i="2"/>
  <c r="AD41" i="2"/>
  <c r="AE41" i="2"/>
  <c r="AF41" i="2"/>
  <c r="AG41" i="2"/>
  <c r="AH41" i="2"/>
  <c r="AI41" i="2"/>
  <c r="AJ41" i="2"/>
  <c r="AK41" i="2"/>
  <c r="AL41" i="2"/>
  <c r="AM41" i="2"/>
  <c r="AN41" i="2"/>
  <c r="AO41" i="2"/>
  <c r="AP41" i="2"/>
  <c r="B41" i="2"/>
  <c r="C41" i="2"/>
  <c r="D41" i="2"/>
  <c r="E41" i="2"/>
  <c r="T41" i="2" s="1"/>
  <c r="F41" i="2"/>
  <c r="G41" i="2"/>
  <c r="H41" i="2"/>
  <c r="I41" i="2"/>
  <c r="J41" i="2"/>
  <c r="K41" i="2"/>
  <c r="L41" i="2"/>
  <c r="M41" i="2"/>
  <c r="N41" i="2"/>
  <c r="O41" i="2"/>
  <c r="P41" i="2"/>
  <c r="Q41" i="2"/>
  <c r="R41" i="2"/>
  <c r="S41" i="2"/>
  <c r="AS41" i="2"/>
  <c r="AT41" i="2"/>
  <c r="AU41" i="2"/>
  <c r="AV41" i="2"/>
  <c r="AW41" i="2"/>
  <c r="AX41" i="2"/>
  <c r="AY41" i="2"/>
  <c r="AZ41" i="2"/>
  <c r="BA41" i="2"/>
  <c r="BB41" i="2"/>
  <c r="BC41" i="2"/>
  <c r="BD41" i="2"/>
  <c r="BE41" i="2"/>
  <c r="BF41" i="2"/>
  <c r="BG41" i="2"/>
  <c r="BH41" i="2"/>
  <c r="BI41" i="2"/>
  <c r="BJ41" i="2"/>
  <c r="BK41" i="2"/>
  <c r="BN41" i="2"/>
  <c r="BO41" i="2"/>
  <c r="BP41" i="2"/>
  <c r="BQ41" i="2"/>
  <c r="BR41" i="2"/>
  <c r="BS41" i="2"/>
  <c r="BT41" i="2"/>
  <c r="BU41" i="2"/>
  <c r="BV41" i="2"/>
  <c r="BW41" i="2"/>
  <c r="BX41" i="2"/>
  <c r="BY41" i="2"/>
  <c r="BZ41" i="2"/>
  <c r="CA41" i="2"/>
  <c r="CB41" i="2"/>
  <c r="CC41" i="2"/>
  <c r="CD41" i="2"/>
  <c r="CE41" i="2"/>
  <c r="CF41" i="2"/>
  <c r="CI41" i="2"/>
  <c r="CJ41" i="2"/>
  <c r="CK41" i="2"/>
  <c r="CL41" i="2"/>
  <c r="CM41" i="2"/>
  <c r="CN41" i="2"/>
  <c r="CO41" i="2"/>
  <c r="CP41" i="2"/>
  <c r="CQ41" i="2"/>
  <c r="DA41" i="2" s="1"/>
  <c r="CR41" i="2"/>
  <c r="CS41" i="2"/>
  <c r="CT41" i="2"/>
  <c r="CU41" i="2"/>
  <c r="CV41" i="2"/>
  <c r="CW41" i="2"/>
  <c r="CX41" i="2"/>
  <c r="CY41" i="2"/>
  <c r="CZ41" i="2"/>
  <c r="Z42" i="2"/>
  <c r="AA42" i="2"/>
  <c r="AB42" i="2"/>
  <c r="AC42" i="2"/>
  <c r="X42" i="2"/>
  <c r="Y42" i="2"/>
  <c r="W42" i="2"/>
  <c r="AD42" i="2"/>
  <c r="AE42" i="2"/>
  <c r="AF42" i="2"/>
  <c r="AG42" i="2"/>
  <c r="AH42" i="2"/>
  <c r="AI42" i="2"/>
  <c r="AJ42" i="2"/>
  <c r="AK42" i="2"/>
  <c r="AL42" i="2"/>
  <c r="AM42" i="2"/>
  <c r="AN42" i="2"/>
  <c r="AO42" i="2"/>
  <c r="AP42" i="2"/>
  <c r="B42" i="2"/>
  <c r="C42" i="2"/>
  <c r="D42" i="2"/>
  <c r="E42" i="2"/>
  <c r="F42" i="2"/>
  <c r="G42" i="2"/>
  <c r="H42" i="2"/>
  <c r="I42" i="2"/>
  <c r="J42" i="2"/>
  <c r="K42" i="2"/>
  <c r="L42" i="2"/>
  <c r="M42" i="2"/>
  <c r="N42" i="2"/>
  <c r="O42" i="2"/>
  <c r="P42" i="2"/>
  <c r="Q42" i="2"/>
  <c r="R42" i="2"/>
  <c r="S42" i="2"/>
  <c r="AS42" i="2"/>
  <c r="AT42" i="2"/>
  <c r="AU42" i="2"/>
  <c r="AV42" i="2"/>
  <c r="AW42" i="2"/>
  <c r="AX42" i="2"/>
  <c r="AY42" i="2"/>
  <c r="AZ42" i="2"/>
  <c r="BA42" i="2"/>
  <c r="BB42" i="2"/>
  <c r="BC42" i="2"/>
  <c r="BD42" i="2"/>
  <c r="BE42" i="2"/>
  <c r="BF42" i="2"/>
  <c r="BG42" i="2"/>
  <c r="BH42" i="2"/>
  <c r="BI42" i="2"/>
  <c r="BJ42" i="2"/>
  <c r="BK42" i="2"/>
  <c r="BN42" i="2"/>
  <c r="BO42" i="2"/>
  <c r="BP42" i="2"/>
  <c r="BQ42" i="2"/>
  <c r="BR42" i="2"/>
  <c r="BS42" i="2"/>
  <c r="BT42" i="2"/>
  <c r="BU42" i="2"/>
  <c r="BV42" i="2"/>
  <c r="BW42" i="2"/>
  <c r="BX42" i="2"/>
  <c r="BY42" i="2"/>
  <c r="BZ42" i="2"/>
  <c r="CA42" i="2"/>
  <c r="CB42" i="2"/>
  <c r="CC42" i="2"/>
  <c r="CD42" i="2"/>
  <c r="CE42" i="2"/>
  <c r="CF42" i="2"/>
  <c r="CI42" i="2"/>
  <c r="CJ42" i="2"/>
  <c r="CK42" i="2"/>
  <c r="CL42" i="2"/>
  <c r="CM42" i="2"/>
  <c r="CN42" i="2"/>
  <c r="CO42" i="2"/>
  <c r="CP42" i="2"/>
  <c r="CQ42" i="2"/>
  <c r="DA42" i="2" s="1"/>
  <c r="CR42" i="2"/>
  <c r="CS42" i="2"/>
  <c r="CT42" i="2"/>
  <c r="CU42" i="2"/>
  <c r="CV42" i="2"/>
  <c r="CW42" i="2"/>
  <c r="CX42" i="2"/>
  <c r="CY42" i="2"/>
  <c r="CZ42" i="2"/>
  <c r="Z43" i="2"/>
  <c r="AA43" i="2"/>
  <c r="AB43" i="2"/>
  <c r="AC43" i="2"/>
  <c r="X43" i="2"/>
  <c r="Y43" i="2"/>
  <c r="W43" i="2"/>
  <c r="AD43" i="2"/>
  <c r="AE43" i="2"/>
  <c r="AF43" i="2"/>
  <c r="AG43" i="2"/>
  <c r="AH43" i="2"/>
  <c r="AI43" i="2"/>
  <c r="AJ43" i="2"/>
  <c r="AK43" i="2"/>
  <c r="AL43" i="2"/>
  <c r="AM43" i="2"/>
  <c r="AN43" i="2"/>
  <c r="AO43" i="2"/>
  <c r="AP43" i="2"/>
  <c r="B43" i="2"/>
  <c r="C43" i="2"/>
  <c r="D43" i="2"/>
  <c r="E43" i="2"/>
  <c r="F43" i="2"/>
  <c r="G43" i="2"/>
  <c r="H43" i="2"/>
  <c r="I43" i="2"/>
  <c r="J43" i="2"/>
  <c r="K43" i="2"/>
  <c r="L43" i="2"/>
  <c r="M43" i="2"/>
  <c r="N43" i="2"/>
  <c r="O43" i="2"/>
  <c r="P43" i="2"/>
  <c r="Q43" i="2"/>
  <c r="R43" i="2"/>
  <c r="S43" i="2"/>
  <c r="AS43" i="2"/>
  <c r="AT43" i="2"/>
  <c r="AU43" i="2"/>
  <c r="AV43" i="2"/>
  <c r="AW43" i="2"/>
  <c r="AX43" i="2"/>
  <c r="AY43" i="2"/>
  <c r="AZ43" i="2"/>
  <c r="BA43" i="2"/>
  <c r="BB43" i="2"/>
  <c r="BC43" i="2"/>
  <c r="BD43" i="2"/>
  <c r="BE43" i="2"/>
  <c r="BF43" i="2"/>
  <c r="BG43" i="2"/>
  <c r="BH43" i="2"/>
  <c r="BI43" i="2"/>
  <c r="BJ43" i="2"/>
  <c r="BK43" i="2"/>
  <c r="BN43" i="2"/>
  <c r="BO43" i="2"/>
  <c r="BP43" i="2"/>
  <c r="BQ43" i="2"/>
  <c r="BR43" i="2"/>
  <c r="BS43" i="2"/>
  <c r="BT43" i="2"/>
  <c r="BU43" i="2"/>
  <c r="BV43" i="2"/>
  <c r="BW43" i="2"/>
  <c r="BX43" i="2"/>
  <c r="BY43" i="2"/>
  <c r="BZ43" i="2"/>
  <c r="CA43" i="2"/>
  <c r="CB43" i="2"/>
  <c r="CC43" i="2"/>
  <c r="CD43" i="2"/>
  <c r="CE43" i="2"/>
  <c r="CF43" i="2"/>
  <c r="CI43" i="2"/>
  <c r="CJ43" i="2"/>
  <c r="CK43" i="2"/>
  <c r="CL43" i="2"/>
  <c r="CM43" i="2"/>
  <c r="CN43" i="2"/>
  <c r="CO43" i="2"/>
  <c r="CP43" i="2"/>
  <c r="CQ43" i="2"/>
  <c r="DA43" i="2" s="1"/>
  <c r="CR43" i="2"/>
  <c r="CS43" i="2"/>
  <c r="CT43" i="2"/>
  <c r="CU43" i="2"/>
  <c r="CV43" i="2"/>
  <c r="CW43" i="2"/>
  <c r="CX43" i="2"/>
  <c r="CY43" i="2"/>
  <c r="CZ43" i="2"/>
  <c r="Z44" i="2"/>
  <c r="AA44" i="2"/>
  <c r="AB44" i="2"/>
  <c r="AC44" i="2"/>
  <c r="X44" i="2"/>
  <c r="Y44" i="2"/>
  <c r="W44" i="2"/>
  <c r="AD44" i="2"/>
  <c r="AE44" i="2"/>
  <c r="AF44" i="2"/>
  <c r="AG44" i="2"/>
  <c r="AH44" i="2"/>
  <c r="AI44" i="2"/>
  <c r="AJ44" i="2"/>
  <c r="AK44" i="2"/>
  <c r="AL44" i="2"/>
  <c r="AM44" i="2"/>
  <c r="AN44" i="2"/>
  <c r="AO44" i="2"/>
  <c r="AP44" i="2"/>
  <c r="B44" i="2"/>
  <c r="C44" i="2"/>
  <c r="D44" i="2"/>
  <c r="E44" i="2"/>
  <c r="T44" i="2" s="1"/>
  <c r="F44" i="2"/>
  <c r="G44" i="2"/>
  <c r="H44" i="2"/>
  <c r="I44" i="2"/>
  <c r="J44" i="2"/>
  <c r="K44" i="2"/>
  <c r="L44" i="2"/>
  <c r="M44" i="2"/>
  <c r="N44" i="2"/>
  <c r="O44" i="2"/>
  <c r="P44" i="2"/>
  <c r="Q44" i="2"/>
  <c r="R44" i="2"/>
  <c r="S44" i="2"/>
  <c r="AS44" i="2"/>
  <c r="AT44" i="2"/>
  <c r="AU44" i="2"/>
  <c r="AV44" i="2"/>
  <c r="AW44" i="2"/>
  <c r="AX44" i="2"/>
  <c r="AY44" i="2"/>
  <c r="AZ44" i="2"/>
  <c r="BA44" i="2"/>
  <c r="BB44" i="2"/>
  <c r="BC44" i="2"/>
  <c r="BD44" i="2"/>
  <c r="BE44" i="2"/>
  <c r="BF44" i="2"/>
  <c r="BG44" i="2"/>
  <c r="BH44" i="2"/>
  <c r="BI44" i="2"/>
  <c r="BJ44" i="2"/>
  <c r="BK44" i="2"/>
  <c r="BN44" i="2"/>
  <c r="BO44" i="2"/>
  <c r="BP44" i="2"/>
  <c r="BQ44" i="2"/>
  <c r="BR44" i="2"/>
  <c r="BS44" i="2"/>
  <c r="BT44" i="2"/>
  <c r="BU44" i="2"/>
  <c r="BV44" i="2"/>
  <c r="BW44" i="2"/>
  <c r="BX44" i="2"/>
  <c r="BY44" i="2"/>
  <c r="BZ44" i="2"/>
  <c r="CA44" i="2"/>
  <c r="CB44" i="2"/>
  <c r="CC44" i="2"/>
  <c r="CD44" i="2"/>
  <c r="CE44" i="2"/>
  <c r="CF44" i="2"/>
  <c r="CI44" i="2"/>
  <c r="CJ44" i="2"/>
  <c r="CK44" i="2"/>
  <c r="CL44" i="2"/>
  <c r="CM44" i="2"/>
  <c r="CN44" i="2"/>
  <c r="CO44" i="2"/>
  <c r="CP44" i="2"/>
  <c r="CQ44" i="2"/>
  <c r="DA44" i="2" s="1"/>
  <c r="CR44" i="2"/>
  <c r="CS44" i="2"/>
  <c r="CT44" i="2"/>
  <c r="CU44" i="2"/>
  <c r="CV44" i="2"/>
  <c r="CW44" i="2"/>
  <c r="CX44" i="2"/>
  <c r="CY44" i="2"/>
  <c r="CZ44" i="2"/>
  <c r="Z45" i="2"/>
  <c r="AA45" i="2"/>
  <c r="AB45" i="2"/>
  <c r="AC45" i="2"/>
  <c r="X45" i="2"/>
  <c r="Y45" i="2"/>
  <c r="W45" i="2"/>
  <c r="AD45" i="2"/>
  <c r="AE45" i="2"/>
  <c r="AF45" i="2"/>
  <c r="AG45" i="2"/>
  <c r="AH45" i="2"/>
  <c r="AI45" i="2"/>
  <c r="AJ45" i="2"/>
  <c r="AK45" i="2"/>
  <c r="AL45" i="2"/>
  <c r="AM45" i="2"/>
  <c r="AN45" i="2"/>
  <c r="AO45" i="2"/>
  <c r="AP45" i="2"/>
  <c r="B45" i="2"/>
  <c r="C45" i="2"/>
  <c r="D45" i="2"/>
  <c r="E45" i="2"/>
  <c r="F45" i="2"/>
  <c r="G45" i="2"/>
  <c r="H45" i="2"/>
  <c r="I45" i="2"/>
  <c r="J45" i="2"/>
  <c r="K45" i="2"/>
  <c r="L45" i="2"/>
  <c r="M45" i="2"/>
  <c r="N45" i="2"/>
  <c r="O45" i="2"/>
  <c r="P45" i="2"/>
  <c r="Q45" i="2"/>
  <c r="R45" i="2"/>
  <c r="S45" i="2"/>
  <c r="T45" i="2"/>
  <c r="AS45" i="2"/>
  <c r="AT45" i="2"/>
  <c r="AU45" i="2"/>
  <c r="AV45" i="2"/>
  <c r="AW45" i="2"/>
  <c r="AX45" i="2"/>
  <c r="AY45" i="2"/>
  <c r="AZ45" i="2"/>
  <c r="BA45" i="2"/>
  <c r="BB45" i="2"/>
  <c r="BC45" i="2"/>
  <c r="BD45" i="2"/>
  <c r="BE45" i="2"/>
  <c r="BF45" i="2"/>
  <c r="BG45" i="2"/>
  <c r="BH45" i="2"/>
  <c r="BI45" i="2"/>
  <c r="BJ45" i="2"/>
  <c r="BK45" i="2"/>
  <c r="BN45" i="2"/>
  <c r="BO45" i="2"/>
  <c r="BP45" i="2"/>
  <c r="BQ45" i="2"/>
  <c r="BR45" i="2"/>
  <c r="BS45" i="2"/>
  <c r="BT45" i="2"/>
  <c r="BU45" i="2"/>
  <c r="BV45" i="2"/>
  <c r="BW45" i="2"/>
  <c r="BX45" i="2"/>
  <c r="BY45" i="2"/>
  <c r="BZ45" i="2"/>
  <c r="CA45" i="2"/>
  <c r="CB45" i="2"/>
  <c r="CC45" i="2"/>
  <c r="CD45" i="2"/>
  <c r="CE45" i="2"/>
  <c r="CF45" i="2"/>
  <c r="CI45" i="2"/>
  <c r="CJ45" i="2"/>
  <c r="CK45" i="2"/>
  <c r="CL45" i="2"/>
  <c r="CM45" i="2"/>
  <c r="CN45" i="2"/>
  <c r="CO45" i="2"/>
  <c r="CP45" i="2"/>
  <c r="CQ45" i="2"/>
  <c r="DA45" i="2" s="1"/>
  <c r="CR45" i="2"/>
  <c r="CS45" i="2"/>
  <c r="CT45" i="2"/>
  <c r="CU45" i="2"/>
  <c r="CV45" i="2"/>
  <c r="CW45" i="2"/>
  <c r="CX45" i="2"/>
  <c r="CY45" i="2"/>
  <c r="CZ45" i="2"/>
  <c r="Z46" i="2"/>
  <c r="AA46" i="2"/>
  <c r="AB46" i="2"/>
  <c r="AC46" i="2"/>
  <c r="X46" i="2"/>
  <c r="Y46" i="2"/>
  <c r="W46" i="2"/>
  <c r="AD46" i="2"/>
  <c r="AE46" i="2"/>
  <c r="AF46" i="2"/>
  <c r="AG46" i="2"/>
  <c r="AH46" i="2"/>
  <c r="AI46" i="2"/>
  <c r="AJ46" i="2"/>
  <c r="AK46" i="2"/>
  <c r="AL46" i="2"/>
  <c r="AM46" i="2"/>
  <c r="AN46" i="2"/>
  <c r="AO46" i="2"/>
  <c r="AP46" i="2"/>
  <c r="B46" i="2"/>
  <c r="C46" i="2"/>
  <c r="D46" i="2"/>
  <c r="E46" i="2"/>
  <c r="F46" i="2"/>
  <c r="G46" i="2"/>
  <c r="H46" i="2"/>
  <c r="I46" i="2"/>
  <c r="J46" i="2"/>
  <c r="K46" i="2"/>
  <c r="L46" i="2"/>
  <c r="M46" i="2"/>
  <c r="N46" i="2"/>
  <c r="O46" i="2"/>
  <c r="P46" i="2"/>
  <c r="Q46" i="2"/>
  <c r="R46" i="2"/>
  <c r="S46" i="2"/>
  <c r="T46" i="2"/>
  <c r="AS46" i="2"/>
  <c r="AT46" i="2"/>
  <c r="AU46" i="2"/>
  <c r="AV46" i="2"/>
  <c r="AW46" i="2"/>
  <c r="AX46" i="2"/>
  <c r="AY46" i="2"/>
  <c r="AZ46" i="2"/>
  <c r="BA46" i="2"/>
  <c r="BB46" i="2"/>
  <c r="BC46" i="2"/>
  <c r="BD46" i="2"/>
  <c r="BE46" i="2"/>
  <c r="BF46" i="2"/>
  <c r="BG46" i="2"/>
  <c r="BH46" i="2"/>
  <c r="BI46" i="2"/>
  <c r="BJ46" i="2"/>
  <c r="BK46" i="2"/>
  <c r="BN46" i="2"/>
  <c r="BO46" i="2"/>
  <c r="BP46" i="2"/>
  <c r="BQ46" i="2"/>
  <c r="BR46" i="2"/>
  <c r="BS46" i="2"/>
  <c r="BT46" i="2"/>
  <c r="BU46" i="2"/>
  <c r="BV46" i="2"/>
  <c r="BW46" i="2"/>
  <c r="BX46" i="2"/>
  <c r="BY46" i="2"/>
  <c r="BZ46" i="2"/>
  <c r="CA46" i="2"/>
  <c r="CB46" i="2"/>
  <c r="CC46" i="2"/>
  <c r="CD46" i="2"/>
  <c r="CE46" i="2"/>
  <c r="CF46" i="2"/>
  <c r="CI46" i="2"/>
  <c r="CJ46" i="2"/>
  <c r="CK46" i="2"/>
  <c r="CL46" i="2"/>
  <c r="CM46" i="2"/>
  <c r="CN46" i="2"/>
  <c r="CO46" i="2"/>
  <c r="CP46" i="2"/>
  <c r="CQ46" i="2"/>
  <c r="DA46" i="2" s="1"/>
  <c r="CR46" i="2"/>
  <c r="CS46" i="2"/>
  <c r="CT46" i="2"/>
  <c r="CU46" i="2"/>
  <c r="CV46" i="2"/>
  <c r="CW46" i="2"/>
  <c r="CX46" i="2"/>
  <c r="CY46" i="2"/>
  <c r="CZ46" i="2"/>
  <c r="Z47" i="2"/>
  <c r="AA47" i="2"/>
  <c r="AB47" i="2"/>
  <c r="AC47" i="2"/>
  <c r="X47" i="2"/>
  <c r="Y47" i="2"/>
  <c r="W47" i="2"/>
  <c r="AD47" i="2"/>
  <c r="AE47" i="2"/>
  <c r="AF47" i="2"/>
  <c r="AG47" i="2"/>
  <c r="AH47" i="2"/>
  <c r="AI47" i="2"/>
  <c r="AJ47" i="2"/>
  <c r="AK47" i="2"/>
  <c r="AL47" i="2"/>
  <c r="AM47" i="2"/>
  <c r="AN47" i="2"/>
  <c r="AO47" i="2"/>
  <c r="AP47" i="2"/>
  <c r="B47" i="2"/>
  <c r="C47" i="2"/>
  <c r="D47" i="2"/>
  <c r="E47" i="2"/>
  <c r="F47" i="2"/>
  <c r="G47" i="2"/>
  <c r="H47" i="2"/>
  <c r="I47" i="2"/>
  <c r="J47" i="2"/>
  <c r="K47" i="2"/>
  <c r="L47" i="2"/>
  <c r="M47" i="2"/>
  <c r="N47" i="2"/>
  <c r="O47" i="2"/>
  <c r="P47" i="2"/>
  <c r="Q47" i="2"/>
  <c r="R47" i="2"/>
  <c r="S47" i="2"/>
  <c r="T47" i="2"/>
  <c r="AS47" i="2"/>
  <c r="AT47" i="2"/>
  <c r="AU47" i="2"/>
  <c r="AV47" i="2"/>
  <c r="AW47" i="2"/>
  <c r="AX47" i="2"/>
  <c r="AY47" i="2"/>
  <c r="AZ47" i="2"/>
  <c r="BA47" i="2"/>
  <c r="BB47" i="2"/>
  <c r="BC47" i="2"/>
  <c r="BD47" i="2"/>
  <c r="BE47" i="2"/>
  <c r="BF47" i="2"/>
  <c r="BG47" i="2"/>
  <c r="BH47" i="2"/>
  <c r="BI47" i="2"/>
  <c r="BJ47" i="2"/>
  <c r="BK47" i="2"/>
  <c r="BN47" i="2"/>
  <c r="BO47" i="2"/>
  <c r="BP47" i="2"/>
  <c r="BQ47" i="2"/>
  <c r="BR47" i="2"/>
  <c r="BS47" i="2"/>
  <c r="BT47" i="2"/>
  <c r="BU47" i="2"/>
  <c r="BV47" i="2"/>
  <c r="BW47" i="2"/>
  <c r="BX47" i="2"/>
  <c r="BY47" i="2"/>
  <c r="BZ47" i="2"/>
  <c r="CA47" i="2"/>
  <c r="CB47" i="2"/>
  <c r="CC47" i="2"/>
  <c r="CD47" i="2"/>
  <c r="CE47" i="2"/>
  <c r="CF47" i="2"/>
  <c r="CI47" i="2"/>
  <c r="CJ47" i="2"/>
  <c r="CK47" i="2"/>
  <c r="CL47" i="2"/>
  <c r="CM47" i="2"/>
  <c r="CN47" i="2"/>
  <c r="CO47" i="2"/>
  <c r="CP47" i="2"/>
  <c r="CQ47" i="2"/>
  <c r="DA47" i="2" s="1"/>
  <c r="CR47" i="2"/>
  <c r="CS47" i="2"/>
  <c r="CT47" i="2"/>
  <c r="CU47" i="2"/>
  <c r="CV47" i="2"/>
  <c r="CW47" i="2"/>
  <c r="CX47" i="2"/>
  <c r="CY47" i="2"/>
  <c r="CZ47" i="2"/>
  <c r="Z48" i="2"/>
  <c r="AA48" i="2"/>
  <c r="AB48" i="2"/>
  <c r="AC48" i="2"/>
  <c r="X48" i="2"/>
  <c r="Y48" i="2"/>
  <c r="W48" i="2"/>
  <c r="AD48" i="2"/>
  <c r="AE48" i="2"/>
  <c r="AF48" i="2"/>
  <c r="AG48" i="2"/>
  <c r="AH48" i="2"/>
  <c r="AI48" i="2"/>
  <c r="AJ48" i="2"/>
  <c r="AK48" i="2"/>
  <c r="AL48" i="2"/>
  <c r="AM48" i="2"/>
  <c r="AN48" i="2"/>
  <c r="AO48" i="2"/>
  <c r="AP48" i="2"/>
  <c r="B48" i="2"/>
  <c r="C48" i="2"/>
  <c r="D48" i="2"/>
  <c r="E48" i="2"/>
  <c r="F48" i="2"/>
  <c r="T48" i="2" s="1"/>
  <c r="G48" i="2"/>
  <c r="H48" i="2"/>
  <c r="I48" i="2"/>
  <c r="J48" i="2"/>
  <c r="K48" i="2"/>
  <c r="L48" i="2"/>
  <c r="M48" i="2"/>
  <c r="N48" i="2"/>
  <c r="O48" i="2"/>
  <c r="P48" i="2"/>
  <c r="Q48" i="2"/>
  <c r="R48" i="2"/>
  <c r="S48" i="2"/>
  <c r="AS48" i="2"/>
  <c r="AT48" i="2"/>
  <c r="AU48" i="2"/>
  <c r="AV48" i="2"/>
  <c r="AW48" i="2"/>
  <c r="AX48" i="2"/>
  <c r="AY48" i="2"/>
  <c r="AZ48" i="2"/>
  <c r="BA48" i="2"/>
  <c r="BB48" i="2"/>
  <c r="BC48" i="2"/>
  <c r="BD48" i="2"/>
  <c r="BE48" i="2"/>
  <c r="BF48" i="2"/>
  <c r="BG48" i="2"/>
  <c r="BH48" i="2"/>
  <c r="BI48" i="2"/>
  <c r="BJ48" i="2"/>
  <c r="BK48" i="2"/>
  <c r="BN48" i="2"/>
  <c r="BO48" i="2"/>
  <c r="BP48" i="2"/>
  <c r="BQ48" i="2"/>
  <c r="BR48" i="2"/>
  <c r="BS48" i="2"/>
  <c r="BT48" i="2"/>
  <c r="BU48" i="2"/>
  <c r="BV48" i="2"/>
  <c r="BW48" i="2"/>
  <c r="BX48" i="2"/>
  <c r="BY48" i="2"/>
  <c r="BZ48" i="2"/>
  <c r="CA48" i="2"/>
  <c r="CB48" i="2"/>
  <c r="CC48" i="2"/>
  <c r="CD48" i="2"/>
  <c r="CE48" i="2"/>
  <c r="CF48" i="2"/>
  <c r="CI48" i="2"/>
  <c r="CJ48" i="2"/>
  <c r="CK48" i="2"/>
  <c r="CL48" i="2"/>
  <c r="CM48" i="2"/>
  <c r="CN48" i="2"/>
  <c r="CO48" i="2"/>
  <c r="CP48" i="2"/>
  <c r="CQ48" i="2"/>
  <c r="CR48" i="2"/>
  <c r="CS48" i="2"/>
  <c r="CT48" i="2"/>
  <c r="CU48" i="2"/>
  <c r="CV48" i="2"/>
  <c r="CW48" i="2"/>
  <c r="CX48" i="2"/>
  <c r="CY48" i="2"/>
  <c r="CZ48" i="2"/>
  <c r="DA48" i="2"/>
  <c r="Z49" i="2"/>
  <c r="AA49" i="2"/>
  <c r="AB49" i="2"/>
  <c r="AC49" i="2"/>
  <c r="X49" i="2"/>
  <c r="Y49" i="2"/>
  <c r="W49" i="2"/>
  <c r="AD49" i="2"/>
  <c r="AE49" i="2"/>
  <c r="AF49" i="2"/>
  <c r="AG49" i="2"/>
  <c r="AH49" i="2"/>
  <c r="AI49" i="2"/>
  <c r="AJ49" i="2"/>
  <c r="AK49" i="2"/>
  <c r="AL49" i="2"/>
  <c r="AM49" i="2"/>
  <c r="AN49" i="2"/>
  <c r="AO49" i="2"/>
  <c r="AP49" i="2"/>
  <c r="B49" i="2"/>
  <c r="C49" i="2"/>
  <c r="D49" i="2"/>
  <c r="E49" i="2"/>
  <c r="F49" i="2"/>
  <c r="T49" i="2" s="1"/>
  <c r="G49" i="2"/>
  <c r="H49" i="2"/>
  <c r="I49" i="2"/>
  <c r="J49" i="2"/>
  <c r="K49" i="2"/>
  <c r="L49" i="2"/>
  <c r="M49" i="2"/>
  <c r="N49" i="2"/>
  <c r="O49" i="2"/>
  <c r="P49" i="2"/>
  <c r="Q49" i="2"/>
  <c r="R49" i="2"/>
  <c r="S49" i="2"/>
  <c r="AS49" i="2"/>
  <c r="AT49" i="2"/>
  <c r="AU49" i="2"/>
  <c r="AV49" i="2"/>
  <c r="AW49" i="2"/>
  <c r="AX49" i="2"/>
  <c r="AY49" i="2"/>
  <c r="AZ49" i="2"/>
  <c r="BA49" i="2"/>
  <c r="BB49" i="2"/>
  <c r="BC49" i="2"/>
  <c r="BD49" i="2"/>
  <c r="BE49" i="2"/>
  <c r="BF49" i="2"/>
  <c r="BG49" i="2"/>
  <c r="BH49" i="2"/>
  <c r="BI49" i="2"/>
  <c r="BJ49" i="2"/>
  <c r="BK49" i="2"/>
  <c r="BN49" i="2"/>
  <c r="BO49" i="2"/>
  <c r="BP49" i="2"/>
  <c r="BQ49" i="2"/>
  <c r="BR49" i="2"/>
  <c r="BS49" i="2"/>
  <c r="BT49" i="2"/>
  <c r="BU49" i="2"/>
  <c r="BV49" i="2"/>
  <c r="BW49" i="2"/>
  <c r="BX49" i="2"/>
  <c r="BY49" i="2"/>
  <c r="BZ49" i="2"/>
  <c r="CA49" i="2"/>
  <c r="CB49" i="2"/>
  <c r="CC49" i="2"/>
  <c r="CD49" i="2"/>
  <c r="CE49" i="2"/>
  <c r="CF49" i="2"/>
  <c r="CI49" i="2"/>
  <c r="CJ49" i="2"/>
  <c r="CK49" i="2"/>
  <c r="CL49" i="2"/>
  <c r="CM49" i="2"/>
  <c r="CN49" i="2"/>
  <c r="CO49" i="2"/>
  <c r="CP49" i="2"/>
  <c r="CQ49" i="2"/>
  <c r="CR49" i="2"/>
  <c r="CS49" i="2"/>
  <c r="CT49" i="2"/>
  <c r="CU49" i="2"/>
  <c r="CV49" i="2"/>
  <c r="CW49" i="2"/>
  <c r="CX49" i="2"/>
  <c r="CY49" i="2"/>
  <c r="CZ49" i="2"/>
  <c r="DA49" i="2"/>
  <c r="Z25" i="2"/>
  <c r="AA25" i="2"/>
  <c r="AB25" i="2"/>
  <c r="AC25" i="2"/>
  <c r="X25" i="2"/>
  <c r="Y25" i="2"/>
  <c r="W25" i="2"/>
  <c r="AD25" i="2"/>
  <c r="AE25" i="2"/>
  <c r="AF25" i="2"/>
  <c r="AG25" i="2"/>
  <c r="AH25" i="2"/>
  <c r="AI25" i="2"/>
  <c r="AJ25" i="2"/>
  <c r="AK25" i="2"/>
  <c r="AL25" i="2"/>
  <c r="AM25" i="2"/>
  <c r="AN25" i="2"/>
  <c r="AO25" i="2"/>
  <c r="AP25" i="2"/>
  <c r="B25" i="2"/>
  <c r="C25" i="2"/>
  <c r="D25" i="2"/>
  <c r="E25" i="2"/>
  <c r="F25" i="2"/>
  <c r="T25" i="2" s="1"/>
  <c r="G25" i="2"/>
  <c r="H25" i="2"/>
  <c r="I25" i="2"/>
  <c r="J25" i="2"/>
  <c r="K25" i="2"/>
  <c r="L25" i="2"/>
  <c r="M25" i="2"/>
  <c r="N25" i="2"/>
  <c r="O25" i="2"/>
  <c r="P25" i="2"/>
  <c r="Q25" i="2"/>
  <c r="R25" i="2"/>
  <c r="S25" i="2"/>
  <c r="AS25" i="2"/>
  <c r="AT25" i="2"/>
  <c r="AU25" i="2"/>
  <c r="AV25" i="2"/>
  <c r="AW25" i="2"/>
  <c r="AX25" i="2"/>
  <c r="AY25" i="2"/>
  <c r="AZ25" i="2"/>
  <c r="BA25" i="2"/>
  <c r="BB25" i="2"/>
  <c r="BC25" i="2"/>
  <c r="BD25" i="2"/>
  <c r="BE25" i="2"/>
  <c r="BF25" i="2"/>
  <c r="BG25" i="2"/>
  <c r="BH25" i="2"/>
  <c r="BI25" i="2"/>
  <c r="BJ25" i="2"/>
  <c r="BK25" i="2"/>
  <c r="BN25" i="2"/>
  <c r="BO25" i="2"/>
  <c r="BP25" i="2"/>
  <c r="BQ25" i="2"/>
  <c r="BR25" i="2"/>
  <c r="BS25" i="2"/>
  <c r="BT25" i="2"/>
  <c r="BU25" i="2"/>
  <c r="BV25" i="2"/>
  <c r="BW25" i="2"/>
  <c r="BX25" i="2"/>
  <c r="BY25" i="2"/>
  <c r="BZ25" i="2"/>
  <c r="CA25" i="2"/>
  <c r="CB25" i="2"/>
  <c r="CC25" i="2"/>
  <c r="CD25" i="2"/>
  <c r="CE25" i="2"/>
  <c r="CF25" i="2"/>
  <c r="CI25" i="2"/>
  <c r="CJ25" i="2"/>
  <c r="CK25" i="2"/>
  <c r="CL25" i="2"/>
  <c r="CM25" i="2"/>
  <c r="CN25" i="2"/>
  <c r="CO25" i="2"/>
  <c r="CP25" i="2"/>
  <c r="CQ25" i="2"/>
  <c r="DA25" i="2" s="1"/>
  <c r="CR25" i="2"/>
  <c r="CS25" i="2"/>
  <c r="CT25" i="2"/>
  <c r="CU25" i="2"/>
  <c r="CV17" i="2"/>
  <c r="CV25" i="2"/>
  <c r="CW25" i="2"/>
  <c r="CX25" i="2"/>
  <c r="CY25" i="2"/>
  <c r="CZ25" i="2"/>
  <c r="G18" i="20"/>
  <c r="CH25" i="15"/>
  <c r="CI17" i="15"/>
  <c r="CI25" i="15" s="1"/>
  <c r="CJ25" i="15"/>
  <c r="CK17" i="15"/>
  <c r="CK25" i="15" s="1"/>
  <c r="CL17" i="15"/>
  <c r="CL25" i="15"/>
  <c r="CM17" i="15"/>
  <c r="CM25" i="15" s="1"/>
  <c r="CN25" i="15"/>
  <c r="CO25" i="15"/>
  <c r="CP25" i="15"/>
  <c r="CQ25" i="15"/>
  <c r="CR25" i="15"/>
  <c r="CS25" i="15"/>
  <c r="CT25" i="15"/>
  <c r="CU25" i="15"/>
  <c r="CV25" i="15"/>
  <c r="CW25" i="15"/>
  <c r="CX17" i="15"/>
  <c r="CX25" i="15" s="1"/>
  <c r="CY25" i="15"/>
  <c r="CH26" i="15"/>
  <c r="CI26" i="15"/>
  <c r="CJ26" i="15"/>
  <c r="CK26" i="15"/>
  <c r="CL26" i="15"/>
  <c r="CM26" i="15"/>
  <c r="CN26" i="15"/>
  <c r="CO26" i="15"/>
  <c r="CP26" i="15"/>
  <c r="CQ26" i="15"/>
  <c r="CR26" i="15"/>
  <c r="CS26" i="15"/>
  <c r="CT26" i="15"/>
  <c r="CU26" i="15"/>
  <c r="CV26" i="15"/>
  <c r="CW26" i="15"/>
  <c r="CX26" i="15"/>
  <c r="CY26" i="15"/>
  <c r="CH27" i="15"/>
  <c r="CJ27" i="15"/>
  <c r="CK27" i="15"/>
  <c r="CL27" i="15"/>
  <c r="CM27" i="15"/>
  <c r="CN27" i="15"/>
  <c r="CO27" i="15"/>
  <c r="CP27" i="15"/>
  <c r="CQ27" i="15"/>
  <c r="CR27" i="15"/>
  <c r="CS27" i="15"/>
  <c r="CT27" i="15"/>
  <c r="CU27" i="15"/>
  <c r="CV27" i="15"/>
  <c r="CW27" i="15"/>
  <c r="CX27" i="15"/>
  <c r="CY27" i="15"/>
  <c r="CH28" i="15"/>
  <c r="CJ28" i="15"/>
  <c r="CK28" i="15"/>
  <c r="CL28" i="15"/>
  <c r="CM28" i="15"/>
  <c r="CN28" i="15"/>
  <c r="CO28" i="15"/>
  <c r="CP28" i="15"/>
  <c r="CQ28" i="15"/>
  <c r="CR28" i="15"/>
  <c r="CS28" i="15"/>
  <c r="CT28" i="15"/>
  <c r="CU28" i="15"/>
  <c r="CV28" i="15"/>
  <c r="CW28" i="15"/>
  <c r="CX28" i="15"/>
  <c r="CY28" i="15"/>
  <c r="CH29" i="15"/>
  <c r="CJ29" i="15"/>
  <c r="CK29" i="15"/>
  <c r="CL29" i="15"/>
  <c r="CM29" i="15"/>
  <c r="CN29" i="15"/>
  <c r="CO29" i="15"/>
  <c r="CP29" i="15"/>
  <c r="CQ29" i="15"/>
  <c r="CR29" i="15"/>
  <c r="CS29" i="15"/>
  <c r="CT29" i="15"/>
  <c r="CU29" i="15"/>
  <c r="CV29" i="15"/>
  <c r="CW29" i="15"/>
  <c r="CX29" i="15"/>
  <c r="CY29" i="15"/>
  <c r="CH30" i="15"/>
  <c r="CJ30" i="15"/>
  <c r="CK30" i="15"/>
  <c r="CL30" i="15"/>
  <c r="CM30" i="15"/>
  <c r="CN30" i="15"/>
  <c r="CO30" i="15"/>
  <c r="CP30" i="15"/>
  <c r="CQ30" i="15"/>
  <c r="CR30" i="15"/>
  <c r="CS30" i="15"/>
  <c r="CT30" i="15"/>
  <c r="CU30" i="15"/>
  <c r="CV30" i="15"/>
  <c r="CW30" i="15"/>
  <c r="CX30" i="15"/>
  <c r="CY30" i="15"/>
  <c r="CH31" i="15"/>
  <c r="CJ31" i="15"/>
  <c r="CK31" i="15"/>
  <c r="CL31" i="15"/>
  <c r="CM31" i="15"/>
  <c r="CN31" i="15"/>
  <c r="CO31" i="15"/>
  <c r="CP31" i="15"/>
  <c r="CQ31" i="15"/>
  <c r="CR31" i="15"/>
  <c r="CS31" i="15"/>
  <c r="CT31" i="15"/>
  <c r="CU31" i="15"/>
  <c r="CV31" i="15"/>
  <c r="CW31" i="15"/>
  <c r="CX31" i="15"/>
  <c r="CY31" i="15"/>
  <c r="CH32" i="15"/>
  <c r="CJ32" i="15"/>
  <c r="CK32" i="15"/>
  <c r="CL32" i="15"/>
  <c r="CM32" i="15"/>
  <c r="CN32" i="15"/>
  <c r="CO32" i="15"/>
  <c r="CP32" i="15"/>
  <c r="CQ32" i="15"/>
  <c r="CR32" i="15"/>
  <c r="CS32" i="15"/>
  <c r="CT32" i="15"/>
  <c r="CU32" i="15"/>
  <c r="CV32" i="15"/>
  <c r="CW32" i="15"/>
  <c r="CX32" i="15"/>
  <c r="CY32" i="15"/>
  <c r="CH33" i="15"/>
  <c r="CJ33" i="15"/>
  <c r="CK33" i="15"/>
  <c r="CL33" i="15"/>
  <c r="CM33" i="15"/>
  <c r="CN33" i="15"/>
  <c r="CO33" i="15"/>
  <c r="CP33" i="15"/>
  <c r="CQ33" i="15"/>
  <c r="CR33" i="15"/>
  <c r="CS33" i="15"/>
  <c r="CT33" i="15"/>
  <c r="CU33" i="15"/>
  <c r="CV33" i="15"/>
  <c r="CW33" i="15"/>
  <c r="CX33" i="15"/>
  <c r="CY33" i="15"/>
  <c r="CH34" i="15"/>
  <c r="CI34" i="15"/>
  <c r="CJ34" i="15"/>
  <c r="CK34" i="15"/>
  <c r="CL34" i="15"/>
  <c r="CM34" i="15"/>
  <c r="CN34" i="15"/>
  <c r="CO34" i="15"/>
  <c r="CP34" i="15"/>
  <c r="CQ34" i="15"/>
  <c r="CR34" i="15"/>
  <c r="CS34" i="15"/>
  <c r="CT34" i="15"/>
  <c r="CU34" i="15"/>
  <c r="CV34" i="15"/>
  <c r="CW34" i="15"/>
  <c r="CX34" i="15"/>
  <c r="CY34" i="15"/>
  <c r="CH35" i="15"/>
  <c r="CJ35" i="15"/>
  <c r="CK35" i="15"/>
  <c r="CL35" i="15"/>
  <c r="CM35" i="15"/>
  <c r="CN35" i="15"/>
  <c r="CO35" i="15"/>
  <c r="CP35" i="15"/>
  <c r="CQ35" i="15"/>
  <c r="CR35" i="15"/>
  <c r="CS35" i="15"/>
  <c r="CT35" i="15"/>
  <c r="CU35" i="15"/>
  <c r="CV35" i="15"/>
  <c r="CW35" i="15"/>
  <c r="CX35" i="15"/>
  <c r="CY35" i="15"/>
  <c r="CH36" i="15"/>
  <c r="CJ36" i="15"/>
  <c r="CK36" i="15"/>
  <c r="CL36" i="15"/>
  <c r="CM36" i="15"/>
  <c r="CN36" i="15"/>
  <c r="CO36" i="15"/>
  <c r="CP36" i="15"/>
  <c r="CQ36" i="15"/>
  <c r="CR36" i="15"/>
  <c r="CS36" i="15"/>
  <c r="CT36" i="15"/>
  <c r="CU36" i="15"/>
  <c r="CV36" i="15"/>
  <c r="CW36" i="15"/>
  <c r="CX36" i="15"/>
  <c r="CY36" i="15"/>
  <c r="CH37" i="15"/>
  <c r="CJ37" i="15"/>
  <c r="CK37" i="15"/>
  <c r="CL37" i="15"/>
  <c r="CM37" i="15"/>
  <c r="CN37" i="15"/>
  <c r="CO37" i="15"/>
  <c r="CP37" i="15"/>
  <c r="CQ37" i="15"/>
  <c r="CR37" i="15"/>
  <c r="CS37" i="15"/>
  <c r="CT37" i="15"/>
  <c r="CU37" i="15"/>
  <c r="CV37" i="15"/>
  <c r="CW37" i="15"/>
  <c r="CX37" i="15"/>
  <c r="CY37" i="15"/>
  <c r="CH38" i="15"/>
  <c r="CJ38" i="15"/>
  <c r="CK38" i="15"/>
  <c r="CL38" i="15"/>
  <c r="CM38" i="15"/>
  <c r="CN38" i="15"/>
  <c r="CO38" i="15"/>
  <c r="CP38" i="15"/>
  <c r="CQ38" i="15"/>
  <c r="CR38" i="15"/>
  <c r="CS38" i="15"/>
  <c r="CT38" i="15"/>
  <c r="CU38" i="15"/>
  <c r="CV38" i="15"/>
  <c r="CW38" i="15"/>
  <c r="CX38" i="15"/>
  <c r="CY38" i="15"/>
  <c r="CH39" i="15"/>
  <c r="CJ39" i="15"/>
  <c r="CK39" i="15"/>
  <c r="CL39" i="15"/>
  <c r="CM39" i="15"/>
  <c r="CN39" i="15"/>
  <c r="CO39" i="15"/>
  <c r="CP39" i="15"/>
  <c r="CQ39" i="15"/>
  <c r="CR39" i="15"/>
  <c r="CS39" i="15"/>
  <c r="CT39" i="15"/>
  <c r="CU39" i="15"/>
  <c r="CV39" i="15"/>
  <c r="CW39" i="15"/>
  <c r="CX39" i="15"/>
  <c r="CY39" i="15"/>
  <c r="CH40" i="15"/>
  <c r="CJ40" i="15"/>
  <c r="CK40" i="15"/>
  <c r="CL40" i="15"/>
  <c r="CM40" i="15"/>
  <c r="CN40" i="15"/>
  <c r="CO40" i="15"/>
  <c r="CP40" i="15"/>
  <c r="CQ40" i="15"/>
  <c r="CR40" i="15"/>
  <c r="CS40" i="15"/>
  <c r="CT40" i="15"/>
  <c r="CU40" i="15"/>
  <c r="CV40" i="15"/>
  <c r="CW40" i="15"/>
  <c r="CX40" i="15"/>
  <c r="CY40" i="15"/>
  <c r="CH41" i="15"/>
  <c r="CJ41" i="15"/>
  <c r="CK41" i="15"/>
  <c r="CL41" i="15"/>
  <c r="CM41" i="15"/>
  <c r="CN41" i="15"/>
  <c r="CO41" i="15"/>
  <c r="CP41" i="15"/>
  <c r="CQ41" i="15"/>
  <c r="CR41" i="15"/>
  <c r="CS41" i="15"/>
  <c r="CT41" i="15"/>
  <c r="CU41" i="15"/>
  <c r="CV41" i="15"/>
  <c r="CW41" i="15"/>
  <c r="CX41" i="15"/>
  <c r="CY41" i="15"/>
  <c r="CH42" i="15"/>
  <c r="CI42" i="15"/>
  <c r="CJ42" i="15"/>
  <c r="CK42" i="15"/>
  <c r="CL42" i="15"/>
  <c r="CM42" i="15"/>
  <c r="CN42" i="15"/>
  <c r="CO42" i="15"/>
  <c r="CP42" i="15"/>
  <c r="CQ42" i="15"/>
  <c r="CR42" i="15"/>
  <c r="CS42" i="15"/>
  <c r="CT42" i="15"/>
  <c r="CU42" i="15"/>
  <c r="CV42" i="15"/>
  <c r="CW42" i="15"/>
  <c r="CX42" i="15"/>
  <c r="CY42" i="15"/>
  <c r="CH43" i="15"/>
  <c r="CJ43" i="15"/>
  <c r="CK43" i="15"/>
  <c r="CL43" i="15"/>
  <c r="CM43" i="15"/>
  <c r="CN43" i="15"/>
  <c r="CO43" i="15"/>
  <c r="CP43" i="15"/>
  <c r="CQ43" i="15"/>
  <c r="CR43" i="15"/>
  <c r="CS43" i="15"/>
  <c r="CT43" i="15"/>
  <c r="CU43" i="15"/>
  <c r="CV43" i="15"/>
  <c r="CW43" i="15"/>
  <c r="CX43" i="15"/>
  <c r="CY43" i="15"/>
  <c r="CH44" i="15"/>
  <c r="CJ44" i="15"/>
  <c r="CK44" i="15"/>
  <c r="CL44" i="15"/>
  <c r="CM44" i="15"/>
  <c r="CN44" i="15"/>
  <c r="CO44" i="15"/>
  <c r="CP44" i="15"/>
  <c r="CQ44" i="15"/>
  <c r="CR44" i="15"/>
  <c r="CS44" i="15"/>
  <c r="CT44" i="15"/>
  <c r="CU44" i="15"/>
  <c r="CV44" i="15"/>
  <c r="CW44" i="15"/>
  <c r="CX44" i="15"/>
  <c r="CY44" i="15"/>
  <c r="CH45" i="15"/>
  <c r="CJ45" i="15"/>
  <c r="CK45" i="15"/>
  <c r="CL45" i="15"/>
  <c r="CM45" i="15"/>
  <c r="CN45" i="15"/>
  <c r="CO45" i="15"/>
  <c r="CP45" i="15"/>
  <c r="CQ45" i="15"/>
  <c r="CR45" i="15"/>
  <c r="CS45" i="15"/>
  <c r="CT45" i="15"/>
  <c r="CU45" i="15"/>
  <c r="CV45" i="15"/>
  <c r="CW45" i="15"/>
  <c r="CX45" i="15"/>
  <c r="CY45" i="15"/>
  <c r="CH46" i="15"/>
  <c r="CJ46" i="15"/>
  <c r="CK46" i="15"/>
  <c r="CL46" i="15"/>
  <c r="CM46" i="15"/>
  <c r="CN46" i="15"/>
  <c r="CO46" i="15"/>
  <c r="CP46" i="15"/>
  <c r="CQ46" i="15"/>
  <c r="CR46" i="15"/>
  <c r="CS46" i="15"/>
  <c r="CT46" i="15"/>
  <c r="CU46" i="15"/>
  <c r="CV46" i="15"/>
  <c r="CW46" i="15"/>
  <c r="CX46" i="15"/>
  <c r="CY46" i="15"/>
  <c r="CH47" i="15"/>
  <c r="CJ47" i="15"/>
  <c r="CK47" i="15"/>
  <c r="CL47" i="15"/>
  <c r="CM47" i="15"/>
  <c r="CN47" i="15"/>
  <c r="CO47" i="15"/>
  <c r="CP47" i="15"/>
  <c r="CQ47" i="15"/>
  <c r="CR47" i="15"/>
  <c r="CS47" i="15"/>
  <c r="CT47" i="15"/>
  <c r="CU47" i="15"/>
  <c r="CV47" i="15"/>
  <c r="CW47" i="15"/>
  <c r="CX47" i="15"/>
  <c r="CY47" i="15"/>
  <c r="CH48" i="15"/>
  <c r="CJ48" i="15"/>
  <c r="CK48" i="15"/>
  <c r="CL48" i="15"/>
  <c r="CM48" i="15"/>
  <c r="CN48" i="15"/>
  <c r="CO48" i="15"/>
  <c r="CP48" i="15"/>
  <c r="CQ48" i="15"/>
  <c r="CR48" i="15"/>
  <c r="CS48" i="15"/>
  <c r="CT48" i="15"/>
  <c r="CU48" i="15"/>
  <c r="CV48" i="15"/>
  <c r="CW48" i="15"/>
  <c r="CX48" i="15"/>
  <c r="CY48" i="15"/>
  <c r="CH49" i="15"/>
  <c r="CJ49" i="15"/>
  <c r="CK49" i="15"/>
  <c r="CL49" i="15"/>
  <c r="CM49" i="15"/>
  <c r="CN49" i="15"/>
  <c r="CO49" i="15"/>
  <c r="CP49" i="15"/>
  <c r="CQ49" i="15"/>
  <c r="CR49" i="15"/>
  <c r="CS49" i="15"/>
  <c r="CT49" i="15"/>
  <c r="CU49" i="15"/>
  <c r="CV49" i="15"/>
  <c r="CW49" i="15"/>
  <c r="CX49" i="15"/>
  <c r="CY49" i="15"/>
  <c r="BM25" i="15"/>
  <c r="BN25" i="15"/>
  <c r="BO25" i="15"/>
  <c r="BP25" i="15"/>
  <c r="BQ25" i="15"/>
  <c r="BR17" i="15"/>
  <c r="BR25" i="15" s="1"/>
  <c r="BS25" i="15"/>
  <c r="BT25" i="15"/>
  <c r="BU25" i="15"/>
  <c r="BV25" i="15"/>
  <c r="BW25" i="15"/>
  <c r="BX25" i="15"/>
  <c r="BY25" i="15"/>
  <c r="BZ25" i="15"/>
  <c r="CA25" i="15"/>
  <c r="CB25" i="15"/>
  <c r="CC25" i="15"/>
  <c r="CD25" i="15"/>
  <c r="BM26" i="15"/>
  <c r="BN26" i="15"/>
  <c r="BO26" i="15"/>
  <c r="BP26" i="15"/>
  <c r="BQ26" i="15"/>
  <c r="BR26" i="15"/>
  <c r="BS26" i="15"/>
  <c r="BT26" i="15"/>
  <c r="BU26" i="15"/>
  <c r="BV26" i="15"/>
  <c r="BW26" i="15"/>
  <c r="BX26" i="15"/>
  <c r="BY26" i="15"/>
  <c r="BZ26" i="15"/>
  <c r="CA26" i="15"/>
  <c r="CB26" i="15"/>
  <c r="CC26" i="15"/>
  <c r="CD26" i="15"/>
  <c r="BM27" i="15"/>
  <c r="BN27" i="15"/>
  <c r="BO27" i="15"/>
  <c r="BP27" i="15"/>
  <c r="BQ27" i="15"/>
  <c r="BR27" i="15"/>
  <c r="BS27" i="15"/>
  <c r="BT27" i="15"/>
  <c r="BU27" i="15"/>
  <c r="BV27" i="15"/>
  <c r="BW27" i="15"/>
  <c r="BX27" i="15"/>
  <c r="BY27" i="15"/>
  <c r="BZ27" i="15"/>
  <c r="CA27" i="15"/>
  <c r="CB27" i="15"/>
  <c r="CC27" i="15"/>
  <c r="CD27" i="15"/>
  <c r="BM28" i="15"/>
  <c r="BN28" i="15"/>
  <c r="BO28" i="15"/>
  <c r="BP28" i="15"/>
  <c r="BQ28" i="15"/>
  <c r="BR28" i="15"/>
  <c r="BS28" i="15"/>
  <c r="BT28" i="15"/>
  <c r="BU28" i="15"/>
  <c r="BV28" i="15"/>
  <c r="BW28" i="15"/>
  <c r="BX28" i="15"/>
  <c r="BY28" i="15"/>
  <c r="BZ28" i="15"/>
  <c r="CA28" i="15"/>
  <c r="CB28" i="15"/>
  <c r="CC28" i="15"/>
  <c r="CD28" i="15"/>
  <c r="BM29" i="15"/>
  <c r="BN29" i="15"/>
  <c r="BO29" i="15"/>
  <c r="BP29" i="15"/>
  <c r="BQ29" i="15"/>
  <c r="BR29" i="15"/>
  <c r="BS29" i="15"/>
  <c r="BT29" i="15"/>
  <c r="BU29" i="15"/>
  <c r="BV29" i="15"/>
  <c r="BW29" i="15"/>
  <c r="BX29" i="15"/>
  <c r="BY29" i="15"/>
  <c r="BZ29" i="15"/>
  <c r="CA29" i="15"/>
  <c r="CB29" i="15"/>
  <c r="CC29" i="15"/>
  <c r="CD29" i="15"/>
  <c r="BM30" i="15"/>
  <c r="BN30" i="15"/>
  <c r="BO30" i="15"/>
  <c r="BP30" i="15"/>
  <c r="BQ30" i="15"/>
  <c r="BR30" i="15"/>
  <c r="BS30" i="15"/>
  <c r="BT30" i="15"/>
  <c r="BU30" i="15"/>
  <c r="BV30" i="15"/>
  <c r="BW30" i="15"/>
  <c r="BX30" i="15"/>
  <c r="BY30" i="15"/>
  <c r="BZ30" i="15"/>
  <c r="CA30" i="15"/>
  <c r="CB30" i="15"/>
  <c r="CC30" i="15"/>
  <c r="CD30" i="15"/>
  <c r="BM31" i="15"/>
  <c r="BN31" i="15"/>
  <c r="BO31" i="15"/>
  <c r="BP31" i="15"/>
  <c r="BQ31" i="15"/>
  <c r="BR31" i="15"/>
  <c r="BS31" i="15"/>
  <c r="BT31" i="15"/>
  <c r="BU31" i="15"/>
  <c r="BV31" i="15"/>
  <c r="BW31" i="15"/>
  <c r="BX31" i="15"/>
  <c r="BY31" i="15"/>
  <c r="BZ31" i="15"/>
  <c r="CA31" i="15"/>
  <c r="CB31" i="15"/>
  <c r="CC31" i="15"/>
  <c r="CD31" i="15"/>
  <c r="BM32" i="15"/>
  <c r="BN32" i="15"/>
  <c r="BO32" i="15"/>
  <c r="BP32" i="15"/>
  <c r="BQ32" i="15"/>
  <c r="BR32" i="15"/>
  <c r="BS32" i="15"/>
  <c r="BT32" i="15"/>
  <c r="BU32" i="15"/>
  <c r="BV32" i="15"/>
  <c r="BW32" i="15"/>
  <c r="BX32" i="15"/>
  <c r="BY32" i="15"/>
  <c r="BZ32" i="15"/>
  <c r="CA32" i="15"/>
  <c r="CB32" i="15"/>
  <c r="CC32" i="15"/>
  <c r="CD32" i="15"/>
  <c r="BM33" i="15"/>
  <c r="BN33" i="15"/>
  <c r="BO33" i="15"/>
  <c r="BP33" i="15"/>
  <c r="BQ33" i="15"/>
  <c r="BR33" i="15"/>
  <c r="BS33" i="15"/>
  <c r="BT33" i="15"/>
  <c r="BU33" i="15"/>
  <c r="BV33" i="15"/>
  <c r="BW33" i="15"/>
  <c r="BX33" i="15"/>
  <c r="BY33" i="15"/>
  <c r="BZ33" i="15"/>
  <c r="CA33" i="15"/>
  <c r="CB33" i="15"/>
  <c r="CC33" i="15"/>
  <c r="CD33" i="15"/>
  <c r="BM34" i="15"/>
  <c r="BN34" i="15"/>
  <c r="BO34" i="15"/>
  <c r="BP34" i="15"/>
  <c r="BQ34" i="15"/>
  <c r="BR34" i="15"/>
  <c r="BS34" i="15"/>
  <c r="BT34" i="15"/>
  <c r="BU34" i="15"/>
  <c r="BV34" i="15"/>
  <c r="BW34" i="15"/>
  <c r="BX34" i="15"/>
  <c r="BY34" i="15"/>
  <c r="BZ34" i="15"/>
  <c r="CA34" i="15"/>
  <c r="CB34" i="15"/>
  <c r="CC34" i="15"/>
  <c r="CD34" i="15"/>
  <c r="BM35" i="15"/>
  <c r="BN35" i="15"/>
  <c r="BO35" i="15"/>
  <c r="BP35" i="15"/>
  <c r="BQ35" i="15"/>
  <c r="BR35" i="15"/>
  <c r="BS35" i="15"/>
  <c r="BT35" i="15"/>
  <c r="BU35" i="15"/>
  <c r="BV35" i="15"/>
  <c r="BW35" i="15"/>
  <c r="BX35" i="15"/>
  <c r="BY35" i="15"/>
  <c r="BZ35" i="15"/>
  <c r="CA35" i="15"/>
  <c r="CB35" i="15"/>
  <c r="CC35" i="15"/>
  <c r="CD35" i="15"/>
  <c r="BM36" i="15"/>
  <c r="BN36" i="15"/>
  <c r="BO36" i="15"/>
  <c r="BP36" i="15"/>
  <c r="BQ36" i="15"/>
  <c r="BR36" i="15"/>
  <c r="BS36" i="15"/>
  <c r="BT36" i="15"/>
  <c r="BU36" i="15"/>
  <c r="BV36" i="15"/>
  <c r="BW36" i="15"/>
  <c r="BX36" i="15"/>
  <c r="BY36" i="15"/>
  <c r="BZ36" i="15"/>
  <c r="CA36" i="15"/>
  <c r="CB36" i="15"/>
  <c r="CC36" i="15"/>
  <c r="CD36" i="15"/>
  <c r="BM37" i="15"/>
  <c r="BN37" i="15"/>
  <c r="BO37" i="15"/>
  <c r="BP37" i="15"/>
  <c r="BQ37" i="15"/>
  <c r="BR37" i="15"/>
  <c r="BS37" i="15"/>
  <c r="BT37" i="15"/>
  <c r="BU37" i="15"/>
  <c r="BV37" i="15"/>
  <c r="BW37" i="15"/>
  <c r="BX37" i="15"/>
  <c r="BY37" i="15"/>
  <c r="BZ37" i="15"/>
  <c r="CA37" i="15"/>
  <c r="CB37" i="15"/>
  <c r="CC37" i="15"/>
  <c r="CD37" i="15"/>
  <c r="BM38" i="15"/>
  <c r="BN38" i="15"/>
  <c r="BO38" i="15"/>
  <c r="BP38" i="15"/>
  <c r="BQ38" i="15"/>
  <c r="BR38" i="15"/>
  <c r="BS38" i="15"/>
  <c r="BT38" i="15"/>
  <c r="BU38" i="15"/>
  <c r="BV38" i="15"/>
  <c r="BW38" i="15"/>
  <c r="BX38" i="15"/>
  <c r="BY38" i="15"/>
  <c r="BZ38" i="15"/>
  <c r="CA38" i="15"/>
  <c r="CB38" i="15"/>
  <c r="CC38" i="15"/>
  <c r="CD38" i="15"/>
  <c r="BM39" i="15"/>
  <c r="BN39" i="15"/>
  <c r="BO39" i="15"/>
  <c r="BP39" i="15"/>
  <c r="BQ39" i="15"/>
  <c r="BR39" i="15"/>
  <c r="BS39" i="15"/>
  <c r="BT39" i="15"/>
  <c r="BU39" i="15"/>
  <c r="BV39" i="15"/>
  <c r="BW39" i="15"/>
  <c r="BX39" i="15"/>
  <c r="BY39" i="15"/>
  <c r="BZ39" i="15"/>
  <c r="CA39" i="15"/>
  <c r="CB39" i="15"/>
  <c r="CC39" i="15"/>
  <c r="CD39" i="15"/>
  <c r="BM40" i="15"/>
  <c r="BN40" i="15"/>
  <c r="BO40" i="15"/>
  <c r="BP40" i="15"/>
  <c r="BQ40" i="15"/>
  <c r="BR40" i="15"/>
  <c r="BS40" i="15"/>
  <c r="BT40" i="15"/>
  <c r="BU40" i="15"/>
  <c r="BV40" i="15"/>
  <c r="BW40" i="15"/>
  <c r="BX40" i="15"/>
  <c r="BY40" i="15"/>
  <c r="BZ40" i="15"/>
  <c r="CA40" i="15"/>
  <c r="CB40" i="15"/>
  <c r="CC40" i="15"/>
  <c r="CD40" i="15"/>
  <c r="BM41" i="15"/>
  <c r="BN41" i="15"/>
  <c r="BO41" i="15"/>
  <c r="BP41" i="15"/>
  <c r="BQ41" i="15"/>
  <c r="BR41" i="15"/>
  <c r="BS41" i="15"/>
  <c r="BT41" i="15"/>
  <c r="BU41" i="15"/>
  <c r="BV41" i="15"/>
  <c r="BW41" i="15"/>
  <c r="BX41" i="15"/>
  <c r="BY41" i="15"/>
  <c r="BZ41" i="15"/>
  <c r="CA41" i="15"/>
  <c r="CB41" i="15"/>
  <c r="CC41" i="15"/>
  <c r="CD41" i="15"/>
  <c r="BM42" i="15"/>
  <c r="BN42" i="15"/>
  <c r="BO42" i="15"/>
  <c r="BP42" i="15"/>
  <c r="BQ42" i="15"/>
  <c r="BR42" i="15"/>
  <c r="BS42" i="15"/>
  <c r="BT42" i="15"/>
  <c r="BU42" i="15"/>
  <c r="BV42" i="15"/>
  <c r="BW42" i="15"/>
  <c r="BX42" i="15"/>
  <c r="BY42" i="15"/>
  <c r="BZ42" i="15"/>
  <c r="CA42" i="15"/>
  <c r="CB42" i="15"/>
  <c r="CC42" i="15"/>
  <c r="CD42" i="15"/>
  <c r="BM43" i="15"/>
  <c r="BN43" i="15"/>
  <c r="BO43" i="15"/>
  <c r="BP43" i="15"/>
  <c r="BQ43" i="15"/>
  <c r="BR43" i="15"/>
  <c r="BS43" i="15"/>
  <c r="BT43" i="15"/>
  <c r="BU43" i="15"/>
  <c r="BV43" i="15"/>
  <c r="BW43" i="15"/>
  <c r="BX43" i="15"/>
  <c r="BY43" i="15"/>
  <c r="BZ43" i="15"/>
  <c r="CA43" i="15"/>
  <c r="CB43" i="15"/>
  <c r="CC43" i="15"/>
  <c r="CD43" i="15"/>
  <c r="BM44" i="15"/>
  <c r="BN44" i="15"/>
  <c r="BO44" i="15"/>
  <c r="BP44" i="15"/>
  <c r="BQ44" i="15"/>
  <c r="BR44" i="15"/>
  <c r="BS44" i="15"/>
  <c r="BT44" i="15"/>
  <c r="BU44" i="15"/>
  <c r="BV44" i="15"/>
  <c r="BW44" i="15"/>
  <c r="BX44" i="15"/>
  <c r="BY44" i="15"/>
  <c r="BZ44" i="15"/>
  <c r="CA44" i="15"/>
  <c r="CB44" i="15"/>
  <c r="CC44" i="15"/>
  <c r="CD44" i="15"/>
  <c r="BM45" i="15"/>
  <c r="BN45" i="15"/>
  <c r="BO45" i="15"/>
  <c r="BP45" i="15"/>
  <c r="BQ45" i="15"/>
  <c r="BR45" i="15"/>
  <c r="BS45" i="15"/>
  <c r="BT45" i="15"/>
  <c r="BU45" i="15"/>
  <c r="BV45" i="15"/>
  <c r="BW45" i="15"/>
  <c r="BX45" i="15"/>
  <c r="BY45" i="15"/>
  <c r="BZ45" i="15"/>
  <c r="CA45" i="15"/>
  <c r="CB45" i="15"/>
  <c r="CC45" i="15"/>
  <c r="CD45" i="15"/>
  <c r="BM46" i="15"/>
  <c r="BN46" i="15"/>
  <c r="BO46" i="15"/>
  <c r="BP46" i="15"/>
  <c r="BQ46" i="15"/>
  <c r="BR46" i="15"/>
  <c r="BS46" i="15"/>
  <c r="BT46" i="15"/>
  <c r="BU46" i="15"/>
  <c r="BV46" i="15"/>
  <c r="BW46" i="15"/>
  <c r="BX46" i="15"/>
  <c r="BY46" i="15"/>
  <c r="BZ46" i="15"/>
  <c r="CA46" i="15"/>
  <c r="CB46" i="15"/>
  <c r="CC46" i="15"/>
  <c r="CD46" i="15"/>
  <c r="BM47" i="15"/>
  <c r="BN47" i="15"/>
  <c r="BO47" i="15"/>
  <c r="BP47" i="15"/>
  <c r="BQ47" i="15"/>
  <c r="BR47" i="15"/>
  <c r="BS47" i="15"/>
  <c r="BT47" i="15"/>
  <c r="BU47" i="15"/>
  <c r="BV47" i="15"/>
  <c r="BW47" i="15"/>
  <c r="BX47" i="15"/>
  <c r="BY47" i="15"/>
  <c r="BZ47" i="15"/>
  <c r="CA47" i="15"/>
  <c r="CB47" i="15"/>
  <c r="CC47" i="15"/>
  <c r="CD47" i="15"/>
  <c r="BM48" i="15"/>
  <c r="BN48" i="15"/>
  <c r="BO48" i="15"/>
  <c r="BP48" i="15"/>
  <c r="BQ48" i="15"/>
  <c r="BR48" i="15"/>
  <c r="BS48" i="15"/>
  <c r="BT48" i="15"/>
  <c r="BU48" i="15"/>
  <c r="BV48" i="15"/>
  <c r="BW48" i="15"/>
  <c r="BX48" i="15"/>
  <c r="BY48" i="15"/>
  <c r="BZ48" i="15"/>
  <c r="CA48" i="15"/>
  <c r="CB48" i="15"/>
  <c r="CC48" i="15"/>
  <c r="CD48" i="15"/>
  <c r="BM49" i="15"/>
  <c r="BN49" i="15"/>
  <c r="BO49" i="15"/>
  <c r="BP49" i="15"/>
  <c r="BQ49" i="15"/>
  <c r="BR49" i="15"/>
  <c r="BS49" i="15"/>
  <c r="BT49" i="15"/>
  <c r="BU49" i="15"/>
  <c r="BV49" i="15"/>
  <c r="BW49" i="15"/>
  <c r="BX49" i="15"/>
  <c r="BY49" i="15"/>
  <c r="BZ49" i="15"/>
  <c r="CA49" i="15"/>
  <c r="CB49" i="15"/>
  <c r="CC49" i="15"/>
  <c r="CD49" i="15"/>
  <c r="CN17" i="15"/>
  <c r="CH12" i="15"/>
  <c r="BM12" i="15"/>
  <c r="AF26" i="19"/>
  <c r="AF27" i="19"/>
  <c r="AF28" i="19"/>
  <c r="AF29" i="19"/>
  <c r="AF30" i="19"/>
  <c r="AF31" i="19"/>
  <c r="AF32" i="19"/>
  <c r="AF33" i="19"/>
  <c r="AF34" i="19"/>
  <c r="AF35" i="19"/>
  <c r="AF36" i="19"/>
  <c r="AF37" i="19"/>
  <c r="AF38" i="19"/>
  <c r="AF39" i="19"/>
  <c r="AF40" i="19"/>
  <c r="AF41" i="19"/>
  <c r="AF42" i="19"/>
  <c r="AF43" i="19"/>
  <c r="AF44" i="19"/>
  <c r="AF45" i="19"/>
  <c r="AF46" i="19"/>
  <c r="AF47" i="19"/>
  <c r="AF48" i="19"/>
  <c r="AF49" i="19"/>
  <c r="AF25" i="19"/>
  <c r="AG25" i="19"/>
  <c r="AC26" i="19"/>
  <c r="AD26" i="19"/>
  <c r="AC27" i="19"/>
  <c r="AD27" i="19"/>
  <c r="AC28" i="19"/>
  <c r="AD28" i="19"/>
  <c r="AC29" i="19"/>
  <c r="AD29" i="19"/>
  <c r="AC30" i="19"/>
  <c r="AD30" i="19"/>
  <c r="AC31" i="19"/>
  <c r="AD31" i="19"/>
  <c r="AC32" i="19"/>
  <c r="AD32" i="19"/>
  <c r="AC33" i="19"/>
  <c r="AD33" i="19"/>
  <c r="AC34" i="19"/>
  <c r="AD34" i="19"/>
  <c r="AC35" i="19"/>
  <c r="AD35" i="19"/>
  <c r="AC36" i="19"/>
  <c r="AD36" i="19"/>
  <c r="AC37" i="19"/>
  <c r="AD37" i="19"/>
  <c r="AC38" i="19"/>
  <c r="AD38" i="19"/>
  <c r="AC39" i="19"/>
  <c r="AD39" i="19"/>
  <c r="AC40" i="19"/>
  <c r="AD40" i="19"/>
  <c r="AC41" i="19"/>
  <c r="AD41" i="19"/>
  <c r="AC42" i="19"/>
  <c r="AD42" i="19"/>
  <c r="AC43" i="19"/>
  <c r="AD43" i="19"/>
  <c r="AC44" i="19"/>
  <c r="AD44" i="19"/>
  <c r="AC45" i="19"/>
  <c r="AD45" i="19"/>
  <c r="AC46" i="19"/>
  <c r="AD46" i="19"/>
  <c r="AC47" i="19"/>
  <c r="AD47" i="19"/>
  <c r="AC48" i="19"/>
  <c r="AD48" i="19"/>
  <c r="AC49" i="19"/>
  <c r="AD49" i="19"/>
  <c r="AC25" i="19"/>
  <c r="AD25" i="19"/>
  <c r="BI49" i="9"/>
  <c r="BH49" i="9"/>
  <c r="BG49" i="9"/>
  <c r="BF49" i="9"/>
  <c r="BE49" i="9"/>
  <c r="BD49" i="9"/>
  <c r="BC49" i="9"/>
  <c r="BB49" i="9"/>
  <c r="BA49" i="9"/>
  <c r="AZ49" i="9"/>
  <c r="AY49" i="9"/>
  <c r="AX49" i="9"/>
  <c r="AW49" i="9"/>
  <c r="AV49" i="9"/>
  <c r="AU49" i="9"/>
  <c r="AT49" i="9"/>
  <c r="BJ49" i="9"/>
  <c r="AS49" i="9"/>
  <c r="AR49" i="9"/>
  <c r="AN49" i="9"/>
  <c r="AM49" i="9"/>
  <c r="AL49" i="9"/>
  <c r="AK49" i="9"/>
  <c r="AJ49" i="9"/>
  <c r="AI49" i="9"/>
  <c r="AH49" i="9"/>
  <c r="AG49" i="9"/>
  <c r="AF49" i="9"/>
  <c r="AE49" i="9"/>
  <c r="AD49" i="9"/>
  <c r="AC49" i="9"/>
  <c r="AB49" i="9"/>
  <c r="AA49" i="9"/>
  <c r="Z49" i="9"/>
  <c r="Y49" i="9"/>
  <c r="X49" i="9"/>
  <c r="W49" i="9"/>
  <c r="BI48" i="9"/>
  <c r="BH48" i="9"/>
  <c r="BG48" i="9"/>
  <c r="BF48" i="9"/>
  <c r="BE48" i="9"/>
  <c r="BD48" i="9"/>
  <c r="BC48" i="9"/>
  <c r="BB48" i="9"/>
  <c r="BA48" i="9"/>
  <c r="AZ48" i="9"/>
  <c r="AY48" i="9"/>
  <c r="AX48" i="9"/>
  <c r="AW48" i="9"/>
  <c r="AV48" i="9"/>
  <c r="AU48" i="9"/>
  <c r="AT48" i="9"/>
  <c r="AS48" i="9"/>
  <c r="AR48" i="9"/>
  <c r="AN48" i="9"/>
  <c r="AM48" i="9"/>
  <c r="AL48" i="9"/>
  <c r="AK48" i="9"/>
  <c r="AJ48" i="9"/>
  <c r="AI48" i="9"/>
  <c r="AH48" i="9"/>
  <c r="AG48" i="9"/>
  <c r="AF48" i="9"/>
  <c r="AE48" i="9"/>
  <c r="AD48" i="9"/>
  <c r="AC48" i="9"/>
  <c r="AB48" i="9"/>
  <c r="AA48" i="9"/>
  <c r="Z48" i="9"/>
  <c r="Y48" i="9"/>
  <c r="X48" i="9"/>
  <c r="W48" i="9"/>
  <c r="BI47" i="9"/>
  <c r="BH47" i="9"/>
  <c r="BG47" i="9"/>
  <c r="BF47" i="9"/>
  <c r="BE47" i="9"/>
  <c r="BD47" i="9"/>
  <c r="BC47" i="9"/>
  <c r="BB47" i="9"/>
  <c r="BA47" i="9"/>
  <c r="AZ47" i="9"/>
  <c r="AY47" i="9"/>
  <c r="AX47" i="9"/>
  <c r="AW47" i="9"/>
  <c r="AV47" i="9"/>
  <c r="AU47" i="9"/>
  <c r="AT47" i="9"/>
  <c r="AS47" i="9"/>
  <c r="AR47" i="9"/>
  <c r="AN47" i="9"/>
  <c r="AM47" i="9"/>
  <c r="AL47" i="9"/>
  <c r="AK47" i="9"/>
  <c r="AJ47" i="9"/>
  <c r="AI47" i="9"/>
  <c r="AH47" i="9"/>
  <c r="AG47" i="9"/>
  <c r="AF47" i="9"/>
  <c r="AE47" i="9"/>
  <c r="AD47" i="9"/>
  <c r="AC47" i="9"/>
  <c r="AB47" i="9"/>
  <c r="AA47" i="9"/>
  <c r="Z47" i="9"/>
  <c r="Y47" i="9"/>
  <c r="X47" i="9"/>
  <c r="W47" i="9"/>
  <c r="BI46" i="9"/>
  <c r="BH46" i="9"/>
  <c r="BG46" i="9"/>
  <c r="BF46" i="9"/>
  <c r="BE46" i="9"/>
  <c r="BD46" i="9"/>
  <c r="BC46" i="9"/>
  <c r="BB46" i="9"/>
  <c r="BA46" i="9"/>
  <c r="AZ46" i="9"/>
  <c r="AY46" i="9"/>
  <c r="AX46" i="9"/>
  <c r="AW46" i="9"/>
  <c r="AV46" i="9"/>
  <c r="AU46" i="9"/>
  <c r="AT46" i="9"/>
  <c r="AS46" i="9"/>
  <c r="AR46" i="9"/>
  <c r="BJ46" i="9"/>
  <c r="AN46" i="9"/>
  <c r="AM46" i="9"/>
  <c r="AL46" i="9"/>
  <c r="AK46" i="9"/>
  <c r="AJ46" i="9"/>
  <c r="AI46" i="9"/>
  <c r="AH46" i="9"/>
  <c r="AG46" i="9"/>
  <c r="AF46" i="9"/>
  <c r="AE46" i="9"/>
  <c r="AD46" i="9"/>
  <c r="AC46" i="9"/>
  <c r="AB46" i="9"/>
  <c r="AA46" i="9"/>
  <c r="Z46" i="9"/>
  <c r="Y46" i="9"/>
  <c r="X46" i="9"/>
  <c r="W46" i="9"/>
  <c r="BI45" i="9"/>
  <c r="BH45" i="9"/>
  <c r="BG45" i="9"/>
  <c r="BF45" i="9"/>
  <c r="BE45" i="9"/>
  <c r="BD45" i="9"/>
  <c r="BC45" i="9"/>
  <c r="BB45" i="9"/>
  <c r="BA45" i="9"/>
  <c r="AZ45" i="9"/>
  <c r="AY45" i="9"/>
  <c r="AX45" i="9"/>
  <c r="AW45" i="9"/>
  <c r="AV45" i="9"/>
  <c r="AU45" i="9"/>
  <c r="AT45" i="9"/>
  <c r="BJ45" i="9"/>
  <c r="AS45" i="9"/>
  <c r="AR45" i="9"/>
  <c r="AN45" i="9"/>
  <c r="AM45" i="9"/>
  <c r="AL45" i="9"/>
  <c r="AK45" i="9"/>
  <c r="AJ45" i="9"/>
  <c r="AI45" i="9"/>
  <c r="AH45" i="9"/>
  <c r="AG45" i="9"/>
  <c r="AF45" i="9"/>
  <c r="AE45" i="9"/>
  <c r="AD45" i="9"/>
  <c r="AC45" i="9"/>
  <c r="AB45" i="9"/>
  <c r="AA45" i="9"/>
  <c r="Z45" i="9"/>
  <c r="Y45" i="9"/>
  <c r="X45" i="9"/>
  <c r="W45" i="9"/>
  <c r="BI44" i="9"/>
  <c r="BH44" i="9"/>
  <c r="BG44" i="9"/>
  <c r="BF44" i="9"/>
  <c r="BE44" i="9"/>
  <c r="BD44" i="9"/>
  <c r="BC44" i="9"/>
  <c r="BB44" i="9"/>
  <c r="BA44" i="9"/>
  <c r="AZ44" i="9"/>
  <c r="AY44" i="9"/>
  <c r="AX44" i="9"/>
  <c r="AW44" i="9"/>
  <c r="AV44" i="9"/>
  <c r="AU44" i="9"/>
  <c r="AT44" i="9"/>
  <c r="AS44" i="9"/>
  <c r="AR44" i="9"/>
  <c r="AN44" i="9"/>
  <c r="AM44" i="9"/>
  <c r="AL44" i="9"/>
  <c r="AK44" i="9"/>
  <c r="AJ44" i="9"/>
  <c r="AI44" i="9"/>
  <c r="AH44" i="9"/>
  <c r="AG44" i="9"/>
  <c r="AF44" i="9"/>
  <c r="AE44" i="9"/>
  <c r="AD44" i="9"/>
  <c r="AC44" i="9"/>
  <c r="AB44" i="9"/>
  <c r="AA44" i="9"/>
  <c r="Z44" i="9"/>
  <c r="Y44" i="9"/>
  <c r="X44" i="9"/>
  <c r="W44" i="9"/>
  <c r="BI43" i="9"/>
  <c r="BH43" i="9"/>
  <c r="BG43" i="9"/>
  <c r="BF43" i="9"/>
  <c r="BE43" i="9"/>
  <c r="BD43" i="9"/>
  <c r="BC43" i="9"/>
  <c r="BB43" i="9"/>
  <c r="BA43" i="9"/>
  <c r="AZ43" i="9"/>
  <c r="AY43" i="9"/>
  <c r="AX43" i="9"/>
  <c r="AW43" i="9"/>
  <c r="AV43" i="9"/>
  <c r="AU43" i="9"/>
  <c r="AT43" i="9"/>
  <c r="AS43" i="9"/>
  <c r="AR43" i="9"/>
  <c r="AN43" i="9"/>
  <c r="AM43" i="9"/>
  <c r="AL43" i="9"/>
  <c r="AK43" i="9"/>
  <c r="AJ43" i="9"/>
  <c r="AI43" i="9"/>
  <c r="AH43" i="9"/>
  <c r="AG43" i="9"/>
  <c r="AF43" i="9"/>
  <c r="AE43" i="9"/>
  <c r="AD43" i="9"/>
  <c r="AC43" i="9"/>
  <c r="AB43" i="9"/>
  <c r="AA43" i="9"/>
  <c r="Z43" i="9"/>
  <c r="Y43" i="9"/>
  <c r="X43" i="9"/>
  <c r="W43" i="9"/>
  <c r="BI42" i="9"/>
  <c r="BH42" i="9"/>
  <c r="BG42" i="9"/>
  <c r="BF42" i="9"/>
  <c r="BE42" i="9"/>
  <c r="BD42" i="9"/>
  <c r="BC42" i="9"/>
  <c r="BB42" i="9"/>
  <c r="BA42" i="9"/>
  <c r="AZ42" i="9"/>
  <c r="AY42" i="9"/>
  <c r="AX42" i="9"/>
  <c r="AW42" i="9"/>
  <c r="AV42" i="9"/>
  <c r="AU42" i="9"/>
  <c r="AT42" i="9"/>
  <c r="AS42" i="9"/>
  <c r="AR42" i="9"/>
  <c r="BJ42" i="9"/>
  <c r="AN42" i="9"/>
  <c r="AM42" i="9"/>
  <c r="AL42" i="9"/>
  <c r="AK42" i="9"/>
  <c r="AJ42" i="9"/>
  <c r="AI42" i="9"/>
  <c r="AH42" i="9"/>
  <c r="AG42" i="9"/>
  <c r="AF42" i="9"/>
  <c r="AE42" i="9"/>
  <c r="AD42" i="9"/>
  <c r="AC42" i="9"/>
  <c r="AB42" i="9"/>
  <c r="AA42" i="9"/>
  <c r="Z42" i="9"/>
  <c r="Y42" i="9"/>
  <c r="X42" i="9"/>
  <c r="W42" i="9"/>
  <c r="BI41" i="9"/>
  <c r="BH41" i="9"/>
  <c r="BG41" i="9"/>
  <c r="BF41" i="9"/>
  <c r="BE41" i="9"/>
  <c r="BD41" i="9"/>
  <c r="BC41" i="9"/>
  <c r="BB41" i="9"/>
  <c r="BA41" i="9"/>
  <c r="AZ41" i="9"/>
  <c r="AY41" i="9"/>
  <c r="AX41" i="9"/>
  <c r="AW41" i="9"/>
  <c r="AV41" i="9"/>
  <c r="AU41" i="9"/>
  <c r="AT41" i="9"/>
  <c r="BJ41" i="9"/>
  <c r="AS41" i="9"/>
  <c r="AR41" i="9"/>
  <c r="AN41" i="9"/>
  <c r="AM41" i="9"/>
  <c r="AL41" i="9"/>
  <c r="AK41" i="9"/>
  <c r="AJ41" i="9"/>
  <c r="AI41" i="9"/>
  <c r="AH41" i="9"/>
  <c r="AG41" i="9"/>
  <c r="AF41" i="9"/>
  <c r="AE41" i="9"/>
  <c r="AD41" i="9"/>
  <c r="AC41" i="9"/>
  <c r="AB41" i="9"/>
  <c r="AA41" i="9"/>
  <c r="Z41" i="9"/>
  <c r="Y41" i="9"/>
  <c r="X41" i="9"/>
  <c r="W41" i="9"/>
  <c r="BI40" i="9"/>
  <c r="BH40" i="9"/>
  <c r="BG40" i="9"/>
  <c r="BF40" i="9"/>
  <c r="BE40" i="9"/>
  <c r="BD40" i="9"/>
  <c r="BC40" i="9"/>
  <c r="BB40" i="9"/>
  <c r="BA40" i="9"/>
  <c r="AZ40" i="9"/>
  <c r="AY40" i="9"/>
  <c r="AX40" i="9"/>
  <c r="AW40" i="9"/>
  <c r="AV40" i="9"/>
  <c r="AU40" i="9"/>
  <c r="AT40" i="9"/>
  <c r="AS40" i="9"/>
  <c r="AR40" i="9"/>
  <c r="AN40" i="9"/>
  <c r="AM40" i="9"/>
  <c r="AL40" i="9"/>
  <c r="AK40" i="9"/>
  <c r="AJ40" i="9"/>
  <c r="AI40" i="9"/>
  <c r="AH40" i="9"/>
  <c r="AG40" i="9"/>
  <c r="AF40" i="9"/>
  <c r="AE40" i="9"/>
  <c r="AD40" i="9"/>
  <c r="AC40" i="9"/>
  <c r="AB40" i="9"/>
  <c r="AA40" i="9"/>
  <c r="Z40" i="9"/>
  <c r="Y40" i="9"/>
  <c r="X40" i="9"/>
  <c r="W40" i="9"/>
  <c r="BI39" i="9"/>
  <c r="BH39" i="9"/>
  <c r="BG39" i="9"/>
  <c r="BF39" i="9"/>
  <c r="BE39" i="9"/>
  <c r="BD39" i="9"/>
  <c r="BC39" i="9"/>
  <c r="BB39" i="9"/>
  <c r="BA39" i="9"/>
  <c r="AZ39" i="9"/>
  <c r="AY39" i="9"/>
  <c r="AX39" i="9"/>
  <c r="AW39" i="9"/>
  <c r="AV39" i="9"/>
  <c r="AU39" i="9"/>
  <c r="AT39" i="9"/>
  <c r="AS39" i="9"/>
  <c r="AR39" i="9"/>
  <c r="AN39" i="9"/>
  <c r="AM39" i="9"/>
  <c r="AL39" i="9"/>
  <c r="AK39" i="9"/>
  <c r="AJ39" i="9"/>
  <c r="AI39" i="9"/>
  <c r="AH39" i="9"/>
  <c r="AG39" i="9"/>
  <c r="AF39" i="9"/>
  <c r="AE39" i="9"/>
  <c r="AO39" i="9" s="1"/>
  <c r="AD39" i="9"/>
  <c r="AC39" i="9"/>
  <c r="AB39" i="9"/>
  <c r="AA39" i="9"/>
  <c r="Z39" i="9"/>
  <c r="Y39" i="9"/>
  <c r="X39" i="9"/>
  <c r="W39" i="9"/>
  <c r="BI38" i="9"/>
  <c r="BH38" i="9"/>
  <c r="BG38" i="9"/>
  <c r="BF38" i="9"/>
  <c r="BE38" i="9"/>
  <c r="BD38" i="9"/>
  <c r="BC38" i="9"/>
  <c r="BB38" i="9"/>
  <c r="BA38" i="9"/>
  <c r="AZ38" i="9"/>
  <c r="AY38" i="9"/>
  <c r="AX38" i="9"/>
  <c r="AW38" i="9"/>
  <c r="AV38" i="9"/>
  <c r="AU38" i="9"/>
  <c r="AT38" i="9"/>
  <c r="AS38" i="9"/>
  <c r="AR38" i="9"/>
  <c r="AN38" i="9"/>
  <c r="AM38" i="9"/>
  <c r="AL38" i="9"/>
  <c r="AK38" i="9"/>
  <c r="AJ38" i="9"/>
  <c r="AI38" i="9"/>
  <c r="AH38" i="9"/>
  <c r="AG38" i="9"/>
  <c r="AF38" i="9"/>
  <c r="AE38" i="9"/>
  <c r="AO38" i="9" s="1"/>
  <c r="AD38" i="9"/>
  <c r="AC38" i="9"/>
  <c r="AB38" i="9"/>
  <c r="AA38" i="9"/>
  <c r="Z38" i="9"/>
  <c r="Y38" i="9"/>
  <c r="X38" i="9"/>
  <c r="W38" i="9"/>
  <c r="BI37" i="9"/>
  <c r="BH37" i="9"/>
  <c r="BG37" i="9"/>
  <c r="BF37" i="9"/>
  <c r="BE37" i="9"/>
  <c r="BD37" i="9"/>
  <c r="BC37" i="9"/>
  <c r="BB37" i="9"/>
  <c r="BA37" i="9"/>
  <c r="AZ37" i="9"/>
  <c r="AY37" i="9"/>
  <c r="AX37" i="9"/>
  <c r="AW37" i="9"/>
  <c r="AV37" i="9"/>
  <c r="AU37" i="9"/>
  <c r="AT37" i="9"/>
  <c r="BJ37" i="9"/>
  <c r="AS37" i="9"/>
  <c r="AR37" i="9"/>
  <c r="AN37" i="9"/>
  <c r="AM37" i="9"/>
  <c r="AL37" i="9"/>
  <c r="AK37" i="9"/>
  <c r="AJ37" i="9"/>
  <c r="AI37" i="9"/>
  <c r="AH37" i="9"/>
  <c r="AG37" i="9"/>
  <c r="AF37" i="9"/>
  <c r="AE37" i="9"/>
  <c r="AD37" i="9"/>
  <c r="AC37" i="9"/>
  <c r="AB37" i="9"/>
  <c r="AA37" i="9"/>
  <c r="Z37" i="9"/>
  <c r="Y37" i="9"/>
  <c r="X37" i="9"/>
  <c r="W37" i="9"/>
  <c r="BI36" i="9"/>
  <c r="BH36" i="9"/>
  <c r="BG36" i="9"/>
  <c r="BF36" i="9"/>
  <c r="BE36" i="9"/>
  <c r="BD36" i="9"/>
  <c r="BC36" i="9"/>
  <c r="BB36" i="9"/>
  <c r="BA36" i="9"/>
  <c r="AZ36" i="9"/>
  <c r="AY36" i="9"/>
  <c r="AX36" i="9"/>
  <c r="AW36" i="9"/>
  <c r="AV36" i="9"/>
  <c r="AU36" i="9"/>
  <c r="AT36" i="9"/>
  <c r="AS36" i="9"/>
  <c r="AR36" i="9"/>
  <c r="AN36" i="9"/>
  <c r="AM36" i="9"/>
  <c r="AL36" i="9"/>
  <c r="AK36" i="9"/>
  <c r="AJ36" i="9"/>
  <c r="AI36" i="9"/>
  <c r="AH36" i="9"/>
  <c r="AG36" i="9"/>
  <c r="AF36" i="9"/>
  <c r="AE36" i="9"/>
  <c r="AD36" i="9"/>
  <c r="AC36" i="9"/>
  <c r="AB36" i="9"/>
  <c r="AA36" i="9"/>
  <c r="Z36" i="9"/>
  <c r="Y36" i="9"/>
  <c r="X36" i="9"/>
  <c r="W36" i="9"/>
  <c r="BI35" i="9"/>
  <c r="BH35" i="9"/>
  <c r="BG35" i="9"/>
  <c r="BF35" i="9"/>
  <c r="BE35" i="9"/>
  <c r="BD35" i="9"/>
  <c r="BC35" i="9"/>
  <c r="BB35" i="9"/>
  <c r="BA35" i="9"/>
  <c r="AZ35" i="9"/>
  <c r="AY35" i="9"/>
  <c r="AX35" i="9"/>
  <c r="AW35" i="9"/>
  <c r="AV35" i="9"/>
  <c r="AU35" i="9"/>
  <c r="AT35" i="9"/>
  <c r="AS35" i="9"/>
  <c r="AR35" i="9"/>
  <c r="AN35" i="9"/>
  <c r="AM35" i="9"/>
  <c r="AL35" i="9"/>
  <c r="AK35" i="9"/>
  <c r="AJ35" i="9"/>
  <c r="AI35" i="9"/>
  <c r="AH35" i="9"/>
  <c r="AG35" i="9"/>
  <c r="AF35" i="9"/>
  <c r="AE35" i="9"/>
  <c r="AD35" i="9"/>
  <c r="AC35" i="9"/>
  <c r="AB35" i="9"/>
  <c r="AA35" i="9"/>
  <c r="Z35" i="9"/>
  <c r="Y35" i="9"/>
  <c r="X35" i="9"/>
  <c r="W35" i="9"/>
  <c r="BI34" i="9"/>
  <c r="BH34" i="9"/>
  <c r="BG34" i="9"/>
  <c r="BF34" i="9"/>
  <c r="BE34" i="9"/>
  <c r="BD34" i="9"/>
  <c r="BC34" i="9"/>
  <c r="BB34" i="9"/>
  <c r="BA34" i="9"/>
  <c r="AZ34" i="9"/>
  <c r="AY34" i="9"/>
  <c r="AX34" i="9"/>
  <c r="AW34" i="9"/>
  <c r="AV34" i="9"/>
  <c r="AU34" i="9"/>
  <c r="AT34" i="9"/>
  <c r="AS34" i="9"/>
  <c r="AR34" i="9"/>
  <c r="AN34" i="9"/>
  <c r="AM34" i="9"/>
  <c r="AL34" i="9"/>
  <c r="AK34" i="9"/>
  <c r="AJ34" i="9"/>
  <c r="AI34" i="9"/>
  <c r="AH34" i="9"/>
  <c r="AG34" i="9"/>
  <c r="AF34" i="9"/>
  <c r="AE34" i="9"/>
  <c r="AD34" i="9"/>
  <c r="AC34" i="9"/>
  <c r="AB34" i="9"/>
  <c r="AA34" i="9"/>
  <c r="Z34" i="9"/>
  <c r="Y34" i="9"/>
  <c r="X34" i="9"/>
  <c r="W34" i="9"/>
  <c r="BI33" i="9"/>
  <c r="BH33" i="9"/>
  <c r="BG33" i="9"/>
  <c r="BF33" i="9"/>
  <c r="BE33" i="9"/>
  <c r="BD33" i="9"/>
  <c r="BC33" i="9"/>
  <c r="BB33" i="9"/>
  <c r="BA33" i="9"/>
  <c r="AZ33" i="9"/>
  <c r="AY33" i="9"/>
  <c r="AX33" i="9"/>
  <c r="AW33" i="9"/>
  <c r="AV33" i="9"/>
  <c r="AU33" i="9"/>
  <c r="AT33" i="9"/>
  <c r="AS33" i="9"/>
  <c r="AR33" i="9"/>
  <c r="AN33" i="9"/>
  <c r="AM33" i="9"/>
  <c r="AL33" i="9"/>
  <c r="AK33" i="9"/>
  <c r="AJ33" i="9"/>
  <c r="AI33" i="9"/>
  <c r="AH33" i="9"/>
  <c r="AG33" i="9"/>
  <c r="AF33" i="9"/>
  <c r="AE33" i="9"/>
  <c r="AD33" i="9"/>
  <c r="AC33" i="9"/>
  <c r="AB33" i="9"/>
  <c r="AA33" i="9"/>
  <c r="Z33" i="9"/>
  <c r="Y33" i="9"/>
  <c r="X33" i="9"/>
  <c r="W33" i="9"/>
  <c r="BI32" i="9"/>
  <c r="BH32" i="9"/>
  <c r="BG32" i="9"/>
  <c r="BF32" i="9"/>
  <c r="BE32" i="9"/>
  <c r="BD32" i="9"/>
  <c r="BC32" i="9"/>
  <c r="BB32" i="9"/>
  <c r="BA32" i="9"/>
  <c r="AZ32" i="9"/>
  <c r="AY32" i="9"/>
  <c r="AX32" i="9"/>
  <c r="AW32" i="9"/>
  <c r="AV32" i="9"/>
  <c r="AU32" i="9"/>
  <c r="AT32" i="9"/>
  <c r="AS32" i="9"/>
  <c r="AR32" i="9"/>
  <c r="AN32" i="9"/>
  <c r="AM32" i="9"/>
  <c r="AL32" i="9"/>
  <c r="AK32" i="9"/>
  <c r="AJ32" i="9"/>
  <c r="AI32" i="9"/>
  <c r="AH32" i="9"/>
  <c r="AG32" i="9"/>
  <c r="AF32" i="9"/>
  <c r="AE32" i="9"/>
  <c r="AD32" i="9"/>
  <c r="AC32" i="9"/>
  <c r="AB32" i="9"/>
  <c r="AA32" i="9"/>
  <c r="Z32" i="9"/>
  <c r="Y32" i="9"/>
  <c r="X32" i="9"/>
  <c r="W32" i="9"/>
  <c r="BI31" i="9"/>
  <c r="BH31" i="9"/>
  <c r="BG31" i="9"/>
  <c r="BF31" i="9"/>
  <c r="BE31" i="9"/>
  <c r="BD31" i="9"/>
  <c r="BC31" i="9"/>
  <c r="BB31" i="9"/>
  <c r="BA31" i="9"/>
  <c r="AZ31" i="9"/>
  <c r="AY31" i="9"/>
  <c r="AX31" i="9"/>
  <c r="AW31" i="9"/>
  <c r="AV31" i="9"/>
  <c r="AU31" i="9"/>
  <c r="AT31" i="9"/>
  <c r="AS31" i="9"/>
  <c r="AR31" i="9"/>
  <c r="AN31" i="9"/>
  <c r="AM31" i="9"/>
  <c r="AL31" i="9"/>
  <c r="AK31" i="9"/>
  <c r="AJ31" i="9"/>
  <c r="AI31" i="9"/>
  <c r="AH31" i="9"/>
  <c r="AG31" i="9"/>
  <c r="AF31" i="9"/>
  <c r="AE31" i="9"/>
  <c r="AD31" i="9"/>
  <c r="AC31" i="9"/>
  <c r="AB31" i="9"/>
  <c r="AA31" i="9"/>
  <c r="Z31" i="9"/>
  <c r="Y31" i="9"/>
  <c r="X31" i="9"/>
  <c r="W31" i="9"/>
  <c r="BI30" i="9"/>
  <c r="BH30" i="9"/>
  <c r="BG30" i="9"/>
  <c r="BF30" i="9"/>
  <c r="BE30" i="9"/>
  <c r="BD30" i="9"/>
  <c r="BC30" i="9"/>
  <c r="BB30" i="9"/>
  <c r="BA30" i="9"/>
  <c r="AZ30" i="9"/>
  <c r="AY30" i="9"/>
  <c r="AX30" i="9"/>
  <c r="AW30" i="9"/>
  <c r="AV30" i="9"/>
  <c r="AU30" i="9"/>
  <c r="AT30" i="9"/>
  <c r="AS30" i="9"/>
  <c r="AR30" i="9"/>
  <c r="AN30" i="9"/>
  <c r="AM30" i="9"/>
  <c r="AL30" i="9"/>
  <c r="AK30" i="9"/>
  <c r="AJ30" i="9"/>
  <c r="AI30" i="9"/>
  <c r="AH30" i="9"/>
  <c r="AG30" i="9"/>
  <c r="AF30" i="9"/>
  <c r="AE30" i="9"/>
  <c r="AD30" i="9"/>
  <c r="AC30" i="9"/>
  <c r="AB30" i="9"/>
  <c r="AA30" i="9"/>
  <c r="Z30" i="9"/>
  <c r="Y30" i="9"/>
  <c r="X30" i="9"/>
  <c r="W30" i="9"/>
  <c r="BI29" i="9"/>
  <c r="BH29" i="9"/>
  <c r="BG29" i="9"/>
  <c r="BF29" i="9"/>
  <c r="BE29" i="9"/>
  <c r="BD29" i="9"/>
  <c r="BC29" i="9"/>
  <c r="BB29" i="9"/>
  <c r="BA29" i="9"/>
  <c r="AZ29" i="9"/>
  <c r="AY29" i="9"/>
  <c r="AX29" i="9"/>
  <c r="AW29" i="9"/>
  <c r="AV29" i="9"/>
  <c r="AU29" i="9"/>
  <c r="AT29" i="9"/>
  <c r="AS29" i="9"/>
  <c r="AR29" i="9"/>
  <c r="AN29" i="9"/>
  <c r="AM29" i="9"/>
  <c r="AL29" i="9"/>
  <c r="AK29" i="9"/>
  <c r="AJ29" i="9"/>
  <c r="AI29" i="9"/>
  <c r="AH29" i="9"/>
  <c r="AG29" i="9"/>
  <c r="AF29" i="9"/>
  <c r="AE29" i="9"/>
  <c r="AO29" i="9" s="1"/>
  <c r="AD29" i="9"/>
  <c r="AC29" i="9"/>
  <c r="AB29" i="9"/>
  <c r="AA29" i="9"/>
  <c r="Z29" i="9"/>
  <c r="Y29" i="9"/>
  <c r="X29" i="9"/>
  <c r="W29" i="9"/>
  <c r="BI28" i="9"/>
  <c r="BH28" i="9"/>
  <c r="BG28" i="9"/>
  <c r="BF28" i="9"/>
  <c r="BE28" i="9"/>
  <c r="BD28" i="9"/>
  <c r="BC28" i="9"/>
  <c r="BB28" i="9"/>
  <c r="BA28" i="9"/>
  <c r="AZ28" i="9"/>
  <c r="AY28" i="9"/>
  <c r="AX28" i="9"/>
  <c r="AW28" i="9"/>
  <c r="AV28" i="9"/>
  <c r="AU28" i="9"/>
  <c r="AT28" i="9"/>
  <c r="AS28" i="9"/>
  <c r="AR28" i="9"/>
  <c r="AN28" i="9"/>
  <c r="AM28" i="9"/>
  <c r="AL28" i="9"/>
  <c r="AK28" i="9"/>
  <c r="AJ28" i="9"/>
  <c r="AI28" i="9"/>
  <c r="AH28" i="9"/>
  <c r="AG28" i="9"/>
  <c r="AF28" i="9"/>
  <c r="AE28" i="9"/>
  <c r="AD28" i="9"/>
  <c r="AC28" i="9"/>
  <c r="AB28" i="9"/>
  <c r="AA28" i="9"/>
  <c r="Z28" i="9"/>
  <c r="Y28" i="9"/>
  <c r="X28" i="9"/>
  <c r="W28" i="9"/>
  <c r="BI27" i="9"/>
  <c r="BH27" i="9"/>
  <c r="BG27" i="9"/>
  <c r="BF27" i="9"/>
  <c r="BE27" i="9"/>
  <c r="BD27" i="9"/>
  <c r="BC27" i="9"/>
  <c r="BB27" i="9"/>
  <c r="BA27" i="9"/>
  <c r="AZ27" i="9"/>
  <c r="AY27" i="9"/>
  <c r="AX27" i="9"/>
  <c r="AW27" i="9"/>
  <c r="AV27" i="9"/>
  <c r="AU27" i="9"/>
  <c r="AT27" i="9"/>
  <c r="AS27" i="9"/>
  <c r="AR27" i="9"/>
  <c r="AN27" i="9"/>
  <c r="AM27" i="9"/>
  <c r="AL27" i="9"/>
  <c r="AK27" i="9"/>
  <c r="AJ27" i="9"/>
  <c r="AI27" i="9"/>
  <c r="AH27" i="9"/>
  <c r="AG27" i="9"/>
  <c r="AF27" i="9"/>
  <c r="AE27" i="9"/>
  <c r="AO27" i="9" s="1"/>
  <c r="AD27" i="9"/>
  <c r="AC27" i="9"/>
  <c r="AB27" i="9"/>
  <c r="AA27" i="9"/>
  <c r="Z27" i="9"/>
  <c r="Y27" i="9"/>
  <c r="X27" i="9"/>
  <c r="W27" i="9"/>
  <c r="BI26" i="9"/>
  <c r="BH26" i="9"/>
  <c r="BG26" i="9"/>
  <c r="BF26" i="9"/>
  <c r="BE26" i="9"/>
  <c r="BD26" i="9"/>
  <c r="BC26" i="9"/>
  <c r="BB26" i="9"/>
  <c r="BA26" i="9"/>
  <c r="AZ26" i="9"/>
  <c r="AY26" i="9"/>
  <c r="AX26" i="9"/>
  <c r="AW26" i="9"/>
  <c r="AV26" i="9"/>
  <c r="AU26" i="9"/>
  <c r="AT26" i="9"/>
  <c r="AS26" i="9"/>
  <c r="AR26" i="9"/>
  <c r="AN26" i="9"/>
  <c r="AM26" i="9"/>
  <c r="AL26" i="9"/>
  <c r="AK26" i="9"/>
  <c r="AJ26" i="9"/>
  <c r="AI26" i="9"/>
  <c r="AH26" i="9"/>
  <c r="AG26" i="9"/>
  <c r="AF26" i="9"/>
  <c r="AE26" i="9"/>
  <c r="AD26" i="9"/>
  <c r="AC26" i="9"/>
  <c r="AB26" i="9"/>
  <c r="AA26" i="9"/>
  <c r="Z26" i="9"/>
  <c r="Y26" i="9"/>
  <c r="X26" i="9"/>
  <c r="W26" i="9"/>
  <c r="BI25" i="9"/>
  <c r="BH25" i="9"/>
  <c r="BG25" i="9"/>
  <c r="BF25" i="9"/>
  <c r="BE25" i="9"/>
  <c r="BD25" i="9"/>
  <c r="BC25" i="9"/>
  <c r="BB25" i="9"/>
  <c r="BA25" i="9"/>
  <c r="AZ25" i="9"/>
  <c r="AY25" i="9"/>
  <c r="AX25" i="9"/>
  <c r="AW25" i="9"/>
  <c r="AV25" i="9"/>
  <c r="AU25" i="9"/>
  <c r="AT25" i="9"/>
  <c r="AS25" i="9"/>
  <c r="AR25" i="9"/>
  <c r="AN25" i="9"/>
  <c r="AM25" i="9"/>
  <c r="AL25" i="9"/>
  <c r="AK25" i="9"/>
  <c r="AJ25" i="9"/>
  <c r="AI25" i="9"/>
  <c r="AH25" i="9"/>
  <c r="AG25" i="9"/>
  <c r="AF25" i="9"/>
  <c r="AE25" i="9"/>
  <c r="AO25" i="9" s="1"/>
  <c r="AD25" i="9"/>
  <c r="AC25" i="9"/>
  <c r="AB25" i="9"/>
  <c r="AA25" i="9"/>
  <c r="Z25" i="9"/>
  <c r="Y25" i="9"/>
  <c r="X25" i="9"/>
  <c r="W25" i="9"/>
  <c r="AR12" i="9"/>
  <c r="W12" i="9"/>
  <c r="BJ48" i="9"/>
  <c r="BJ43" i="9"/>
  <c r="BJ47" i="9"/>
  <c r="BJ44" i="9"/>
  <c r="AO41" i="9"/>
  <c r="AO45" i="9"/>
  <c r="AO49" i="9"/>
  <c r="AO42" i="9"/>
  <c r="AO46" i="9"/>
  <c r="AO43" i="9"/>
  <c r="AO47" i="9"/>
  <c r="AO44" i="9"/>
  <c r="AO48" i="9"/>
  <c r="AO28" i="9"/>
  <c r="AO32" i="9"/>
  <c r="AO36" i="9"/>
  <c r="AO40" i="9"/>
  <c r="AO26" i="9"/>
  <c r="AO34" i="9"/>
  <c r="BJ34" i="9"/>
  <c r="BJ26" i="9"/>
  <c r="AO30" i="9"/>
  <c r="BJ30" i="9"/>
  <c r="BJ38" i="9"/>
  <c r="BJ28" i="9"/>
  <c r="BJ32" i="9"/>
  <c r="AO33" i="9"/>
  <c r="BJ36" i="9"/>
  <c r="AO37" i="9"/>
  <c r="BJ40" i="9"/>
  <c r="BJ25" i="9"/>
  <c r="BJ27" i="9"/>
  <c r="BJ29" i="9"/>
  <c r="AO31" i="9"/>
  <c r="BJ33" i="9"/>
  <c r="AO35" i="9"/>
  <c r="BJ31" i="9"/>
  <c r="BJ35" i="9"/>
  <c r="BJ39" i="9"/>
  <c r="L26" i="17"/>
  <c r="M26" i="17"/>
  <c r="H26" i="17"/>
  <c r="I26" i="17"/>
  <c r="J26" i="17"/>
  <c r="AA26" i="17"/>
  <c r="BO26" i="17"/>
  <c r="EU26" i="17"/>
  <c r="ET26" i="17"/>
  <c r="AR26" i="17"/>
  <c r="AS26" i="17"/>
  <c r="AT26" i="17"/>
  <c r="AU26" i="17"/>
  <c r="AV26" i="17"/>
  <c r="AW26" i="17"/>
  <c r="AX26" i="17"/>
  <c r="AY26" i="17"/>
  <c r="AZ26" i="17"/>
  <c r="BA26" i="17"/>
  <c r="BB26" i="17"/>
  <c r="BC26" i="17"/>
  <c r="BD26" i="17"/>
  <c r="BE26" i="17"/>
  <c r="BF26" i="17"/>
  <c r="BG26" i="17"/>
  <c r="BH26" i="17"/>
  <c r="BI26" i="17"/>
  <c r="L27" i="17"/>
  <c r="M27" i="17"/>
  <c r="H27" i="17"/>
  <c r="I27" i="17"/>
  <c r="J27" i="17"/>
  <c r="AA27" i="17"/>
  <c r="BO27" i="17"/>
  <c r="EU27" i="17"/>
  <c r="ET27" i="17"/>
  <c r="AR27" i="17"/>
  <c r="AS27" i="17"/>
  <c r="AT27" i="17"/>
  <c r="AU27" i="17"/>
  <c r="AV27" i="17"/>
  <c r="AW27" i="17"/>
  <c r="AX27" i="17"/>
  <c r="AY27" i="17"/>
  <c r="AZ27" i="17"/>
  <c r="BA27" i="17"/>
  <c r="BB27" i="17"/>
  <c r="BC27" i="17"/>
  <c r="BD27" i="17"/>
  <c r="BE27" i="17"/>
  <c r="BF27" i="17"/>
  <c r="BG27" i="17"/>
  <c r="BH27" i="17"/>
  <c r="BI27" i="17"/>
  <c r="L28" i="17"/>
  <c r="M28" i="17"/>
  <c r="H28" i="17"/>
  <c r="I28" i="17"/>
  <c r="J28" i="17"/>
  <c r="AA28" i="17"/>
  <c r="BO28" i="17"/>
  <c r="EU28" i="17"/>
  <c r="ET28" i="17"/>
  <c r="AR28" i="17"/>
  <c r="AS28" i="17"/>
  <c r="AT28" i="17"/>
  <c r="AU28" i="17"/>
  <c r="AV28" i="17"/>
  <c r="AW28" i="17"/>
  <c r="AX28" i="17"/>
  <c r="AY28" i="17"/>
  <c r="AZ28" i="17"/>
  <c r="BA28" i="17"/>
  <c r="BB28" i="17"/>
  <c r="BC28" i="17"/>
  <c r="BD28" i="17"/>
  <c r="BE28" i="17"/>
  <c r="BF28" i="17"/>
  <c r="BG28" i="17"/>
  <c r="BH28" i="17"/>
  <c r="BI28" i="17"/>
  <c r="L29" i="17"/>
  <c r="M29" i="17"/>
  <c r="H29" i="17"/>
  <c r="I29" i="17"/>
  <c r="J29" i="17"/>
  <c r="AA29" i="17"/>
  <c r="BO29" i="17"/>
  <c r="EU29" i="17"/>
  <c r="ET29" i="17"/>
  <c r="AR29" i="17"/>
  <c r="AS29" i="17"/>
  <c r="AT29" i="17"/>
  <c r="AU29" i="17"/>
  <c r="AV29" i="17"/>
  <c r="AW29" i="17"/>
  <c r="AX29" i="17"/>
  <c r="AY29" i="17"/>
  <c r="AZ29" i="17"/>
  <c r="BA29" i="17"/>
  <c r="BB29" i="17"/>
  <c r="BC29" i="17"/>
  <c r="BD29" i="17"/>
  <c r="BE29" i="17"/>
  <c r="BF29" i="17"/>
  <c r="BG29" i="17"/>
  <c r="BH29" i="17"/>
  <c r="BI29" i="17"/>
  <c r="L30" i="17"/>
  <c r="M30" i="17"/>
  <c r="H30" i="17"/>
  <c r="I30" i="17"/>
  <c r="J30" i="17"/>
  <c r="AA30" i="17"/>
  <c r="BO30" i="17"/>
  <c r="EU30" i="17"/>
  <c r="ET30" i="17"/>
  <c r="AR30" i="17"/>
  <c r="AS30" i="17"/>
  <c r="AT30" i="17"/>
  <c r="AU30" i="17"/>
  <c r="AV30" i="17"/>
  <c r="AW30" i="17"/>
  <c r="AX30" i="17"/>
  <c r="AY30" i="17"/>
  <c r="AZ30" i="17"/>
  <c r="BA30" i="17"/>
  <c r="BB30" i="17"/>
  <c r="BC30" i="17"/>
  <c r="BD30" i="17"/>
  <c r="BE30" i="17"/>
  <c r="BF30" i="17"/>
  <c r="BG30" i="17"/>
  <c r="BH30" i="17"/>
  <c r="BI30" i="17"/>
  <c r="L31" i="17"/>
  <c r="M31" i="17"/>
  <c r="H31" i="17"/>
  <c r="I31" i="17"/>
  <c r="J31" i="17"/>
  <c r="AA31" i="17"/>
  <c r="AC31" i="17"/>
  <c r="BO31" i="17"/>
  <c r="EU31" i="17"/>
  <c r="ET31" i="17"/>
  <c r="AR31" i="17"/>
  <c r="AS31" i="17"/>
  <c r="AT31" i="17"/>
  <c r="AU31" i="17"/>
  <c r="AV31" i="17"/>
  <c r="AW31" i="17"/>
  <c r="AX31" i="17"/>
  <c r="AY31" i="17"/>
  <c r="AZ31" i="17"/>
  <c r="BA31" i="17"/>
  <c r="BB31" i="17"/>
  <c r="BC31" i="17"/>
  <c r="BD31" i="17"/>
  <c r="BE31" i="17"/>
  <c r="BF31" i="17"/>
  <c r="BG31" i="17"/>
  <c r="BH31" i="17"/>
  <c r="BI31" i="17"/>
  <c r="L32" i="17"/>
  <c r="M32" i="17"/>
  <c r="H32" i="17"/>
  <c r="I32" i="17"/>
  <c r="J32" i="17"/>
  <c r="AA32" i="17"/>
  <c r="BO32" i="17"/>
  <c r="EU32" i="17"/>
  <c r="ET32" i="17"/>
  <c r="AR32" i="17"/>
  <c r="AS32" i="17"/>
  <c r="AT32" i="17"/>
  <c r="AU32" i="17"/>
  <c r="AV32" i="17"/>
  <c r="AW32" i="17"/>
  <c r="AX32" i="17"/>
  <c r="AY32" i="17"/>
  <c r="AZ32" i="17"/>
  <c r="BA32" i="17"/>
  <c r="BB32" i="17"/>
  <c r="BC32" i="17"/>
  <c r="BD32" i="17"/>
  <c r="BE32" i="17"/>
  <c r="BF32" i="17"/>
  <c r="BG32" i="17"/>
  <c r="BH32" i="17"/>
  <c r="BI32" i="17"/>
  <c r="L33" i="17"/>
  <c r="M33" i="17"/>
  <c r="H33" i="17"/>
  <c r="I33" i="17"/>
  <c r="J33" i="17"/>
  <c r="AA33" i="17"/>
  <c r="BO33" i="17"/>
  <c r="EU33" i="17"/>
  <c r="ET33" i="17"/>
  <c r="AR33" i="17"/>
  <c r="AS33" i="17"/>
  <c r="AT33" i="17"/>
  <c r="AU33" i="17"/>
  <c r="AV33" i="17"/>
  <c r="AW33" i="17"/>
  <c r="AX33" i="17"/>
  <c r="AY33" i="17"/>
  <c r="AZ33" i="17"/>
  <c r="BA33" i="17"/>
  <c r="BB33" i="17"/>
  <c r="BC33" i="17"/>
  <c r="BD33" i="17"/>
  <c r="BE33" i="17"/>
  <c r="BF33" i="17"/>
  <c r="BG33" i="17"/>
  <c r="BH33" i="17"/>
  <c r="BI33" i="17"/>
  <c r="L34" i="17"/>
  <c r="M34" i="17"/>
  <c r="H34" i="17"/>
  <c r="I34" i="17"/>
  <c r="J34" i="17"/>
  <c r="AA34" i="17"/>
  <c r="AC34" i="17"/>
  <c r="BO34" i="17"/>
  <c r="EU34" i="17"/>
  <c r="ET34" i="17"/>
  <c r="AR34" i="17"/>
  <c r="AS34" i="17"/>
  <c r="AT34" i="17"/>
  <c r="AU34" i="17"/>
  <c r="AV34" i="17"/>
  <c r="AW34" i="17"/>
  <c r="AX34" i="17"/>
  <c r="AY34" i="17"/>
  <c r="AZ34" i="17"/>
  <c r="BA34" i="17"/>
  <c r="BB34" i="17"/>
  <c r="BC34" i="17"/>
  <c r="BD34" i="17"/>
  <c r="BE34" i="17"/>
  <c r="BF34" i="17"/>
  <c r="BG34" i="17"/>
  <c r="BH34" i="17"/>
  <c r="BI34" i="17"/>
  <c r="L35" i="17"/>
  <c r="M35" i="17"/>
  <c r="H35" i="17"/>
  <c r="I35" i="17"/>
  <c r="J35" i="17"/>
  <c r="AA35" i="17"/>
  <c r="AC35" i="17"/>
  <c r="BO35" i="17"/>
  <c r="EU35" i="17"/>
  <c r="ET35" i="17"/>
  <c r="AR35" i="17"/>
  <c r="AS35" i="17"/>
  <c r="AT35" i="17"/>
  <c r="AU35" i="17"/>
  <c r="AV35" i="17"/>
  <c r="AW35" i="17"/>
  <c r="AX35" i="17"/>
  <c r="AY35" i="17"/>
  <c r="AZ35" i="17"/>
  <c r="BA35" i="17"/>
  <c r="BB35" i="17"/>
  <c r="BC35" i="17"/>
  <c r="BD35" i="17"/>
  <c r="BE35" i="17"/>
  <c r="BF35" i="17"/>
  <c r="BG35" i="17"/>
  <c r="BH35" i="17"/>
  <c r="BI35" i="17"/>
  <c r="L36" i="17"/>
  <c r="M36" i="17"/>
  <c r="H36" i="17"/>
  <c r="I36" i="17"/>
  <c r="J36" i="17"/>
  <c r="AA36" i="17"/>
  <c r="AC36" i="17"/>
  <c r="BO36" i="17"/>
  <c r="EU36" i="17"/>
  <c r="ET36" i="17"/>
  <c r="AR36" i="17"/>
  <c r="AS36" i="17"/>
  <c r="AT36" i="17"/>
  <c r="AU36" i="17"/>
  <c r="AV36" i="17"/>
  <c r="AW36" i="17"/>
  <c r="AX36" i="17"/>
  <c r="AY36" i="17"/>
  <c r="AZ36" i="17"/>
  <c r="BA36" i="17"/>
  <c r="BB36" i="17"/>
  <c r="BC36" i="17"/>
  <c r="BD36" i="17"/>
  <c r="BE36" i="17"/>
  <c r="BF36" i="17"/>
  <c r="BG36" i="17"/>
  <c r="BH36" i="17"/>
  <c r="BI36" i="17"/>
  <c r="L37" i="17"/>
  <c r="M37" i="17"/>
  <c r="H37" i="17"/>
  <c r="I37" i="17"/>
  <c r="J37" i="17"/>
  <c r="AA37" i="17"/>
  <c r="AC37" i="17"/>
  <c r="BO37" i="17"/>
  <c r="EU37" i="17"/>
  <c r="ET37" i="17"/>
  <c r="AR37" i="17"/>
  <c r="AS37" i="17"/>
  <c r="AT37" i="17"/>
  <c r="AU37" i="17"/>
  <c r="AV37" i="17"/>
  <c r="AW37" i="17"/>
  <c r="AX37" i="17"/>
  <c r="AY37" i="17"/>
  <c r="AZ37" i="17"/>
  <c r="BA37" i="17"/>
  <c r="BB37" i="17"/>
  <c r="BC37" i="17"/>
  <c r="BD37" i="17"/>
  <c r="BE37" i="17"/>
  <c r="BF37" i="17"/>
  <c r="BG37" i="17"/>
  <c r="BH37" i="17"/>
  <c r="BI37" i="17"/>
  <c r="L38" i="17"/>
  <c r="M38" i="17"/>
  <c r="H38" i="17"/>
  <c r="I38" i="17"/>
  <c r="J38" i="17"/>
  <c r="AA38" i="17"/>
  <c r="AC38" i="17"/>
  <c r="BO38" i="17"/>
  <c r="EU38" i="17"/>
  <c r="ET38" i="17"/>
  <c r="AR38" i="17"/>
  <c r="AS38" i="17"/>
  <c r="AT38" i="17"/>
  <c r="AU38" i="17"/>
  <c r="AV38" i="17"/>
  <c r="AW38" i="17"/>
  <c r="AX38" i="17"/>
  <c r="AY38" i="17"/>
  <c r="AZ38" i="17"/>
  <c r="BA38" i="17"/>
  <c r="BB38" i="17"/>
  <c r="BC38" i="17"/>
  <c r="BD38" i="17"/>
  <c r="BE38" i="17"/>
  <c r="BF38" i="17"/>
  <c r="BG38" i="17"/>
  <c r="BH38" i="17"/>
  <c r="BI38" i="17"/>
  <c r="L39" i="17"/>
  <c r="M39" i="17"/>
  <c r="H39" i="17"/>
  <c r="I39" i="17"/>
  <c r="J39" i="17"/>
  <c r="AA39" i="17"/>
  <c r="AC39" i="17"/>
  <c r="BO39" i="17"/>
  <c r="EU39" i="17"/>
  <c r="ET39" i="17"/>
  <c r="AR39" i="17"/>
  <c r="AS39" i="17"/>
  <c r="AT39" i="17"/>
  <c r="AU39" i="17"/>
  <c r="AV39" i="17"/>
  <c r="AW39" i="17"/>
  <c r="AX39" i="17"/>
  <c r="AY39" i="17"/>
  <c r="AZ39" i="17"/>
  <c r="BA39" i="17"/>
  <c r="BB39" i="17"/>
  <c r="BC39" i="17"/>
  <c r="BD39" i="17"/>
  <c r="BE39" i="17"/>
  <c r="BF39" i="17"/>
  <c r="BG39" i="17"/>
  <c r="BH39" i="17"/>
  <c r="BI39" i="17"/>
  <c r="L40" i="17"/>
  <c r="M40" i="17"/>
  <c r="H40" i="17"/>
  <c r="I40" i="17"/>
  <c r="J40" i="17"/>
  <c r="AA40" i="17"/>
  <c r="AC40" i="17"/>
  <c r="BO40" i="17"/>
  <c r="EU40" i="17"/>
  <c r="ET40" i="17"/>
  <c r="AR40" i="17"/>
  <c r="AS40" i="17"/>
  <c r="AT40" i="17"/>
  <c r="AU40" i="17"/>
  <c r="AV40" i="17"/>
  <c r="AW40" i="17"/>
  <c r="AX40" i="17"/>
  <c r="AY40" i="17"/>
  <c r="AZ40" i="17"/>
  <c r="BA40" i="17"/>
  <c r="BB40" i="17"/>
  <c r="BC40" i="17"/>
  <c r="BD40" i="17"/>
  <c r="BE40" i="17"/>
  <c r="BF40" i="17"/>
  <c r="BG40" i="17"/>
  <c r="BH40" i="17"/>
  <c r="BI40" i="17"/>
  <c r="L41" i="17"/>
  <c r="M41" i="17"/>
  <c r="H41" i="17"/>
  <c r="I41" i="17"/>
  <c r="J41" i="17"/>
  <c r="AA41" i="17"/>
  <c r="AC41" i="17"/>
  <c r="BO41" i="17"/>
  <c r="EU41" i="17"/>
  <c r="ET41" i="17"/>
  <c r="AR41" i="17"/>
  <c r="AS41" i="17"/>
  <c r="AT41" i="17"/>
  <c r="AU41" i="17"/>
  <c r="AV41" i="17"/>
  <c r="AW41" i="17"/>
  <c r="AX41" i="17"/>
  <c r="AY41" i="17"/>
  <c r="AZ41" i="17"/>
  <c r="BA41" i="17"/>
  <c r="BB41" i="17"/>
  <c r="BC41" i="17"/>
  <c r="BD41" i="17"/>
  <c r="BE41" i="17"/>
  <c r="BF41" i="17"/>
  <c r="BG41" i="17"/>
  <c r="BH41" i="17"/>
  <c r="BI41" i="17"/>
  <c r="L42" i="17"/>
  <c r="M42" i="17"/>
  <c r="H42" i="17"/>
  <c r="I42" i="17"/>
  <c r="J42" i="17"/>
  <c r="AA42" i="17"/>
  <c r="AC42" i="17"/>
  <c r="BO42" i="17"/>
  <c r="EU42" i="17"/>
  <c r="ET42" i="17"/>
  <c r="AR42" i="17"/>
  <c r="AS42" i="17"/>
  <c r="AT42" i="17"/>
  <c r="AU42" i="17"/>
  <c r="AV42" i="17"/>
  <c r="AW42" i="17"/>
  <c r="AX42" i="17"/>
  <c r="AY42" i="17"/>
  <c r="AZ42" i="17"/>
  <c r="BA42" i="17"/>
  <c r="BB42" i="17"/>
  <c r="BC42" i="17"/>
  <c r="BD42" i="17"/>
  <c r="BE42" i="17"/>
  <c r="BF42" i="17"/>
  <c r="BG42" i="17"/>
  <c r="BH42" i="17"/>
  <c r="BI42" i="17"/>
  <c r="L43" i="17"/>
  <c r="M43" i="17"/>
  <c r="H43" i="17"/>
  <c r="I43" i="17"/>
  <c r="J43" i="17"/>
  <c r="AA43" i="17"/>
  <c r="AC43" i="17"/>
  <c r="BO43" i="17"/>
  <c r="EU43" i="17"/>
  <c r="ET43" i="17"/>
  <c r="AR43" i="17"/>
  <c r="AS43" i="17"/>
  <c r="AT43" i="17"/>
  <c r="AU43" i="17"/>
  <c r="AV43" i="17"/>
  <c r="AW43" i="17"/>
  <c r="AX43" i="17"/>
  <c r="AY43" i="17"/>
  <c r="AZ43" i="17"/>
  <c r="BA43" i="17"/>
  <c r="BB43" i="17"/>
  <c r="BC43" i="17"/>
  <c r="BD43" i="17"/>
  <c r="BE43" i="17"/>
  <c r="BF43" i="17"/>
  <c r="BG43" i="17"/>
  <c r="BH43" i="17"/>
  <c r="BI43" i="17"/>
  <c r="L44" i="17"/>
  <c r="M44" i="17"/>
  <c r="H44" i="17"/>
  <c r="I44" i="17"/>
  <c r="J44" i="17"/>
  <c r="AA44" i="17"/>
  <c r="AC44" i="17"/>
  <c r="BO44" i="17"/>
  <c r="EU44" i="17"/>
  <c r="ET44" i="17"/>
  <c r="AR44" i="17"/>
  <c r="AS44" i="17"/>
  <c r="AT44" i="17"/>
  <c r="AU44" i="17"/>
  <c r="AV44" i="17"/>
  <c r="AW44" i="17"/>
  <c r="AX44" i="17"/>
  <c r="AY44" i="17"/>
  <c r="AZ44" i="17"/>
  <c r="BA44" i="17"/>
  <c r="BB44" i="17"/>
  <c r="BC44" i="17"/>
  <c r="BD44" i="17"/>
  <c r="BE44" i="17"/>
  <c r="BF44" i="17"/>
  <c r="BG44" i="17"/>
  <c r="BH44" i="17"/>
  <c r="BI44" i="17"/>
  <c r="L45" i="17"/>
  <c r="M45" i="17"/>
  <c r="H45" i="17"/>
  <c r="I45" i="17"/>
  <c r="J45" i="17"/>
  <c r="AA45" i="17"/>
  <c r="AC45" i="17"/>
  <c r="BO45" i="17"/>
  <c r="EU45" i="17"/>
  <c r="ET45" i="17"/>
  <c r="AR45" i="17"/>
  <c r="AS45" i="17"/>
  <c r="AT45" i="17"/>
  <c r="AU45" i="17"/>
  <c r="AV45" i="17"/>
  <c r="AW45" i="17"/>
  <c r="AX45" i="17"/>
  <c r="AY45" i="17"/>
  <c r="AZ45" i="17"/>
  <c r="BA45" i="17"/>
  <c r="BB45" i="17"/>
  <c r="BC45" i="17"/>
  <c r="BD45" i="17"/>
  <c r="BE45" i="17"/>
  <c r="BF45" i="17"/>
  <c r="BG45" i="17"/>
  <c r="BH45" i="17"/>
  <c r="BI45" i="17"/>
  <c r="L46" i="17"/>
  <c r="M46" i="17"/>
  <c r="H46" i="17"/>
  <c r="I46" i="17"/>
  <c r="J46" i="17"/>
  <c r="AA46" i="17"/>
  <c r="AC46" i="17"/>
  <c r="BO46" i="17"/>
  <c r="EU46" i="17"/>
  <c r="ET46" i="17"/>
  <c r="AR46" i="17"/>
  <c r="AS46" i="17"/>
  <c r="AT46" i="17"/>
  <c r="AU46" i="17"/>
  <c r="AV46" i="17"/>
  <c r="AW46" i="17"/>
  <c r="AX46" i="17"/>
  <c r="AY46" i="17"/>
  <c r="AZ46" i="17"/>
  <c r="BA46" i="17"/>
  <c r="BB46" i="17"/>
  <c r="BC46" i="17"/>
  <c r="BD46" i="17"/>
  <c r="BE46" i="17"/>
  <c r="BF46" i="17"/>
  <c r="BG46" i="17"/>
  <c r="BH46" i="17"/>
  <c r="BI46" i="17"/>
  <c r="L47" i="17"/>
  <c r="M47" i="17"/>
  <c r="H47" i="17"/>
  <c r="I47" i="17"/>
  <c r="J47" i="17"/>
  <c r="AA47" i="17"/>
  <c r="AC47" i="17"/>
  <c r="BO47" i="17"/>
  <c r="EU47" i="17"/>
  <c r="ET47" i="17"/>
  <c r="AR47" i="17"/>
  <c r="AS47" i="17"/>
  <c r="AT47" i="17"/>
  <c r="AU47" i="17"/>
  <c r="AV47" i="17"/>
  <c r="AW47" i="17"/>
  <c r="AX47" i="17"/>
  <c r="AY47" i="17"/>
  <c r="AZ47" i="17"/>
  <c r="BA47" i="17"/>
  <c r="BB47" i="17"/>
  <c r="BC47" i="17"/>
  <c r="BD47" i="17"/>
  <c r="BE47" i="17"/>
  <c r="BF47" i="17"/>
  <c r="BG47" i="17"/>
  <c r="BH47" i="17"/>
  <c r="BI47" i="17"/>
  <c r="L48" i="17"/>
  <c r="M48" i="17"/>
  <c r="H48" i="17"/>
  <c r="I48" i="17"/>
  <c r="J48" i="17"/>
  <c r="AA48" i="17"/>
  <c r="AC48" i="17"/>
  <c r="BO48" i="17"/>
  <c r="EU48" i="17"/>
  <c r="ET48" i="17"/>
  <c r="AR48" i="17"/>
  <c r="AS48" i="17"/>
  <c r="AT48" i="17"/>
  <c r="AU48" i="17"/>
  <c r="AV48" i="17"/>
  <c r="AW48" i="17"/>
  <c r="AX48" i="17"/>
  <c r="AY48" i="17"/>
  <c r="AZ48" i="17"/>
  <c r="BA48" i="17"/>
  <c r="BB48" i="17"/>
  <c r="BC48" i="17"/>
  <c r="BD48" i="17"/>
  <c r="BE48" i="17"/>
  <c r="BF48" i="17"/>
  <c r="BG48" i="17"/>
  <c r="BH48" i="17"/>
  <c r="BI48" i="17"/>
  <c r="L49" i="17"/>
  <c r="M49" i="17"/>
  <c r="H49" i="17"/>
  <c r="I49" i="17"/>
  <c r="J49" i="17"/>
  <c r="AA49" i="17"/>
  <c r="AC49" i="17"/>
  <c r="BO49" i="17"/>
  <c r="EU49" i="17"/>
  <c r="ET49" i="17"/>
  <c r="AR49" i="17"/>
  <c r="AS49" i="17"/>
  <c r="AT49" i="17"/>
  <c r="AU49" i="17"/>
  <c r="AV49" i="17"/>
  <c r="AW49" i="17"/>
  <c r="AX49" i="17"/>
  <c r="AY49" i="17"/>
  <c r="AZ49" i="17"/>
  <c r="BA49" i="17"/>
  <c r="BB49" i="17"/>
  <c r="BC49" i="17"/>
  <c r="BD49" i="17"/>
  <c r="BE49" i="17"/>
  <c r="BF49" i="17"/>
  <c r="BG49" i="17"/>
  <c r="BH49" i="17"/>
  <c r="BI49" i="17"/>
  <c r="L25" i="17"/>
  <c r="M25" i="17"/>
  <c r="H25" i="17"/>
  <c r="I25" i="17"/>
  <c r="J25" i="17"/>
  <c r="AA25" i="17"/>
  <c r="AC25" i="17"/>
  <c r="BO25" i="17"/>
  <c r="EU25" i="17"/>
  <c r="ET25" i="17"/>
  <c r="AR25" i="17"/>
  <c r="AS25" i="17"/>
  <c r="AT25" i="17"/>
  <c r="AU25" i="17"/>
  <c r="AV25" i="17"/>
  <c r="AW25" i="17"/>
  <c r="AX25" i="17"/>
  <c r="AY25" i="17"/>
  <c r="AZ25" i="17"/>
  <c r="BA25" i="17"/>
  <c r="BB25" i="17"/>
  <c r="BC25" i="17"/>
  <c r="BD25" i="17"/>
  <c r="BE25" i="17"/>
  <c r="BF25" i="17"/>
  <c r="BG25" i="17"/>
  <c r="BH25" i="17"/>
  <c r="BI25" i="17"/>
  <c r="E49" i="4"/>
  <c r="C49" i="4"/>
  <c r="G49" i="4"/>
  <c r="F49" i="4"/>
  <c r="D49" i="4"/>
  <c r="BA49" i="4"/>
  <c r="E26" i="4"/>
  <c r="G26" i="4"/>
  <c r="F26" i="4"/>
  <c r="BA26" i="4"/>
  <c r="E27" i="4"/>
  <c r="G27" i="4"/>
  <c r="F27" i="4"/>
  <c r="BA27" i="4"/>
  <c r="E28" i="4"/>
  <c r="G28" i="4"/>
  <c r="F28" i="4"/>
  <c r="BA28" i="4"/>
  <c r="E29" i="4"/>
  <c r="G29" i="4"/>
  <c r="F29" i="4"/>
  <c r="BA29" i="4"/>
  <c r="E30" i="4"/>
  <c r="C30" i="4"/>
  <c r="G30" i="4"/>
  <c r="F30" i="4"/>
  <c r="D30" i="4"/>
  <c r="BA30" i="4"/>
  <c r="E31" i="4"/>
  <c r="C31" i="4"/>
  <c r="G31" i="4"/>
  <c r="F31" i="4"/>
  <c r="D31" i="4"/>
  <c r="BA31" i="4"/>
  <c r="E32" i="4"/>
  <c r="C32" i="4"/>
  <c r="G32" i="4"/>
  <c r="F32" i="4"/>
  <c r="D32" i="4"/>
  <c r="BA32" i="4"/>
  <c r="E33" i="4"/>
  <c r="C33" i="4"/>
  <c r="G33" i="4"/>
  <c r="F33" i="4"/>
  <c r="D33" i="4"/>
  <c r="BA33" i="4"/>
  <c r="E34" i="4"/>
  <c r="C34" i="4"/>
  <c r="G34" i="4"/>
  <c r="F34" i="4"/>
  <c r="D34" i="4"/>
  <c r="BA34" i="4"/>
  <c r="E35" i="4"/>
  <c r="C35" i="4"/>
  <c r="G35" i="4"/>
  <c r="F35" i="4"/>
  <c r="D35" i="4"/>
  <c r="BA35" i="4"/>
  <c r="E36" i="4"/>
  <c r="C36" i="4"/>
  <c r="G36" i="4"/>
  <c r="F36" i="4"/>
  <c r="D36" i="4"/>
  <c r="BA36" i="4"/>
  <c r="E37" i="4"/>
  <c r="C37" i="4"/>
  <c r="G37" i="4"/>
  <c r="F37" i="4"/>
  <c r="D37" i="4"/>
  <c r="BA37" i="4"/>
  <c r="E38" i="4"/>
  <c r="C38" i="4"/>
  <c r="G38" i="4"/>
  <c r="F38" i="4"/>
  <c r="D38" i="4"/>
  <c r="BA38" i="4"/>
  <c r="E39" i="4"/>
  <c r="C39" i="4"/>
  <c r="G39" i="4"/>
  <c r="F39" i="4"/>
  <c r="D39" i="4"/>
  <c r="BA39" i="4"/>
  <c r="E40" i="4"/>
  <c r="C40" i="4"/>
  <c r="G40" i="4"/>
  <c r="F40" i="4"/>
  <c r="D40" i="4"/>
  <c r="BA40" i="4"/>
  <c r="E41" i="4"/>
  <c r="C41" i="4"/>
  <c r="G41" i="4"/>
  <c r="F41" i="4"/>
  <c r="D41" i="4"/>
  <c r="BA41" i="4"/>
  <c r="E42" i="4"/>
  <c r="C42" i="4"/>
  <c r="G42" i="4"/>
  <c r="F42" i="4"/>
  <c r="D42" i="4"/>
  <c r="BA42" i="4"/>
  <c r="E43" i="4"/>
  <c r="C43" i="4"/>
  <c r="G43" i="4"/>
  <c r="F43" i="4"/>
  <c r="D43" i="4"/>
  <c r="BA43" i="4"/>
  <c r="E44" i="4"/>
  <c r="C44" i="4"/>
  <c r="G44" i="4"/>
  <c r="F44" i="4"/>
  <c r="D44" i="4"/>
  <c r="BA44" i="4"/>
  <c r="E45" i="4"/>
  <c r="C45" i="4"/>
  <c r="G45" i="4"/>
  <c r="F45" i="4"/>
  <c r="D45" i="4"/>
  <c r="BA45" i="4"/>
  <c r="E46" i="4"/>
  <c r="C46" i="4"/>
  <c r="G46" i="4"/>
  <c r="F46" i="4"/>
  <c r="D46" i="4"/>
  <c r="BA46" i="4"/>
  <c r="E47" i="4"/>
  <c r="C47" i="4"/>
  <c r="G47" i="4"/>
  <c r="F47" i="4"/>
  <c r="D47" i="4"/>
  <c r="BA47" i="4"/>
  <c r="E48" i="4"/>
  <c r="C48" i="4"/>
  <c r="G48" i="4"/>
  <c r="F48" i="4"/>
  <c r="D48" i="4"/>
  <c r="BA48" i="4"/>
  <c r="E25" i="4"/>
  <c r="G25" i="4"/>
  <c r="F25" i="4"/>
  <c r="BA25" i="4"/>
  <c r="E26" i="6"/>
  <c r="F26" i="6"/>
  <c r="G26" i="6"/>
  <c r="T26" i="6"/>
  <c r="AA26" i="6"/>
  <c r="AB26" i="6"/>
  <c r="AO26" i="6"/>
  <c r="BM26" i="6"/>
  <c r="E27" i="6"/>
  <c r="F27" i="6"/>
  <c r="G27" i="6"/>
  <c r="T27" i="6"/>
  <c r="AA27" i="6"/>
  <c r="AB27" i="6"/>
  <c r="AO27" i="6"/>
  <c r="BM27" i="6"/>
  <c r="E28" i="6"/>
  <c r="F28" i="6"/>
  <c r="G28" i="6"/>
  <c r="T28" i="6"/>
  <c r="AA28" i="6"/>
  <c r="AB28" i="6"/>
  <c r="AO28" i="6"/>
  <c r="BM28" i="6"/>
  <c r="E29" i="6"/>
  <c r="F29" i="6"/>
  <c r="G29" i="6"/>
  <c r="T29" i="6"/>
  <c r="AA29" i="6"/>
  <c r="AB29" i="6"/>
  <c r="AO29" i="6"/>
  <c r="BM29" i="6"/>
  <c r="E30" i="6"/>
  <c r="F30" i="6"/>
  <c r="G30" i="6"/>
  <c r="T30" i="6"/>
  <c r="AA30" i="6"/>
  <c r="AB30" i="6"/>
  <c r="AO30" i="6"/>
  <c r="BM30" i="6"/>
  <c r="E31" i="6"/>
  <c r="F31" i="6"/>
  <c r="G31" i="6"/>
  <c r="T31" i="6"/>
  <c r="AA31" i="6"/>
  <c r="AB31" i="6"/>
  <c r="AO31" i="6"/>
  <c r="BM31" i="6"/>
  <c r="E32" i="6"/>
  <c r="F32" i="6"/>
  <c r="G32" i="6"/>
  <c r="T32" i="6"/>
  <c r="AA32" i="6"/>
  <c r="AB32" i="6"/>
  <c r="AO32" i="6"/>
  <c r="BM32" i="6"/>
  <c r="E33" i="6"/>
  <c r="F33" i="6"/>
  <c r="G33" i="6"/>
  <c r="T33" i="6"/>
  <c r="AA33" i="6"/>
  <c r="AB33" i="6"/>
  <c r="AO33" i="6"/>
  <c r="BM33" i="6"/>
  <c r="E34" i="6"/>
  <c r="F34" i="6"/>
  <c r="G34" i="6"/>
  <c r="T34" i="6"/>
  <c r="AA34" i="6"/>
  <c r="AB34" i="6"/>
  <c r="AO34" i="6"/>
  <c r="BM34" i="6"/>
  <c r="E35" i="6"/>
  <c r="F35" i="6"/>
  <c r="G35" i="6"/>
  <c r="T35" i="6"/>
  <c r="AA35" i="6"/>
  <c r="AB35" i="6"/>
  <c r="AO35" i="6"/>
  <c r="BM35" i="6"/>
  <c r="E36" i="6"/>
  <c r="F36" i="6"/>
  <c r="G36" i="6"/>
  <c r="T36" i="6"/>
  <c r="AA36" i="6"/>
  <c r="AB36" i="6"/>
  <c r="AO36" i="6"/>
  <c r="BM36" i="6"/>
  <c r="E37" i="6"/>
  <c r="F37" i="6"/>
  <c r="G37" i="6"/>
  <c r="T37" i="6"/>
  <c r="AA37" i="6"/>
  <c r="AB37" i="6"/>
  <c r="AO37" i="6"/>
  <c r="BM37" i="6"/>
  <c r="E38" i="6"/>
  <c r="F38" i="6"/>
  <c r="G38" i="6"/>
  <c r="T38" i="6"/>
  <c r="AA38" i="6"/>
  <c r="AB38" i="6"/>
  <c r="AO38" i="6"/>
  <c r="BM38" i="6"/>
  <c r="E39" i="6"/>
  <c r="F39" i="6"/>
  <c r="G39" i="6"/>
  <c r="T39" i="6"/>
  <c r="AA39" i="6"/>
  <c r="AB39" i="6"/>
  <c r="AO39" i="6"/>
  <c r="BM39" i="6"/>
  <c r="E40" i="6"/>
  <c r="F40" i="6"/>
  <c r="G40" i="6"/>
  <c r="T40" i="6"/>
  <c r="AA40" i="6"/>
  <c r="AB40" i="6"/>
  <c r="AO40" i="6"/>
  <c r="BM40" i="6"/>
  <c r="E41" i="6"/>
  <c r="F41" i="6"/>
  <c r="G41" i="6"/>
  <c r="T41" i="6"/>
  <c r="AA41" i="6"/>
  <c r="AB41" i="6"/>
  <c r="AO41" i="6"/>
  <c r="BM41" i="6"/>
  <c r="E42" i="6"/>
  <c r="F42" i="6"/>
  <c r="G42" i="6"/>
  <c r="T42" i="6"/>
  <c r="AA42" i="6"/>
  <c r="AB42" i="6"/>
  <c r="AO42" i="6"/>
  <c r="BM42" i="6"/>
  <c r="E43" i="6"/>
  <c r="F43" i="6"/>
  <c r="G43" i="6"/>
  <c r="T43" i="6"/>
  <c r="AA43" i="6"/>
  <c r="AB43" i="6"/>
  <c r="AO43" i="6"/>
  <c r="BM43" i="6"/>
  <c r="E44" i="6"/>
  <c r="F44" i="6"/>
  <c r="G44" i="6"/>
  <c r="T44" i="6"/>
  <c r="AA44" i="6"/>
  <c r="AB44" i="6"/>
  <c r="AO44" i="6"/>
  <c r="BM44" i="6"/>
  <c r="E45" i="6"/>
  <c r="F45" i="6"/>
  <c r="G45" i="6"/>
  <c r="T45" i="6"/>
  <c r="AA45" i="6"/>
  <c r="AB45" i="6"/>
  <c r="AO45" i="6"/>
  <c r="BM45" i="6"/>
  <c r="E46" i="6"/>
  <c r="F46" i="6"/>
  <c r="G46" i="6"/>
  <c r="T46" i="6"/>
  <c r="AA46" i="6"/>
  <c r="AB46" i="6"/>
  <c r="AO46" i="6"/>
  <c r="BM46" i="6"/>
  <c r="E47" i="6"/>
  <c r="F47" i="6"/>
  <c r="G47" i="6"/>
  <c r="T47" i="6"/>
  <c r="AA47" i="6"/>
  <c r="AB47" i="6"/>
  <c r="AO47" i="6"/>
  <c r="BM47" i="6"/>
  <c r="E48" i="6"/>
  <c r="F48" i="6"/>
  <c r="G48" i="6"/>
  <c r="T48" i="6"/>
  <c r="AA48" i="6"/>
  <c r="AB48" i="6"/>
  <c r="AO48" i="6"/>
  <c r="BM48" i="6"/>
  <c r="E49" i="6"/>
  <c r="F49" i="6"/>
  <c r="G49" i="6"/>
  <c r="T49" i="6"/>
  <c r="AA49" i="6"/>
  <c r="AB49" i="6"/>
  <c r="AO49" i="6"/>
  <c r="BM49" i="6"/>
  <c r="E25" i="6"/>
  <c r="F25" i="6"/>
  <c r="G25" i="6"/>
  <c r="T25" i="6"/>
  <c r="AA25" i="6"/>
  <c r="AB25" i="6"/>
  <c r="AO25" i="6"/>
  <c r="BM25" i="6"/>
  <c r="B26" i="11"/>
  <c r="C26" i="11"/>
  <c r="D26" i="11"/>
  <c r="E26" i="11"/>
  <c r="F26" i="11"/>
  <c r="G26" i="11"/>
  <c r="H26" i="11"/>
  <c r="I26" i="11"/>
  <c r="J26" i="11"/>
  <c r="K26" i="11"/>
  <c r="L26" i="11"/>
  <c r="M26" i="11"/>
  <c r="N26" i="11"/>
  <c r="O26" i="11"/>
  <c r="P26" i="11"/>
  <c r="Q26" i="11"/>
  <c r="R26" i="11"/>
  <c r="S26" i="11"/>
  <c r="T26" i="11"/>
  <c r="W26" i="11"/>
  <c r="X26" i="11"/>
  <c r="Y26" i="11"/>
  <c r="Z26" i="11"/>
  <c r="AA26" i="11"/>
  <c r="AB26" i="11"/>
  <c r="AC26" i="11"/>
  <c r="AD26" i="11"/>
  <c r="AE26" i="11"/>
  <c r="AF26" i="11"/>
  <c r="AG26" i="11"/>
  <c r="AH26" i="11"/>
  <c r="AI26" i="11"/>
  <c r="AJ26" i="11"/>
  <c r="AK26" i="11"/>
  <c r="AL26" i="11"/>
  <c r="AM26" i="11"/>
  <c r="AN26" i="11"/>
  <c r="AO26" i="11"/>
  <c r="AR26" i="11"/>
  <c r="B27" i="11"/>
  <c r="C27" i="11"/>
  <c r="D27" i="11"/>
  <c r="E27" i="11"/>
  <c r="F27" i="11"/>
  <c r="G27" i="11"/>
  <c r="H27" i="11"/>
  <c r="I27" i="11"/>
  <c r="J27" i="11"/>
  <c r="K27" i="11"/>
  <c r="L27" i="11"/>
  <c r="M27" i="11"/>
  <c r="N27" i="11"/>
  <c r="O27" i="11"/>
  <c r="P27" i="11"/>
  <c r="Q27" i="11"/>
  <c r="R27" i="11"/>
  <c r="S27" i="11"/>
  <c r="T27" i="11"/>
  <c r="W27" i="11"/>
  <c r="X27" i="11"/>
  <c r="Y27" i="11"/>
  <c r="Z27" i="11"/>
  <c r="AA27" i="11"/>
  <c r="AB27" i="11"/>
  <c r="AC27" i="11"/>
  <c r="AD27" i="11"/>
  <c r="AE27" i="11"/>
  <c r="AF27" i="11"/>
  <c r="AG27" i="11"/>
  <c r="AH27" i="11"/>
  <c r="AI27" i="11"/>
  <c r="AJ27" i="11"/>
  <c r="AK27" i="11"/>
  <c r="AL27" i="11"/>
  <c r="AM27" i="11"/>
  <c r="AN27" i="11"/>
  <c r="AO27" i="11"/>
  <c r="AR27" i="11"/>
  <c r="B28" i="11"/>
  <c r="C28" i="11"/>
  <c r="D28" i="11"/>
  <c r="E28" i="11"/>
  <c r="F28" i="11"/>
  <c r="G28" i="11"/>
  <c r="H28" i="11"/>
  <c r="I28" i="11"/>
  <c r="J28" i="11"/>
  <c r="K28" i="11"/>
  <c r="L28" i="11"/>
  <c r="M28" i="11"/>
  <c r="N28" i="11"/>
  <c r="O28" i="11"/>
  <c r="P28" i="11"/>
  <c r="Q28" i="11"/>
  <c r="R28" i="11"/>
  <c r="S28" i="11"/>
  <c r="T28" i="11"/>
  <c r="W28" i="11"/>
  <c r="X28" i="11"/>
  <c r="Y28" i="11"/>
  <c r="Z28" i="11"/>
  <c r="AA28" i="11"/>
  <c r="AB28" i="11"/>
  <c r="AC28" i="11"/>
  <c r="AD28" i="11"/>
  <c r="AE28" i="11"/>
  <c r="AF28" i="11"/>
  <c r="AG28" i="11"/>
  <c r="AH28" i="11"/>
  <c r="AI28" i="11"/>
  <c r="AJ28" i="11"/>
  <c r="AK28" i="11"/>
  <c r="AL28" i="11"/>
  <c r="AM28" i="11"/>
  <c r="AN28" i="11"/>
  <c r="AO28" i="11"/>
  <c r="AR28" i="11"/>
  <c r="B29" i="11"/>
  <c r="C29" i="11"/>
  <c r="D29" i="11"/>
  <c r="E29" i="11"/>
  <c r="F29" i="11"/>
  <c r="G29" i="11"/>
  <c r="H29" i="11"/>
  <c r="I29" i="11"/>
  <c r="J29" i="11"/>
  <c r="K29" i="11"/>
  <c r="L29" i="11"/>
  <c r="M29" i="11"/>
  <c r="N29" i="11"/>
  <c r="O29" i="11"/>
  <c r="P29" i="11"/>
  <c r="Q29" i="11"/>
  <c r="R29" i="11"/>
  <c r="S29" i="11"/>
  <c r="T29" i="11"/>
  <c r="W29" i="11"/>
  <c r="X29" i="11"/>
  <c r="Y29" i="11"/>
  <c r="Z29" i="11"/>
  <c r="AA29" i="11"/>
  <c r="AB29" i="11"/>
  <c r="AC29" i="11"/>
  <c r="AD29" i="11"/>
  <c r="AE29" i="11"/>
  <c r="AF29" i="11"/>
  <c r="AG29" i="11"/>
  <c r="AH29" i="11"/>
  <c r="AI29" i="11"/>
  <c r="AJ29" i="11"/>
  <c r="AK29" i="11"/>
  <c r="AL29" i="11"/>
  <c r="AM29" i="11"/>
  <c r="AN29" i="11"/>
  <c r="AO29" i="11"/>
  <c r="AR29" i="11"/>
  <c r="B30" i="11"/>
  <c r="C30" i="11"/>
  <c r="D30" i="11"/>
  <c r="E30" i="11"/>
  <c r="F30" i="11"/>
  <c r="G30" i="11"/>
  <c r="H30" i="11"/>
  <c r="I30" i="11"/>
  <c r="J30" i="11"/>
  <c r="K30" i="11"/>
  <c r="L30" i="11"/>
  <c r="M30" i="11"/>
  <c r="N30" i="11"/>
  <c r="O30" i="11"/>
  <c r="P30" i="11"/>
  <c r="Q30" i="11"/>
  <c r="R30" i="11"/>
  <c r="S30" i="11"/>
  <c r="T30" i="11"/>
  <c r="W30" i="11"/>
  <c r="X30" i="11"/>
  <c r="Y30" i="11"/>
  <c r="Z30" i="11"/>
  <c r="AA30" i="11"/>
  <c r="AB30" i="11"/>
  <c r="AC30" i="11"/>
  <c r="AD30" i="11"/>
  <c r="AE30" i="11"/>
  <c r="AF30" i="11"/>
  <c r="AG30" i="11"/>
  <c r="AH30" i="11"/>
  <c r="AI30" i="11"/>
  <c r="AJ30" i="11"/>
  <c r="AK30" i="11"/>
  <c r="AL30" i="11"/>
  <c r="AM30" i="11"/>
  <c r="AN30" i="11"/>
  <c r="AO30" i="11"/>
  <c r="AR30" i="11"/>
  <c r="B31" i="11"/>
  <c r="C31" i="11"/>
  <c r="D31" i="11"/>
  <c r="E31" i="11"/>
  <c r="F31" i="11"/>
  <c r="G31" i="11"/>
  <c r="H31" i="11"/>
  <c r="I31" i="11"/>
  <c r="J31" i="11"/>
  <c r="K31" i="11"/>
  <c r="L31" i="11"/>
  <c r="M31" i="11"/>
  <c r="N31" i="11"/>
  <c r="O31" i="11"/>
  <c r="P31" i="11"/>
  <c r="Q31" i="11"/>
  <c r="R31" i="11"/>
  <c r="S31" i="11"/>
  <c r="T31" i="11"/>
  <c r="W31" i="11"/>
  <c r="X31" i="11"/>
  <c r="Y31" i="11"/>
  <c r="Z31" i="11"/>
  <c r="AA31" i="11"/>
  <c r="AB31" i="11"/>
  <c r="AC31" i="11"/>
  <c r="AD31" i="11"/>
  <c r="AE31" i="11"/>
  <c r="AF31" i="11"/>
  <c r="AG31" i="11"/>
  <c r="AH31" i="11"/>
  <c r="AI31" i="11"/>
  <c r="AJ31" i="11"/>
  <c r="AK31" i="11"/>
  <c r="AL31" i="11"/>
  <c r="AM31" i="11"/>
  <c r="AN31" i="11"/>
  <c r="AO31" i="11"/>
  <c r="AR31" i="11"/>
  <c r="B32" i="11"/>
  <c r="C32" i="11"/>
  <c r="D32" i="11"/>
  <c r="E32" i="11"/>
  <c r="F32" i="11"/>
  <c r="G32" i="11"/>
  <c r="H32" i="11"/>
  <c r="I32" i="11"/>
  <c r="J32" i="11"/>
  <c r="K32" i="11"/>
  <c r="L32" i="11"/>
  <c r="M32" i="11"/>
  <c r="N32" i="11"/>
  <c r="O32" i="11"/>
  <c r="P32" i="11"/>
  <c r="Q32" i="11"/>
  <c r="R32" i="11"/>
  <c r="S32" i="11"/>
  <c r="T32" i="11"/>
  <c r="W32" i="11"/>
  <c r="X32" i="11"/>
  <c r="Y32" i="11"/>
  <c r="Z32" i="11"/>
  <c r="AA32" i="11"/>
  <c r="AB32" i="11"/>
  <c r="AC32" i="11"/>
  <c r="AD32" i="11"/>
  <c r="AE32" i="11"/>
  <c r="AF32" i="11"/>
  <c r="AG32" i="11"/>
  <c r="AH32" i="11"/>
  <c r="AI32" i="11"/>
  <c r="AJ32" i="11"/>
  <c r="AK32" i="11"/>
  <c r="AL32" i="11"/>
  <c r="AM32" i="11"/>
  <c r="AN32" i="11"/>
  <c r="AO32" i="11"/>
  <c r="AR32" i="11"/>
  <c r="B33" i="11"/>
  <c r="C33" i="11"/>
  <c r="D33" i="11"/>
  <c r="E33" i="11"/>
  <c r="F33" i="11"/>
  <c r="G33" i="11"/>
  <c r="H33" i="11"/>
  <c r="I33" i="11"/>
  <c r="J33" i="11"/>
  <c r="K33" i="11"/>
  <c r="L33" i="11"/>
  <c r="M33" i="11"/>
  <c r="N33" i="11"/>
  <c r="O33" i="11"/>
  <c r="P33" i="11"/>
  <c r="Q33" i="11"/>
  <c r="R33" i="11"/>
  <c r="S33" i="11"/>
  <c r="T33" i="11"/>
  <c r="W33" i="11"/>
  <c r="X33" i="11"/>
  <c r="Y33" i="11"/>
  <c r="Z33" i="11"/>
  <c r="AA33" i="11"/>
  <c r="AB33" i="11"/>
  <c r="AC33" i="11"/>
  <c r="AD33" i="11"/>
  <c r="AE33" i="11"/>
  <c r="AF33" i="11"/>
  <c r="AG33" i="11"/>
  <c r="AH33" i="11"/>
  <c r="AI33" i="11"/>
  <c r="AJ33" i="11"/>
  <c r="AK33" i="11"/>
  <c r="AL33" i="11"/>
  <c r="AM33" i="11"/>
  <c r="AN33" i="11"/>
  <c r="AO33" i="11"/>
  <c r="AR33" i="11"/>
  <c r="B34" i="11"/>
  <c r="C34" i="11"/>
  <c r="D34" i="11"/>
  <c r="E34" i="11"/>
  <c r="F34" i="11"/>
  <c r="G34" i="11"/>
  <c r="H34" i="11"/>
  <c r="I34" i="11"/>
  <c r="J34" i="11"/>
  <c r="K34" i="11"/>
  <c r="L34" i="11"/>
  <c r="M34" i="11"/>
  <c r="N34" i="11"/>
  <c r="O34" i="11"/>
  <c r="P34" i="11"/>
  <c r="Q34" i="11"/>
  <c r="R34" i="11"/>
  <c r="S34" i="11"/>
  <c r="T34" i="11"/>
  <c r="W34" i="11"/>
  <c r="X34" i="11"/>
  <c r="Y34" i="11"/>
  <c r="Z34" i="11"/>
  <c r="AA34" i="11"/>
  <c r="AB34" i="11"/>
  <c r="AC34" i="11"/>
  <c r="AD34" i="11"/>
  <c r="AE34" i="11"/>
  <c r="AF34" i="11"/>
  <c r="AG34" i="11"/>
  <c r="AH34" i="11"/>
  <c r="AI34" i="11"/>
  <c r="AJ34" i="11"/>
  <c r="AK34" i="11"/>
  <c r="AL34" i="11"/>
  <c r="AM34" i="11"/>
  <c r="AN34" i="11"/>
  <c r="AO34" i="11"/>
  <c r="AR34" i="11"/>
  <c r="B35" i="11"/>
  <c r="C35" i="11"/>
  <c r="D35" i="11"/>
  <c r="E35" i="11"/>
  <c r="F35" i="11"/>
  <c r="G35" i="11"/>
  <c r="H35" i="11"/>
  <c r="I35" i="11"/>
  <c r="J35" i="11"/>
  <c r="K35" i="11"/>
  <c r="L35" i="11"/>
  <c r="M35" i="11"/>
  <c r="N35" i="11"/>
  <c r="O35" i="11"/>
  <c r="P35" i="11"/>
  <c r="Q35" i="11"/>
  <c r="R35" i="11"/>
  <c r="S35" i="11"/>
  <c r="T35" i="11"/>
  <c r="W35" i="11"/>
  <c r="X35" i="11"/>
  <c r="Y35" i="11"/>
  <c r="Z35" i="11"/>
  <c r="AA35" i="11"/>
  <c r="AB35" i="11"/>
  <c r="AC35" i="11"/>
  <c r="AD35" i="11"/>
  <c r="AE35" i="11"/>
  <c r="AF35" i="11"/>
  <c r="AG35" i="11"/>
  <c r="AH35" i="11"/>
  <c r="AI35" i="11"/>
  <c r="AJ35" i="11"/>
  <c r="AK35" i="11"/>
  <c r="AL35" i="11"/>
  <c r="AM35" i="11"/>
  <c r="AN35" i="11"/>
  <c r="AO35" i="11"/>
  <c r="AR35" i="11"/>
  <c r="B36" i="11"/>
  <c r="C36" i="11"/>
  <c r="D36" i="11"/>
  <c r="E36" i="11"/>
  <c r="F36" i="11"/>
  <c r="G36" i="11"/>
  <c r="H36" i="11"/>
  <c r="I36" i="11"/>
  <c r="J36" i="11"/>
  <c r="K36" i="11"/>
  <c r="L36" i="11"/>
  <c r="M36" i="11"/>
  <c r="N36" i="11"/>
  <c r="O36" i="11"/>
  <c r="P36" i="11"/>
  <c r="Q36" i="11"/>
  <c r="R36" i="11"/>
  <c r="S36" i="11"/>
  <c r="T36" i="11"/>
  <c r="W36" i="11"/>
  <c r="X36" i="11"/>
  <c r="Y36" i="11"/>
  <c r="Z36" i="11"/>
  <c r="AA36" i="11"/>
  <c r="AB36" i="11"/>
  <c r="AC36" i="11"/>
  <c r="AD36" i="11"/>
  <c r="AE36" i="11"/>
  <c r="AF36" i="11"/>
  <c r="AG36" i="11"/>
  <c r="AH36" i="11"/>
  <c r="AI36" i="11"/>
  <c r="AJ36" i="11"/>
  <c r="AK36" i="11"/>
  <c r="AL36" i="11"/>
  <c r="AM36" i="11"/>
  <c r="AN36" i="11"/>
  <c r="AO36" i="11"/>
  <c r="AR36" i="11"/>
  <c r="B37" i="11"/>
  <c r="C37" i="11"/>
  <c r="D37" i="11"/>
  <c r="E37" i="11"/>
  <c r="F37" i="11"/>
  <c r="G37" i="11"/>
  <c r="H37" i="11"/>
  <c r="I37" i="11"/>
  <c r="J37" i="11"/>
  <c r="K37" i="11"/>
  <c r="L37" i="11"/>
  <c r="M37" i="11"/>
  <c r="N37" i="11"/>
  <c r="O37" i="11"/>
  <c r="P37" i="11"/>
  <c r="Q37" i="11"/>
  <c r="R37" i="11"/>
  <c r="S37" i="11"/>
  <c r="T37" i="11"/>
  <c r="W37" i="11"/>
  <c r="X37" i="11"/>
  <c r="Y37" i="11"/>
  <c r="Z37" i="11"/>
  <c r="AA37" i="11"/>
  <c r="AB37" i="11"/>
  <c r="AC37" i="11"/>
  <c r="AD37" i="11"/>
  <c r="AE37" i="11"/>
  <c r="AF37" i="11"/>
  <c r="AG37" i="11"/>
  <c r="AH37" i="11"/>
  <c r="AI37" i="11"/>
  <c r="AJ37" i="11"/>
  <c r="AK37" i="11"/>
  <c r="AL37" i="11"/>
  <c r="AM37" i="11"/>
  <c r="AN37" i="11"/>
  <c r="AO37" i="11"/>
  <c r="AR37" i="11"/>
  <c r="B38" i="11"/>
  <c r="C38" i="11"/>
  <c r="D38" i="11"/>
  <c r="E38" i="11"/>
  <c r="F38" i="11"/>
  <c r="G38" i="11"/>
  <c r="H38" i="11"/>
  <c r="I38" i="11"/>
  <c r="J38" i="11"/>
  <c r="K38" i="11"/>
  <c r="L38" i="11"/>
  <c r="M38" i="11"/>
  <c r="N38" i="11"/>
  <c r="O38" i="11"/>
  <c r="P38" i="11"/>
  <c r="Q38" i="11"/>
  <c r="R38" i="11"/>
  <c r="S38" i="11"/>
  <c r="T38" i="11"/>
  <c r="W38" i="11"/>
  <c r="X38" i="11"/>
  <c r="Y38" i="11"/>
  <c r="Z38" i="11"/>
  <c r="AA38" i="11"/>
  <c r="AB38" i="11"/>
  <c r="AC38" i="11"/>
  <c r="AD38" i="11"/>
  <c r="AE38" i="11"/>
  <c r="AF38" i="11"/>
  <c r="AG38" i="11"/>
  <c r="AH38" i="11"/>
  <c r="AI38" i="11"/>
  <c r="AJ38" i="11"/>
  <c r="AK38" i="11"/>
  <c r="AL38" i="11"/>
  <c r="AM38" i="11"/>
  <c r="AN38" i="11"/>
  <c r="AO38" i="11"/>
  <c r="AR38" i="11"/>
  <c r="B39" i="11"/>
  <c r="C39" i="11"/>
  <c r="D39" i="11"/>
  <c r="E39" i="11"/>
  <c r="F39" i="11"/>
  <c r="G39" i="11"/>
  <c r="H39" i="11"/>
  <c r="I39" i="11"/>
  <c r="J39" i="11"/>
  <c r="K39" i="11"/>
  <c r="L39" i="11"/>
  <c r="M39" i="11"/>
  <c r="N39" i="11"/>
  <c r="O39" i="11"/>
  <c r="P39" i="11"/>
  <c r="Q39" i="11"/>
  <c r="R39" i="11"/>
  <c r="S39" i="11"/>
  <c r="T39" i="11"/>
  <c r="W39" i="11"/>
  <c r="X39" i="11"/>
  <c r="Y39" i="11"/>
  <c r="Z39" i="11"/>
  <c r="AA39" i="11"/>
  <c r="AB39" i="11"/>
  <c r="AC39" i="11"/>
  <c r="AD39" i="11"/>
  <c r="AE39" i="11"/>
  <c r="AF39" i="11"/>
  <c r="AG39" i="11"/>
  <c r="AH39" i="11"/>
  <c r="AI39" i="11"/>
  <c r="AJ39" i="11"/>
  <c r="AK39" i="11"/>
  <c r="AL39" i="11"/>
  <c r="AM39" i="11"/>
  <c r="AN39" i="11"/>
  <c r="AO39" i="11"/>
  <c r="AR39" i="11"/>
  <c r="B40" i="11"/>
  <c r="C40" i="11"/>
  <c r="D40" i="11"/>
  <c r="E40" i="11"/>
  <c r="F40" i="11"/>
  <c r="G40" i="11"/>
  <c r="H40" i="11"/>
  <c r="I40" i="11"/>
  <c r="J40" i="11"/>
  <c r="K40" i="11"/>
  <c r="L40" i="11"/>
  <c r="M40" i="11"/>
  <c r="N40" i="11"/>
  <c r="O40" i="11"/>
  <c r="P40" i="11"/>
  <c r="Q40" i="11"/>
  <c r="R40" i="11"/>
  <c r="S40" i="11"/>
  <c r="T40" i="11"/>
  <c r="W40" i="11"/>
  <c r="X40" i="11"/>
  <c r="Y40" i="11"/>
  <c r="Z40" i="11"/>
  <c r="AA40" i="11"/>
  <c r="AB40" i="11"/>
  <c r="AC40" i="11"/>
  <c r="AD40" i="11"/>
  <c r="AE40" i="11"/>
  <c r="AF40" i="11"/>
  <c r="AG40" i="11"/>
  <c r="AH40" i="11"/>
  <c r="AI40" i="11"/>
  <c r="AJ40" i="11"/>
  <c r="AK40" i="11"/>
  <c r="AL40" i="11"/>
  <c r="AM40" i="11"/>
  <c r="AN40" i="11"/>
  <c r="AO40" i="11"/>
  <c r="AR40" i="11"/>
  <c r="B41" i="11"/>
  <c r="C41" i="11"/>
  <c r="D41" i="11"/>
  <c r="E41" i="11"/>
  <c r="F41" i="11"/>
  <c r="G41" i="11"/>
  <c r="H41" i="11"/>
  <c r="I41" i="11"/>
  <c r="J41" i="11"/>
  <c r="K41" i="11"/>
  <c r="L41" i="11"/>
  <c r="M41" i="11"/>
  <c r="N41" i="11"/>
  <c r="O41" i="11"/>
  <c r="P41" i="11"/>
  <c r="Q41" i="11"/>
  <c r="R41" i="11"/>
  <c r="S41" i="11"/>
  <c r="T41" i="11"/>
  <c r="W41" i="11"/>
  <c r="X41" i="11"/>
  <c r="Y41" i="11"/>
  <c r="Z41" i="11"/>
  <c r="AA41" i="11"/>
  <c r="AB41" i="11"/>
  <c r="AC41" i="11"/>
  <c r="AD41" i="11"/>
  <c r="AE41" i="11"/>
  <c r="AF41" i="11"/>
  <c r="AG41" i="11"/>
  <c r="AH41" i="11"/>
  <c r="AI41" i="11"/>
  <c r="AJ41" i="11"/>
  <c r="AK41" i="11"/>
  <c r="AL41" i="11"/>
  <c r="AM41" i="11"/>
  <c r="AN41" i="11"/>
  <c r="AO41" i="11"/>
  <c r="AR41" i="11"/>
  <c r="B42" i="11"/>
  <c r="C42" i="11"/>
  <c r="D42" i="11"/>
  <c r="E42" i="11"/>
  <c r="F42" i="11"/>
  <c r="G42" i="11"/>
  <c r="H42" i="11"/>
  <c r="I42" i="11"/>
  <c r="J42" i="11"/>
  <c r="K42" i="11"/>
  <c r="L42" i="11"/>
  <c r="M42" i="11"/>
  <c r="N42" i="11"/>
  <c r="O42" i="11"/>
  <c r="P42" i="11"/>
  <c r="Q42" i="11"/>
  <c r="R42" i="11"/>
  <c r="S42" i="11"/>
  <c r="T42" i="11"/>
  <c r="W42" i="11"/>
  <c r="X42" i="11"/>
  <c r="Y42" i="11"/>
  <c r="Z42" i="11"/>
  <c r="AA42" i="11"/>
  <c r="AB42" i="11"/>
  <c r="AC42" i="11"/>
  <c r="AD42" i="11"/>
  <c r="AE42" i="11"/>
  <c r="AF42" i="11"/>
  <c r="AG42" i="11"/>
  <c r="AH42" i="11"/>
  <c r="AI42" i="11"/>
  <c r="AJ42" i="11"/>
  <c r="AK42" i="11"/>
  <c r="AL42" i="11"/>
  <c r="AM42" i="11"/>
  <c r="AN42" i="11"/>
  <c r="AO42" i="11"/>
  <c r="AR42" i="11"/>
  <c r="B43" i="11"/>
  <c r="C43" i="11"/>
  <c r="D43" i="11"/>
  <c r="E43" i="11"/>
  <c r="F43" i="11"/>
  <c r="G43" i="11"/>
  <c r="H43" i="11"/>
  <c r="I43" i="11"/>
  <c r="J43" i="11"/>
  <c r="K43" i="11"/>
  <c r="L43" i="11"/>
  <c r="M43" i="11"/>
  <c r="N43" i="11"/>
  <c r="O43" i="11"/>
  <c r="P43" i="11"/>
  <c r="Q43" i="11"/>
  <c r="R43" i="11"/>
  <c r="S43" i="11"/>
  <c r="T43" i="11"/>
  <c r="W43" i="11"/>
  <c r="X43" i="11"/>
  <c r="Y43" i="11"/>
  <c r="Z43" i="11"/>
  <c r="AA43" i="11"/>
  <c r="AB43" i="11"/>
  <c r="AC43" i="11"/>
  <c r="AD43" i="11"/>
  <c r="AE43" i="11"/>
  <c r="AF43" i="11"/>
  <c r="AG43" i="11"/>
  <c r="AH43" i="11"/>
  <c r="AI43" i="11"/>
  <c r="AJ43" i="11"/>
  <c r="AK43" i="11"/>
  <c r="AL43" i="11"/>
  <c r="AM43" i="11"/>
  <c r="AN43" i="11"/>
  <c r="AO43" i="11"/>
  <c r="AR43" i="11"/>
  <c r="B44" i="11"/>
  <c r="C44" i="11"/>
  <c r="D44" i="11"/>
  <c r="E44" i="11"/>
  <c r="F44" i="11"/>
  <c r="G44" i="11"/>
  <c r="H44" i="11"/>
  <c r="I44" i="11"/>
  <c r="J44" i="11"/>
  <c r="K44" i="11"/>
  <c r="L44" i="11"/>
  <c r="M44" i="11"/>
  <c r="N44" i="11"/>
  <c r="O44" i="11"/>
  <c r="P44" i="11"/>
  <c r="Q44" i="11"/>
  <c r="R44" i="11"/>
  <c r="S44" i="11"/>
  <c r="T44" i="11"/>
  <c r="W44" i="11"/>
  <c r="X44" i="11"/>
  <c r="Y44" i="11"/>
  <c r="Z44" i="11"/>
  <c r="AA44" i="11"/>
  <c r="AB44" i="11"/>
  <c r="AC44" i="11"/>
  <c r="AD44" i="11"/>
  <c r="AE44" i="11"/>
  <c r="AF44" i="11"/>
  <c r="AG44" i="11"/>
  <c r="AH44" i="11"/>
  <c r="AI44" i="11"/>
  <c r="AJ44" i="11"/>
  <c r="AK44" i="11"/>
  <c r="AL44" i="11"/>
  <c r="AM44" i="11"/>
  <c r="AN44" i="11"/>
  <c r="AO44" i="11"/>
  <c r="AR44" i="11"/>
  <c r="B45" i="11"/>
  <c r="C45" i="11"/>
  <c r="D45" i="11"/>
  <c r="E45" i="11"/>
  <c r="F45" i="11"/>
  <c r="G45" i="11"/>
  <c r="H45" i="11"/>
  <c r="I45" i="11"/>
  <c r="J45" i="11"/>
  <c r="K45" i="11"/>
  <c r="L45" i="11"/>
  <c r="M45" i="11"/>
  <c r="N45" i="11"/>
  <c r="O45" i="11"/>
  <c r="P45" i="11"/>
  <c r="Q45" i="11"/>
  <c r="R45" i="11"/>
  <c r="S45" i="11"/>
  <c r="T45" i="11"/>
  <c r="W45" i="11"/>
  <c r="X45" i="11"/>
  <c r="Y45" i="11"/>
  <c r="Z45" i="11"/>
  <c r="AA45" i="11"/>
  <c r="AB45" i="11"/>
  <c r="AC45" i="11"/>
  <c r="AD45" i="11"/>
  <c r="AE45" i="11"/>
  <c r="AF45" i="11"/>
  <c r="AG45" i="11"/>
  <c r="AH45" i="11"/>
  <c r="AI45" i="11"/>
  <c r="AJ45" i="11"/>
  <c r="AK45" i="11"/>
  <c r="AL45" i="11"/>
  <c r="AM45" i="11"/>
  <c r="AN45" i="11"/>
  <c r="AO45" i="11"/>
  <c r="AR45" i="11"/>
  <c r="B46" i="11"/>
  <c r="C46" i="11"/>
  <c r="D46" i="11"/>
  <c r="E46" i="11"/>
  <c r="F46" i="11"/>
  <c r="G46" i="11"/>
  <c r="H46" i="11"/>
  <c r="I46" i="11"/>
  <c r="J46" i="11"/>
  <c r="K46" i="11"/>
  <c r="L46" i="11"/>
  <c r="M46" i="11"/>
  <c r="N46" i="11"/>
  <c r="O46" i="11"/>
  <c r="P46" i="11"/>
  <c r="Q46" i="11"/>
  <c r="R46" i="11"/>
  <c r="S46" i="11"/>
  <c r="T46" i="11"/>
  <c r="W46" i="11"/>
  <c r="X46" i="11"/>
  <c r="Y46" i="11"/>
  <c r="Z46" i="11"/>
  <c r="AA46" i="11"/>
  <c r="AB46" i="11"/>
  <c r="AC46" i="11"/>
  <c r="AD46" i="11"/>
  <c r="AE46" i="11"/>
  <c r="AF46" i="11"/>
  <c r="AG46" i="11"/>
  <c r="AH46" i="11"/>
  <c r="AI46" i="11"/>
  <c r="AJ46" i="11"/>
  <c r="AK46" i="11"/>
  <c r="AL46" i="11"/>
  <c r="AM46" i="11"/>
  <c r="AN46" i="11"/>
  <c r="AO46" i="11"/>
  <c r="AR46" i="11"/>
  <c r="B47" i="11"/>
  <c r="C47" i="11"/>
  <c r="D47" i="11"/>
  <c r="E47" i="11"/>
  <c r="F47" i="11"/>
  <c r="G47" i="11"/>
  <c r="H47" i="11"/>
  <c r="I47" i="11"/>
  <c r="J47" i="11"/>
  <c r="K47" i="11"/>
  <c r="L47" i="11"/>
  <c r="M47" i="11"/>
  <c r="N47" i="11"/>
  <c r="O47" i="11"/>
  <c r="P47" i="11"/>
  <c r="Q47" i="11"/>
  <c r="R47" i="11"/>
  <c r="S47" i="11"/>
  <c r="T47" i="11"/>
  <c r="W47" i="11"/>
  <c r="X47" i="11"/>
  <c r="Y47" i="11"/>
  <c r="Z47" i="11"/>
  <c r="AA47" i="11"/>
  <c r="AB47" i="11"/>
  <c r="AC47" i="11"/>
  <c r="AD47" i="11"/>
  <c r="AE47" i="11"/>
  <c r="AF47" i="11"/>
  <c r="AG47" i="11"/>
  <c r="AH47" i="11"/>
  <c r="AI47" i="11"/>
  <c r="AJ47" i="11"/>
  <c r="AK47" i="11"/>
  <c r="AL47" i="11"/>
  <c r="AM47" i="11"/>
  <c r="AN47" i="11"/>
  <c r="AO47" i="11"/>
  <c r="AR47" i="11"/>
  <c r="B48" i="11"/>
  <c r="C48" i="11"/>
  <c r="D48" i="11"/>
  <c r="E48" i="11"/>
  <c r="F48" i="11"/>
  <c r="G48" i="11"/>
  <c r="H48" i="11"/>
  <c r="I48" i="11"/>
  <c r="J48" i="11"/>
  <c r="K48" i="11"/>
  <c r="L48" i="11"/>
  <c r="M48" i="11"/>
  <c r="N48" i="11"/>
  <c r="O48" i="11"/>
  <c r="P48" i="11"/>
  <c r="Q48" i="11"/>
  <c r="R48" i="11"/>
  <c r="S48" i="11"/>
  <c r="T48" i="11"/>
  <c r="W48" i="11"/>
  <c r="X48" i="11"/>
  <c r="Y48" i="11"/>
  <c r="Z48" i="11"/>
  <c r="AA48" i="11"/>
  <c r="AB48" i="11"/>
  <c r="AC48" i="11"/>
  <c r="AD48" i="11"/>
  <c r="AE48" i="11"/>
  <c r="AF48" i="11"/>
  <c r="AG48" i="11"/>
  <c r="AH48" i="11"/>
  <c r="AI48" i="11"/>
  <c r="AJ48" i="11"/>
  <c r="AK48" i="11"/>
  <c r="AL48" i="11"/>
  <c r="AM48" i="11"/>
  <c r="AN48" i="11"/>
  <c r="AO48" i="11"/>
  <c r="AR48" i="11"/>
  <c r="B49" i="11"/>
  <c r="C49" i="11"/>
  <c r="D49" i="11"/>
  <c r="E49" i="11"/>
  <c r="F49" i="11"/>
  <c r="G49" i="11"/>
  <c r="H49" i="11"/>
  <c r="I49" i="11"/>
  <c r="J49" i="11"/>
  <c r="K49" i="11"/>
  <c r="L49" i="11"/>
  <c r="M49" i="11"/>
  <c r="N49" i="11"/>
  <c r="O49" i="11"/>
  <c r="P49" i="11"/>
  <c r="Q49" i="11"/>
  <c r="R49" i="11"/>
  <c r="S49" i="11"/>
  <c r="T49" i="11"/>
  <c r="W49" i="11"/>
  <c r="X49" i="11"/>
  <c r="Y49" i="11"/>
  <c r="Z49" i="11"/>
  <c r="AA49" i="11"/>
  <c r="AB49" i="11"/>
  <c r="AC49" i="11"/>
  <c r="AD49" i="11"/>
  <c r="AE49" i="11"/>
  <c r="AF49" i="11"/>
  <c r="AG49" i="11"/>
  <c r="AH49" i="11"/>
  <c r="AI49" i="11"/>
  <c r="AJ49" i="11"/>
  <c r="AK49" i="11"/>
  <c r="AL49" i="11"/>
  <c r="AM49" i="11"/>
  <c r="AN49" i="11"/>
  <c r="AO49" i="11"/>
  <c r="AR49" i="11"/>
  <c r="B25" i="11"/>
  <c r="C25" i="11"/>
  <c r="D25" i="11"/>
  <c r="E25" i="11"/>
  <c r="F25" i="11"/>
  <c r="G25" i="11"/>
  <c r="H25" i="11"/>
  <c r="I25" i="11"/>
  <c r="J25" i="11"/>
  <c r="K25" i="11"/>
  <c r="L25" i="11"/>
  <c r="M25" i="11"/>
  <c r="N25" i="11"/>
  <c r="O25" i="11"/>
  <c r="P25" i="11"/>
  <c r="Q25" i="11"/>
  <c r="R25" i="11"/>
  <c r="S25" i="11"/>
  <c r="T25" i="11"/>
  <c r="W25" i="11"/>
  <c r="X25" i="11"/>
  <c r="Y25" i="11"/>
  <c r="Z25" i="11"/>
  <c r="AA25" i="11"/>
  <c r="AB25" i="11"/>
  <c r="AC25" i="11"/>
  <c r="AD25" i="11"/>
  <c r="AE25" i="11"/>
  <c r="AF25" i="11"/>
  <c r="AG25" i="11"/>
  <c r="AH25" i="11"/>
  <c r="AI25" i="11"/>
  <c r="AJ25" i="11"/>
  <c r="AK25" i="11"/>
  <c r="AL25" i="11"/>
  <c r="AM25" i="11"/>
  <c r="AN25" i="11"/>
  <c r="AO25" i="11"/>
  <c r="AR25" i="11"/>
  <c r="AV25" i="15"/>
  <c r="AW25" i="15"/>
  <c r="AU26" i="15"/>
  <c r="AV26" i="15"/>
  <c r="AW26" i="15"/>
  <c r="AV27" i="15"/>
  <c r="AW27" i="15"/>
  <c r="AV28" i="15"/>
  <c r="AW28" i="15"/>
  <c r="AV29" i="15"/>
  <c r="AW29" i="15"/>
  <c r="AU30" i="15"/>
  <c r="AV30" i="15"/>
  <c r="AX30" i="15"/>
  <c r="AW30" i="15"/>
  <c r="AU31" i="15"/>
  <c r="AV31" i="15"/>
  <c r="AX31" i="15"/>
  <c r="AW31" i="15"/>
  <c r="AU32" i="15"/>
  <c r="AV32" i="15"/>
  <c r="AX32" i="15"/>
  <c r="AW32" i="15"/>
  <c r="AU33" i="15"/>
  <c r="AV33" i="15"/>
  <c r="AX33" i="15"/>
  <c r="AW33" i="15"/>
  <c r="AU34" i="15"/>
  <c r="AV34" i="15"/>
  <c r="AX34" i="15"/>
  <c r="AW34" i="15"/>
  <c r="AU35" i="15"/>
  <c r="AV35" i="15"/>
  <c r="AX35" i="15"/>
  <c r="AW35" i="15"/>
  <c r="AU36" i="15"/>
  <c r="AV36" i="15"/>
  <c r="AX36" i="15"/>
  <c r="AW36" i="15"/>
  <c r="AU37" i="15"/>
  <c r="AV37" i="15"/>
  <c r="AX37" i="15"/>
  <c r="AW37" i="15"/>
  <c r="AU38" i="15"/>
  <c r="AV38" i="15"/>
  <c r="AX38" i="15"/>
  <c r="AW38" i="15"/>
  <c r="AU39" i="15"/>
  <c r="AV39" i="15"/>
  <c r="AX39" i="15"/>
  <c r="AW39" i="15"/>
  <c r="AU40" i="15"/>
  <c r="AV40" i="15"/>
  <c r="AX40" i="15"/>
  <c r="AW40" i="15"/>
  <c r="AU41" i="15"/>
  <c r="AV41" i="15"/>
  <c r="AX41" i="15"/>
  <c r="AW41" i="15"/>
  <c r="AU42" i="15"/>
  <c r="AV42" i="15"/>
  <c r="AX42" i="15"/>
  <c r="AW42" i="15"/>
  <c r="AU43" i="15"/>
  <c r="AV43" i="15"/>
  <c r="AX43" i="15"/>
  <c r="AW43" i="15"/>
  <c r="AU44" i="15"/>
  <c r="AV44" i="15"/>
  <c r="AX44" i="15"/>
  <c r="AW44" i="15"/>
  <c r="AU45" i="15"/>
  <c r="AV45" i="15"/>
  <c r="AX45" i="15"/>
  <c r="AW45" i="15"/>
  <c r="AU46" i="15"/>
  <c r="AV46" i="15"/>
  <c r="AX46" i="15"/>
  <c r="AW46" i="15"/>
  <c r="AU47" i="15"/>
  <c r="AV47" i="15"/>
  <c r="AX47" i="15"/>
  <c r="AW47" i="15"/>
  <c r="AU48" i="15"/>
  <c r="AV48" i="15"/>
  <c r="AX48" i="15"/>
  <c r="AW48" i="15"/>
  <c r="AU49" i="15"/>
  <c r="AV49" i="15"/>
  <c r="AX49" i="15"/>
  <c r="AW49" i="15"/>
  <c r="E30" i="15"/>
  <c r="H30" i="15"/>
  <c r="E31" i="15"/>
  <c r="H31" i="15"/>
  <c r="E32" i="15"/>
  <c r="H32" i="15"/>
  <c r="E33" i="15"/>
  <c r="H33" i="15"/>
  <c r="E34" i="15"/>
  <c r="H34" i="15"/>
  <c r="E35" i="15"/>
  <c r="H35" i="15"/>
  <c r="E36" i="15"/>
  <c r="H36" i="15"/>
  <c r="E37" i="15"/>
  <c r="H37" i="15"/>
  <c r="E38" i="15"/>
  <c r="H38" i="15"/>
  <c r="E39" i="15"/>
  <c r="H39" i="15"/>
  <c r="E40" i="15"/>
  <c r="H40" i="15"/>
  <c r="E41" i="15"/>
  <c r="H41" i="15"/>
  <c r="E42" i="15"/>
  <c r="H42" i="15"/>
  <c r="E43" i="15"/>
  <c r="H43" i="15"/>
  <c r="E44" i="15"/>
  <c r="H44" i="15"/>
  <c r="E45" i="15"/>
  <c r="H45" i="15"/>
  <c r="E46" i="15"/>
  <c r="H46" i="15"/>
  <c r="E47" i="15"/>
  <c r="H47" i="15"/>
  <c r="E48" i="15"/>
  <c r="H48" i="15"/>
  <c r="E49" i="15"/>
  <c r="H49" i="15"/>
  <c r="E26" i="12"/>
  <c r="F26" i="12"/>
  <c r="T26" i="12"/>
  <c r="AM26" i="12"/>
  <c r="AN26" i="12"/>
  <c r="Z26" i="12"/>
  <c r="E27" i="12"/>
  <c r="F27" i="12"/>
  <c r="T27" i="12"/>
  <c r="AM27" i="12"/>
  <c r="AN27" i="12"/>
  <c r="Z27" i="12"/>
  <c r="AO27" i="12" s="1"/>
  <c r="AR27" i="12" s="1"/>
  <c r="E28" i="12"/>
  <c r="F28" i="12"/>
  <c r="T28" i="12"/>
  <c r="AM28" i="12"/>
  <c r="AN28" i="12"/>
  <c r="Z28" i="12"/>
  <c r="E29" i="12"/>
  <c r="F29" i="12"/>
  <c r="T29" i="12"/>
  <c r="AM29" i="12"/>
  <c r="AN29" i="12"/>
  <c r="Z29" i="12"/>
  <c r="E30" i="12"/>
  <c r="F30" i="12"/>
  <c r="T30" i="12"/>
  <c r="AM30" i="12"/>
  <c r="AN30" i="12"/>
  <c r="Z30" i="12"/>
  <c r="E31" i="12"/>
  <c r="F31" i="12"/>
  <c r="T31" i="12"/>
  <c r="AM31" i="12"/>
  <c r="AN31" i="12"/>
  <c r="Z31" i="12"/>
  <c r="E32" i="12"/>
  <c r="F32" i="12"/>
  <c r="T32" i="12"/>
  <c r="AM32" i="12"/>
  <c r="AN32" i="12"/>
  <c r="Z32" i="12"/>
  <c r="E33" i="12"/>
  <c r="F33" i="12"/>
  <c r="T33" i="12"/>
  <c r="AM33" i="12"/>
  <c r="AN33" i="12"/>
  <c r="Z33" i="12"/>
  <c r="E34" i="12"/>
  <c r="F34" i="12"/>
  <c r="T34" i="12"/>
  <c r="AM34" i="12"/>
  <c r="AN34" i="12"/>
  <c r="Z34" i="12"/>
  <c r="E35" i="12"/>
  <c r="F35" i="12"/>
  <c r="T35" i="12"/>
  <c r="AM35" i="12"/>
  <c r="AN35" i="12"/>
  <c r="Z35" i="12"/>
  <c r="AO35" i="12" s="1"/>
  <c r="AR35" i="12" s="1"/>
  <c r="E36" i="12"/>
  <c r="F36" i="12"/>
  <c r="T36" i="12"/>
  <c r="AM36" i="12"/>
  <c r="AN36" i="12"/>
  <c r="Z36" i="12"/>
  <c r="E37" i="12"/>
  <c r="F37" i="12"/>
  <c r="T37" i="12"/>
  <c r="AM37" i="12"/>
  <c r="AN37" i="12"/>
  <c r="Z37" i="12"/>
  <c r="E38" i="12"/>
  <c r="F38" i="12"/>
  <c r="T38" i="12"/>
  <c r="AM38" i="12"/>
  <c r="AN38" i="12"/>
  <c r="Z38" i="12"/>
  <c r="E39" i="12"/>
  <c r="F39" i="12"/>
  <c r="T39" i="12"/>
  <c r="AM39" i="12"/>
  <c r="AN39" i="12"/>
  <c r="Z39" i="12"/>
  <c r="E40" i="12"/>
  <c r="F40" i="12"/>
  <c r="T40" i="12"/>
  <c r="AM40" i="12"/>
  <c r="AN40" i="12"/>
  <c r="Z40" i="12"/>
  <c r="E41" i="12"/>
  <c r="F41" i="12"/>
  <c r="T41" i="12"/>
  <c r="AM41" i="12"/>
  <c r="AN41" i="12"/>
  <c r="Z41" i="12"/>
  <c r="E42" i="12"/>
  <c r="F42" i="12"/>
  <c r="T42" i="12"/>
  <c r="AM42" i="12"/>
  <c r="AN42" i="12"/>
  <c r="Z42" i="12"/>
  <c r="E43" i="12"/>
  <c r="F43" i="12"/>
  <c r="T43" i="12"/>
  <c r="AM43" i="12"/>
  <c r="AN43" i="12"/>
  <c r="Z43" i="12"/>
  <c r="AO43" i="12" s="1"/>
  <c r="AR43" i="12" s="1"/>
  <c r="E44" i="12"/>
  <c r="F44" i="12"/>
  <c r="T44" i="12"/>
  <c r="AM44" i="12"/>
  <c r="AN44" i="12"/>
  <c r="Z44" i="12"/>
  <c r="E45" i="12"/>
  <c r="F45" i="12"/>
  <c r="T45" i="12"/>
  <c r="AM45" i="12"/>
  <c r="AN45" i="12"/>
  <c r="Z45" i="12"/>
  <c r="E46" i="12"/>
  <c r="F46" i="12"/>
  <c r="T46" i="12"/>
  <c r="AM46" i="12"/>
  <c r="AN46" i="12"/>
  <c r="Z46" i="12"/>
  <c r="E47" i="12"/>
  <c r="F47" i="12"/>
  <c r="T47" i="12"/>
  <c r="AM47" i="12"/>
  <c r="AN47" i="12"/>
  <c r="Z47" i="12"/>
  <c r="E48" i="12"/>
  <c r="F48" i="12"/>
  <c r="T48" i="12"/>
  <c r="AM48" i="12"/>
  <c r="AN48" i="12"/>
  <c r="Z48" i="12"/>
  <c r="E49" i="12"/>
  <c r="F49" i="12"/>
  <c r="T49" i="12"/>
  <c r="AM49" i="12"/>
  <c r="AN49" i="12"/>
  <c r="Z49" i="12"/>
  <c r="E25" i="12"/>
  <c r="F25" i="12"/>
  <c r="T25" i="12"/>
  <c r="AM25" i="12"/>
  <c r="AN25" i="12"/>
  <c r="Z25" i="12"/>
  <c r="E26" i="13"/>
  <c r="AU26" i="13"/>
  <c r="AV26" i="13"/>
  <c r="E27" i="13"/>
  <c r="AU27" i="13"/>
  <c r="AV27" i="13"/>
  <c r="E28" i="13"/>
  <c r="AU28" i="13"/>
  <c r="AV28" i="13"/>
  <c r="E29" i="13"/>
  <c r="AU29" i="13"/>
  <c r="AV29" i="13"/>
  <c r="E30" i="13"/>
  <c r="AU30" i="13"/>
  <c r="AV30" i="13"/>
  <c r="E31" i="13"/>
  <c r="AU31" i="13"/>
  <c r="AV31" i="13"/>
  <c r="E32" i="13"/>
  <c r="AU32" i="13"/>
  <c r="AV32" i="13"/>
  <c r="E33" i="13"/>
  <c r="AU33" i="13"/>
  <c r="AV33" i="13"/>
  <c r="E34" i="13"/>
  <c r="AU34" i="13"/>
  <c r="AV34" i="13"/>
  <c r="E35" i="13"/>
  <c r="AU35" i="13"/>
  <c r="AV35" i="13"/>
  <c r="E36" i="13"/>
  <c r="AU36" i="13"/>
  <c r="AV36" i="13"/>
  <c r="E37" i="13"/>
  <c r="AU37" i="13"/>
  <c r="AV37" i="13"/>
  <c r="E38" i="13"/>
  <c r="AU38" i="13"/>
  <c r="AV38" i="13"/>
  <c r="E39" i="13"/>
  <c r="AU39" i="13"/>
  <c r="AV39" i="13"/>
  <c r="E40" i="13"/>
  <c r="AU40" i="13"/>
  <c r="AV40" i="13"/>
  <c r="E41" i="13"/>
  <c r="AU41" i="13"/>
  <c r="AV41" i="13"/>
  <c r="E42" i="13"/>
  <c r="AU42" i="13"/>
  <c r="AV42" i="13"/>
  <c r="E43" i="13"/>
  <c r="AU43" i="13"/>
  <c r="AV43" i="13"/>
  <c r="E44" i="13"/>
  <c r="AU44" i="13"/>
  <c r="AV44" i="13"/>
  <c r="E45" i="13"/>
  <c r="AU45" i="13"/>
  <c r="AV45" i="13"/>
  <c r="E46" i="13"/>
  <c r="AU46" i="13"/>
  <c r="AV46" i="13"/>
  <c r="E47" i="13"/>
  <c r="AU47" i="13"/>
  <c r="AV47" i="13"/>
  <c r="E48" i="13"/>
  <c r="AU48" i="13"/>
  <c r="AV48" i="13"/>
  <c r="E49" i="13"/>
  <c r="AU49" i="13"/>
  <c r="AV49" i="13"/>
  <c r="E25" i="13"/>
  <c r="AU25" i="13"/>
  <c r="AV25" i="13"/>
  <c r="E26" i="14"/>
  <c r="F26" i="14"/>
  <c r="B26" i="14"/>
  <c r="G26" i="14"/>
  <c r="N26" i="14"/>
  <c r="O26" i="14"/>
  <c r="T26" i="14"/>
  <c r="AR26" i="14"/>
  <c r="E27" i="14"/>
  <c r="F27" i="14"/>
  <c r="B27" i="14"/>
  <c r="G27" i="14"/>
  <c r="N27" i="14"/>
  <c r="O27" i="14"/>
  <c r="T27" i="14"/>
  <c r="AR27" i="14"/>
  <c r="E28" i="14"/>
  <c r="F28" i="14"/>
  <c r="B28" i="14"/>
  <c r="G28" i="14"/>
  <c r="N28" i="14"/>
  <c r="O28" i="14"/>
  <c r="T28" i="14"/>
  <c r="AR28" i="14"/>
  <c r="E29" i="14"/>
  <c r="F29" i="14"/>
  <c r="B29" i="14"/>
  <c r="G29" i="14"/>
  <c r="N29" i="14"/>
  <c r="O29" i="14"/>
  <c r="T29" i="14"/>
  <c r="AR29" i="14"/>
  <c r="E30" i="14"/>
  <c r="F30" i="14"/>
  <c r="B30" i="14"/>
  <c r="G30" i="14"/>
  <c r="N30" i="14"/>
  <c r="O30" i="14"/>
  <c r="T30" i="14"/>
  <c r="AR30" i="14"/>
  <c r="E31" i="14"/>
  <c r="F31" i="14"/>
  <c r="B31" i="14"/>
  <c r="G31" i="14"/>
  <c r="N31" i="14"/>
  <c r="O31" i="14"/>
  <c r="T31" i="14"/>
  <c r="AR31" i="14"/>
  <c r="E32" i="14"/>
  <c r="F32" i="14"/>
  <c r="B32" i="14"/>
  <c r="G32" i="14"/>
  <c r="N32" i="14"/>
  <c r="O32" i="14"/>
  <c r="T32" i="14"/>
  <c r="AR32" i="14"/>
  <c r="E33" i="14"/>
  <c r="F33" i="14"/>
  <c r="B33" i="14"/>
  <c r="G33" i="14"/>
  <c r="N33" i="14"/>
  <c r="O33" i="14"/>
  <c r="T33" i="14"/>
  <c r="AR33" i="14"/>
  <c r="E34" i="14"/>
  <c r="F34" i="14"/>
  <c r="B34" i="14"/>
  <c r="G34" i="14"/>
  <c r="N34" i="14"/>
  <c r="O34" i="14"/>
  <c r="T34" i="14"/>
  <c r="AR34" i="14"/>
  <c r="E35" i="14"/>
  <c r="F35" i="14"/>
  <c r="B35" i="14"/>
  <c r="G35" i="14"/>
  <c r="N35" i="14"/>
  <c r="O35" i="14"/>
  <c r="T35" i="14"/>
  <c r="AR35" i="14"/>
  <c r="E36" i="14"/>
  <c r="F36" i="14"/>
  <c r="B36" i="14"/>
  <c r="G36" i="14"/>
  <c r="N36" i="14"/>
  <c r="O36" i="14"/>
  <c r="T36" i="14"/>
  <c r="AR36" i="14"/>
  <c r="E37" i="14"/>
  <c r="F37" i="14"/>
  <c r="B37" i="14"/>
  <c r="G37" i="14"/>
  <c r="N37" i="14"/>
  <c r="O37" i="14"/>
  <c r="T37" i="14"/>
  <c r="AR37" i="14"/>
  <c r="E38" i="14"/>
  <c r="F38" i="14"/>
  <c r="B38" i="14"/>
  <c r="G38" i="14"/>
  <c r="N38" i="14"/>
  <c r="O38" i="14"/>
  <c r="T38" i="14"/>
  <c r="AR38" i="14"/>
  <c r="E39" i="14"/>
  <c r="F39" i="14"/>
  <c r="B39" i="14"/>
  <c r="G39" i="14"/>
  <c r="N39" i="14"/>
  <c r="O39" i="14"/>
  <c r="T39" i="14"/>
  <c r="AR39" i="14"/>
  <c r="E40" i="14"/>
  <c r="F40" i="14"/>
  <c r="B40" i="14"/>
  <c r="G40" i="14"/>
  <c r="N40" i="14"/>
  <c r="O40" i="14"/>
  <c r="T40" i="14"/>
  <c r="AR40" i="14"/>
  <c r="E41" i="14"/>
  <c r="F41" i="14"/>
  <c r="B41" i="14"/>
  <c r="G41" i="14"/>
  <c r="N41" i="14"/>
  <c r="O41" i="14"/>
  <c r="T41" i="14"/>
  <c r="AR41" i="14"/>
  <c r="E42" i="14"/>
  <c r="F42" i="14"/>
  <c r="B42" i="14"/>
  <c r="G42" i="14"/>
  <c r="N42" i="14"/>
  <c r="O42" i="14"/>
  <c r="T42" i="14"/>
  <c r="AR42" i="14"/>
  <c r="E43" i="14"/>
  <c r="F43" i="14"/>
  <c r="B43" i="14"/>
  <c r="G43" i="14"/>
  <c r="N43" i="14"/>
  <c r="O43" i="14"/>
  <c r="T43" i="14"/>
  <c r="AR43" i="14"/>
  <c r="E44" i="14"/>
  <c r="F44" i="14"/>
  <c r="B44" i="14"/>
  <c r="G44" i="14"/>
  <c r="N44" i="14"/>
  <c r="O44" i="14"/>
  <c r="T44" i="14"/>
  <c r="AR44" i="14"/>
  <c r="E45" i="14"/>
  <c r="F45" i="14"/>
  <c r="B45" i="14"/>
  <c r="G45" i="14"/>
  <c r="N45" i="14"/>
  <c r="O45" i="14"/>
  <c r="T45" i="14"/>
  <c r="AR45" i="14"/>
  <c r="E46" i="14"/>
  <c r="F46" i="14"/>
  <c r="B46" i="14"/>
  <c r="G46" i="14"/>
  <c r="N46" i="14"/>
  <c r="O46" i="14"/>
  <c r="T46" i="14"/>
  <c r="AR46" i="14"/>
  <c r="E47" i="14"/>
  <c r="F47" i="14"/>
  <c r="B47" i="14"/>
  <c r="G47" i="14"/>
  <c r="N47" i="14"/>
  <c r="O47" i="14"/>
  <c r="T47" i="14"/>
  <c r="AR47" i="14"/>
  <c r="E48" i="14"/>
  <c r="F48" i="14"/>
  <c r="B48" i="14"/>
  <c r="G48" i="14"/>
  <c r="N48" i="14"/>
  <c r="O48" i="14"/>
  <c r="T48" i="14"/>
  <c r="AR48" i="14"/>
  <c r="E49" i="14"/>
  <c r="F49" i="14"/>
  <c r="B49" i="14"/>
  <c r="G49" i="14"/>
  <c r="N49" i="14"/>
  <c r="O49" i="14"/>
  <c r="T49" i="14"/>
  <c r="AR49" i="14"/>
  <c r="E25" i="14"/>
  <c r="F25" i="14"/>
  <c r="B25" i="14"/>
  <c r="G25" i="14"/>
  <c r="N25" i="14"/>
  <c r="O25" i="14"/>
  <c r="T25" i="14"/>
  <c r="AR25" i="14"/>
  <c r="G26" i="16"/>
  <c r="D26" i="16"/>
  <c r="T26" i="16"/>
  <c r="W26" i="16"/>
  <c r="G27" i="16"/>
  <c r="D27" i="16"/>
  <c r="T27" i="16"/>
  <c r="W27" i="16"/>
  <c r="G28" i="16"/>
  <c r="D28" i="16"/>
  <c r="T28" i="16"/>
  <c r="W28" i="16"/>
  <c r="G29" i="16"/>
  <c r="D29" i="16"/>
  <c r="T29" i="16"/>
  <c r="W29" i="16"/>
  <c r="G30" i="16"/>
  <c r="D30" i="16"/>
  <c r="T30" i="16"/>
  <c r="W30" i="16"/>
  <c r="G31" i="16"/>
  <c r="D31" i="16"/>
  <c r="T31" i="16"/>
  <c r="W31" i="16"/>
  <c r="G32" i="16"/>
  <c r="D32" i="16"/>
  <c r="T32" i="16"/>
  <c r="W32" i="16"/>
  <c r="G33" i="16"/>
  <c r="D33" i="16"/>
  <c r="T33" i="16"/>
  <c r="W33" i="16"/>
  <c r="G34" i="16"/>
  <c r="D34" i="16"/>
  <c r="T34" i="16"/>
  <c r="W34" i="16"/>
  <c r="G35" i="16"/>
  <c r="D35" i="16"/>
  <c r="T35" i="16"/>
  <c r="W35" i="16"/>
  <c r="G36" i="16"/>
  <c r="D36" i="16"/>
  <c r="T36" i="16"/>
  <c r="W36" i="16"/>
  <c r="G37" i="16"/>
  <c r="D37" i="16"/>
  <c r="T37" i="16"/>
  <c r="W37" i="16"/>
  <c r="G38" i="16"/>
  <c r="D38" i="16"/>
  <c r="T38" i="16"/>
  <c r="W38" i="16"/>
  <c r="G39" i="16"/>
  <c r="D39" i="16"/>
  <c r="T39" i="16"/>
  <c r="W39" i="16"/>
  <c r="G40" i="16"/>
  <c r="D40" i="16"/>
  <c r="T40" i="16"/>
  <c r="W40" i="16"/>
  <c r="G41" i="16"/>
  <c r="D41" i="16"/>
  <c r="T41" i="16"/>
  <c r="W41" i="16"/>
  <c r="G42" i="16"/>
  <c r="D42" i="16"/>
  <c r="T42" i="16"/>
  <c r="W42" i="16"/>
  <c r="G43" i="16"/>
  <c r="D43" i="16"/>
  <c r="T43" i="16"/>
  <c r="W43" i="16"/>
  <c r="G44" i="16"/>
  <c r="D44" i="16"/>
  <c r="T44" i="16"/>
  <c r="W44" i="16"/>
  <c r="G45" i="16"/>
  <c r="D45" i="16"/>
  <c r="T45" i="16"/>
  <c r="W45" i="16"/>
  <c r="G46" i="16"/>
  <c r="D46" i="16"/>
  <c r="T46" i="16"/>
  <c r="W46" i="16"/>
  <c r="G47" i="16"/>
  <c r="D47" i="16"/>
  <c r="T47" i="16"/>
  <c r="W47" i="16"/>
  <c r="G48" i="16"/>
  <c r="D48" i="16"/>
  <c r="T48" i="16"/>
  <c r="W48" i="16"/>
  <c r="G49" i="16"/>
  <c r="D49" i="16"/>
  <c r="T49" i="16"/>
  <c r="W49" i="16"/>
  <c r="G25" i="16"/>
  <c r="D25" i="16"/>
  <c r="T25" i="16"/>
  <c r="W25" i="16"/>
  <c r="CL18" i="20"/>
  <c r="CL50" i="20"/>
  <c r="BM12" i="20"/>
  <c r="CY50" i="20"/>
  <c r="CX50" i="20"/>
  <c r="CW50" i="20"/>
  <c r="CV50" i="20"/>
  <c r="CU50" i="20"/>
  <c r="CT50" i="20"/>
  <c r="CS50" i="20"/>
  <c r="CR50" i="20"/>
  <c r="CQ50" i="20"/>
  <c r="CP50" i="20"/>
  <c r="CO50" i="20"/>
  <c r="CN50" i="20"/>
  <c r="CM50" i="20"/>
  <c r="CK50" i="20"/>
  <c r="CJ50" i="20"/>
  <c r="CI50" i="20"/>
  <c r="CH50" i="20"/>
  <c r="CD50" i="20"/>
  <c r="CC50" i="20"/>
  <c r="CB50" i="20"/>
  <c r="CA50" i="20"/>
  <c r="BZ50" i="20"/>
  <c r="BY50" i="20"/>
  <c r="BX50" i="20"/>
  <c r="BW50" i="20"/>
  <c r="BV50" i="20"/>
  <c r="BU50" i="20"/>
  <c r="BT50" i="20"/>
  <c r="BS50" i="20"/>
  <c r="BR50" i="20"/>
  <c r="BQ50" i="20"/>
  <c r="BP50" i="20"/>
  <c r="BO50" i="20"/>
  <c r="BN50" i="20"/>
  <c r="BM50" i="20"/>
  <c r="BI50" i="20"/>
  <c r="BH50" i="20"/>
  <c r="BG50" i="20"/>
  <c r="BF50" i="20"/>
  <c r="BE50" i="20"/>
  <c r="BD50" i="20"/>
  <c r="BC50" i="20"/>
  <c r="BB50" i="20"/>
  <c r="BA50" i="20"/>
  <c r="AZ50" i="20"/>
  <c r="AY50" i="20"/>
  <c r="AX50" i="20"/>
  <c r="AW50" i="20"/>
  <c r="AV50" i="20"/>
  <c r="AU50" i="20"/>
  <c r="AT50" i="20"/>
  <c r="AS50" i="20"/>
  <c r="AR50" i="20"/>
  <c r="AN50" i="20"/>
  <c r="AM50" i="20"/>
  <c r="AL50" i="20"/>
  <c r="AK50" i="20"/>
  <c r="AJ50" i="20"/>
  <c r="AI50" i="20"/>
  <c r="AH50" i="20"/>
  <c r="AG50" i="20"/>
  <c r="AF50" i="20"/>
  <c r="AE50" i="20"/>
  <c r="AD50" i="20"/>
  <c r="AC50" i="20"/>
  <c r="AB50" i="20"/>
  <c r="AA50" i="20"/>
  <c r="Z50" i="20"/>
  <c r="Y50" i="20"/>
  <c r="X50" i="20"/>
  <c r="W50" i="20"/>
  <c r="S50" i="20"/>
  <c r="R50" i="20"/>
  <c r="Q50" i="20"/>
  <c r="P50" i="20"/>
  <c r="O50" i="20"/>
  <c r="N50" i="20"/>
  <c r="M50" i="20"/>
  <c r="L50" i="20"/>
  <c r="K50" i="20"/>
  <c r="J50" i="20"/>
  <c r="I50" i="20"/>
  <c r="H50" i="20"/>
  <c r="G50" i="20"/>
  <c r="F50" i="20"/>
  <c r="E50" i="20"/>
  <c r="D50" i="20"/>
  <c r="C50" i="20"/>
  <c r="CY49" i="20"/>
  <c r="CX49" i="20"/>
  <c r="CW49" i="20"/>
  <c r="CV49" i="20"/>
  <c r="CU49" i="20"/>
  <c r="CT49" i="20"/>
  <c r="CS49" i="20"/>
  <c r="CR49" i="20"/>
  <c r="CQ49" i="20"/>
  <c r="CP49" i="20"/>
  <c r="CO49" i="20"/>
  <c r="CN49" i="20"/>
  <c r="CM49" i="20"/>
  <c r="CK49" i="20"/>
  <c r="CJ49" i="20"/>
  <c r="CI49" i="20"/>
  <c r="CH49" i="20"/>
  <c r="CD49" i="20"/>
  <c r="CC49" i="20"/>
  <c r="CB49" i="20"/>
  <c r="CA49" i="20"/>
  <c r="BZ49" i="20"/>
  <c r="BY49" i="20"/>
  <c r="BX49" i="20"/>
  <c r="BW49" i="20"/>
  <c r="BV49" i="20"/>
  <c r="BU49" i="20"/>
  <c r="BT49" i="20"/>
  <c r="BS49" i="20"/>
  <c r="BR49" i="20"/>
  <c r="BQ49" i="20"/>
  <c r="BP49" i="20"/>
  <c r="BO49" i="20"/>
  <c r="BN49" i="20"/>
  <c r="BM49" i="20"/>
  <c r="BI49" i="20"/>
  <c r="BH49" i="20"/>
  <c r="BG49" i="20"/>
  <c r="BF49" i="20"/>
  <c r="BE49" i="20"/>
  <c r="BD49" i="20"/>
  <c r="BC49" i="20"/>
  <c r="BB49" i="20"/>
  <c r="BA49" i="20"/>
  <c r="AZ49" i="20"/>
  <c r="AY49" i="20"/>
  <c r="AX49" i="20"/>
  <c r="AW49" i="20"/>
  <c r="AV49" i="20"/>
  <c r="AU49" i="20"/>
  <c r="AT49" i="20"/>
  <c r="AS49" i="20"/>
  <c r="AR49" i="20"/>
  <c r="AN49" i="20"/>
  <c r="AM49" i="20"/>
  <c r="AL49" i="20"/>
  <c r="AK49" i="20"/>
  <c r="AJ49" i="20"/>
  <c r="AI49" i="20"/>
  <c r="AH49" i="20"/>
  <c r="AG49" i="20"/>
  <c r="AF49" i="20"/>
  <c r="AE49" i="20"/>
  <c r="AD49" i="20"/>
  <c r="AC49" i="20"/>
  <c r="AB49" i="20"/>
  <c r="AA49" i="20"/>
  <c r="Z49" i="20"/>
  <c r="Y49" i="20"/>
  <c r="X49" i="20"/>
  <c r="W49" i="20"/>
  <c r="S49" i="20"/>
  <c r="R49" i="20"/>
  <c r="Q49" i="20"/>
  <c r="P49" i="20"/>
  <c r="O49" i="20"/>
  <c r="N49" i="20"/>
  <c r="M49" i="20"/>
  <c r="L49" i="20"/>
  <c r="K49" i="20"/>
  <c r="J49" i="20"/>
  <c r="I49" i="20"/>
  <c r="H49" i="20"/>
  <c r="G49" i="20"/>
  <c r="F49" i="20"/>
  <c r="E49" i="20"/>
  <c r="D49" i="20"/>
  <c r="C49" i="20"/>
  <c r="CY48" i="20"/>
  <c r="CX48" i="20"/>
  <c r="CW48" i="20"/>
  <c r="CV48" i="20"/>
  <c r="CU48" i="20"/>
  <c r="CT48" i="20"/>
  <c r="CS48" i="20"/>
  <c r="CR48" i="20"/>
  <c r="CQ48" i="20"/>
  <c r="CP48" i="20"/>
  <c r="CO48" i="20"/>
  <c r="CN48" i="20"/>
  <c r="CM48" i="20"/>
  <c r="CK48" i="20"/>
  <c r="CJ48" i="20"/>
  <c r="CI48" i="20"/>
  <c r="CH48" i="20"/>
  <c r="CD48" i="20"/>
  <c r="CC48" i="20"/>
  <c r="CB48" i="20"/>
  <c r="CA48" i="20"/>
  <c r="BZ48" i="20"/>
  <c r="BY48" i="20"/>
  <c r="BX48" i="20"/>
  <c r="BW48" i="20"/>
  <c r="BV48" i="20"/>
  <c r="BU48" i="20"/>
  <c r="BT48" i="20"/>
  <c r="BS48" i="20"/>
  <c r="BR48" i="20"/>
  <c r="BQ48" i="20"/>
  <c r="BP48" i="20"/>
  <c r="BO48" i="20"/>
  <c r="BN48" i="20"/>
  <c r="BM48" i="20"/>
  <c r="BI48" i="20"/>
  <c r="BH48" i="20"/>
  <c r="BG48" i="20"/>
  <c r="BF48" i="20"/>
  <c r="BE48" i="20"/>
  <c r="BD48" i="20"/>
  <c r="BC48" i="20"/>
  <c r="BB48" i="20"/>
  <c r="BA48" i="20"/>
  <c r="AZ48" i="20"/>
  <c r="AY48" i="20"/>
  <c r="AX48" i="20"/>
  <c r="AW48" i="20"/>
  <c r="AV48" i="20"/>
  <c r="AU48" i="20"/>
  <c r="AT48" i="20"/>
  <c r="AS48" i="20"/>
  <c r="AR48" i="20"/>
  <c r="AN48" i="20"/>
  <c r="AM48" i="20"/>
  <c r="AL48" i="20"/>
  <c r="AK48" i="20"/>
  <c r="AJ48" i="20"/>
  <c r="AI48" i="20"/>
  <c r="AH48" i="20"/>
  <c r="AG48" i="20"/>
  <c r="AF48" i="20"/>
  <c r="AE48" i="20"/>
  <c r="AD48" i="20"/>
  <c r="AC48" i="20"/>
  <c r="AB48" i="20"/>
  <c r="AA48" i="20"/>
  <c r="Z48" i="20"/>
  <c r="Y48" i="20"/>
  <c r="X48" i="20"/>
  <c r="W48" i="20"/>
  <c r="S48" i="20"/>
  <c r="R48" i="20"/>
  <c r="Q48" i="20"/>
  <c r="P48" i="20"/>
  <c r="O48" i="20"/>
  <c r="N48" i="20"/>
  <c r="M48" i="20"/>
  <c r="L48" i="20"/>
  <c r="K48" i="20"/>
  <c r="J48" i="20"/>
  <c r="I48" i="20"/>
  <c r="H48" i="20"/>
  <c r="G48" i="20"/>
  <c r="F48" i="20"/>
  <c r="E48" i="20"/>
  <c r="D48" i="20"/>
  <c r="C48" i="20"/>
  <c r="CY47" i="20"/>
  <c r="CX47" i="20"/>
  <c r="CW47" i="20"/>
  <c r="CV47" i="20"/>
  <c r="CU47" i="20"/>
  <c r="CT47" i="20"/>
  <c r="CS47" i="20"/>
  <c r="CR47" i="20"/>
  <c r="CQ47" i="20"/>
  <c r="CP47" i="20"/>
  <c r="CO47" i="20"/>
  <c r="CN47" i="20"/>
  <c r="CM47" i="20"/>
  <c r="CK47" i="20"/>
  <c r="CJ47" i="20"/>
  <c r="CI47" i="20"/>
  <c r="CH47" i="20"/>
  <c r="CD47" i="20"/>
  <c r="CC47" i="20"/>
  <c r="CB47" i="20"/>
  <c r="CA47" i="20"/>
  <c r="BZ47" i="20"/>
  <c r="BY47" i="20"/>
  <c r="BX47" i="20"/>
  <c r="BW47" i="20"/>
  <c r="BV47" i="20"/>
  <c r="BU47" i="20"/>
  <c r="BT47" i="20"/>
  <c r="BS47" i="20"/>
  <c r="BR47" i="20"/>
  <c r="BQ47" i="20"/>
  <c r="BP47" i="20"/>
  <c r="BO47" i="20"/>
  <c r="BN47" i="20"/>
  <c r="BM47" i="20"/>
  <c r="BI47" i="20"/>
  <c r="BH47" i="20"/>
  <c r="BG47" i="20"/>
  <c r="BF47" i="20"/>
  <c r="BE47" i="20"/>
  <c r="BD47" i="20"/>
  <c r="BC47" i="20"/>
  <c r="BB47" i="20"/>
  <c r="BA47" i="20"/>
  <c r="AZ47" i="20"/>
  <c r="AY47" i="20"/>
  <c r="AX47" i="20"/>
  <c r="AW47" i="20"/>
  <c r="AV47" i="20"/>
  <c r="AU47" i="20"/>
  <c r="AT47" i="20"/>
  <c r="AS47" i="20"/>
  <c r="AR47" i="20"/>
  <c r="AN47" i="20"/>
  <c r="AM47" i="20"/>
  <c r="AL47" i="20"/>
  <c r="AK47" i="20"/>
  <c r="AJ47" i="20"/>
  <c r="AI47" i="20"/>
  <c r="AH47" i="20"/>
  <c r="AG47" i="20"/>
  <c r="AF47" i="20"/>
  <c r="AE47" i="20"/>
  <c r="AD47" i="20"/>
  <c r="AC47" i="20"/>
  <c r="AB47" i="20"/>
  <c r="AA47" i="20"/>
  <c r="Z47" i="20"/>
  <c r="Y47" i="20"/>
  <c r="X47" i="20"/>
  <c r="W47" i="20"/>
  <c r="S47" i="20"/>
  <c r="R47" i="20"/>
  <c r="Q47" i="20"/>
  <c r="P47" i="20"/>
  <c r="O47" i="20"/>
  <c r="N47" i="20"/>
  <c r="M47" i="20"/>
  <c r="L47" i="20"/>
  <c r="K47" i="20"/>
  <c r="J47" i="20"/>
  <c r="I47" i="20"/>
  <c r="H47" i="20"/>
  <c r="G47" i="20"/>
  <c r="F47" i="20"/>
  <c r="E47" i="20"/>
  <c r="D47" i="20"/>
  <c r="C47" i="20"/>
  <c r="CY46" i="20"/>
  <c r="CX46" i="20"/>
  <c r="CW46" i="20"/>
  <c r="CV46" i="20"/>
  <c r="CU46" i="20"/>
  <c r="CT46" i="20"/>
  <c r="CS46" i="20"/>
  <c r="CR46" i="20"/>
  <c r="CQ46" i="20"/>
  <c r="CP46" i="20"/>
  <c r="CO46" i="20"/>
  <c r="CN46" i="20"/>
  <c r="CM46" i="20"/>
  <c r="CK46" i="20"/>
  <c r="CJ46" i="20"/>
  <c r="CI46" i="20"/>
  <c r="CH46" i="20"/>
  <c r="CD46" i="20"/>
  <c r="CC46" i="20"/>
  <c r="CB46" i="20"/>
  <c r="CA46" i="20"/>
  <c r="BZ46" i="20"/>
  <c r="BY46" i="20"/>
  <c r="BX46" i="20"/>
  <c r="BW46" i="20"/>
  <c r="BV46" i="20"/>
  <c r="BU46" i="20"/>
  <c r="BT46" i="20"/>
  <c r="BS46" i="20"/>
  <c r="BR46" i="20"/>
  <c r="BQ46" i="20"/>
  <c r="BP46" i="20"/>
  <c r="BO46" i="20"/>
  <c r="BN46" i="20"/>
  <c r="BM46" i="20"/>
  <c r="BI46" i="20"/>
  <c r="BH46" i="20"/>
  <c r="BG46" i="20"/>
  <c r="BF46" i="20"/>
  <c r="BE46" i="20"/>
  <c r="BD46" i="20"/>
  <c r="BC46" i="20"/>
  <c r="BB46" i="20"/>
  <c r="BA46" i="20"/>
  <c r="AZ46" i="20"/>
  <c r="AY46" i="20"/>
  <c r="AX46" i="20"/>
  <c r="AW46" i="20"/>
  <c r="AV46" i="20"/>
  <c r="AU46" i="20"/>
  <c r="AT46" i="20"/>
  <c r="AS46" i="20"/>
  <c r="AR46" i="20"/>
  <c r="AN46" i="20"/>
  <c r="AM46" i="20"/>
  <c r="AL46" i="20"/>
  <c r="AK46" i="20"/>
  <c r="AJ46" i="20"/>
  <c r="AI46" i="20"/>
  <c r="AH46" i="20"/>
  <c r="AG46" i="20"/>
  <c r="AF46" i="20"/>
  <c r="AE46" i="20"/>
  <c r="AD46" i="20"/>
  <c r="AC46" i="20"/>
  <c r="AB46" i="20"/>
  <c r="AA46" i="20"/>
  <c r="Z46" i="20"/>
  <c r="Y46" i="20"/>
  <c r="X46" i="20"/>
  <c r="W46" i="20"/>
  <c r="S46" i="20"/>
  <c r="R46" i="20"/>
  <c r="Q46" i="20"/>
  <c r="P46" i="20"/>
  <c r="O46" i="20"/>
  <c r="N46" i="20"/>
  <c r="M46" i="20"/>
  <c r="L46" i="20"/>
  <c r="K46" i="20"/>
  <c r="J46" i="20"/>
  <c r="I46" i="20"/>
  <c r="H46" i="20"/>
  <c r="G46" i="20"/>
  <c r="F46" i="20"/>
  <c r="E46" i="20"/>
  <c r="D46" i="20"/>
  <c r="C46" i="20"/>
  <c r="CY45" i="20"/>
  <c r="CX45" i="20"/>
  <c r="CW45" i="20"/>
  <c r="CV45" i="20"/>
  <c r="CU45" i="20"/>
  <c r="CT45" i="20"/>
  <c r="CS45" i="20"/>
  <c r="CR45" i="20"/>
  <c r="CQ45" i="20"/>
  <c r="CP45" i="20"/>
  <c r="CO45" i="20"/>
  <c r="CN45" i="20"/>
  <c r="CM45" i="20"/>
  <c r="CK45" i="20"/>
  <c r="CJ45" i="20"/>
  <c r="CI45" i="20"/>
  <c r="CH45" i="20"/>
  <c r="CD45" i="20"/>
  <c r="CC45" i="20"/>
  <c r="CB45" i="20"/>
  <c r="CA45" i="20"/>
  <c r="BZ45" i="20"/>
  <c r="BY45" i="20"/>
  <c r="BX45" i="20"/>
  <c r="BW45" i="20"/>
  <c r="BV45" i="20"/>
  <c r="BU45" i="20"/>
  <c r="BT45" i="20"/>
  <c r="BS45" i="20"/>
  <c r="BR45" i="20"/>
  <c r="BQ45" i="20"/>
  <c r="BP45" i="20"/>
  <c r="BO45" i="20"/>
  <c r="BN45" i="20"/>
  <c r="BM45" i="20"/>
  <c r="BI45" i="20"/>
  <c r="BH45" i="20"/>
  <c r="BG45" i="20"/>
  <c r="BF45" i="20"/>
  <c r="BE45" i="20"/>
  <c r="BD45" i="20"/>
  <c r="BC45" i="20"/>
  <c r="BB45" i="20"/>
  <c r="BA45" i="20"/>
  <c r="AZ45" i="20"/>
  <c r="AY45" i="20"/>
  <c r="AX45" i="20"/>
  <c r="AW45" i="20"/>
  <c r="AV45" i="20"/>
  <c r="AU45" i="20"/>
  <c r="AT45" i="20"/>
  <c r="AS45" i="20"/>
  <c r="AR45" i="20"/>
  <c r="AN45" i="20"/>
  <c r="AM45" i="20"/>
  <c r="AL45" i="20"/>
  <c r="AK45" i="20"/>
  <c r="AJ45" i="20"/>
  <c r="AI45" i="20"/>
  <c r="AH45" i="20"/>
  <c r="AG45" i="20"/>
  <c r="AF45" i="20"/>
  <c r="AE45" i="20"/>
  <c r="AD45" i="20"/>
  <c r="AC45" i="20"/>
  <c r="AB45" i="20"/>
  <c r="AA45" i="20"/>
  <c r="Z45" i="20"/>
  <c r="Y45" i="20"/>
  <c r="X45" i="20"/>
  <c r="W45" i="20"/>
  <c r="S45" i="20"/>
  <c r="R45" i="20"/>
  <c r="Q45" i="20"/>
  <c r="P45" i="20"/>
  <c r="O45" i="20"/>
  <c r="N45" i="20"/>
  <c r="M45" i="20"/>
  <c r="L45" i="20"/>
  <c r="K45" i="20"/>
  <c r="J45" i="20"/>
  <c r="I45" i="20"/>
  <c r="H45" i="20"/>
  <c r="G45" i="20"/>
  <c r="F45" i="20"/>
  <c r="E45" i="20"/>
  <c r="D45" i="20"/>
  <c r="C45" i="20"/>
  <c r="CY44" i="20"/>
  <c r="CX44" i="20"/>
  <c r="CW44" i="20"/>
  <c r="CV44" i="20"/>
  <c r="CU44" i="20"/>
  <c r="CT44" i="20"/>
  <c r="CS44" i="20"/>
  <c r="CR44" i="20"/>
  <c r="CQ44" i="20"/>
  <c r="CP44" i="20"/>
  <c r="CO44" i="20"/>
  <c r="CN44" i="20"/>
  <c r="CM44" i="20"/>
  <c r="CK44" i="20"/>
  <c r="CJ44" i="20"/>
  <c r="CI44" i="20"/>
  <c r="CH44" i="20"/>
  <c r="CD44" i="20"/>
  <c r="CC44" i="20"/>
  <c r="CB44" i="20"/>
  <c r="CA44" i="20"/>
  <c r="BZ44" i="20"/>
  <c r="BY44" i="20"/>
  <c r="BX44" i="20"/>
  <c r="BW44" i="20"/>
  <c r="BV44" i="20"/>
  <c r="BU44" i="20"/>
  <c r="BT44" i="20"/>
  <c r="BS44" i="20"/>
  <c r="BR44" i="20"/>
  <c r="BQ44" i="20"/>
  <c r="BP44" i="20"/>
  <c r="BO44" i="20"/>
  <c r="BN44" i="20"/>
  <c r="BM44" i="20"/>
  <c r="BI44" i="20"/>
  <c r="BH44" i="20"/>
  <c r="BG44" i="20"/>
  <c r="BF44" i="20"/>
  <c r="BE44" i="20"/>
  <c r="BD44" i="20"/>
  <c r="BC44" i="20"/>
  <c r="BB44" i="20"/>
  <c r="BA44" i="20"/>
  <c r="AZ44" i="20"/>
  <c r="AY44" i="20"/>
  <c r="AX44" i="20"/>
  <c r="AW44" i="20"/>
  <c r="AV44" i="20"/>
  <c r="AU44" i="20"/>
  <c r="AT44" i="20"/>
  <c r="AS44" i="20"/>
  <c r="AR44" i="20"/>
  <c r="AN44" i="20"/>
  <c r="AM44" i="20"/>
  <c r="AL44" i="20"/>
  <c r="AK44" i="20"/>
  <c r="AJ44" i="20"/>
  <c r="AI44" i="20"/>
  <c r="AH44" i="20"/>
  <c r="AG44" i="20"/>
  <c r="AF44" i="20"/>
  <c r="AE44" i="20"/>
  <c r="AD44" i="20"/>
  <c r="AC44" i="20"/>
  <c r="AB44" i="20"/>
  <c r="AA44" i="20"/>
  <c r="Z44" i="20"/>
  <c r="Y44" i="20"/>
  <c r="X44" i="20"/>
  <c r="W44" i="20"/>
  <c r="S44" i="20"/>
  <c r="R44" i="20"/>
  <c r="Q44" i="20"/>
  <c r="P44" i="20"/>
  <c r="O44" i="20"/>
  <c r="N44" i="20"/>
  <c r="M44" i="20"/>
  <c r="L44" i="20"/>
  <c r="K44" i="20"/>
  <c r="J44" i="20"/>
  <c r="I44" i="20"/>
  <c r="H44" i="20"/>
  <c r="G44" i="20"/>
  <c r="F44" i="20"/>
  <c r="E44" i="20"/>
  <c r="D44" i="20"/>
  <c r="C44" i="20"/>
  <c r="CY43" i="20"/>
  <c r="CX43" i="20"/>
  <c r="CW43" i="20"/>
  <c r="CV43" i="20"/>
  <c r="CU43" i="20"/>
  <c r="CT43" i="20"/>
  <c r="CS43" i="20"/>
  <c r="CR43" i="20"/>
  <c r="CQ43" i="20"/>
  <c r="CP43" i="20"/>
  <c r="CO43" i="20"/>
  <c r="CN43" i="20"/>
  <c r="CM43" i="20"/>
  <c r="CK43" i="20"/>
  <c r="CJ43" i="20"/>
  <c r="CI43" i="20"/>
  <c r="CH43" i="20"/>
  <c r="CD43" i="20"/>
  <c r="CC43" i="20"/>
  <c r="CB43" i="20"/>
  <c r="CA43" i="20"/>
  <c r="BZ43" i="20"/>
  <c r="BY43" i="20"/>
  <c r="BX43" i="20"/>
  <c r="BW43" i="20"/>
  <c r="BV43" i="20"/>
  <c r="BU43" i="20"/>
  <c r="BT43" i="20"/>
  <c r="BS43" i="20"/>
  <c r="BR43" i="20"/>
  <c r="BQ43" i="20"/>
  <c r="BP43" i="20"/>
  <c r="BO43" i="20"/>
  <c r="BN43" i="20"/>
  <c r="BM43" i="20"/>
  <c r="BI43" i="20"/>
  <c r="BH43" i="20"/>
  <c r="BG43" i="20"/>
  <c r="BF43" i="20"/>
  <c r="BE43" i="20"/>
  <c r="BD43" i="20"/>
  <c r="BC43" i="20"/>
  <c r="BB43" i="20"/>
  <c r="BA43" i="20"/>
  <c r="AZ43" i="20"/>
  <c r="AY43" i="20"/>
  <c r="AX43" i="20"/>
  <c r="AW43" i="20"/>
  <c r="AV43" i="20"/>
  <c r="AU43" i="20"/>
  <c r="AT43" i="20"/>
  <c r="AS43" i="20"/>
  <c r="AR43" i="20"/>
  <c r="AN43" i="20"/>
  <c r="AM43" i="20"/>
  <c r="AL43" i="20"/>
  <c r="AK43" i="20"/>
  <c r="AJ43" i="20"/>
  <c r="AI43" i="20"/>
  <c r="AH43" i="20"/>
  <c r="AG43" i="20"/>
  <c r="AF43" i="20"/>
  <c r="AE43" i="20"/>
  <c r="AD43" i="20"/>
  <c r="AC43" i="20"/>
  <c r="AB43" i="20"/>
  <c r="AA43" i="20"/>
  <c r="Z43" i="20"/>
  <c r="Y43" i="20"/>
  <c r="X43" i="20"/>
  <c r="W43" i="20"/>
  <c r="S43" i="20"/>
  <c r="R43" i="20"/>
  <c r="Q43" i="20"/>
  <c r="P43" i="20"/>
  <c r="O43" i="20"/>
  <c r="N43" i="20"/>
  <c r="M43" i="20"/>
  <c r="L43" i="20"/>
  <c r="K43" i="20"/>
  <c r="J43" i="20"/>
  <c r="I43" i="20"/>
  <c r="H43" i="20"/>
  <c r="G43" i="20"/>
  <c r="F43" i="20"/>
  <c r="E43" i="20"/>
  <c r="D43" i="20"/>
  <c r="C43" i="20"/>
  <c r="CY42" i="20"/>
  <c r="CX42" i="20"/>
  <c r="CW42" i="20"/>
  <c r="CV42" i="20"/>
  <c r="CU42" i="20"/>
  <c r="CT42" i="20"/>
  <c r="CS42" i="20"/>
  <c r="CR42" i="20"/>
  <c r="CQ42" i="20"/>
  <c r="CP42" i="20"/>
  <c r="CO42" i="20"/>
  <c r="CN42" i="20"/>
  <c r="CM42" i="20"/>
  <c r="CL42" i="20"/>
  <c r="CK42" i="20"/>
  <c r="CJ42" i="20"/>
  <c r="CI42" i="20"/>
  <c r="CH42" i="20"/>
  <c r="CD42" i="20"/>
  <c r="CC42" i="20"/>
  <c r="CB42" i="20"/>
  <c r="CA42" i="20"/>
  <c r="BZ42" i="20"/>
  <c r="BY42" i="20"/>
  <c r="BX42" i="20"/>
  <c r="BW42" i="20"/>
  <c r="BV42" i="20"/>
  <c r="BU42" i="20"/>
  <c r="BT42" i="20"/>
  <c r="BS42" i="20"/>
  <c r="BR42" i="20"/>
  <c r="BQ42" i="20"/>
  <c r="BP42" i="20"/>
  <c r="BO42" i="20"/>
  <c r="BN42" i="20"/>
  <c r="BM42" i="20"/>
  <c r="BI42" i="20"/>
  <c r="BH42" i="20"/>
  <c r="BG42" i="20"/>
  <c r="BF42" i="20"/>
  <c r="BE42" i="20"/>
  <c r="BD42" i="20"/>
  <c r="BC42" i="20"/>
  <c r="BB42" i="20"/>
  <c r="BA42" i="20"/>
  <c r="AZ42" i="20"/>
  <c r="AY42" i="20"/>
  <c r="AX42" i="20"/>
  <c r="AW42" i="20"/>
  <c r="AV42" i="20"/>
  <c r="AU42" i="20"/>
  <c r="AT42" i="20"/>
  <c r="AS42" i="20"/>
  <c r="AR42" i="20"/>
  <c r="AN42" i="20"/>
  <c r="AM42" i="20"/>
  <c r="AL42" i="20"/>
  <c r="AK42" i="20"/>
  <c r="AJ42" i="20"/>
  <c r="AI42" i="20"/>
  <c r="AH42" i="20"/>
  <c r="AG42" i="20"/>
  <c r="AF42" i="20"/>
  <c r="AE42" i="20"/>
  <c r="AD42" i="20"/>
  <c r="AC42" i="20"/>
  <c r="AB42" i="20"/>
  <c r="AA42" i="20"/>
  <c r="Z42" i="20"/>
  <c r="Y42" i="20"/>
  <c r="X42" i="20"/>
  <c r="W42" i="20"/>
  <c r="S42" i="20"/>
  <c r="R42" i="20"/>
  <c r="Q42" i="20"/>
  <c r="P42" i="20"/>
  <c r="O42" i="20"/>
  <c r="N42" i="20"/>
  <c r="M42" i="20"/>
  <c r="L42" i="20"/>
  <c r="K42" i="20"/>
  <c r="J42" i="20"/>
  <c r="I42" i="20"/>
  <c r="H42" i="20"/>
  <c r="G42" i="20"/>
  <c r="F42" i="20"/>
  <c r="E42" i="20"/>
  <c r="D42" i="20"/>
  <c r="C42" i="20"/>
  <c r="CY41" i="20"/>
  <c r="CX41" i="20"/>
  <c r="CW41" i="20"/>
  <c r="CV41" i="20"/>
  <c r="CU41" i="20"/>
  <c r="CT41" i="20"/>
  <c r="CS41" i="20"/>
  <c r="CR41" i="20"/>
  <c r="CQ41" i="20"/>
  <c r="CP41" i="20"/>
  <c r="CO41" i="20"/>
  <c r="CN41" i="20"/>
  <c r="CM41" i="20"/>
  <c r="CL41" i="20"/>
  <c r="CK41" i="20"/>
  <c r="CJ41" i="20"/>
  <c r="CI41" i="20"/>
  <c r="CH41" i="20"/>
  <c r="CD41" i="20"/>
  <c r="CC41" i="20"/>
  <c r="CB41" i="20"/>
  <c r="CA41" i="20"/>
  <c r="BZ41" i="20"/>
  <c r="BY41" i="20"/>
  <c r="BX41" i="20"/>
  <c r="BW41" i="20"/>
  <c r="BV41" i="20"/>
  <c r="BU41" i="20"/>
  <c r="BT41" i="20"/>
  <c r="BS41" i="20"/>
  <c r="BR41" i="20"/>
  <c r="BQ41" i="20"/>
  <c r="BP41" i="20"/>
  <c r="BO41" i="20"/>
  <c r="BN41" i="20"/>
  <c r="BM41" i="20"/>
  <c r="BI41" i="20"/>
  <c r="BH41" i="20"/>
  <c r="BG41" i="20"/>
  <c r="BF41" i="20"/>
  <c r="BE41" i="20"/>
  <c r="BD41" i="20"/>
  <c r="BC41" i="20"/>
  <c r="BB41" i="20"/>
  <c r="BA41" i="20"/>
  <c r="AZ41" i="20"/>
  <c r="AY41" i="20"/>
  <c r="AX41" i="20"/>
  <c r="AW41" i="20"/>
  <c r="AV41" i="20"/>
  <c r="AU41" i="20"/>
  <c r="AT41" i="20"/>
  <c r="AS41" i="20"/>
  <c r="AR41" i="20"/>
  <c r="AN41" i="20"/>
  <c r="AM41" i="20"/>
  <c r="AL41" i="20"/>
  <c r="AK41" i="20"/>
  <c r="AJ41" i="20"/>
  <c r="AI41" i="20"/>
  <c r="AH41" i="20"/>
  <c r="AG41" i="20"/>
  <c r="AF41" i="20"/>
  <c r="AE41" i="20"/>
  <c r="AD41" i="20"/>
  <c r="AC41" i="20"/>
  <c r="AB41" i="20"/>
  <c r="AA41" i="20"/>
  <c r="Z41" i="20"/>
  <c r="Y41" i="20"/>
  <c r="X41" i="20"/>
  <c r="W41" i="20"/>
  <c r="S41" i="20"/>
  <c r="R41" i="20"/>
  <c r="Q41" i="20"/>
  <c r="P41" i="20"/>
  <c r="O41" i="20"/>
  <c r="N41" i="20"/>
  <c r="M41" i="20"/>
  <c r="L41" i="20"/>
  <c r="K41" i="20"/>
  <c r="J41" i="20"/>
  <c r="I41" i="20"/>
  <c r="H41" i="20"/>
  <c r="G41" i="20"/>
  <c r="F41" i="20"/>
  <c r="E41" i="20"/>
  <c r="D41" i="20"/>
  <c r="C41" i="20"/>
  <c r="CY40" i="20"/>
  <c r="CX40" i="20"/>
  <c r="CW40" i="20"/>
  <c r="CV40" i="20"/>
  <c r="CU40" i="20"/>
  <c r="CT40" i="20"/>
  <c r="CS40" i="20"/>
  <c r="CR40" i="20"/>
  <c r="CQ40" i="20"/>
  <c r="CP40" i="20"/>
  <c r="CO40" i="20"/>
  <c r="CN40" i="20"/>
  <c r="CM40" i="20"/>
  <c r="CL40" i="20"/>
  <c r="CK40" i="20"/>
  <c r="CJ40" i="20"/>
  <c r="CI40" i="20"/>
  <c r="CH40" i="20"/>
  <c r="CD40" i="20"/>
  <c r="CC40" i="20"/>
  <c r="CB40" i="20"/>
  <c r="CA40" i="20"/>
  <c r="BZ40" i="20"/>
  <c r="BY40" i="20"/>
  <c r="BX40" i="20"/>
  <c r="BW40" i="20"/>
  <c r="BV40" i="20"/>
  <c r="BU40" i="20"/>
  <c r="BT40" i="20"/>
  <c r="BS40" i="20"/>
  <c r="BR40" i="20"/>
  <c r="BQ40" i="20"/>
  <c r="BP40" i="20"/>
  <c r="BO40" i="20"/>
  <c r="BN40" i="20"/>
  <c r="BM40" i="20"/>
  <c r="BI40" i="20"/>
  <c r="BH40" i="20"/>
  <c r="BG40" i="20"/>
  <c r="BF40" i="20"/>
  <c r="BE40" i="20"/>
  <c r="BD40" i="20"/>
  <c r="BC40" i="20"/>
  <c r="BB40" i="20"/>
  <c r="BA40" i="20"/>
  <c r="AZ40" i="20"/>
  <c r="AY40" i="20"/>
  <c r="AX40" i="20"/>
  <c r="AW40" i="20"/>
  <c r="AV40" i="20"/>
  <c r="AU40" i="20"/>
  <c r="AT40" i="20"/>
  <c r="AS40" i="20"/>
  <c r="AR40" i="20"/>
  <c r="AN40" i="20"/>
  <c r="AM40" i="20"/>
  <c r="AL40" i="20"/>
  <c r="AK40" i="20"/>
  <c r="AJ40" i="20"/>
  <c r="AI40" i="20"/>
  <c r="AH40" i="20"/>
  <c r="AG40" i="20"/>
  <c r="AF40" i="20"/>
  <c r="AE40" i="20"/>
  <c r="AD40" i="20"/>
  <c r="AC40" i="20"/>
  <c r="AB40" i="20"/>
  <c r="AA40" i="20"/>
  <c r="Z40" i="20"/>
  <c r="Y40" i="20"/>
  <c r="X40" i="20"/>
  <c r="W40" i="20"/>
  <c r="S40" i="20"/>
  <c r="R40" i="20"/>
  <c r="Q40" i="20"/>
  <c r="P40" i="20"/>
  <c r="O40" i="20"/>
  <c r="N40" i="20"/>
  <c r="M40" i="20"/>
  <c r="L40" i="20"/>
  <c r="K40" i="20"/>
  <c r="J40" i="20"/>
  <c r="I40" i="20"/>
  <c r="H40" i="20"/>
  <c r="G40" i="20"/>
  <c r="F40" i="20"/>
  <c r="E40" i="20"/>
  <c r="D40" i="20"/>
  <c r="C40" i="20"/>
  <c r="CY39" i="20"/>
  <c r="CX39" i="20"/>
  <c r="CW39" i="20"/>
  <c r="CV39" i="20"/>
  <c r="CU39" i="20"/>
  <c r="CT39" i="20"/>
  <c r="CS39" i="20"/>
  <c r="CR39" i="20"/>
  <c r="CQ39" i="20"/>
  <c r="CP39" i="20"/>
  <c r="CO39" i="20"/>
  <c r="CN39" i="20"/>
  <c r="CM39" i="20"/>
  <c r="CL39" i="20"/>
  <c r="CK39" i="20"/>
  <c r="CJ39" i="20"/>
  <c r="CI39" i="20"/>
  <c r="CH39" i="20"/>
  <c r="CD39" i="20"/>
  <c r="CC39" i="20"/>
  <c r="CB39" i="20"/>
  <c r="CA39" i="20"/>
  <c r="BZ39" i="20"/>
  <c r="BY39" i="20"/>
  <c r="BX39" i="20"/>
  <c r="BW39" i="20"/>
  <c r="BV39" i="20"/>
  <c r="BU39" i="20"/>
  <c r="BT39" i="20"/>
  <c r="BS39" i="20"/>
  <c r="BR39" i="20"/>
  <c r="BQ39" i="20"/>
  <c r="BP39" i="20"/>
  <c r="BO39" i="20"/>
  <c r="BN39" i="20"/>
  <c r="BM39" i="20"/>
  <c r="BI39" i="20"/>
  <c r="BH39" i="20"/>
  <c r="BG39" i="20"/>
  <c r="BF39" i="20"/>
  <c r="BE39" i="20"/>
  <c r="BD39" i="20"/>
  <c r="BC39" i="20"/>
  <c r="BB39" i="20"/>
  <c r="BA39" i="20"/>
  <c r="AZ39" i="20"/>
  <c r="AY39" i="20"/>
  <c r="AX39" i="20"/>
  <c r="AW39" i="20"/>
  <c r="AV39" i="20"/>
  <c r="AU39" i="20"/>
  <c r="AT39" i="20"/>
  <c r="AS39" i="20"/>
  <c r="AR39" i="20"/>
  <c r="AN39" i="20"/>
  <c r="AM39" i="20"/>
  <c r="AL39" i="20"/>
  <c r="AK39" i="20"/>
  <c r="AJ39" i="20"/>
  <c r="AI39" i="20"/>
  <c r="AH39" i="20"/>
  <c r="AG39" i="20"/>
  <c r="AF39" i="20"/>
  <c r="AE39" i="20"/>
  <c r="AD39" i="20"/>
  <c r="AC39" i="20"/>
  <c r="AB39" i="20"/>
  <c r="AA39" i="20"/>
  <c r="Z39" i="20"/>
  <c r="Y39" i="20"/>
  <c r="X39" i="20"/>
  <c r="W39" i="20"/>
  <c r="S39" i="20"/>
  <c r="R39" i="20"/>
  <c r="Q39" i="20"/>
  <c r="P39" i="20"/>
  <c r="O39" i="20"/>
  <c r="N39" i="20"/>
  <c r="M39" i="20"/>
  <c r="L39" i="20"/>
  <c r="K39" i="20"/>
  <c r="J39" i="20"/>
  <c r="I39" i="20"/>
  <c r="H39" i="20"/>
  <c r="G39" i="20"/>
  <c r="F39" i="20"/>
  <c r="E39" i="20"/>
  <c r="D39" i="20"/>
  <c r="C39" i="20"/>
  <c r="CY38" i="20"/>
  <c r="CX38" i="20"/>
  <c r="CW38" i="20"/>
  <c r="CV38" i="20"/>
  <c r="CU38" i="20"/>
  <c r="CT38" i="20"/>
  <c r="CS38" i="20"/>
  <c r="CR38" i="20"/>
  <c r="CQ38" i="20"/>
  <c r="CP38" i="20"/>
  <c r="CO38" i="20"/>
  <c r="CN38" i="20"/>
  <c r="CM38" i="20"/>
  <c r="CL38" i="20"/>
  <c r="CK38" i="20"/>
  <c r="CJ38" i="20"/>
  <c r="CI38" i="20"/>
  <c r="CH38" i="20"/>
  <c r="CD38" i="20"/>
  <c r="CC38" i="20"/>
  <c r="CB38" i="20"/>
  <c r="CA38" i="20"/>
  <c r="BZ38" i="20"/>
  <c r="BY38" i="20"/>
  <c r="BX38" i="20"/>
  <c r="BW38" i="20"/>
  <c r="BV38" i="20"/>
  <c r="BU38" i="20"/>
  <c r="BT38" i="20"/>
  <c r="BS38" i="20"/>
  <c r="BR38" i="20"/>
  <c r="BQ38" i="20"/>
  <c r="BP38" i="20"/>
  <c r="BO38" i="20"/>
  <c r="BN38" i="20"/>
  <c r="BM38" i="20"/>
  <c r="BI38" i="20"/>
  <c r="BH38" i="20"/>
  <c r="BG38" i="20"/>
  <c r="BF38" i="20"/>
  <c r="BE38" i="20"/>
  <c r="BD38" i="20"/>
  <c r="BC38" i="20"/>
  <c r="BB38" i="20"/>
  <c r="BA38" i="20"/>
  <c r="AZ38" i="20"/>
  <c r="AY38" i="20"/>
  <c r="AX38" i="20"/>
  <c r="AW38" i="20"/>
  <c r="AV38" i="20"/>
  <c r="AU38" i="20"/>
  <c r="AT38" i="20"/>
  <c r="AS38" i="20"/>
  <c r="AR38" i="20"/>
  <c r="AN38" i="20"/>
  <c r="AM38" i="20"/>
  <c r="AL38" i="20"/>
  <c r="AK38" i="20"/>
  <c r="AJ38" i="20"/>
  <c r="AI38" i="20"/>
  <c r="AH38" i="20"/>
  <c r="AG38" i="20"/>
  <c r="AF38" i="20"/>
  <c r="AE38" i="20"/>
  <c r="AD38" i="20"/>
  <c r="AC38" i="20"/>
  <c r="AB38" i="20"/>
  <c r="AA38" i="20"/>
  <c r="Z38" i="20"/>
  <c r="Y38" i="20"/>
  <c r="X38" i="20"/>
  <c r="W38" i="20"/>
  <c r="S38" i="20"/>
  <c r="R38" i="20"/>
  <c r="Q38" i="20"/>
  <c r="P38" i="20"/>
  <c r="O38" i="20"/>
  <c r="N38" i="20"/>
  <c r="M38" i="20"/>
  <c r="L38" i="20"/>
  <c r="K38" i="20"/>
  <c r="J38" i="20"/>
  <c r="I38" i="20"/>
  <c r="H38" i="20"/>
  <c r="G38" i="20"/>
  <c r="F38" i="20"/>
  <c r="E38" i="20"/>
  <c r="D38" i="20"/>
  <c r="C38" i="20"/>
  <c r="CY37" i="20"/>
  <c r="CX37" i="20"/>
  <c r="CW37" i="20"/>
  <c r="CV37" i="20"/>
  <c r="CU37" i="20"/>
  <c r="CT37" i="20"/>
  <c r="CS37" i="20"/>
  <c r="CR37" i="20"/>
  <c r="CQ37" i="20"/>
  <c r="CP37" i="20"/>
  <c r="CO37" i="20"/>
  <c r="CN37" i="20"/>
  <c r="CM37" i="20"/>
  <c r="CL37" i="20"/>
  <c r="CK37" i="20"/>
  <c r="CJ37" i="20"/>
  <c r="CI37" i="20"/>
  <c r="CH37" i="20"/>
  <c r="CD37" i="20"/>
  <c r="CC37" i="20"/>
  <c r="CB37" i="20"/>
  <c r="CA37" i="20"/>
  <c r="BZ37" i="20"/>
  <c r="BY37" i="20"/>
  <c r="BX37" i="20"/>
  <c r="BW37" i="20"/>
  <c r="BV37" i="20"/>
  <c r="BU37" i="20"/>
  <c r="BT37" i="20"/>
  <c r="BS37" i="20"/>
  <c r="BR37" i="20"/>
  <c r="BQ37" i="20"/>
  <c r="BP37" i="20"/>
  <c r="BO37" i="20"/>
  <c r="BN37" i="20"/>
  <c r="BM37" i="20"/>
  <c r="BI37" i="20"/>
  <c r="BH37" i="20"/>
  <c r="BG37" i="20"/>
  <c r="BF37" i="20"/>
  <c r="BE37" i="20"/>
  <c r="BD37" i="20"/>
  <c r="BC37" i="20"/>
  <c r="BB37" i="20"/>
  <c r="BA37" i="20"/>
  <c r="AZ37" i="20"/>
  <c r="AY37" i="20"/>
  <c r="AX37" i="20"/>
  <c r="AW37" i="20"/>
  <c r="AV37" i="20"/>
  <c r="AU37" i="20"/>
  <c r="AT37" i="20"/>
  <c r="AS37" i="20"/>
  <c r="AR37" i="20"/>
  <c r="AN37" i="20"/>
  <c r="AM37" i="20"/>
  <c r="AL37" i="20"/>
  <c r="AK37" i="20"/>
  <c r="AJ37" i="20"/>
  <c r="AI37" i="20"/>
  <c r="AH37" i="20"/>
  <c r="AG37" i="20"/>
  <c r="AF37" i="20"/>
  <c r="AE37" i="20"/>
  <c r="AD37" i="20"/>
  <c r="AC37" i="20"/>
  <c r="AB37" i="20"/>
  <c r="AA37" i="20"/>
  <c r="Z37" i="20"/>
  <c r="Y37" i="20"/>
  <c r="X37" i="20"/>
  <c r="W37" i="20"/>
  <c r="S37" i="20"/>
  <c r="R37" i="20"/>
  <c r="Q37" i="20"/>
  <c r="P37" i="20"/>
  <c r="O37" i="20"/>
  <c r="N37" i="20"/>
  <c r="M37" i="20"/>
  <c r="L37" i="20"/>
  <c r="K37" i="20"/>
  <c r="J37" i="20"/>
  <c r="I37" i="20"/>
  <c r="H37" i="20"/>
  <c r="G37" i="20"/>
  <c r="F37" i="20"/>
  <c r="E37" i="20"/>
  <c r="D37" i="20"/>
  <c r="C37" i="20"/>
  <c r="CY36" i="20"/>
  <c r="CX36" i="20"/>
  <c r="CW36" i="20"/>
  <c r="CV36" i="20"/>
  <c r="CU36" i="20"/>
  <c r="CT36" i="20"/>
  <c r="CS36" i="20"/>
  <c r="CR36" i="20"/>
  <c r="CQ36" i="20"/>
  <c r="CP36" i="20"/>
  <c r="CO36" i="20"/>
  <c r="CN36" i="20"/>
  <c r="CM36" i="20"/>
  <c r="CL36" i="20"/>
  <c r="CK36" i="20"/>
  <c r="CJ36" i="20"/>
  <c r="CI36" i="20"/>
  <c r="CH36" i="20"/>
  <c r="CD36" i="20"/>
  <c r="CC36" i="20"/>
  <c r="CB36" i="20"/>
  <c r="CA36" i="20"/>
  <c r="BZ36" i="20"/>
  <c r="BY36" i="20"/>
  <c r="BX36" i="20"/>
  <c r="BW36" i="20"/>
  <c r="BV36" i="20"/>
  <c r="BU36" i="20"/>
  <c r="BT36" i="20"/>
  <c r="BS36" i="20"/>
  <c r="BR36" i="20"/>
  <c r="BQ36" i="20"/>
  <c r="BP36" i="20"/>
  <c r="BO36" i="20"/>
  <c r="BN36" i="20"/>
  <c r="BM36" i="20"/>
  <c r="BI36" i="20"/>
  <c r="BH36" i="20"/>
  <c r="BG36" i="20"/>
  <c r="BF36" i="20"/>
  <c r="BE36" i="20"/>
  <c r="BD36" i="20"/>
  <c r="BC36" i="20"/>
  <c r="BB36" i="20"/>
  <c r="BA36" i="20"/>
  <c r="AZ36" i="20"/>
  <c r="AY36" i="20"/>
  <c r="AX36" i="20"/>
  <c r="AW36" i="20"/>
  <c r="AV36" i="20"/>
  <c r="AU36" i="20"/>
  <c r="AT36" i="20"/>
  <c r="AS36" i="20"/>
  <c r="AR36" i="20"/>
  <c r="AN36" i="20"/>
  <c r="AM36" i="20"/>
  <c r="AL36" i="20"/>
  <c r="AK36" i="20"/>
  <c r="AJ36" i="20"/>
  <c r="AI36" i="20"/>
  <c r="AH36" i="20"/>
  <c r="AG36" i="20"/>
  <c r="AF36" i="20"/>
  <c r="AE36" i="20"/>
  <c r="AD36" i="20"/>
  <c r="AC36" i="20"/>
  <c r="AB36" i="20"/>
  <c r="AA36" i="20"/>
  <c r="Z36" i="20"/>
  <c r="Y36" i="20"/>
  <c r="X36" i="20"/>
  <c r="W36" i="20"/>
  <c r="S36" i="20"/>
  <c r="R36" i="20"/>
  <c r="Q36" i="20"/>
  <c r="P36" i="20"/>
  <c r="O36" i="20"/>
  <c r="N36" i="20"/>
  <c r="M36" i="20"/>
  <c r="L36" i="20"/>
  <c r="K36" i="20"/>
  <c r="J36" i="20"/>
  <c r="I36" i="20"/>
  <c r="H36" i="20"/>
  <c r="G36" i="20"/>
  <c r="E36" i="20"/>
  <c r="D36" i="20"/>
  <c r="C36" i="20"/>
  <c r="CY35" i="20"/>
  <c r="CX35" i="20"/>
  <c r="CW35" i="20"/>
  <c r="CV35" i="20"/>
  <c r="CU35" i="20"/>
  <c r="CT35" i="20"/>
  <c r="CS35" i="20"/>
  <c r="CR35" i="20"/>
  <c r="CQ35" i="20"/>
  <c r="CP35" i="20"/>
  <c r="CO35" i="20"/>
  <c r="CN35" i="20"/>
  <c r="CM35" i="20"/>
  <c r="CL35" i="20"/>
  <c r="CK35" i="20"/>
  <c r="CJ35" i="20"/>
  <c r="CI35" i="20"/>
  <c r="CH35" i="20"/>
  <c r="CD35" i="20"/>
  <c r="CC35" i="20"/>
  <c r="CB35" i="20"/>
  <c r="CA35" i="20"/>
  <c r="BZ35" i="20"/>
  <c r="BY35" i="20"/>
  <c r="BX35" i="20"/>
  <c r="BW35" i="20"/>
  <c r="BV35" i="20"/>
  <c r="BU35" i="20"/>
  <c r="BT35" i="20"/>
  <c r="BS35" i="20"/>
  <c r="BR35" i="20"/>
  <c r="BQ35" i="20"/>
  <c r="BP35" i="20"/>
  <c r="BO35" i="20"/>
  <c r="BN35" i="20"/>
  <c r="BM35" i="20"/>
  <c r="BI35" i="20"/>
  <c r="BH35" i="20"/>
  <c r="BG35" i="20"/>
  <c r="BF35" i="20"/>
  <c r="BE35" i="20"/>
  <c r="BD35" i="20"/>
  <c r="BC35" i="20"/>
  <c r="BB35" i="20"/>
  <c r="BA35" i="20"/>
  <c r="AZ35" i="20"/>
  <c r="AY35" i="20"/>
  <c r="AX35" i="20"/>
  <c r="AW35" i="20"/>
  <c r="AV35" i="20"/>
  <c r="AU35" i="20"/>
  <c r="AT35" i="20"/>
  <c r="AS35" i="20"/>
  <c r="AR35" i="20"/>
  <c r="AN35" i="20"/>
  <c r="AM35" i="20"/>
  <c r="AL35" i="20"/>
  <c r="AK35" i="20"/>
  <c r="AJ35" i="20"/>
  <c r="AI35" i="20"/>
  <c r="AH35" i="20"/>
  <c r="AG35" i="20"/>
  <c r="AF35" i="20"/>
  <c r="AE35" i="20"/>
  <c r="AD35" i="20"/>
  <c r="AC35" i="20"/>
  <c r="AB35" i="20"/>
  <c r="AA35" i="20"/>
  <c r="Z35" i="20"/>
  <c r="Y35" i="20"/>
  <c r="X35" i="20"/>
  <c r="W35" i="20"/>
  <c r="S35" i="20"/>
  <c r="R35" i="20"/>
  <c r="Q35" i="20"/>
  <c r="P35" i="20"/>
  <c r="O35" i="20"/>
  <c r="N35" i="20"/>
  <c r="M35" i="20"/>
  <c r="L35" i="20"/>
  <c r="K35" i="20"/>
  <c r="J35" i="20"/>
  <c r="I35" i="20"/>
  <c r="H35" i="20"/>
  <c r="G35" i="20"/>
  <c r="E35" i="20"/>
  <c r="D35" i="20"/>
  <c r="C35" i="20"/>
  <c r="CY34" i="20"/>
  <c r="CX34" i="20"/>
  <c r="CW34" i="20"/>
  <c r="CV34" i="20"/>
  <c r="CU34" i="20"/>
  <c r="CT34" i="20"/>
  <c r="CS34" i="20"/>
  <c r="CR34" i="20"/>
  <c r="CQ34" i="20"/>
  <c r="CP34" i="20"/>
  <c r="CO34" i="20"/>
  <c r="CN34" i="20"/>
  <c r="CM34" i="20"/>
  <c r="CL34" i="20"/>
  <c r="CK34" i="20"/>
  <c r="CJ34" i="20"/>
  <c r="CI34" i="20"/>
  <c r="CH34" i="20"/>
  <c r="CD34" i="20"/>
  <c r="CC34" i="20"/>
  <c r="CB34" i="20"/>
  <c r="CA34" i="20"/>
  <c r="BZ34" i="20"/>
  <c r="BY34" i="20"/>
  <c r="BX34" i="20"/>
  <c r="BW34" i="20"/>
  <c r="BV34" i="20"/>
  <c r="BU34" i="20"/>
  <c r="BT34" i="20"/>
  <c r="BS34" i="20"/>
  <c r="BR34" i="20"/>
  <c r="BQ34" i="20"/>
  <c r="BP34" i="20"/>
  <c r="BO34" i="20"/>
  <c r="BN34" i="20"/>
  <c r="BM34" i="20"/>
  <c r="BI34" i="20"/>
  <c r="BH34" i="20"/>
  <c r="BG34" i="20"/>
  <c r="BF34" i="20"/>
  <c r="BE34" i="20"/>
  <c r="BD34" i="20"/>
  <c r="BC34" i="20"/>
  <c r="BB34" i="20"/>
  <c r="BA34" i="20"/>
  <c r="AZ34" i="20"/>
  <c r="AY34" i="20"/>
  <c r="AX34" i="20"/>
  <c r="AW34" i="20"/>
  <c r="AV34" i="20"/>
  <c r="AU34" i="20"/>
  <c r="AT34" i="20"/>
  <c r="AS34" i="20"/>
  <c r="AR34" i="20"/>
  <c r="AN34" i="20"/>
  <c r="AM34" i="20"/>
  <c r="AL34" i="20"/>
  <c r="AK34" i="20"/>
  <c r="AJ34" i="20"/>
  <c r="AI34" i="20"/>
  <c r="AH34" i="20"/>
  <c r="AG34" i="20"/>
  <c r="AF34" i="20"/>
  <c r="AE34" i="20"/>
  <c r="AD34" i="20"/>
  <c r="AC34" i="20"/>
  <c r="AB34" i="20"/>
  <c r="AA34" i="20"/>
  <c r="Z34" i="20"/>
  <c r="Y34" i="20"/>
  <c r="X34" i="20"/>
  <c r="W34" i="20"/>
  <c r="S34" i="20"/>
  <c r="R34" i="20"/>
  <c r="Q34" i="20"/>
  <c r="P34" i="20"/>
  <c r="O34" i="20"/>
  <c r="N34" i="20"/>
  <c r="M34" i="20"/>
  <c r="L34" i="20"/>
  <c r="K34" i="20"/>
  <c r="J34" i="20"/>
  <c r="I34" i="20"/>
  <c r="H34" i="20"/>
  <c r="G34" i="20"/>
  <c r="E34" i="20"/>
  <c r="D34" i="20"/>
  <c r="C34" i="20"/>
  <c r="CY33" i="20"/>
  <c r="CX33" i="20"/>
  <c r="CW33" i="20"/>
  <c r="CV33" i="20"/>
  <c r="CU33" i="20"/>
  <c r="CT33" i="20"/>
  <c r="CS33" i="20"/>
  <c r="CR33" i="20"/>
  <c r="CQ33" i="20"/>
  <c r="CP33" i="20"/>
  <c r="CO33" i="20"/>
  <c r="CN33" i="20"/>
  <c r="CM33" i="20"/>
  <c r="CL33" i="20"/>
  <c r="CK33" i="20"/>
  <c r="CJ33" i="20"/>
  <c r="CI33" i="20"/>
  <c r="CH33" i="20"/>
  <c r="CD33" i="20"/>
  <c r="CC33" i="20"/>
  <c r="CB33" i="20"/>
  <c r="CA33" i="20"/>
  <c r="BZ33" i="20"/>
  <c r="BY33" i="20"/>
  <c r="BX33" i="20"/>
  <c r="BW33" i="20"/>
  <c r="BV33" i="20"/>
  <c r="BU33" i="20"/>
  <c r="BT33" i="20"/>
  <c r="BS33" i="20"/>
  <c r="BR33" i="20"/>
  <c r="BQ33" i="20"/>
  <c r="BP33" i="20"/>
  <c r="BO33" i="20"/>
  <c r="BN33" i="20"/>
  <c r="BM33" i="20"/>
  <c r="BI33" i="20"/>
  <c r="BH33" i="20"/>
  <c r="BG33" i="20"/>
  <c r="BF33" i="20"/>
  <c r="BE33" i="20"/>
  <c r="BD33" i="20"/>
  <c r="BC33" i="20"/>
  <c r="BB33" i="20"/>
  <c r="BA33" i="20"/>
  <c r="AZ33" i="20"/>
  <c r="AY33" i="20"/>
  <c r="AX33" i="20"/>
  <c r="AW33" i="20"/>
  <c r="AV33" i="20"/>
  <c r="AU33" i="20"/>
  <c r="AT33" i="20"/>
  <c r="AS33" i="20"/>
  <c r="AR33" i="20"/>
  <c r="AN33" i="20"/>
  <c r="AM33" i="20"/>
  <c r="AL33" i="20"/>
  <c r="AK33" i="20"/>
  <c r="AJ33" i="20"/>
  <c r="AI33" i="20"/>
  <c r="AH33" i="20"/>
  <c r="AG33" i="20"/>
  <c r="AF33" i="20"/>
  <c r="AE33" i="20"/>
  <c r="AD33" i="20"/>
  <c r="AC33" i="20"/>
  <c r="AB33" i="20"/>
  <c r="AA33" i="20"/>
  <c r="Z33" i="20"/>
  <c r="Y33" i="20"/>
  <c r="X33" i="20"/>
  <c r="W33" i="20"/>
  <c r="S33" i="20"/>
  <c r="R33" i="20"/>
  <c r="Q33" i="20"/>
  <c r="P33" i="20"/>
  <c r="O33" i="20"/>
  <c r="N33" i="20"/>
  <c r="M33" i="20"/>
  <c r="L33" i="20"/>
  <c r="K33" i="20"/>
  <c r="J33" i="20"/>
  <c r="I33" i="20"/>
  <c r="H33" i="20"/>
  <c r="G33" i="20"/>
  <c r="E33" i="20"/>
  <c r="D33" i="20"/>
  <c r="C33" i="20"/>
  <c r="CY32" i="20"/>
  <c r="CX32" i="20"/>
  <c r="CW32" i="20"/>
  <c r="CV32" i="20"/>
  <c r="CU32" i="20"/>
  <c r="CT32" i="20"/>
  <c r="CS32" i="20"/>
  <c r="CR32" i="20"/>
  <c r="CQ32" i="20"/>
  <c r="CP32" i="20"/>
  <c r="CO32" i="20"/>
  <c r="CN32" i="20"/>
  <c r="CM32" i="20"/>
  <c r="CL32" i="20"/>
  <c r="CK32" i="20"/>
  <c r="CJ32" i="20"/>
  <c r="CI32" i="20"/>
  <c r="CH32" i="20"/>
  <c r="CD32" i="20"/>
  <c r="CC32" i="20"/>
  <c r="CB32" i="20"/>
  <c r="CA32" i="20"/>
  <c r="BZ32" i="20"/>
  <c r="BY32" i="20"/>
  <c r="BX32" i="20"/>
  <c r="BW32" i="20"/>
  <c r="BV32" i="20"/>
  <c r="BU32" i="20"/>
  <c r="BT32" i="20"/>
  <c r="BS32" i="20"/>
  <c r="BR32" i="20"/>
  <c r="BQ32" i="20"/>
  <c r="BP32" i="20"/>
  <c r="BO32" i="20"/>
  <c r="BN32" i="20"/>
  <c r="BM32" i="20"/>
  <c r="BI32" i="20"/>
  <c r="BH32" i="20"/>
  <c r="BG32" i="20"/>
  <c r="BF32" i="20"/>
  <c r="BE32" i="20"/>
  <c r="BD32" i="20"/>
  <c r="BC32" i="20"/>
  <c r="BB32" i="20"/>
  <c r="BA32" i="20"/>
  <c r="AZ32" i="20"/>
  <c r="AY32" i="20"/>
  <c r="AX32" i="20"/>
  <c r="AW32" i="20"/>
  <c r="AV32" i="20"/>
  <c r="AU32" i="20"/>
  <c r="AT32" i="20"/>
  <c r="AS32" i="20"/>
  <c r="AR32" i="20"/>
  <c r="AN32" i="20"/>
  <c r="AM32" i="20"/>
  <c r="AL32" i="20"/>
  <c r="AK32" i="20"/>
  <c r="AJ32" i="20"/>
  <c r="AI32" i="20"/>
  <c r="AH32" i="20"/>
  <c r="AG32" i="20"/>
  <c r="AF32" i="20"/>
  <c r="AE32" i="20"/>
  <c r="AD32" i="20"/>
  <c r="AC32" i="20"/>
  <c r="AB32" i="20"/>
  <c r="AA32" i="20"/>
  <c r="Z32" i="20"/>
  <c r="Y32" i="20"/>
  <c r="X32" i="20"/>
  <c r="W32" i="20"/>
  <c r="S32" i="20"/>
  <c r="R32" i="20"/>
  <c r="Q32" i="20"/>
  <c r="P32" i="20"/>
  <c r="O32" i="20"/>
  <c r="N32" i="20"/>
  <c r="M32" i="20"/>
  <c r="L32" i="20"/>
  <c r="K32" i="20"/>
  <c r="J32" i="20"/>
  <c r="I32" i="20"/>
  <c r="H32" i="20"/>
  <c r="G32" i="20"/>
  <c r="E32" i="20"/>
  <c r="D32" i="20"/>
  <c r="C32" i="20"/>
  <c r="CY31" i="20"/>
  <c r="CX31" i="20"/>
  <c r="CW31" i="20"/>
  <c r="CV31" i="20"/>
  <c r="CU31" i="20"/>
  <c r="CT31" i="20"/>
  <c r="CS31" i="20"/>
  <c r="CR31" i="20"/>
  <c r="CQ31" i="20"/>
  <c r="CP31" i="20"/>
  <c r="CO31" i="20"/>
  <c r="CN31" i="20"/>
  <c r="CM31" i="20"/>
  <c r="CL31" i="20"/>
  <c r="CK31" i="20"/>
  <c r="CJ31" i="20"/>
  <c r="CI31" i="20"/>
  <c r="CH31" i="20"/>
  <c r="CD31" i="20"/>
  <c r="CC31" i="20"/>
  <c r="CB31" i="20"/>
  <c r="CA31" i="20"/>
  <c r="BZ31" i="20"/>
  <c r="BY31" i="20"/>
  <c r="BX31" i="20"/>
  <c r="BW31" i="20"/>
  <c r="BV31" i="20"/>
  <c r="BU31" i="20"/>
  <c r="BT31" i="20"/>
  <c r="BS31" i="20"/>
  <c r="BR31" i="20"/>
  <c r="BQ31" i="20"/>
  <c r="BP31" i="20"/>
  <c r="BO31" i="20"/>
  <c r="BN31" i="20"/>
  <c r="BM31" i="20"/>
  <c r="BI31" i="20"/>
  <c r="BH31" i="20"/>
  <c r="BG31" i="20"/>
  <c r="BF31" i="20"/>
  <c r="BE31" i="20"/>
  <c r="BD31" i="20"/>
  <c r="BC31" i="20"/>
  <c r="BB31" i="20"/>
  <c r="BA31" i="20"/>
  <c r="AZ31" i="20"/>
  <c r="AY31" i="20"/>
  <c r="AX31" i="20"/>
  <c r="AW31" i="20"/>
  <c r="AV31" i="20"/>
  <c r="AU31" i="20"/>
  <c r="AT31" i="20"/>
  <c r="AS31" i="20"/>
  <c r="AR31" i="20"/>
  <c r="AN31" i="20"/>
  <c r="AM31" i="20"/>
  <c r="AL31" i="20"/>
  <c r="AK31" i="20"/>
  <c r="AJ31" i="20"/>
  <c r="AI31" i="20"/>
  <c r="AH31" i="20"/>
  <c r="AG31" i="20"/>
  <c r="AF31" i="20"/>
  <c r="AE31" i="20"/>
  <c r="AD31" i="20"/>
  <c r="AC31" i="20"/>
  <c r="AB31" i="20"/>
  <c r="AA31" i="20"/>
  <c r="Z31" i="20"/>
  <c r="Y31" i="20"/>
  <c r="X31" i="20"/>
  <c r="W31" i="20"/>
  <c r="S31" i="20"/>
  <c r="R31" i="20"/>
  <c r="Q31" i="20"/>
  <c r="P31" i="20"/>
  <c r="O31" i="20"/>
  <c r="N31" i="20"/>
  <c r="M31" i="20"/>
  <c r="L31" i="20"/>
  <c r="K31" i="20"/>
  <c r="J31" i="20"/>
  <c r="I31" i="20"/>
  <c r="H31" i="20"/>
  <c r="G31" i="20"/>
  <c r="E31" i="20"/>
  <c r="D31" i="20"/>
  <c r="C31" i="20"/>
  <c r="CY30" i="20"/>
  <c r="CX30" i="20"/>
  <c r="CW30" i="20"/>
  <c r="CV30" i="20"/>
  <c r="CU30" i="20"/>
  <c r="CT30" i="20"/>
  <c r="CS30" i="20"/>
  <c r="CR30" i="20"/>
  <c r="CQ30" i="20"/>
  <c r="CP30" i="20"/>
  <c r="CO30" i="20"/>
  <c r="CN30" i="20"/>
  <c r="CM30" i="20"/>
  <c r="CL30" i="20"/>
  <c r="CK30" i="20"/>
  <c r="CJ30" i="20"/>
  <c r="CI30" i="20"/>
  <c r="CH30" i="20"/>
  <c r="CD30" i="20"/>
  <c r="CC30" i="20"/>
  <c r="CB30" i="20"/>
  <c r="CA30" i="20"/>
  <c r="BZ30" i="20"/>
  <c r="BY30" i="20"/>
  <c r="BX30" i="20"/>
  <c r="BW30" i="20"/>
  <c r="BV30" i="20"/>
  <c r="BU30" i="20"/>
  <c r="BT30" i="20"/>
  <c r="BS30" i="20"/>
  <c r="BR30" i="20"/>
  <c r="BQ30" i="20"/>
  <c r="BP30" i="20"/>
  <c r="BO30" i="20"/>
  <c r="BN30" i="20"/>
  <c r="BM30" i="20"/>
  <c r="BI30" i="20"/>
  <c r="BH30" i="20"/>
  <c r="BG30" i="20"/>
  <c r="BF30" i="20"/>
  <c r="BE30" i="20"/>
  <c r="BD30" i="20"/>
  <c r="BC30" i="20"/>
  <c r="BB30" i="20"/>
  <c r="BA30" i="20"/>
  <c r="AZ30" i="20"/>
  <c r="AY30" i="20"/>
  <c r="AX30" i="20"/>
  <c r="AW30" i="20"/>
  <c r="AV30" i="20"/>
  <c r="AU30" i="20"/>
  <c r="AT30" i="20"/>
  <c r="AS30" i="20"/>
  <c r="AR30" i="20"/>
  <c r="AN30" i="20"/>
  <c r="AM30" i="20"/>
  <c r="AL30" i="20"/>
  <c r="AK30" i="20"/>
  <c r="AJ30" i="20"/>
  <c r="AI30" i="20"/>
  <c r="AH30" i="20"/>
  <c r="AG30" i="20"/>
  <c r="AF30" i="20"/>
  <c r="AE30" i="20"/>
  <c r="AD30" i="20"/>
  <c r="AC30" i="20"/>
  <c r="AB30" i="20"/>
  <c r="AA30" i="20"/>
  <c r="Z30" i="20"/>
  <c r="Y30" i="20"/>
  <c r="X30" i="20"/>
  <c r="W30" i="20"/>
  <c r="S30" i="20"/>
  <c r="R30" i="20"/>
  <c r="Q30" i="20"/>
  <c r="P30" i="20"/>
  <c r="O30" i="20"/>
  <c r="N30" i="20"/>
  <c r="M30" i="20"/>
  <c r="L30" i="20"/>
  <c r="K30" i="20"/>
  <c r="J30" i="20"/>
  <c r="I30" i="20"/>
  <c r="H30" i="20"/>
  <c r="G30" i="20"/>
  <c r="E30" i="20"/>
  <c r="D30" i="20"/>
  <c r="C30" i="20"/>
  <c r="CY29" i="20"/>
  <c r="CX29" i="20"/>
  <c r="CW29" i="20"/>
  <c r="CV29" i="20"/>
  <c r="CU29" i="20"/>
  <c r="CT29" i="20"/>
  <c r="CS29" i="20"/>
  <c r="CR29" i="20"/>
  <c r="CQ29" i="20"/>
  <c r="CP29" i="20"/>
  <c r="CO29" i="20"/>
  <c r="CN29" i="20"/>
  <c r="CM29" i="20"/>
  <c r="CL29" i="20"/>
  <c r="CK29" i="20"/>
  <c r="CJ29" i="20"/>
  <c r="CI29" i="20"/>
  <c r="CH29" i="20"/>
  <c r="CD29" i="20"/>
  <c r="CC29" i="20"/>
  <c r="CB29" i="20"/>
  <c r="CA29" i="20"/>
  <c r="BZ29" i="20"/>
  <c r="BY29" i="20"/>
  <c r="BX29" i="20"/>
  <c r="BW29" i="20"/>
  <c r="BV29" i="20"/>
  <c r="BU29" i="20"/>
  <c r="BT29" i="20"/>
  <c r="BS29" i="20"/>
  <c r="BR29" i="20"/>
  <c r="BQ29" i="20"/>
  <c r="BP29" i="20"/>
  <c r="BO29" i="20"/>
  <c r="BN29" i="20"/>
  <c r="BM29" i="20"/>
  <c r="BI29" i="20"/>
  <c r="BH29" i="20"/>
  <c r="BG29" i="20"/>
  <c r="BF29" i="20"/>
  <c r="BE29" i="20"/>
  <c r="BD29" i="20"/>
  <c r="BC29" i="20"/>
  <c r="BB29" i="20"/>
  <c r="BA29" i="20"/>
  <c r="AZ29" i="20"/>
  <c r="AY29" i="20"/>
  <c r="AX29" i="20"/>
  <c r="AW29" i="20"/>
  <c r="AV29" i="20"/>
  <c r="AU29" i="20"/>
  <c r="AT29" i="20"/>
  <c r="AS29" i="20"/>
  <c r="AR29" i="20"/>
  <c r="AN29" i="20"/>
  <c r="AM29" i="20"/>
  <c r="AL29" i="20"/>
  <c r="AK29" i="20"/>
  <c r="AJ29" i="20"/>
  <c r="AI29" i="20"/>
  <c r="AH29" i="20"/>
  <c r="AG29" i="20"/>
  <c r="AF29" i="20"/>
  <c r="AE29" i="20"/>
  <c r="AD29" i="20"/>
  <c r="AC29" i="20"/>
  <c r="AB29" i="20"/>
  <c r="AA29" i="20"/>
  <c r="Z29" i="20"/>
  <c r="Y29" i="20"/>
  <c r="X29" i="20"/>
  <c r="W29" i="20"/>
  <c r="S29" i="20"/>
  <c r="R29" i="20"/>
  <c r="Q29" i="20"/>
  <c r="P29" i="20"/>
  <c r="O29" i="20"/>
  <c r="N29" i="20"/>
  <c r="M29" i="20"/>
  <c r="L29" i="20"/>
  <c r="K29" i="20"/>
  <c r="J29" i="20"/>
  <c r="I29" i="20"/>
  <c r="H29" i="20"/>
  <c r="G29" i="20"/>
  <c r="E29" i="20"/>
  <c r="D29" i="20"/>
  <c r="C29" i="20"/>
  <c r="CY28" i="20"/>
  <c r="CX28" i="20"/>
  <c r="CW28" i="20"/>
  <c r="CV28" i="20"/>
  <c r="CU28" i="20"/>
  <c r="CT28" i="20"/>
  <c r="CS28" i="20"/>
  <c r="CR28" i="20"/>
  <c r="CQ28" i="20"/>
  <c r="CP28" i="20"/>
  <c r="CO28" i="20"/>
  <c r="CN28" i="20"/>
  <c r="CM28" i="20"/>
  <c r="CL28" i="20"/>
  <c r="CK28" i="20"/>
  <c r="CJ28" i="20"/>
  <c r="CI28" i="20"/>
  <c r="CH28" i="20"/>
  <c r="CD28" i="20"/>
  <c r="CC28" i="20"/>
  <c r="CB28" i="20"/>
  <c r="CA28" i="20"/>
  <c r="BZ28" i="20"/>
  <c r="BY28" i="20"/>
  <c r="BX28" i="20"/>
  <c r="BW28" i="20"/>
  <c r="BV28" i="20"/>
  <c r="BU28" i="20"/>
  <c r="BT28" i="20"/>
  <c r="BS28" i="20"/>
  <c r="BR28" i="20"/>
  <c r="BQ28" i="20"/>
  <c r="BP28" i="20"/>
  <c r="BO28" i="20"/>
  <c r="BN28" i="20"/>
  <c r="BM28" i="20"/>
  <c r="BI28" i="20"/>
  <c r="BH28" i="20"/>
  <c r="BG28" i="20"/>
  <c r="BF28" i="20"/>
  <c r="BE28" i="20"/>
  <c r="BD28" i="20"/>
  <c r="BC28" i="20"/>
  <c r="BB28" i="20"/>
  <c r="BA28" i="20"/>
  <c r="AZ28" i="20"/>
  <c r="AY28" i="20"/>
  <c r="AX28" i="20"/>
  <c r="AW28" i="20"/>
  <c r="AV28" i="20"/>
  <c r="AU28" i="20"/>
  <c r="AT28" i="20"/>
  <c r="AS28" i="20"/>
  <c r="AR28" i="20"/>
  <c r="AN28" i="20"/>
  <c r="AM28" i="20"/>
  <c r="AL28" i="20"/>
  <c r="AK28" i="20"/>
  <c r="AJ28" i="20"/>
  <c r="AI28" i="20"/>
  <c r="AH28" i="20"/>
  <c r="AG28" i="20"/>
  <c r="AF28" i="20"/>
  <c r="AE28" i="20"/>
  <c r="AD28" i="20"/>
  <c r="AC28" i="20"/>
  <c r="AB28" i="20"/>
  <c r="AA28" i="20"/>
  <c r="Z28" i="20"/>
  <c r="Y28" i="20"/>
  <c r="X28" i="20"/>
  <c r="W28" i="20"/>
  <c r="S28" i="20"/>
  <c r="R28" i="20"/>
  <c r="Q28" i="20"/>
  <c r="P28" i="20"/>
  <c r="O28" i="20"/>
  <c r="N28" i="20"/>
  <c r="M28" i="20"/>
  <c r="L28" i="20"/>
  <c r="K28" i="20"/>
  <c r="J28" i="20"/>
  <c r="I28" i="20"/>
  <c r="H28" i="20"/>
  <c r="G28" i="20"/>
  <c r="E28" i="20"/>
  <c r="D28" i="20"/>
  <c r="C28" i="20"/>
  <c r="CY27" i="20"/>
  <c r="CX27" i="20"/>
  <c r="CW27" i="20"/>
  <c r="CV27" i="20"/>
  <c r="CU27" i="20"/>
  <c r="CT27" i="20"/>
  <c r="CS27" i="20"/>
  <c r="CR27" i="20"/>
  <c r="CQ27" i="20"/>
  <c r="CP27" i="20"/>
  <c r="CO27" i="20"/>
  <c r="CN27" i="20"/>
  <c r="CM27" i="20"/>
  <c r="CL27" i="20"/>
  <c r="CK27" i="20"/>
  <c r="CJ27" i="20"/>
  <c r="CI27" i="20"/>
  <c r="CH27" i="20"/>
  <c r="CD27" i="20"/>
  <c r="CC27" i="20"/>
  <c r="CB27" i="20"/>
  <c r="CA27" i="20"/>
  <c r="BZ27" i="20"/>
  <c r="BY27" i="20"/>
  <c r="BX27" i="20"/>
  <c r="BW27" i="20"/>
  <c r="BV27" i="20"/>
  <c r="BU27" i="20"/>
  <c r="BT27" i="20"/>
  <c r="BS27" i="20"/>
  <c r="BR27" i="20"/>
  <c r="BQ27" i="20"/>
  <c r="BP27" i="20"/>
  <c r="BO27" i="20"/>
  <c r="BN27" i="20"/>
  <c r="BM27" i="20"/>
  <c r="BI27" i="20"/>
  <c r="BH27" i="20"/>
  <c r="BG27" i="20"/>
  <c r="BF27" i="20"/>
  <c r="BE27" i="20"/>
  <c r="BD27" i="20"/>
  <c r="BC27" i="20"/>
  <c r="BB27" i="20"/>
  <c r="BA27" i="20"/>
  <c r="AZ27" i="20"/>
  <c r="AY27" i="20"/>
  <c r="AX27" i="20"/>
  <c r="AW27" i="20"/>
  <c r="AV27" i="20"/>
  <c r="AU27" i="20"/>
  <c r="AT27" i="20"/>
  <c r="AS27" i="20"/>
  <c r="AR27" i="20"/>
  <c r="AN27" i="20"/>
  <c r="AM27" i="20"/>
  <c r="AL27" i="20"/>
  <c r="AK27" i="20"/>
  <c r="AJ27" i="20"/>
  <c r="AI27" i="20"/>
  <c r="AH27" i="20"/>
  <c r="AG27" i="20"/>
  <c r="AF27" i="20"/>
  <c r="AE27" i="20"/>
  <c r="AD27" i="20"/>
  <c r="AC27" i="20"/>
  <c r="AB27" i="20"/>
  <c r="AA27" i="20"/>
  <c r="Z27" i="20"/>
  <c r="Y27" i="20"/>
  <c r="X27" i="20"/>
  <c r="W27" i="20"/>
  <c r="S27" i="20"/>
  <c r="R27" i="20"/>
  <c r="Q27" i="20"/>
  <c r="P27" i="20"/>
  <c r="O27" i="20"/>
  <c r="N27" i="20"/>
  <c r="M27" i="20"/>
  <c r="L27" i="20"/>
  <c r="K27" i="20"/>
  <c r="J27" i="20"/>
  <c r="I27" i="20"/>
  <c r="H27" i="20"/>
  <c r="G27" i="20"/>
  <c r="E27" i="20"/>
  <c r="D27" i="20"/>
  <c r="C27" i="20"/>
  <c r="CY26" i="20"/>
  <c r="CX26" i="20"/>
  <c r="CW26" i="20"/>
  <c r="CV26" i="20"/>
  <c r="CU26" i="20"/>
  <c r="CT26" i="20"/>
  <c r="CS26" i="20"/>
  <c r="CR26" i="20"/>
  <c r="CQ26" i="20"/>
  <c r="CP26" i="20"/>
  <c r="CO26" i="20"/>
  <c r="CN26" i="20"/>
  <c r="CM26" i="20"/>
  <c r="CL26" i="20"/>
  <c r="CK26" i="20"/>
  <c r="CJ26" i="20"/>
  <c r="CI26" i="20"/>
  <c r="CH26" i="20"/>
  <c r="CD26" i="20"/>
  <c r="CC26" i="20"/>
  <c r="CB26" i="20"/>
  <c r="CA26" i="20"/>
  <c r="BZ26" i="20"/>
  <c r="BY26" i="20"/>
  <c r="BX26" i="20"/>
  <c r="BW26" i="20"/>
  <c r="BV26" i="20"/>
  <c r="BU26" i="20"/>
  <c r="BT26" i="20"/>
  <c r="BS26" i="20"/>
  <c r="BR26" i="20"/>
  <c r="BQ26" i="20"/>
  <c r="BP26" i="20"/>
  <c r="BO26" i="20"/>
  <c r="BN26" i="20"/>
  <c r="BM26" i="20"/>
  <c r="BI26" i="20"/>
  <c r="BH26" i="20"/>
  <c r="BG26" i="20"/>
  <c r="BF26" i="20"/>
  <c r="BE26" i="20"/>
  <c r="BD26" i="20"/>
  <c r="BC26" i="20"/>
  <c r="BB26" i="20"/>
  <c r="BA26" i="20"/>
  <c r="AZ26" i="20"/>
  <c r="AY26" i="20"/>
  <c r="AX26" i="20"/>
  <c r="AW26" i="20"/>
  <c r="AV26" i="20"/>
  <c r="AU26" i="20"/>
  <c r="AT26" i="20"/>
  <c r="AS26" i="20"/>
  <c r="AR26" i="20"/>
  <c r="AN26" i="20"/>
  <c r="AM26" i="20"/>
  <c r="AL26" i="20"/>
  <c r="AK26" i="20"/>
  <c r="AJ26" i="20"/>
  <c r="AI26" i="20"/>
  <c r="AH26" i="20"/>
  <c r="AG26" i="20"/>
  <c r="AF26" i="20"/>
  <c r="AE26" i="20"/>
  <c r="AD26" i="20"/>
  <c r="AC26" i="20"/>
  <c r="AB26" i="20"/>
  <c r="AA26" i="20"/>
  <c r="Z26" i="20"/>
  <c r="Y26" i="20"/>
  <c r="X26" i="20"/>
  <c r="W26" i="20"/>
  <c r="S26" i="20"/>
  <c r="R26" i="20"/>
  <c r="Q26" i="20"/>
  <c r="P26" i="20"/>
  <c r="O26" i="20"/>
  <c r="N26" i="20"/>
  <c r="M26" i="20"/>
  <c r="L26" i="20"/>
  <c r="K26" i="20"/>
  <c r="J26" i="20"/>
  <c r="I26" i="20"/>
  <c r="H26" i="20"/>
  <c r="G26" i="20"/>
  <c r="F26" i="20"/>
  <c r="E26" i="20"/>
  <c r="D26" i="20"/>
  <c r="C26" i="20"/>
  <c r="B26" i="20"/>
  <c r="F18" i="20"/>
  <c r="F29" i="20"/>
  <c r="B18" i="20"/>
  <c r="B27" i="20"/>
  <c r="CH13" i="20"/>
  <c r="BM13" i="20"/>
  <c r="AR13" i="20"/>
  <c r="W13" i="20"/>
  <c r="B12" i="20"/>
  <c r="B13" i="20"/>
  <c r="BJ51" i="9"/>
  <c r="BJ55" i="9"/>
  <c r="BJ53" i="9"/>
  <c r="BJ50" i="9"/>
  <c r="CL46" i="20"/>
  <c r="CZ46" i="20"/>
  <c r="CL48" i="20"/>
  <c r="CZ48" i="20"/>
  <c r="CL43" i="20"/>
  <c r="BJ29" i="20"/>
  <c r="AO30" i="20"/>
  <c r="BJ30" i="20"/>
  <c r="BJ39" i="20"/>
  <c r="AO28" i="20"/>
  <c r="BJ28" i="20"/>
  <c r="AO35" i="20"/>
  <c r="BJ41" i="20"/>
  <c r="BJ32" i="20"/>
  <c r="BJ33" i="20"/>
  <c r="AO34" i="20"/>
  <c r="BJ34" i="20"/>
  <c r="AO37" i="20"/>
  <c r="CE40" i="20"/>
  <c r="AO42" i="20"/>
  <c r="BJ42" i="20"/>
  <c r="AO43" i="20"/>
  <c r="CE50" i="20"/>
  <c r="B48" i="20"/>
  <c r="T48" i="20"/>
  <c r="DC48" i="20" s="1"/>
  <c r="AO48" i="20"/>
  <c r="BJ48" i="20"/>
  <c r="CE48" i="20"/>
  <c r="BJ27" i="20"/>
  <c r="AO36" i="20"/>
  <c r="BJ36" i="20"/>
  <c r="B39" i="20"/>
  <c r="T39" i="20"/>
  <c r="DC39" i="20" s="1"/>
  <c r="AO39" i="20"/>
  <c r="CE39" i="20"/>
  <c r="CZ39" i="20"/>
  <c r="AO45" i="20"/>
  <c r="B47" i="20"/>
  <c r="T47" i="20"/>
  <c r="DC47" i="20" s="1"/>
  <c r="AO47" i="20"/>
  <c r="BJ47" i="20"/>
  <c r="CE47" i="20"/>
  <c r="CZ47" i="20"/>
  <c r="BJ31" i="20"/>
  <c r="BJ37" i="20"/>
  <c r="T26" i="20"/>
  <c r="DC26" i="20" s="1"/>
  <c r="AO26" i="20"/>
  <c r="BJ26" i="20"/>
  <c r="CE26" i="20"/>
  <c r="CZ26" i="20"/>
  <c r="CZ27" i="20"/>
  <c r="BJ35" i="20"/>
  <c r="AO38" i="20"/>
  <c r="BJ38" i="20"/>
  <c r="AO44" i="20"/>
  <c r="BJ44" i="20"/>
  <c r="BJ45" i="20"/>
  <c r="AO46" i="20"/>
  <c r="BJ46" i="20"/>
  <c r="BJ43" i="20"/>
  <c r="AO49" i="20"/>
  <c r="AO27" i="20"/>
  <c r="AO29" i="20"/>
  <c r="B31" i="20"/>
  <c r="AO32" i="20"/>
  <c r="AO41" i="20"/>
  <c r="AO31" i="20"/>
  <c r="AO33" i="20"/>
  <c r="B35" i="20"/>
  <c r="CE37" i="20"/>
  <c r="AO40" i="20"/>
  <c r="BJ40" i="20"/>
  <c r="B43" i="20"/>
  <c r="T43" i="20"/>
  <c r="CE43" i="20"/>
  <c r="CZ43" i="20"/>
  <c r="DC43" i="20"/>
  <c r="BJ49" i="20"/>
  <c r="AO50" i="20"/>
  <c r="BJ50" i="20"/>
  <c r="CZ31" i="20"/>
  <c r="CZ34" i="20"/>
  <c r="CZ40" i="20"/>
  <c r="CZ42" i="20"/>
  <c r="CZ30" i="20"/>
  <c r="CZ28" i="20"/>
  <c r="CZ35" i="20"/>
  <c r="CL44" i="20"/>
  <c r="CZ44" i="20"/>
  <c r="CL49" i="20"/>
  <c r="CZ49" i="20"/>
  <c r="CZ32" i="20"/>
  <c r="CZ50" i="20"/>
  <c r="CZ29" i="20"/>
  <c r="CZ36" i="20"/>
  <c r="CZ38" i="20"/>
  <c r="CZ41" i="20"/>
  <c r="CL47" i="20"/>
  <c r="CZ33" i="20"/>
  <c r="CL45" i="20"/>
  <c r="CZ45" i="20"/>
  <c r="CZ37" i="20"/>
  <c r="CE27" i="20"/>
  <c r="CE28" i="20"/>
  <c r="CE38" i="20"/>
  <c r="CE31" i="20"/>
  <c r="CE45" i="20"/>
  <c r="CE35" i="20"/>
  <c r="CE36" i="20"/>
  <c r="CE46" i="20"/>
  <c r="CE32" i="20"/>
  <c r="CE29" i="20"/>
  <c r="CE30" i="20"/>
  <c r="CE41" i="20"/>
  <c r="CE44" i="20"/>
  <c r="CE33" i="20"/>
  <c r="CE34" i="20"/>
  <c r="CE42" i="20"/>
  <c r="CE49" i="20"/>
  <c r="F28" i="20"/>
  <c r="B30" i="20"/>
  <c r="F32" i="20"/>
  <c r="B34" i="20"/>
  <c r="F36" i="20"/>
  <c r="B38" i="20"/>
  <c r="T38" i="20"/>
  <c r="DC38" i="20" s="1"/>
  <c r="B42" i="20"/>
  <c r="T42" i="20"/>
  <c r="DC42" i="20"/>
  <c r="B46" i="20"/>
  <c r="T46" i="20"/>
  <c r="DC46" i="20"/>
  <c r="B50" i="20"/>
  <c r="T50" i="20"/>
  <c r="DC50" i="20" s="1"/>
  <c r="F33" i="20"/>
  <c r="F27" i="20"/>
  <c r="T27" i="20"/>
  <c r="DC27" i="20"/>
  <c r="B29" i="20"/>
  <c r="T29" i="20"/>
  <c r="DC29" i="20" s="1"/>
  <c r="F31" i="20"/>
  <c r="B33" i="20"/>
  <c r="F35" i="20"/>
  <c r="B37" i="20"/>
  <c r="T37" i="20"/>
  <c r="DC37" i="20"/>
  <c r="B41" i="20"/>
  <c r="T41" i="20"/>
  <c r="DC41" i="20" s="1"/>
  <c r="B45" i="20"/>
  <c r="T45" i="20"/>
  <c r="DC45" i="20" s="1"/>
  <c r="B49" i="20"/>
  <c r="T49" i="20"/>
  <c r="DC49" i="20" s="1"/>
  <c r="B28" i="20"/>
  <c r="F30" i="20"/>
  <c r="B32" i="20"/>
  <c r="F34" i="20"/>
  <c r="B36" i="20"/>
  <c r="B40" i="20"/>
  <c r="T40" i="20"/>
  <c r="DC40" i="20" s="1"/>
  <c r="B44" i="20"/>
  <c r="T44" i="20"/>
  <c r="DC44" i="20"/>
  <c r="AQ49" i="19"/>
  <c r="AP49" i="19"/>
  <c r="AO49" i="19"/>
  <c r="AN49" i="19"/>
  <c r="AM49" i="19"/>
  <c r="AL49" i="19"/>
  <c r="AK49" i="19"/>
  <c r="AJ49" i="19"/>
  <c r="AI49" i="19"/>
  <c r="AH49" i="19"/>
  <c r="AG49" i="19"/>
  <c r="AE49" i="19"/>
  <c r="AB49" i="19"/>
  <c r="AA49" i="19"/>
  <c r="Z49" i="19"/>
  <c r="Y49" i="19"/>
  <c r="X49" i="19"/>
  <c r="W49" i="19"/>
  <c r="S49" i="19"/>
  <c r="R49" i="19"/>
  <c r="Q49" i="19"/>
  <c r="P49" i="19"/>
  <c r="O49" i="19"/>
  <c r="N49" i="19"/>
  <c r="M49" i="19"/>
  <c r="L49" i="19"/>
  <c r="K49" i="19"/>
  <c r="J49" i="19"/>
  <c r="I49" i="19"/>
  <c r="H49" i="19"/>
  <c r="G49" i="19"/>
  <c r="F49" i="19"/>
  <c r="E49" i="19"/>
  <c r="D49" i="19"/>
  <c r="C49" i="19"/>
  <c r="B49" i="19"/>
  <c r="AQ48" i="19"/>
  <c r="AP48" i="19"/>
  <c r="AO48" i="19"/>
  <c r="AN48" i="19"/>
  <c r="AM48" i="19"/>
  <c r="AL48" i="19"/>
  <c r="AK48" i="19"/>
  <c r="AJ48" i="19"/>
  <c r="AI48" i="19"/>
  <c r="AH48" i="19"/>
  <c r="AG48" i="19"/>
  <c r="AE48" i="19"/>
  <c r="AB48" i="19"/>
  <c r="AA48" i="19"/>
  <c r="Z48" i="19"/>
  <c r="Y48" i="19"/>
  <c r="X48" i="19"/>
  <c r="W48" i="19"/>
  <c r="S48" i="19"/>
  <c r="R48" i="19"/>
  <c r="Q48" i="19"/>
  <c r="P48" i="19"/>
  <c r="O48" i="19"/>
  <c r="N48" i="19"/>
  <c r="M48" i="19"/>
  <c r="L48" i="19"/>
  <c r="K48" i="19"/>
  <c r="J48" i="19"/>
  <c r="I48" i="19"/>
  <c r="H48" i="19"/>
  <c r="G48" i="19"/>
  <c r="F48" i="19"/>
  <c r="E48" i="19"/>
  <c r="D48" i="19"/>
  <c r="C48" i="19"/>
  <c r="B48" i="19"/>
  <c r="AQ47" i="19"/>
  <c r="AP47" i="19"/>
  <c r="AO47" i="19"/>
  <c r="AN47" i="19"/>
  <c r="AM47" i="19"/>
  <c r="AL47" i="19"/>
  <c r="AK47" i="19"/>
  <c r="AJ47" i="19"/>
  <c r="AI47" i="19"/>
  <c r="AH47" i="19"/>
  <c r="AG47" i="19"/>
  <c r="AE47" i="19"/>
  <c r="AB47" i="19"/>
  <c r="AA47" i="19"/>
  <c r="Z47" i="19"/>
  <c r="Y47" i="19"/>
  <c r="X47" i="19"/>
  <c r="W47" i="19"/>
  <c r="S47" i="19"/>
  <c r="R47" i="19"/>
  <c r="Q47" i="19"/>
  <c r="P47" i="19"/>
  <c r="O47" i="19"/>
  <c r="N47" i="19"/>
  <c r="M47" i="19"/>
  <c r="L47" i="19"/>
  <c r="K47" i="19"/>
  <c r="J47" i="19"/>
  <c r="I47" i="19"/>
  <c r="H47" i="19"/>
  <c r="G47" i="19"/>
  <c r="T47" i="19" s="1"/>
  <c r="F47" i="19"/>
  <c r="E47" i="19"/>
  <c r="D47" i="19"/>
  <c r="C47" i="19"/>
  <c r="B47" i="19"/>
  <c r="AQ46" i="19"/>
  <c r="AP46" i="19"/>
  <c r="AO46" i="19"/>
  <c r="AN46" i="19"/>
  <c r="AM46" i="19"/>
  <c r="AL46" i="19"/>
  <c r="AK46" i="19"/>
  <c r="AJ46" i="19"/>
  <c r="AI46" i="19"/>
  <c r="AH46" i="19"/>
  <c r="AG46" i="19"/>
  <c r="AE46" i="19"/>
  <c r="AB46" i="19"/>
  <c r="AA46" i="19"/>
  <c r="Z46" i="19"/>
  <c r="Y46" i="19"/>
  <c r="X46" i="19"/>
  <c r="W46" i="19"/>
  <c r="S46" i="19"/>
  <c r="R46" i="19"/>
  <c r="Q46" i="19"/>
  <c r="P46" i="19"/>
  <c r="O46" i="19"/>
  <c r="N46" i="19"/>
  <c r="M46" i="19"/>
  <c r="L46" i="19"/>
  <c r="K46" i="19"/>
  <c r="J46" i="19"/>
  <c r="I46" i="19"/>
  <c r="H46" i="19"/>
  <c r="G46" i="19"/>
  <c r="F46" i="19"/>
  <c r="E46" i="19"/>
  <c r="D46" i="19"/>
  <c r="C46" i="19"/>
  <c r="B46" i="19"/>
  <c r="AQ45" i="19"/>
  <c r="AP45" i="19"/>
  <c r="AO45" i="19"/>
  <c r="AN45" i="19"/>
  <c r="AM45" i="19"/>
  <c r="AL45" i="19"/>
  <c r="AK45" i="19"/>
  <c r="AJ45" i="19"/>
  <c r="AI45" i="19"/>
  <c r="AH45" i="19"/>
  <c r="AG45" i="19"/>
  <c r="AE45" i="19"/>
  <c r="AB45" i="19"/>
  <c r="AA45" i="19"/>
  <c r="Z45" i="19"/>
  <c r="Y45" i="19"/>
  <c r="X45" i="19"/>
  <c r="W45" i="19"/>
  <c r="S45" i="19"/>
  <c r="R45" i="19"/>
  <c r="Q45" i="19"/>
  <c r="P45" i="19"/>
  <c r="O45" i="19"/>
  <c r="N45" i="19"/>
  <c r="M45" i="19"/>
  <c r="L45" i="19"/>
  <c r="K45" i="19"/>
  <c r="J45" i="19"/>
  <c r="I45" i="19"/>
  <c r="H45" i="19"/>
  <c r="G45" i="19"/>
  <c r="F45" i="19"/>
  <c r="E45" i="19"/>
  <c r="D45" i="19"/>
  <c r="C45" i="19"/>
  <c r="B45" i="19"/>
  <c r="AQ44" i="19"/>
  <c r="AP44" i="19"/>
  <c r="AO44" i="19"/>
  <c r="AN44" i="19"/>
  <c r="AM44" i="19"/>
  <c r="AL44" i="19"/>
  <c r="AK44" i="19"/>
  <c r="AJ44" i="19"/>
  <c r="AI44" i="19"/>
  <c r="AH44" i="19"/>
  <c r="AG44" i="19"/>
  <c r="AE44" i="19"/>
  <c r="AB44" i="19"/>
  <c r="AA44" i="19"/>
  <c r="Z44" i="19"/>
  <c r="Y44" i="19"/>
  <c r="X44" i="19"/>
  <c r="W44" i="19"/>
  <c r="S44" i="19"/>
  <c r="R44" i="19"/>
  <c r="Q44" i="19"/>
  <c r="P44" i="19"/>
  <c r="O44" i="19"/>
  <c r="N44" i="19"/>
  <c r="M44" i="19"/>
  <c r="L44" i="19"/>
  <c r="K44" i="19"/>
  <c r="J44" i="19"/>
  <c r="I44" i="19"/>
  <c r="H44" i="19"/>
  <c r="G44" i="19"/>
  <c r="F44" i="19"/>
  <c r="E44" i="19"/>
  <c r="D44" i="19"/>
  <c r="C44" i="19"/>
  <c r="T44" i="19" s="1"/>
  <c r="B44" i="19"/>
  <c r="AQ43" i="19"/>
  <c r="AP43" i="19"/>
  <c r="AO43" i="19"/>
  <c r="AN43" i="19"/>
  <c r="AM43" i="19"/>
  <c r="AL43" i="19"/>
  <c r="AK43" i="19"/>
  <c r="AJ43" i="19"/>
  <c r="AI43" i="19"/>
  <c r="AH43" i="19"/>
  <c r="AG43" i="19"/>
  <c r="AE43" i="19"/>
  <c r="AB43" i="19"/>
  <c r="AA43" i="19"/>
  <c r="Z43" i="19"/>
  <c r="Y43" i="19"/>
  <c r="X43" i="19"/>
  <c r="W43" i="19"/>
  <c r="S43" i="19"/>
  <c r="R43" i="19"/>
  <c r="Q43" i="19"/>
  <c r="P43" i="19"/>
  <c r="O43" i="19"/>
  <c r="N43" i="19"/>
  <c r="M43" i="19"/>
  <c r="L43" i="19"/>
  <c r="K43" i="19"/>
  <c r="J43" i="19"/>
  <c r="I43" i="19"/>
  <c r="H43" i="19"/>
  <c r="G43" i="19"/>
  <c r="T43" i="19" s="1"/>
  <c r="F43" i="19"/>
  <c r="E43" i="19"/>
  <c r="D43" i="19"/>
  <c r="C43" i="19"/>
  <c r="B43" i="19"/>
  <c r="AQ42" i="19"/>
  <c r="AP42" i="19"/>
  <c r="AO42" i="19"/>
  <c r="AN42" i="19"/>
  <c r="AM42" i="19"/>
  <c r="AL42" i="19"/>
  <c r="AK42" i="19"/>
  <c r="AJ42" i="19"/>
  <c r="AI42" i="19"/>
  <c r="AH42" i="19"/>
  <c r="AG42" i="19"/>
  <c r="AE42" i="19"/>
  <c r="AB42" i="19"/>
  <c r="AA42" i="19"/>
  <c r="Z42" i="19"/>
  <c r="Y42" i="19"/>
  <c r="X42" i="19"/>
  <c r="W42" i="19"/>
  <c r="S42" i="19"/>
  <c r="R42" i="19"/>
  <c r="Q42" i="19"/>
  <c r="P42" i="19"/>
  <c r="O42" i="19"/>
  <c r="N42" i="19"/>
  <c r="M42" i="19"/>
  <c r="L42" i="19"/>
  <c r="K42" i="19"/>
  <c r="J42" i="19"/>
  <c r="I42" i="19"/>
  <c r="H42" i="19"/>
  <c r="G42" i="19"/>
  <c r="F42" i="19"/>
  <c r="E42" i="19"/>
  <c r="D42" i="19"/>
  <c r="C42" i="19"/>
  <c r="B42" i="19"/>
  <c r="AQ41" i="19"/>
  <c r="AP41" i="19"/>
  <c r="AO41" i="19"/>
  <c r="AN41" i="19"/>
  <c r="AM41" i="19"/>
  <c r="AL41" i="19"/>
  <c r="AK41" i="19"/>
  <c r="AJ41" i="19"/>
  <c r="AI41" i="19"/>
  <c r="AH41" i="19"/>
  <c r="AG41" i="19"/>
  <c r="AE41" i="19"/>
  <c r="AB41" i="19"/>
  <c r="AA41" i="19"/>
  <c r="Z41" i="19"/>
  <c r="Y41" i="19"/>
  <c r="X41" i="19"/>
  <c r="W41" i="19"/>
  <c r="S41" i="19"/>
  <c r="R41" i="19"/>
  <c r="Q41" i="19"/>
  <c r="P41" i="19"/>
  <c r="O41" i="19"/>
  <c r="N41" i="19"/>
  <c r="M41" i="19"/>
  <c r="L41" i="19"/>
  <c r="K41" i="19"/>
  <c r="J41" i="19"/>
  <c r="I41" i="19"/>
  <c r="H41" i="19"/>
  <c r="G41" i="19"/>
  <c r="F41" i="19"/>
  <c r="E41" i="19"/>
  <c r="D41" i="19"/>
  <c r="C41" i="19"/>
  <c r="B41" i="19"/>
  <c r="AQ40" i="19"/>
  <c r="AP40" i="19"/>
  <c r="AO40" i="19"/>
  <c r="AN40" i="19"/>
  <c r="AM40" i="19"/>
  <c r="AL40" i="19"/>
  <c r="AK40" i="19"/>
  <c r="AJ40" i="19"/>
  <c r="AI40" i="19"/>
  <c r="AH40" i="19"/>
  <c r="AG40" i="19"/>
  <c r="AE40" i="19"/>
  <c r="AB40" i="19"/>
  <c r="AA40" i="19"/>
  <c r="Z40" i="19"/>
  <c r="Y40" i="19"/>
  <c r="X40" i="19"/>
  <c r="W40" i="19"/>
  <c r="S40" i="19"/>
  <c r="R40" i="19"/>
  <c r="Q40" i="19"/>
  <c r="P40" i="19"/>
  <c r="O40" i="19"/>
  <c r="N40" i="19"/>
  <c r="M40" i="19"/>
  <c r="L40" i="19"/>
  <c r="K40" i="19"/>
  <c r="J40" i="19"/>
  <c r="I40" i="19"/>
  <c r="H40" i="19"/>
  <c r="G40" i="19"/>
  <c r="F40" i="19"/>
  <c r="E40" i="19"/>
  <c r="D40" i="19"/>
  <c r="C40" i="19"/>
  <c r="B40" i="19"/>
  <c r="AQ39" i="19"/>
  <c r="AP39" i="19"/>
  <c r="AO39" i="19"/>
  <c r="AN39" i="19"/>
  <c r="AM39" i="19"/>
  <c r="AL39" i="19"/>
  <c r="AK39" i="19"/>
  <c r="AJ39" i="19"/>
  <c r="AI39" i="19"/>
  <c r="AH39" i="19"/>
  <c r="AG39" i="19"/>
  <c r="AE39" i="19"/>
  <c r="AB39" i="19"/>
  <c r="AA39" i="19"/>
  <c r="Z39" i="19"/>
  <c r="Y39" i="19"/>
  <c r="X39" i="19"/>
  <c r="W39" i="19"/>
  <c r="S39" i="19"/>
  <c r="R39" i="19"/>
  <c r="Q39" i="19"/>
  <c r="P39" i="19"/>
  <c r="O39" i="19"/>
  <c r="N39" i="19"/>
  <c r="M39" i="19"/>
  <c r="L39" i="19"/>
  <c r="K39" i="19"/>
  <c r="J39" i="19"/>
  <c r="I39" i="19"/>
  <c r="H39" i="19"/>
  <c r="G39" i="19"/>
  <c r="T39" i="19" s="1"/>
  <c r="F39" i="19"/>
  <c r="E39" i="19"/>
  <c r="D39" i="19"/>
  <c r="C39" i="19"/>
  <c r="B39" i="19"/>
  <c r="AQ38" i="19"/>
  <c r="AP38" i="19"/>
  <c r="AO38" i="19"/>
  <c r="AN38" i="19"/>
  <c r="AM38" i="19"/>
  <c r="AL38" i="19"/>
  <c r="AK38" i="19"/>
  <c r="AJ38" i="19"/>
  <c r="AI38" i="19"/>
  <c r="AH38" i="19"/>
  <c r="AG38" i="19"/>
  <c r="AE38" i="19"/>
  <c r="AB38" i="19"/>
  <c r="AA38" i="19"/>
  <c r="Z38" i="19"/>
  <c r="Y38" i="19"/>
  <c r="X38" i="19"/>
  <c r="W38" i="19"/>
  <c r="S38" i="19"/>
  <c r="R38" i="19"/>
  <c r="Q38" i="19"/>
  <c r="P38" i="19"/>
  <c r="O38" i="19"/>
  <c r="N38" i="19"/>
  <c r="M38" i="19"/>
  <c r="L38" i="19"/>
  <c r="K38" i="19"/>
  <c r="J38" i="19"/>
  <c r="I38" i="19"/>
  <c r="H38" i="19"/>
  <c r="G38" i="19"/>
  <c r="F38" i="19"/>
  <c r="E38" i="19"/>
  <c r="D38" i="19"/>
  <c r="C38" i="19"/>
  <c r="B38" i="19"/>
  <c r="AQ37" i="19"/>
  <c r="AP37" i="19"/>
  <c r="AO37" i="19"/>
  <c r="AN37" i="19"/>
  <c r="AM37" i="19"/>
  <c r="AL37" i="19"/>
  <c r="AK37" i="19"/>
  <c r="AJ37" i="19"/>
  <c r="AI37" i="19"/>
  <c r="AH37" i="19"/>
  <c r="AG37" i="19"/>
  <c r="AE37" i="19"/>
  <c r="AB37" i="19"/>
  <c r="AA37" i="19"/>
  <c r="Z37" i="19"/>
  <c r="Y37" i="19"/>
  <c r="X37" i="19"/>
  <c r="W37" i="19"/>
  <c r="S37" i="19"/>
  <c r="R37" i="19"/>
  <c r="Q37" i="19"/>
  <c r="P37" i="19"/>
  <c r="O37" i="19"/>
  <c r="N37" i="19"/>
  <c r="M37" i="19"/>
  <c r="L37" i="19"/>
  <c r="K37" i="19"/>
  <c r="J37" i="19"/>
  <c r="I37" i="19"/>
  <c r="H37" i="19"/>
  <c r="G37" i="19"/>
  <c r="F37" i="19"/>
  <c r="E37" i="19"/>
  <c r="D37" i="19"/>
  <c r="C37" i="19"/>
  <c r="B37" i="19"/>
  <c r="AQ36" i="19"/>
  <c r="AP36" i="19"/>
  <c r="AO36" i="19"/>
  <c r="AN36" i="19"/>
  <c r="AM36" i="19"/>
  <c r="AL36" i="19"/>
  <c r="AK36" i="19"/>
  <c r="AJ36" i="19"/>
  <c r="AI36" i="19"/>
  <c r="AH36" i="19"/>
  <c r="AG36" i="19"/>
  <c r="AE36" i="19"/>
  <c r="AB36" i="19"/>
  <c r="AA36" i="19"/>
  <c r="Z36" i="19"/>
  <c r="Y36" i="19"/>
  <c r="X36" i="19"/>
  <c r="W36" i="19"/>
  <c r="S36" i="19"/>
  <c r="R36" i="19"/>
  <c r="Q36" i="19"/>
  <c r="P36" i="19"/>
  <c r="O36" i="19"/>
  <c r="N36" i="19"/>
  <c r="M36" i="19"/>
  <c r="L36" i="19"/>
  <c r="K36" i="19"/>
  <c r="J36" i="19"/>
  <c r="I36" i="19"/>
  <c r="H36" i="19"/>
  <c r="G36" i="19"/>
  <c r="F36" i="19"/>
  <c r="E36" i="19"/>
  <c r="D36" i="19"/>
  <c r="C36" i="19"/>
  <c r="B36" i="19"/>
  <c r="AQ35" i="19"/>
  <c r="AP35" i="19"/>
  <c r="AO35" i="19"/>
  <c r="AN35" i="19"/>
  <c r="AM35" i="19"/>
  <c r="AL35" i="19"/>
  <c r="AK35" i="19"/>
  <c r="AJ35" i="19"/>
  <c r="AI35" i="19"/>
  <c r="AH35" i="19"/>
  <c r="AG35" i="19"/>
  <c r="AE35" i="19"/>
  <c r="AB35" i="19"/>
  <c r="AA35" i="19"/>
  <c r="Z35" i="19"/>
  <c r="Y35" i="19"/>
  <c r="X35" i="19"/>
  <c r="W35" i="19"/>
  <c r="S35" i="19"/>
  <c r="R35" i="19"/>
  <c r="Q35" i="19"/>
  <c r="P35" i="19"/>
  <c r="O35" i="19"/>
  <c r="N35" i="19"/>
  <c r="M35" i="19"/>
  <c r="L35" i="19"/>
  <c r="K35" i="19"/>
  <c r="J35" i="19"/>
  <c r="I35" i="19"/>
  <c r="H35" i="19"/>
  <c r="G35" i="19"/>
  <c r="T35" i="19" s="1"/>
  <c r="F35" i="19"/>
  <c r="E35" i="19"/>
  <c r="D35" i="19"/>
  <c r="C35" i="19"/>
  <c r="B35" i="19"/>
  <c r="AQ34" i="19"/>
  <c r="AP34" i="19"/>
  <c r="AO34" i="19"/>
  <c r="AN34" i="19"/>
  <c r="AM34" i="19"/>
  <c r="AL34" i="19"/>
  <c r="AK34" i="19"/>
  <c r="AJ34" i="19"/>
  <c r="AI34" i="19"/>
  <c r="AH34" i="19"/>
  <c r="AG34" i="19"/>
  <c r="AE34" i="19"/>
  <c r="AB34" i="19"/>
  <c r="AA34" i="19"/>
  <c r="Z34" i="19"/>
  <c r="Y34" i="19"/>
  <c r="X34" i="19"/>
  <c r="W34" i="19"/>
  <c r="S34" i="19"/>
  <c r="R34" i="19"/>
  <c r="Q34" i="19"/>
  <c r="P34" i="19"/>
  <c r="O34" i="19"/>
  <c r="N34" i="19"/>
  <c r="M34" i="19"/>
  <c r="L34" i="19"/>
  <c r="K34" i="19"/>
  <c r="J34" i="19"/>
  <c r="I34" i="19"/>
  <c r="H34" i="19"/>
  <c r="G34" i="19"/>
  <c r="F34" i="19"/>
  <c r="E34" i="19"/>
  <c r="D34" i="19"/>
  <c r="C34" i="19"/>
  <c r="B34" i="19"/>
  <c r="AQ33" i="19"/>
  <c r="AP33" i="19"/>
  <c r="AO33" i="19"/>
  <c r="AN33" i="19"/>
  <c r="AM33" i="19"/>
  <c r="AL33" i="19"/>
  <c r="AK33" i="19"/>
  <c r="AJ33" i="19"/>
  <c r="AI33" i="19"/>
  <c r="AH33" i="19"/>
  <c r="AG33" i="19"/>
  <c r="AE33" i="19"/>
  <c r="AB33" i="19"/>
  <c r="AA33" i="19"/>
  <c r="Z33" i="19"/>
  <c r="Y33" i="19"/>
  <c r="X33" i="19"/>
  <c r="W33" i="19"/>
  <c r="S33" i="19"/>
  <c r="R33" i="19"/>
  <c r="Q33" i="19"/>
  <c r="P33" i="19"/>
  <c r="O33" i="19"/>
  <c r="N33" i="19"/>
  <c r="M33" i="19"/>
  <c r="L33" i="19"/>
  <c r="K33" i="19"/>
  <c r="J33" i="19"/>
  <c r="I33" i="19"/>
  <c r="H33" i="19"/>
  <c r="G33" i="19"/>
  <c r="F33" i="19"/>
  <c r="E33" i="19"/>
  <c r="D33" i="19"/>
  <c r="C33" i="19"/>
  <c r="B33" i="19"/>
  <c r="AQ32" i="19"/>
  <c r="AP32" i="19"/>
  <c r="AO32" i="19"/>
  <c r="AN32" i="19"/>
  <c r="AM32" i="19"/>
  <c r="AL32" i="19"/>
  <c r="AK32" i="19"/>
  <c r="AJ32" i="19"/>
  <c r="AI32" i="19"/>
  <c r="AH32" i="19"/>
  <c r="AG32" i="19"/>
  <c r="AE32" i="19"/>
  <c r="AB32" i="19"/>
  <c r="AA32" i="19"/>
  <c r="Z32" i="19"/>
  <c r="Y32" i="19"/>
  <c r="X32" i="19"/>
  <c r="W32" i="19"/>
  <c r="S32" i="19"/>
  <c r="R32" i="19"/>
  <c r="Q32" i="19"/>
  <c r="P32" i="19"/>
  <c r="O32" i="19"/>
  <c r="N32" i="19"/>
  <c r="M32" i="19"/>
  <c r="L32" i="19"/>
  <c r="K32" i="19"/>
  <c r="J32" i="19"/>
  <c r="I32" i="19"/>
  <c r="H32" i="19"/>
  <c r="G32" i="19"/>
  <c r="F32" i="19"/>
  <c r="E32" i="19"/>
  <c r="D32" i="19"/>
  <c r="C32" i="19"/>
  <c r="B32" i="19"/>
  <c r="AQ31" i="19"/>
  <c r="AP31" i="19"/>
  <c r="AO31" i="19"/>
  <c r="AN31" i="19"/>
  <c r="AM31" i="19"/>
  <c r="AL31" i="19"/>
  <c r="AK31" i="19"/>
  <c r="AJ31" i="19"/>
  <c r="AI31" i="19"/>
  <c r="AH31" i="19"/>
  <c r="AG31" i="19"/>
  <c r="AE31" i="19"/>
  <c r="AB31" i="19"/>
  <c r="AA31" i="19"/>
  <c r="Z31" i="19"/>
  <c r="Y31" i="19"/>
  <c r="X31" i="19"/>
  <c r="W31" i="19"/>
  <c r="S31" i="19"/>
  <c r="R31" i="19"/>
  <c r="Q31" i="19"/>
  <c r="P31" i="19"/>
  <c r="O31" i="19"/>
  <c r="N31" i="19"/>
  <c r="M31" i="19"/>
  <c r="L31" i="19"/>
  <c r="K31" i="19"/>
  <c r="J31" i="19"/>
  <c r="I31" i="19"/>
  <c r="H31" i="19"/>
  <c r="G31" i="19"/>
  <c r="T31" i="19" s="1"/>
  <c r="F31" i="19"/>
  <c r="E31" i="19"/>
  <c r="D31" i="19"/>
  <c r="C31" i="19"/>
  <c r="B31" i="19"/>
  <c r="AQ30" i="19"/>
  <c r="AP30" i="19"/>
  <c r="AO30" i="19"/>
  <c r="AN30" i="19"/>
  <c r="AM30" i="19"/>
  <c r="AL30" i="19"/>
  <c r="AK30" i="19"/>
  <c r="AJ30" i="19"/>
  <c r="AI30" i="19"/>
  <c r="AH30" i="19"/>
  <c r="AG30" i="19"/>
  <c r="AE30" i="19"/>
  <c r="AB30" i="19"/>
  <c r="AA30" i="19"/>
  <c r="Z30" i="19"/>
  <c r="Y30" i="19"/>
  <c r="X30" i="19"/>
  <c r="W30" i="19"/>
  <c r="S30" i="19"/>
  <c r="R30" i="19"/>
  <c r="Q30" i="19"/>
  <c r="P30" i="19"/>
  <c r="O30" i="19"/>
  <c r="N30" i="19"/>
  <c r="M30" i="19"/>
  <c r="L30" i="19"/>
  <c r="K30" i="19"/>
  <c r="J30" i="19"/>
  <c r="I30" i="19"/>
  <c r="H30" i="19"/>
  <c r="G30" i="19"/>
  <c r="F30" i="19"/>
  <c r="E30" i="19"/>
  <c r="D30" i="19"/>
  <c r="C30" i="19"/>
  <c r="B30" i="19"/>
  <c r="AQ29" i="19"/>
  <c r="AP29" i="19"/>
  <c r="AO29" i="19"/>
  <c r="AN29" i="19"/>
  <c r="AM29" i="19"/>
  <c r="AL29" i="19"/>
  <c r="AK29" i="19"/>
  <c r="AJ29" i="19"/>
  <c r="AI29" i="19"/>
  <c r="AH29" i="19"/>
  <c r="AG29" i="19"/>
  <c r="AE29" i="19"/>
  <c r="AB29" i="19"/>
  <c r="AA29" i="19"/>
  <c r="Z29" i="19"/>
  <c r="Y29" i="19"/>
  <c r="X29" i="19"/>
  <c r="W29" i="19"/>
  <c r="S29" i="19"/>
  <c r="R29" i="19"/>
  <c r="Q29" i="19"/>
  <c r="P29" i="19"/>
  <c r="O29" i="19"/>
  <c r="N29" i="19"/>
  <c r="M29" i="19"/>
  <c r="L29" i="19"/>
  <c r="K29" i="19"/>
  <c r="J29" i="19"/>
  <c r="I29" i="19"/>
  <c r="H29" i="19"/>
  <c r="G29" i="19"/>
  <c r="F29" i="19"/>
  <c r="E29" i="19"/>
  <c r="D29" i="19"/>
  <c r="C29" i="19"/>
  <c r="B29" i="19"/>
  <c r="AQ28" i="19"/>
  <c r="AP28" i="19"/>
  <c r="AO28" i="19"/>
  <c r="AN28" i="19"/>
  <c r="AM28" i="19"/>
  <c r="AL28" i="19"/>
  <c r="AK28" i="19"/>
  <c r="AJ28" i="19"/>
  <c r="AI28" i="19"/>
  <c r="AH28" i="19"/>
  <c r="AG28" i="19"/>
  <c r="AE28" i="19"/>
  <c r="AB28" i="19"/>
  <c r="AA28" i="19"/>
  <c r="Z28" i="19"/>
  <c r="Y28" i="19"/>
  <c r="X28" i="19"/>
  <c r="W28" i="19"/>
  <c r="S28" i="19"/>
  <c r="R28" i="19"/>
  <c r="Q28" i="19"/>
  <c r="P28" i="19"/>
  <c r="O28" i="19"/>
  <c r="N28" i="19"/>
  <c r="M28" i="19"/>
  <c r="L28" i="19"/>
  <c r="K28" i="19"/>
  <c r="J28" i="19"/>
  <c r="I28" i="19"/>
  <c r="H28" i="19"/>
  <c r="G28" i="19"/>
  <c r="F28" i="19"/>
  <c r="E28" i="19"/>
  <c r="D28" i="19"/>
  <c r="C28" i="19"/>
  <c r="B28" i="19"/>
  <c r="AQ27" i="19"/>
  <c r="AP27" i="19"/>
  <c r="AO27" i="19"/>
  <c r="AN27" i="19"/>
  <c r="AL27" i="19"/>
  <c r="AK27" i="19"/>
  <c r="AJ27" i="19"/>
  <c r="AI27" i="19"/>
  <c r="AH27" i="19"/>
  <c r="AG27" i="19"/>
  <c r="AE27" i="19"/>
  <c r="AB27" i="19"/>
  <c r="AA27" i="19"/>
  <c r="Z27" i="19"/>
  <c r="Y27" i="19"/>
  <c r="X27" i="19"/>
  <c r="W27" i="19"/>
  <c r="S27" i="19"/>
  <c r="R27" i="19"/>
  <c r="Q27" i="19"/>
  <c r="P27" i="19"/>
  <c r="O27" i="19"/>
  <c r="N27" i="19"/>
  <c r="M27" i="19"/>
  <c r="L27" i="19"/>
  <c r="K27" i="19"/>
  <c r="J27" i="19"/>
  <c r="I27" i="19"/>
  <c r="H27" i="19"/>
  <c r="G27" i="19"/>
  <c r="F27" i="19"/>
  <c r="E27" i="19"/>
  <c r="D27" i="19"/>
  <c r="C27" i="19"/>
  <c r="B27" i="19"/>
  <c r="AQ26" i="19"/>
  <c r="AP26" i="19"/>
  <c r="AO26" i="19"/>
  <c r="AN26" i="19"/>
  <c r="AL26" i="19"/>
  <c r="AK26" i="19"/>
  <c r="AJ26" i="19"/>
  <c r="AI26" i="19"/>
  <c r="AH26" i="19"/>
  <c r="AG26" i="19"/>
  <c r="AE26" i="19"/>
  <c r="AB26" i="19"/>
  <c r="AA26" i="19"/>
  <c r="Z26" i="19"/>
  <c r="Y26" i="19"/>
  <c r="X26" i="19"/>
  <c r="W26" i="19"/>
  <c r="S26" i="19"/>
  <c r="R26" i="19"/>
  <c r="Q26" i="19"/>
  <c r="P26" i="19"/>
  <c r="O26" i="19"/>
  <c r="N26" i="19"/>
  <c r="M26" i="19"/>
  <c r="L26" i="19"/>
  <c r="K26" i="19"/>
  <c r="J26" i="19"/>
  <c r="I26" i="19"/>
  <c r="H26" i="19"/>
  <c r="G26" i="19"/>
  <c r="F26" i="19"/>
  <c r="E26" i="19"/>
  <c r="D26" i="19"/>
  <c r="C26" i="19"/>
  <c r="B26" i="19"/>
  <c r="AQ25" i="19"/>
  <c r="AP25" i="19"/>
  <c r="AO25" i="19"/>
  <c r="AN25" i="19"/>
  <c r="AL25" i="19"/>
  <c r="AK25" i="19"/>
  <c r="AJ25" i="19"/>
  <c r="AI25" i="19"/>
  <c r="AH25" i="19"/>
  <c r="AE25" i="19"/>
  <c r="AB25" i="19"/>
  <c r="AA25" i="19"/>
  <c r="Z25" i="19"/>
  <c r="Y25" i="19"/>
  <c r="X25" i="19"/>
  <c r="W25" i="19"/>
  <c r="S25" i="19"/>
  <c r="R25" i="19"/>
  <c r="Q25" i="19"/>
  <c r="P25" i="19"/>
  <c r="O25" i="19"/>
  <c r="N25" i="19"/>
  <c r="M25" i="19"/>
  <c r="L25" i="19"/>
  <c r="K25" i="19"/>
  <c r="J25" i="19"/>
  <c r="I25" i="19"/>
  <c r="H25" i="19"/>
  <c r="G25" i="19"/>
  <c r="F25" i="19"/>
  <c r="E25" i="19"/>
  <c r="D25" i="19"/>
  <c r="C25" i="19"/>
  <c r="B25" i="19"/>
  <c r="W12" i="19"/>
  <c r="T35" i="20"/>
  <c r="DC35" i="20" s="1"/>
  <c r="T31" i="20"/>
  <c r="DC31" i="20" s="1"/>
  <c r="BJ52" i="20"/>
  <c r="T32" i="20"/>
  <c r="DC32" i="20" s="1"/>
  <c r="BJ51" i="20"/>
  <c r="BJ54" i="20"/>
  <c r="AO56" i="20"/>
  <c r="AO51" i="20"/>
  <c r="T33" i="20"/>
  <c r="DC33" i="20" s="1"/>
  <c r="AO52" i="20"/>
  <c r="AO54" i="20"/>
  <c r="CE54" i="20"/>
  <c r="BJ56" i="20"/>
  <c r="CZ52" i="20"/>
  <c r="CZ51" i="20"/>
  <c r="CZ54" i="20"/>
  <c r="CZ56" i="20"/>
  <c r="CE56" i="20"/>
  <c r="CE51" i="20"/>
  <c r="CE52" i="20"/>
  <c r="T28" i="20"/>
  <c r="DC28" i="20" s="1"/>
  <c r="T34" i="20"/>
  <c r="DC34" i="20" s="1"/>
  <c r="T30" i="20"/>
  <c r="DC30" i="20" s="1"/>
  <c r="T36" i="20"/>
  <c r="DC36" i="20" s="1"/>
  <c r="T54" i="20"/>
  <c r="T52" i="20"/>
  <c r="T56" i="20"/>
  <c r="FJ49" i="18"/>
  <c r="FI49" i="18"/>
  <c r="FH49" i="18"/>
  <c r="FG49" i="18"/>
  <c r="FF49" i="18"/>
  <c r="FE49" i="18"/>
  <c r="FD49" i="18"/>
  <c r="FC49" i="18"/>
  <c r="FB49" i="18"/>
  <c r="FA49" i="18"/>
  <c r="EZ49" i="18"/>
  <c r="EY49" i="18"/>
  <c r="EX49" i="18"/>
  <c r="EW49" i="18"/>
  <c r="EV49" i="18"/>
  <c r="EU49" i="18"/>
  <c r="ET49" i="18"/>
  <c r="ES49" i="18"/>
  <c r="EO49" i="18"/>
  <c r="EN49" i="18"/>
  <c r="EM49" i="18"/>
  <c r="EL49" i="18"/>
  <c r="EK49" i="18"/>
  <c r="EJ49" i="18"/>
  <c r="EI49" i="18"/>
  <c r="EH49" i="18"/>
  <c r="EG49" i="18"/>
  <c r="EF49" i="18"/>
  <c r="EE49" i="18"/>
  <c r="ED49" i="18"/>
  <c r="EC49" i="18"/>
  <c r="EB49" i="18"/>
  <c r="EA49" i="18"/>
  <c r="DZ49" i="18"/>
  <c r="DY49" i="18"/>
  <c r="DX49" i="18"/>
  <c r="DT49" i="18"/>
  <c r="DS49" i="18"/>
  <c r="DR49" i="18"/>
  <c r="DQ49" i="18"/>
  <c r="DP49" i="18"/>
  <c r="DO49" i="18"/>
  <c r="DN49" i="18"/>
  <c r="DM49" i="18"/>
  <c r="DL49" i="18"/>
  <c r="DK49" i="18"/>
  <c r="DJ49" i="18"/>
  <c r="DI49" i="18"/>
  <c r="DH49" i="18"/>
  <c r="DG49" i="18"/>
  <c r="DF49" i="18"/>
  <c r="DE49" i="18"/>
  <c r="DD49" i="18"/>
  <c r="DC49" i="18"/>
  <c r="CY49" i="18"/>
  <c r="CX49" i="18"/>
  <c r="CW49" i="18"/>
  <c r="CV49" i="18"/>
  <c r="CU49" i="18"/>
  <c r="CT49" i="18"/>
  <c r="CS49" i="18"/>
  <c r="CR49" i="18"/>
  <c r="CQ49" i="18"/>
  <c r="CP49" i="18"/>
  <c r="CO49" i="18"/>
  <c r="CN49" i="18"/>
  <c r="CM49" i="18"/>
  <c r="CL49" i="18"/>
  <c r="CK49" i="18"/>
  <c r="CJ49" i="18"/>
  <c r="CI49" i="18"/>
  <c r="CH49" i="18"/>
  <c r="CD49" i="18"/>
  <c r="CC49" i="18"/>
  <c r="CB49" i="18"/>
  <c r="CA49" i="18"/>
  <c r="BZ49" i="18"/>
  <c r="BY49" i="18"/>
  <c r="BX49" i="18"/>
  <c r="BW49" i="18"/>
  <c r="BV49" i="18"/>
  <c r="BU49" i="18"/>
  <c r="BT49" i="18"/>
  <c r="BS49" i="18"/>
  <c r="BR49" i="18"/>
  <c r="BQ49" i="18"/>
  <c r="BP49" i="18"/>
  <c r="BO49" i="18"/>
  <c r="BN49" i="18"/>
  <c r="BM49" i="18"/>
  <c r="BI49" i="18"/>
  <c r="BH49" i="18"/>
  <c r="BF49" i="18"/>
  <c r="BE49" i="18"/>
  <c r="BD49" i="18"/>
  <c r="BC49" i="18"/>
  <c r="BB49" i="18"/>
  <c r="BA49" i="18"/>
  <c r="AZ49" i="18"/>
  <c r="AY49" i="18"/>
  <c r="AX49" i="18"/>
  <c r="AW49" i="18"/>
  <c r="AV49" i="18"/>
  <c r="AU49" i="18"/>
  <c r="AT49" i="18"/>
  <c r="AS49" i="18"/>
  <c r="AR49" i="18"/>
  <c r="AN49" i="18"/>
  <c r="AM49" i="18"/>
  <c r="AL49" i="18"/>
  <c r="AK49" i="18"/>
  <c r="AJ49" i="18"/>
  <c r="AI49" i="18"/>
  <c r="AH49" i="18"/>
  <c r="AG49" i="18"/>
  <c r="AF49" i="18"/>
  <c r="AE49" i="18"/>
  <c r="AD49" i="18"/>
  <c r="AC49" i="18"/>
  <c r="AB49" i="18"/>
  <c r="AA49" i="18"/>
  <c r="Z49" i="18"/>
  <c r="Y49" i="18"/>
  <c r="X49" i="18"/>
  <c r="W49" i="18"/>
  <c r="S49" i="18"/>
  <c r="R49" i="18"/>
  <c r="Q49" i="18"/>
  <c r="P49" i="18"/>
  <c r="O49" i="18"/>
  <c r="N49" i="18"/>
  <c r="M49" i="18"/>
  <c r="L49" i="18"/>
  <c r="K49" i="18"/>
  <c r="J49" i="18"/>
  <c r="I49" i="18"/>
  <c r="H49" i="18"/>
  <c r="G49" i="18"/>
  <c r="F49" i="18"/>
  <c r="E49" i="18"/>
  <c r="D49" i="18"/>
  <c r="C49" i="18"/>
  <c r="B49" i="18"/>
  <c r="FJ48" i="18"/>
  <c r="FI48" i="18"/>
  <c r="FH48" i="18"/>
  <c r="FG48" i="18"/>
  <c r="FF48" i="18"/>
  <c r="FE48" i="18"/>
  <c r="FD48" i="18"/>
  <c r="FC48" i="18"/>
  <c r="FB48" i="18"/>
  <c r="FA48" i="18"/>
  <c r="EZ48" i="18"/>
  <c r="EY48" i="18"/>
  <c r="EX48" i="18"/>
  <c r="EW48" i="18"/>
  <c r="EV48" i="18"/>
  <c r="EU48" i="18"/>
  <c r="ET48" i="18"/>
  <c r="ES48" i="18"/>
  <c r="EO48" i="18"/>
  <c r="EN48" i="18"/>
  <c r="EM48" i="18"/>
  <c r="EL48" i="18"/>
  <c r="EK48" i="18"/>
  <c r="EJ48" i="18"/>
  <c r="EI48" i="18"/>
  <c r="EH48" i="18"/>
  <c r="EG48" i="18"/>
  <c r="EF48" i="18"/>
  <c r="EE48" i="18"/>
  <c r="ED48" i="18"/>
  <c r="EC48" i="18"/>
  <c r="EB48" i="18"/>
  <c r="EA48" i="18"/>
  <c r="DZ48" i="18"/>
  <c r="DY48" i="18"/>
  <c r="DX48" i="18"/>
  <c r="DT48" i="18"/>
  <c r="DS48" i="18"/>
  <c r="DR48" i="18"/>
  <c r="DQ48" i="18"/>
  <c r="DP48" i="18"/>
  <c r="DO48" i="18"/>
  <c r="DN48" i="18"/>
  <c r="DM48" i="18"/>
  <c r="DL48" i="18"/>
  <c r="DK48" i="18"/>
  <c r="DJ48" i="18"/>
  <c r="DI48" i="18"/>
  <c r="DH48" i="18"/>
  <c r="DG48" i="18"/>
  <c r="DF48" i="18"/>
  <c r="DE48" i="18"/>
  <c r="DD48" i="18"/>
  <c r="DC48" i="18"/>
  <c r="CY48" i="18"/>
  <c r="CX48" i="18"/>
  <c r="CW48" i="18"/>
  <c r="CV48" i="18"/>
  <c r="CU48" i="18"/>
  <c r="CT48" i="18"/>
  <c r="CS48" i="18"/>
  <c r="CR48" i="18"/>
  <c r="CQ48" i="18"/>
  <c r="CP48" i="18"/>
  <c r="CO48" i="18"/>
  <c r="CN48" i="18"/>
  <c r="CM48" i="18"/>
  <c r="CL48" i="18"/>
  <c r="CK48" i="18"/>
  <c r="CJ48" i="18"/>
  <c r="CI48" i="18"/>
  <c r="CH48" i="18"/>
  <c r="CD48" i="18"/>
  <c r="CC48" i="18"/>
  <c r="CB48" i="18"/>
  <c r="CA48" i="18"/>
  <c r="BZ48" i="18"/>
  <c r="BY48" i="18"/>
  <c r="BX48" i="18"/>
  <c r="BW48" i="18"/>
  <c r="BV48" i="18"/>
  <c r="BU48" i="18"/>
  <c r="BT48" i="18"/>
  <c r="BS48" i="18"/>
  <c r="BR48" i="18"/>
  <c r="BQ48" i="18"/>
  <c r="BP48" i="18"/>
  <c r="BO48" i="18"/>
  <c r="BN48" i="18"/>
  <c r="BM48" i="18"/>
  <c r="BI48" i="18"/>
  <c r="BH48" i="18"/>
  <c r="BF48" i="18"/>
  <c r="BE48" i="18"/>
  <c r="BD48" i="18"/>
  <c r="BC48" i="18"/>
  <c r="BB48" i="18"/>
  <c r="BA48" i="18"/>
  <c r="AZ48" i="18"/>
  <c r="AY48" i="18"/>
  <c r="AX48" i="18"/>
  <c r="AW48" i="18"/>
  <c r="AV48" i="18"/>
  <c r="AU48" i="18"/>
  <c r="AT48" i="18"/>
  <c r="AS48" i="18"/>
  <c r="AR48" i="18"/>
  <c r="AN48" i="18"/>
  <c r="AM48" i="18"/>
  <c r="AL48" i="18"/>
  <c r="AK48" i="18"/>
  <c r="AJ48" i="18"/>
  <c r="AI48" i="18"/>
  <c r="AH48" i="18"/>
  <c r="AG48" i="18"/>
  <c r="AF48" i="18"/>
  <c r="AE48" i="18"/>
  <c r="AD48" i="18"/>
  <c r="AC48" i="18"/>
  <c r="AB48" i="18"/>
  <c r="AA48" i="18"/>
  <c r="Z48" i="18"/>
  <c r="Y48" i="18"/>
  <c r="X48" i="18"/>
  <c r="W48" i="18"/>
  <c r="S48" i="18"/>
  <c r="R48" i="18"/>
  <c r="Q48" i="18"/>
  <c r="P48" i="18"/>
  <c r="O48" i="18"/>
  <c r="N48" i="18"/>
  <c r="M48" i="18"/>
  <c r="L48" i="18"/>
  <c r="K48" i="18"/>
  <c r="J48" i="18"/>
  <c r="I48" i="18"/>
  <c r="H48" i="18"/>
  <c r="G48" i="18"/>
  <c r="F48" i="18"/>
  <c r="E48" i="18"/>
  <c r="D48" i="18"/>
  <c r="C48" i="18"/>
  <c r="B48" i="18"/>
  <c r="FJ47" i="18"/>
  <c r="FI47" i="18"/>
  <c r="FH47" i="18"/>
  <c r="FG47" i="18"/>
  <c r="FF47" i="18"/>
  <c r="FE47" i="18"/>
  <c r="FD47" i="18"/>
  <c r="FC47" i="18"/>
  <c r="FB47" i="18"/>
  <c r="FA47" i="18"/>
  <c r="EZ47" i="18"/>
  <c r="EY47" i="18"/>
  <c r="EX47" i="18"/>
  <c r="EW47" i="18"/>
  <c r="EV47" i="18"/>
  <c r="EU47" i="18"/>
  <c r="ET47" i="18"/>
  <c r="ES47" i="18"/>
  <c r="EO47" i="18"/>
  <c r="EN47" i="18"/>
  <c r="EM47" i="18"/>
  <c r="EL47" i="18"/>
  <c r="EK47" i="18"/>
  <c r="EJ47" i="18"/>
  <c r="EI47" i="18"/>
  <c r="EH47" i="18"/>
  <c r="EG47" i="18"/>
  <c r="EF47" i="18"/>
  <c r="EE47" i="18"/>
  <c r="ED47" i="18"/>
  <c r="EC47" i="18"/>
  <c r="EB47" i="18"/>
  <c r="EA47" i="18"/>
  <c r="DZ47" i="18"/>
  <c r="DY47" i="18"/>
  <c r="DX47" i="18"/>
  <c r="DT47" i="18"/>
  <c r="DS47" i="18"/>
  <c r="DR47" i="18"/>
  <c r="DQ47" i="18"/>
  <c r="DP47" i="18"/>
  <c r="DO47" i="18"/>
  <c r="DN47" i="18"/>
  <c r="DM47" i="18"/>
  <c r="DL47" i="18"/>
  <c r="DK47" i="18"/>
  <c r="DJ47" i="18"/>
  <c r="DI47" i="18"/>
  <c r="DH47" i="18"/>
  <c r="DG47" i="18"/>
  <c r="DF47" i="18"/>
  <c r="DE47" i="18"/>
  <c r="DD47" i="18"/>
  <c r="DC47" i="18"/>
  <c r="CY47" i="18"/>
  <c r="CX47" i="18"/>
  <c r="CW47" i="18"/>
  <c r="CV47" i="18"/>
  <c r="CU47" i="18"/>
  <c r="CT47" i="18"/>
  <c r="CS47" i="18"/>
  <c r="CR47" i="18"/>
  <c r="CQ47" i="18"/>
  <c r="CP47" i="18"/>
  <c r="CO47" i="18"/>
  <c r="CN47" i="18"/>
  <c r="CM47" i="18"/>
  <c r="CL47" i="18"/>
  <c r="CK47" i="18"/>
  <c r="CJ47" i="18"/>
  <c r="CI47" i="18"/>
  <c r="CH47" i="18"/>
  <c r="CD47" i="18"/>
  <c r="CC47" i="18"/>
  <c r="CB47" i="18"/>
  <c r="CA47" i="18"/>
  <c r="BZ47" i="18"/>
  <c r="BY47" i="18"/>
  <c r="BX47" i="18"/>
  <c r="BW47" i="18"/>
  <c r="BV47" i="18"/>
  <c r="BU47" i="18"/>
  <c r="BT47" i="18"/>
  <c r="BS47" i="18"/>
  <c r="BR47" i="18"/>
  <c r="BQ47" i="18"/>
  <c r="BP47" i="18"/>
  <c r="BO47" i="18"/>
  <c r="BN47" i="18"/>
  <c r="BM47" i="18"/>
  <c r="BI47" i="18"/>
  <c r="BH47" i="18"/>
  <c r="BF47" i="18"/>
  <c r="BE47" i="18"/>
  <c r="BD47" i="18"/>
  <c r="BC47" i="18"/>
  <c r="BB47" i="18"/>
  <c r="BA47" i="18"/>
  <c r="AZ47" i="18"/>
  <c r="AY47" i="18"/>
  <c r="AX47" i="18"/>
  <c r="AW47" i="18"/>
  <c r="AV47" i="18"/>
  <c r="AU47" i="18"/>
  <c r="AT47" i="18"/>
  <c r="AS47" i="18"/>
  <c r="AR47" i="18"/>
  <c r="AN47" i="18"/>
  <c r="AM47" i="18"/>
  <c r="AL47" i="18"/>
  <c r="AK47" i="18"/>
  <c r="AJ47" i="18"/>
  <c r="AI47" i="18"/>
  <c r="AH47" i="18"/>
  <c r="AG47" i="18"/>
  <c r="AF47" i="18"/>
  <c r="AE47" i="18"/>
  <c r="AD47" i="18"/>
  <c r="AC47" i="18"/>
  <c r="AB47" i="18"/>
  <c r="AA47" i="18"/>
  <c r="Z47" i="18"/>
  <c r="Y47" i="18"/>
  <c r="X47" i="18"/>
  <c r="W47" i="18"/>
  <c r="S47" i="18"/>
  <c r="R47" i="18"/>
  <c r="Q47" i="18"/>
  <c r="P47" i="18"/>
  <c r="O47" i="18"/>
  <c r="N47" i="18"/>
  <c r="M47" i="18"/>
  <c r="L47" i="18"/>
  <c r="K47" i="18"/>
  <c r="J47" i="18"/>
  <c r="I47" i="18"/>
  <c r="H47" i="18"/>
  <c r="G47" i="18"/>
  <c r="F47" i="18"/>
  <c r="E47" i="18"/>
  <c r="D47" i="18"/>
  <c r="C47" i="18"/>
  <c r="B47" i="18"/>
  <c r="FJ46" i="18"/>
  <c r="FI46" i="18"/>
  <c r="FH46" i="18"/>
  <c r="FG46" i="18"/>
  <c r="FF46" i="18"/>
  <c r="FE46" i="18"/>
  <c r="FD46" i="18"/>
  <c r="FC46" i="18"/>
  <c r="FB46" i="18"/>
  <c r="FA46" i="18"/>
  <c r="EZ46" i="18"/>
  <c r="EY46" i="18"/>
  <c r="EX46" i="18"/>
  <c r="EW46" i="18"/>
  <c r="EV46" i="18"/>
  <c r="EU46" i="18"/>
  <c r="ET46" i="18"/>
  <c r="ES46" i="18"/>
  <c r="EO46" i="18"/>
  <c r="EN46" i="18"/>
  <c r="EM46" i="18"/>
  <c r="EL46" i="18"/>
  <c r="EK46" i="18"/>
  <c r="EJ46" i="18"/>
  <c r="EI46" i="18"/>
  <c r="EH46" i="18"/>
  <c r="EG46" i="18"/>
  <c r="EF46" i="18"/>
  <c r="EE46" i="18"/>
  <c r="ED46" i="18"/>
  <c r="EC46" i="18"/>
  <c r="EB46" i="18"/>
  <c r="EA46" i="18"/>
  <c r="DZ46" i="18"/>
  <c r="DY46" i="18"/>
  <c r="DX46" i="18"/>
  <c r="DT46" i="18"/>
  <c r="DS46" i="18"/>
  <c r="DR46" i="18"/>
  <c r="DQ46" i="18"/>
  <c r="DP46" i="18"/>
  <c r="DO46" i="18"/>
  <c r="DN46" i="18"/>
  <c r="DM46" i="18"/>
  <c r="DL46" i="18"/>
  <c r="DK46" i="18"/>
  <c r="DJ46" i="18"/>
  <c r="DI46" i="18"/>
  <c r="DH46" i="18"/>
  <c r="DG46" i="18"/>
  <c r="DF46" i="18"/>
  <c r="DE46" i="18"/>
  <c r="DD46" i="18"/>
  <c r="DC46" i="18"/>
  <c r="CY46" i="18"/>
  <c r="CX46" i="18"/>
  <c r="CW46" i="18"/>
  <c r="CV46" i="18"/>
  <c r="CU46" i="18"/>
  <c r="CT46" i="18"/>
  <c r="CS46" i="18"/>
  <c r="CR46" i="18"/>
  <c r="CQ46" i="18"/>
  <c r="CP46" i="18"/>
  <c r="CO46" i="18"/>
  <c r="CN46" i="18"/>
  <c r="CM46" i="18"/>
  <c r="CL46" i="18"/>
  <c r="CK46" i="18"/>
  <c r="CJ46" i="18"/>
  <c r="CI46" i="18"/>
  <c r="CH46" i="18"/>
  <c r="CD46" i="18"/>
  <c r="CC46" i="18"/>
  <c r="CB46" i="18"/>
  <c r="CA46" i="18"/>
  <c r="BZ46" i="18"/>
  <c r="BY46" i="18"/>
  <c r="BX46" i="18"/>
  <c r="BW46" i="18"/>
  <c r="BV46" i="18"/>
  <c r="BU46" i="18"/>
  <c r="BT46" i="18"/>
  <c r="BS46" i="18"/>
  <c r="BR46" i="18"/>
  <c r="BQ46" i="18"/>
  <c r="BP46" i="18"/>
  <c r="BO46" i="18"/>
  <c r="BN46" i="18"/>
  <c r="BM46" i="18"/>
  <c r="BI46" i="18"/>
  <c r="BH46" i="18"/>
  <c r="BF46" i="18"/>
  <c r="BE46" i="18"/>
  <c r="BD46" i="18"/>
  <c r="BC46" i="18"/>
  <c r="BB46" i="18"/>
  <c r="BA46" i="18"/>
  <c r="AZ46" i="18"/>
  <c r="AY46" i="18"/>
  <c r="AX46" i="18"/>
  <c r="AW46" i="18"/>
  <c r="AV46" i="18"/>
  <c r="AU46" i="18"/>
  <c r="AT46" i="18"/>
  <c r="AS46" i="18"/>
  <c r="AR46" i="18"/>
  <c r="AN46" i="18"/>
  <c r="AM46" i="18"/>
  <c r="AL46" i="18"/>
  <c r="AK46" i="18"/>
  <c r="AJ46" i="18"/>
  <c r="AI46" i="18"/>
  <c r="AH46" i="18"/>
  <c r="AG46" i="18"/>
  <c r="AF46" i="18"/>
  <c r="AE46" i="18"/>
  <c r="AD46" i="18"/>
  <c r="AC46" i="18"/>
  <c r="AB46" i="18"/>
  <c r="AA46" i="18"/>
  <c r="Z46" i="18"/>
  <c r="Y46" i="18"/>
  <c r="X46" i="18"/>
  <c r="W46" i="18"/>
  <c r="S46" i="18"/>
  <c r="R46" i="18"/>
  <c r="Q46" i="18"/>
  <c r="P46" i="18"/>
  <c r="O46" i="18"/>
  <c r="N46" i="18"/>
  <c r="M46" i="18"/>
  <c r="L46" i="18"/>
  <c r="K46" i="18"/>
  <c r="J46" i="18"/>
  <c r="I46" i="18"/>
  <c r="H46" i="18"/>
  <c r="G46" i="18"/>
  <c r="F46" i="18"/>
  <c r="E46" i="18"/>
  <c r="D46" i="18"/>
  <c r="C46" i="18"/>
  <c r="B46" i="18"/>
  <c r="FJ45" i="18"/>
  <c r="FI45" i="18"/>
  <c r="FH45" i="18"/>
  <c r="FG45" i="18"/>
  <c r="FF45" i="18"/>
  <c r="FE45" i="18"/>
  <c r="FD45" i="18"/>
  <c r="FC45" i="18"/>
  <c r="FB45" i="18"/>
  <c r="FA45" i="18"/>
  <c r="EZ45" i="18"/>
  <c r="EY45" i="18"/>
  <c r="EX45" i="18"/>
  <c r="EW45" i="18"/>
  <c r="EV45" i="18"/>
  <c r="EU45" i="18"/>
  <c r="ET45" i="18"/>
  <c r="ES45" i="18"/>
  <c r="EO45" i="18"/>
  <c r="EN45" i="18"/>
  <c r="EM45" i="18"/>
  <c r="EL45" i="18"/>
  <c r="EK45" i="18"/>
  <c r="EJ45" i="18"/>
  <c r="EI45" i="18"/>
  <c r="EH45" i="18"/>
  <c r="EG45" i="18"/>
  <c r="EF45" i="18"/>
  <c r="EE45" i="18"/>
  <c r="ED45" i="18"/>
  <c r="EC45" i="18"/>
  <c r="EB45" i="18"/>
  <c r="EA45" i="18"/>
  <c r="DZ45" i="18"/>
  <c r="DY45" i="18"/>
  <c r="DX45" i="18"/>
  <c r="DT45" i="18"/>
  <c r="DS45" i="18"/>
  <c r="DR45" i="18"/>
  <c r="DQ45" i="18"/>
  <c r="DP45" i="18"/>
  <c r="DO45" i="18"/>
  <c r="DN45" i="18"/>
  <c r="DM45" i="18"/>
  <c r="DL45" i="18"/>
  <c r="DK45" i="18"/>
  <c r="DJ45" i="18"/>
  <c r="DI45" i="18"/>
  <c r="DH45" i="18"/>
  <c r="DG45" i="18"/>
  <c r="DF45" i="18"/>
  <c r="DE45" i="18"/>
  <c r="DD45" i="18"/>
  <c r="DC45" i="18"/>
  <c r="CY45" i="18"/>
  <c r="CX45" i="18"/>
  <c r="CW45" i="18"/>
  <c r="CV45" i="18"/>
  <c r="CU45" i="18"/>
  <c r="CT45" i="18"/>
  <c r="CS45" i="18"/>
  <c r="CR45" i="18"/>
  <c r="CQ45" i="18"/>
  <c r="CP45" i="18"/>
  <c r="CO45" i="18"/>
  <c r="CN45" i="18"/>
  <c r="CM45" i="18"/>
  <c r="CL45" i="18"/>
  <c r="CK45" i="18"/>
  <c r="CJ45" i="18"/>
  <c r="CI45" i="18"/>
  <c r="CH45" i="18"/>
  <c r="CD45" i="18"/>
  <c r="CC45" i="18"/>
  <c r="CB45" i="18"/>
  <c r="CA45" i="18"/>
  <c r="BZ45" i="18"/>
  <c r="BY45" i="18"/>
  <c r="BX45" i="18"/>
  <c r="BW45" i="18"/>
  <c r="BV45" i="18"/>
  <c r="BU45" i="18"/>
  <c r="BT45" i="18"/>
  <c r="BS45" i="18"/>
  <c r="BR45" i="18"/>
  <c r="BQ45" i="18"/>
  <c r="BP45" i="18"/>
  <c r="BO45" i="18"/>
  <c r="BN45" i="18"/>
  <c r="BM45" i="18"/>
  <c r="BI45" i="18"/>
  <c r="BH45" i="18"/>
  <c r="BF45" i="18"/>
  <c r="BE45" i="18"/>
  <c r="BD45" i="18"/>
  <c r="BC45" i="18"/>
  <c r="BB45" i="18"/>
  <c r="BA45" i="18"/>
  <c r="AZ45" i="18"/>
  <c r="AY45" i="18"/>
  <c r="AX45" i="18"/>
  <c r="AW45" i="18"/>
  <c r="AV45" i="18"/>
  <c r="AU45" i="18"/>
  <c r="AT45" i="18"/>
  <c r="AS45" i="18"/>
  <c r="AR45" i="18"/>
  <c r="AN45" i="18"/>
  <c r="AM45" i="18"/>
  <c r="AL45" i="18"/>
  <c r="AK45" i="18"/>
  <c r="AJ45" i="18"/>
  <c r="AI45" i="18"/>
  <c r="AH45" i="18"/>
  <c r="AG45" i="18"/>
  <c r="AF45" i="18"/>
  <c r="AE45" i="18"/>
  <c r="AD45" i="18"/>
  <c r="AC45" i="18"/>
  <c r="AB45" i="18"/>
  <c r="AA45" i="18"/>
  <c r="Z45" i="18"/>
  <c r="Y45" i="18"/>
  <c r="X45" i="18"/>
  <c r="W45" i="18"/>
  <c r="S45" i="18"/>
  <c r="R45" i="18"/>
  <c r="Q45" i="18"/>
  <c r="P45" i="18"/>
  <c r="O45" i="18"/>
  <c r="N45" i="18"/>
  <c r="M45" i="18"/>
  <c r="L45" i="18"/>
  <c r="K45" i="18"/>
  <c r="J45" i="18"/>
  <c r="I45" i="18"/>
  <c r="H45" i="18"/>
  <c r="G45" i="18"/>
  <c r="F45" i="18"/>
  <c r="E45" i="18"/>
  <c r="D45" i="18"/>
  <c r="C45" i="18"/>
  <c r="B45" i="18"/>
  <c r="FJ44" i="18"/>
  <c r="FI44" i="18"/>
  <c r="FH44" i="18"/>
  <c r="FG44" i="18"/>
  <c r="FF44" i="18"/>
  <c r="FE44" i="18"/>
  <c r="FD44" i="18"/>
  <c r="FC44" i="18"/>
  <c r="FB44" i="18"/>
  <c r="FA44" i="18"/>
  <c r="EZ44" i="18"/>
  <c r="EY44" i="18"/>
  <c r="EX44" i="18"/>
  <c r="EW44" i="18"/>
  <c r="EV44" i="18"/>
  <c r="EU44" i="18"/>
  <c r="ET44" i="18"/>
  <c r="ES44" i="18"/>
  <c r="EO44" i="18"/>
  <c r="EN44" i="18"/>
  <c r="EM44" i="18"/>
  <c r="EL44" i="18"/>
  <c r="EK44" i="18"/>
  <c r="EJ44" i="18"/>
  <c r="EI44" i="18"/>
  <c r="EH44" i="18"/>
  <c r="EG44" i="18"/>
  <c r="EF44" i="18"/>
  <c r="EE44" i="18"/>
  <c r="ED44" i="18"/>
  <c r="EC44" i="18"/>
  <c r="EB44" i="18"/>
  <c r="EA44" i="18"/>
  <c r="DZ44" i="18"/>
  <c r="DY44" i="18"/>
  <c r="DX44" i="18"/>
  <c r="DT44" i="18"/>
  <c r="DS44" i="18"/>
  <c r="DR44" i="18"/>
  <c r="DQ44" i="18"/>
  <c r="DP44" i="18"/>
  <c r="DO44" i="18"/>
  <c r="DN44" i="18"/>
  <c r="DM44" i="18"/>
  <c r="DL44" i="18"/>
  <c r="DK44" i="18"/>
  <c r="DJ44" i="18"/>
  <c r="DI44" i="18"/>
  <c r="DH44" i="18"/>
  <c r="DG44" i="18"/>
  <c r="DF44" i="18"/>
  <c r="DE44" i="18"/>
  <c r="DD44" i="18"/>
  <c r="DC44" i="18"/>
  <c r="CY44" i="18"/>
  <c r="CX44" i="18"/>
  <c r="CW44" i="18"/>
  <c r="CV44" i="18"/>
  <c r="CU44" i="18"/>
  <c r="CT44" i="18"/>
  <c r="CS44" i="18"/>
  <c r="CR44" i="18"/>
  <c r="CQ44" i="18"/>
  <c r="CP44" i="18"/>
  <c r="CO44" i="18"/>
  <c r="CN44" i="18"/>
  <c r="CM44" i="18"/>
  <c r="CL44" i="18"/>
  <c r="CK44" i="18"/>
  <c r="CJ44" i="18"/>
  <c r="CI44" i="18"/>
  <c r="CH44" i="18"/>
  <c r="CD44" i="18"/>
  <c r="CC44" i="18"/>
  <c r="CB44" i="18"/>
  <c r="CA44" i="18"/>
  <c r="BZ44" i="18"/>
  <c r="BY44" i="18"/>
  <c r="BX44" i="18"/>
  <c r="BW44" i="18"/>
  <c r="BV44" i="18"/>
  <c r="BU44" i="18"/>
  <c r="BT44" i="18"/>
  <c r="BS44" i="18"/>
  <c r="BR44" i="18"/>
  <c r="BQ44" i="18"/>
  <c r="BP44" i="18"/>
  <c r="BO44" i="18"/>
  <c r="BN44" i="18"/>
  <c r="BM44" i="18"/>
  <c r="BI44" i="18"/>
  <c r="BH44" i="18"/>
  <c r="BF44" i="18"/>
  <c r="BE44" i="18"/>
  <c r="BD44" i="18"/>
  <c r="BC44" i="18"/>
  <c r="BB44" i="18"/>
  <c r="BA44" i="18"/>
  <c r="AZ44" i="18"/>
  <c r="AY44" i="18"/>
  <c r="AX44" i="18"/>
  <c r="AW44" i="18"/>
  <c r="AV44" i="18"/>
  <c r="AU44" i="18"/>
  <c r="AT44" i="18"/>
  <c r="AS44" i="18"/>
  <c r="AR44" i="18"/>
  <c r="AN44" i="18"/>
  <c r="AM44" i="18"/>
  <c r="AL44" i="18"/>
  <c r="AK44" i="18"/>
  <c r="AJ44" i="18"/>
  <c r="AI44" i="18"/>
  <c r="AH44" i="18"/>
  <c r="AG44" i="18"/>
  <c r="AF44" i="18"/>
  <c r="AE44" i="18"/>
  <c r="AD44" i="18"/>
  <c r="AC44" i="18"/>
  <c r="AB44" i="18"/>
  <c r="AA44" i="18"/>
  <c r="Z44" i="18"/>
  <c r="Y44" i="18"/>
  <c r="X44" i="18"/>
  <c r="W44" i="18"/>
  <c r="S44" i="18"/>
  <c r="R44" i="18"/>
  <c r="Q44" i="18"/>
  <c r="P44" i="18"/>
  <c r="O44" i="18"/>
  <c r="N44" i="18"/>
  <c r="M44" i="18"/>
  <c r="L44" i="18"/>
  <c r="K44" i="18"/>
  <c r="J44" i="18"/>
  <c r="I44" i="18"/>
  <c r="H44" i="18"/>
  <c r="G44" i="18"/>
  <c r="F44" i="18"/>
  <c r="E44" i="18"/>
  <c r="D44" i="18"/>
  <c r="C44" i="18"/>
  <c r="B44" i="18"/>
  <c r="FJ43" i="18"/>
  <c r="FI43" i="18"/>
  <c r="FH43" i="18"/>
  <c r="FG43" i="18"/>
  <c r="FF43" i="18"/>
  <c r="FE43" i="18"/>
  <c r="FD43" i="18"/>
  <c r="FC43" i="18"/>
  <c r="FB43" i="18"/>
  <c r="FA43" i="18"/>
  <c r="EZ43" i="18"/>
  <c r="EY43" i="18"/>
  <c r="EX43" i="18"/>
  <c r="EW43" i="18"/>
  <c r="EV43" i="18"/>
  <c r="EU43" i="18"/>
  <c r="ET43" i="18"/>
  <c r="ES43" i="18"/>
  <c r="EO43" i="18"/>
  <c r="EN43" i="18"/>
  <c r="EM43" i="18"/>
  <c r="EL43" i="18"/>
  <c r="EK43" i="18"/>
  <c r="EJ43" i="18"/>
  <c r="EI43" i="18"/>
  <c r="EH43" i="18"/>
  <c r="EG43" i="18"/>
  <c r="EF43" i="18"/>
  <c r="EE43" i="18"/>
  <c r="ED43" i="18"/>
  <c r="EC43" i="18"/>
  <c r="EB43" i="18"/>
  <c r="EA43" i="18"/>
  <c r="DZ43" i="18"/>
  <c r="DY43" i="18"/>
  <c r="DX43" i="18"/>
  <c r="DT43" i="18"/>
  <c r="DS43" i="18"/>
  <c r="DR43" i="18"/>
  <c r="DQ43" i="18"/>
  <c r="DP43" i="18"/>
  <c r="DO43" i="18"/>
  <c r="DN43" i="18"/>
  <c r="DM43" i="18"/>
  <c r="DL43" i="18"/>
  <c r="DK43" i="18"/>
  <c r="DJ43" i="18"/>
  <c r="DI43" i="18"/>
  <c r="DH43" i="18"/>
  <c r="DG43" i="18"/>
  <c r="DF43" i="18"/>
  <c r="DE43" i="18"/>
  <c r="DD43" i="18"/>
  <c r="DC43" i="18"/>
  <c r="CY43" i="18"/>
  <c r="CX43" i="18"/>
  <c r="CW43" i="18"/>
  <c r="CV43" i="18"/>
  <c r="CU43" i="18"/>
  <c r="CT43" i="18"/>
  <c r="CS43" i="18"/>
  <c r="CR43" i="18"/>
  <c r="CQ43" i="18"/>
  <c r="CP43" i="18"/>
  <c r="CO43" i="18"/>
  <c r="CN43" i="18"/>
  <c r="CM43" i="18"/>
  <c r="CL43" i="18"/>
  <c r="CK43" i="18"/>
  <c r="CJ43" i="18"/>
  <c r="CI43" i="18"/>
  <c r="CH43" i="18"/>
  <c r="CD43" i="18"/>
  <c r="CC43" i="18"/>
  <c r="CB43" i="18"/>
  <c r="CA43" i="18"/>
  <c r="BZ43" i="18"/>
  <c r="BY43" i="18"/>
  <c r="BX43" i="18"/>
  <c r="BW43" i="18"/>
  <c r="BV43" i="18"/>
  <c r="BU43" i="18"/>
  <c r="BT43" i="18"/>
  <c r="BS43" i="18"/>
  <c r="BR43" i="18"/>
  <c r="BQ43" i="18"/>
  <c r="BP43" i="18"/>
  <c r="BO43" i="18"/>
  <c r="BN43" i="18"/>
  <c r="BM43" i="18"/>
  <c r="BI43" i="18"/>
  <c r="BH43" i="18"/>
  <c r="BF43" i="18"/>
  <c r="BE43" i="18"/>
  <c r="BD43" i="18"/>
  <c r="BC43" i="18"/>
  <c r="BB43" i="18"/>
  <c r="BA43" i="18"/>
  <c r="AZ43" i="18"/>
  <c r="AY43" i="18"/>
  <c r="AX43" i="18"/>
  <c r="AW43" i="18"/>
  <c r="AV43" i="18"/>
  <c r="AU43" i="18"/>
  <c r="AT43" i="18"/>
  <c r="AS43" i="18"/>
  <c r="AR43" i="18"/>
  <c r="AN43" i="18"/>
  <c r="AM43" i="18"/>
  <c r="AL43" i="18"/>
  <c r="AK43" i="18"/>
  <c r="AJ43" i="18"/>
  <c r="AI43" i="18"/>
  <c r="AH43" i="18"/>
  <c r="AG43" i="18"/>
  <c r="AF43" i="18"/>
  <c r="AE43" i="18"/>
  <c r="AD43" i="18"/>
  <c r="AC43" i="18"/>
  <c r="AB43" i="18"/>
  <c r="AA43" i="18"/>
  <c r="Z43" i="18"/>
  <c r="Y43" i="18"/>
  <c r="X43" i="18"/>
  <c r="W43" i="18"/>
  <c r="S43" i="18"/>
  <c r="R43" i="18"/>
  <c r="Q43" i="18"/>
  <c r="P43" i="18"/>
  <c r="O43" i="18"/>
  <c r="N43" i="18"/>
  <c r="M43" i="18"/>
  <c r="L43" i="18"/>
  <c r="K43" i="18"/>
  <c r="J43" i="18"/>
  <c r="I43" i="18"/>
  <c r="H43" i="18"/>
  <c r="G43" i="18"/>
  <c r="F43" i="18"/>
  <c r="E43" i="18"/>
  <c r="D43" i="18"/>
  <c r="C43" i="18"/>
  <c r="B43" i="18"/>
  <c r="FJ42" i="18"/>
  <c r="FI42" i="18"/>
  <c r="FH42" i="18"/>
  <c r="FG42" i="18"/>
  <c r="FF42" i="18"/>
  <c r="FE42" i="18"/>
  <c r="FD42" i="18"/>
  <c r="FC42" i="18"/>
  <c r="FB42" i="18"/>
  <c r="FA42" i="18"/>
  <c r="EZ42" i="18"/>
  <c r="EY42" i="18"/>
  <c r="EX42" i="18"/>
  <c r="EW42" i="18"/>
  <c r="EV42" i="18"/>
  <c r="EU42" i="18"/>
  <c r="ET42" i="18"/>
  <c r="ES42" i="18"/>
  <c r="EO42" i="18"/>
  <c r="EN42" i="18"/>
  <c r="EM42" i="18"/>
  <c r="EL42" i="18"/>
  <c r="EK42" i="18"/>
  <c r="EJ42" i="18"/>
  <c r="EI42" i="18"/>
  <c r="EH42" i="18"/>
  <c r="EG42" i="18"/>
  <c r="EF42" i="18"/>
  <c r="EE42" i="18"/>
  <c r="ED42" i="18"/>
  <c r="EC42" i="18"/>
  <c r="EB42" i="18"/>
  <c r="EA42" i="18"/>
  <c r="DZ42" i="18"/>
  <c r="DY42" i="18"/>
  <c r="DX42" i="18"/>
  <c r="DT42" i="18"/>
  <c r="DS42" i="18"/>
  <c r="DR42" i="18"/>
  <c r="DQ42" i="18"/>
  <c r="DP42" i="18"/>
  <c r="DO42" i="18"/>
  <c r="DN42" i="18"/>
  <c r="DM42" i="18"/>
  <c r="DL42" i="18"/>
  <c r="DK42" i="18"/>
  <c r="DJ42" i="18"/>
  <c r="DI42" i="18"/>
  <c r="DH42" i="18"/>
  <c r="DG42" i="18"/>
  <c r="DF42" i="18"/>
  <c r="DE42" i="18"/>
  <c r="DD42" i="18"/>
  <c r="DC42" i="18"/>
  <c r="CY42" i="18"/>
  <c r="CX42" i="18"/>
  <c r="CW42" i="18"/>
  <c r="CV42" i="18"/>
  <c r="CU42" i="18"/>
  <c r="CT42" i="18"/>
  <c r="CS42" i="18"/>
  <c r="CR42" i="18"/>
  <c r="CQ42" i="18"/>
  <c r="CP42" i="18"/>
  <c r="CO42" i="18"/>
  <c r="CN42" i="18"/>
  <c r="CM42" i="18"/>
  <c r="CL42" i="18"/>
  <c r="CK42" i="18"/>
  <c r="CJ42" i="18"/>
  <c r="CI42" i="18"/>
  <c r="CH42" i="18"/>
  <c r="CD42" i="18"/>
  <c r="CC42" i="18"/>
  <c r="CB42" i="18"/>
  <c r="CA42" i="18"/>
  <c r="BZ42" i="18"/>
  <c r="BY42" i="18"/>
  <c r="BX42" i="18"/>
  <c r="BW42" i="18"/>
  <c r="BV42" i="18"/>
  <c r="BU42" i="18"/>
  <c r="BT42" i="18"/>
  <c r="BS42" i="18"/>
  <c r="BR42" i="18"/>
  <c r="BQ42" i="18"/>
  <c r="BP42" i="18"/>
  <c r="BO42" i="18"/>
  <c r="BN42" i="18"/>
  <c r="BM42" i="18"/>
  <c r="BI42" i="18"/>
  <c r="BH42" i="18"/>
  <c r="BF42" i="18"/>
  <c r="BE42" i="18"/>
  <c r="BD42" i="18"/>
  <c r="BC42" i="18"/>
  <c r="BB42" i="18"/>
  <c r="BA42" i="18"/>
  <c r="AZ42" i="18"/>
  <c r="AY42" i="18"/>
  <c r="AX42" i="18"/>
  <c r="AW42" i="18"/>
  <c r="AV42" i="18"/>
  <c r="AU42" i="18"/>
  <c r="AT42" i="18"/>
  <c r="AS42" i="18"/>
  <c r="AR42" i="18"/>
  <c r="AN42" i="18"/>
  <c r="AM42" i="18"/>
  <c r="AL42" i="18"/>
  <c r="AK42" i="18"/>
  <c r="AJ42" i="18"/>
  <c r="AI42" i="18"/>
  <c r="AH42" i="18"/>
  <c r="AG42" i="18"/>
  <c r="AF42" i="18"/>
  <c r="AE42" i="18"/>
  <c r="AD42" i="18"/>
  <c r="AC42" i="18"/>
  <c r="AB42" i="18"/>
  <c r="AA42" i="18"/>
  <c r="Z42" i="18"/>
  <c r="Y42" i="18"/>
  <c r="X42" i="18"/>
  <c r="W42" i="18"/>
  <c r="S42" i="18"/>
  <c r="R42" i="18"/>
  <c r="Q42" i="18"/>
  <c r="P42" i="18"/>
  <c r="O42" i="18"/>
  <c r="N42" i="18"/>
  <c r="M42" i="18"/>
  <c r="L42" i="18"/>
  <c r="K42" i="18"/>
  <c r="J42" i="18"/>
  <c r="I42" i="18"/>
  <c r="H42" i="18"/>
  <c r="G42" i="18"/>
  <c r="F42" i="18"/>
  <c r="E42" i="18"/>
  <c r="D42" i="18"/>
  <c r="C42" i="18"/>
  <c r="B42" i="18"/>
  <c r="FJ41" i="18"/>
  <c r="FI41" i="18"/>
  <c r="FH41" i="18"/>
  <c r="FG41" i="18"/>
  <c r="FF41" i="18"/>
  <c r="FE41" i="18"/>
  <c r="FD41" i="18"/>
  <c r="FC41" i="18"/>
  <c r="FB41" i="18"/>
  <c r="FA41" i="18"/>
  <c r="EZ41" i="18"/>
  <c r="EY41" i="18"/>
  <c r="EX41" i="18"/>
  <c r="EW41" i="18"/>
  <c r="EV41" i="18"/>
  <c r="EU41" i="18"/>
  <c r="ET41" i="18"/>
  <c r="ES41" i="18"/>
  <c r="EO41" i="18"/>
  <c r="EN41" i="18"/>
  <c r="EM41" i="18"/>
  <c r="EL41" i="18"/>
  <c r="EK41" i="18"/>
  <c r="EJ41" i="18"/>
  <c r="EI41" i="18"/>
  <c r="EH41" i="18"/>
  <c r="EG41" i="18"/>
  <c r="EF41" i="18"/>
  <c r="EE41" i="18"/>
  <c r="ED41" i="18"/>
  <c r="EC41" i="18"/>
  <c r="EB41" i="18"/>
  <c r="EA41" i="18"/>
  <c r="DZ41" i="18"/>
  <c r="DY41" i="18"/>
  <c r="DX41" i="18"/>
  <c r="DT41" i="18"/>
  <c r="DS41" i="18"/>
  <c r="DR41" i="18"/>
  <c r="DQ41" i="18"/>
  <c r="DP41" i="18"/>
  <c r="DO41" i="18"/>
  <c r="DN41" i="18"/>
  <c r="DM41" i="18"/>
  <c r="DL41" i="18"/>
  <c r="DK41" i="18"/>
  <c r="DJ41" i="18"/>
  <c r="DI41" i="18"/>
  <c r="DH41" i="18"/>
  <c r="DG41" i="18"/>
  <c r="DF41" i="18"/>
  <c r="DE41" i="18"/>
  <c r="DD41" i="18"/>
  <c r="DC41" i="18"/>
  <c r="CY41" i="18"/>
  <c r="CX41" i="18"/>
  <c r="CW41" i="18"/>
  <c r="CV41" i="18"/>
  <c r="CU41" i="18"/>
  <c r="CT41" i="18"/>
  <c r="CS41" i="18"/>
  <c r="CR41" i="18"/>
  <c r="CQ41" i="18"/>
  <c r="CP41" i="18"/>
  <c r="CO41" i="18"/>
  <c r="CN41" i="18"/>
  <c r="CM41" i="18"/>
  <c r="CL41" i="18"/>
  <c r="CK41" i="18"/>
  <c r="CJ41" i="18"/>
  <c r="CI41" i="18"/>
  <c r="CH41" i="18"/>
  <c r="CD41" i="18"/>
  <c r="CC41" i="18"/>
  <c r="CB41" i="18"/>
  <c r="CA41" i="18"/>
  <c r="BZ41" i="18"/>
  <c r="BY41" i="18"/>
  <c r="BX41" i="18"/>
  <c r="BW41" i="18"/>
  <c r="BV41" i="18"/>
  <c r="BU41" i="18"/>
  <c r="BT41" i="18"/>
  <c r="BS41" i="18"/>
  <c r="BR41" i="18"/>
  <c r="BQ41" i="18"/>
  <c r="BP41" i="18"/>
  <c r="BO41" i="18"/>
  <c r="BN41" i="18"/>
  <c r="BM41" i="18"/>
  <c r="BI41" i="18"/>
  <c r="BH41" i="18"/>
  <c r="BF41" i="18"/>
  <c r="BE41" i="18"/>
  <c r="BD41" i="18"/>
  <c r="BC41" i="18"/>
  <c r="BB41" i="18"/>
  <c r="BA41" i="18"/>
  <c r="AZ41" i="18"/>
  <c r="AY41" i="18"/>
  <c r="AX41" i="18"/>
  <c r="AW41" i="18"/>
  <c r="AV41" i="18"/>
  <c r="AU41" i="18"/>
  <c r="AT41" i="18"/>
  <c r="AS41" i="18"/>
  <c r="AR41" i="18"/>
  <c r="AN41" i="18"/>
  <c r="AM41" i="18"/>
  <c r="AL41" i="18"/>
  <c r="AK41" i="18"/>
  <c r="AJ41" i="18"/>
  <c r="AI41" i="18"/>
  <c r="AH41" i="18"/>
  <c r="AG41" i="18"/>
  <c r="AF41" i="18"/>
  <c r="AE41" i="18"/>
  <c r="AD41" i="18"/>
  <c r="AC41" i="18"/>
  <c r="AB41" i="18"/>
  <c r="AA41" i="18"/>
  <c r="Z41" i="18"/>
  <c r="Y41" i="18"/>
  <c r="X41" i="18"/>
  <c r="W41" i="18"/>
  <c r="S41" i="18"/>
  <c r="R41" i="18"/>
  <c r="Q41" i="18"/>
  <c r="P41" i="18"/>
  <c r="O41" i="18"/>
  <c r="N41" i="18"/>
  <c r="M41" i="18"/>
  <c r="L41" i="18"/>
  <c r="K41" i="18"/>
  <c r="J41" i="18"/>
  <c r="I41" i="18"/>
  <c r="H41" i="18"/>
  <c r="G41" i="18"/>
  <c r="F41" i="18"/>
  <c r="E41" i="18"/>
  <c r="D41" i="18"/>
  <c r="C41" i="18"/>
  <c r="B41" i="18"/>
  <c r="FJ40" i="18"/>
  <c r="FI40" i="18"/>
  <c r="FH40" i="18"/>
  <c r="FG40" i="18"/>
  <c r="FF40" i="18"/>
  <c r="FE40" i="18"/>
  <c r="FD40" i="18"/>
  <c r="FC40" i="18"/>
  <c r="FB40" i="18"/>
  <c r="FA40" i="18"/>
  <c r="EZ40" i="18"/>
  <c r="EY40" i="18"/>
  <c r="EX40" i="18"/>
  <c r="EW40" i="18"/>
  <c r="EV40" i="18"/>
  <c r="EU40" i="18"/>
  <c r="ET40" i="18"/>
  <c r="ES40" i="18"/>
  <c r="EO40" i="18"/>
  <c r="EN40" i="18"/>
  <c r="EM40" i="18"/>
  <c r="EL40" i="18"/>
  <c r="EK40" i="18"/>
  <c r="EJ40" i="18"/>
  <c r="EI40" i="18"/>
  <c r="EH40" i="18"/>
  <c r="EG40" i="18"/>
  <c r="EF40" i="18"/>
  <c r="EE40" i="18"/>
  <c r="ED40" i="18"/>
  <c r="EC40" i="18"/>
  <c r="EB40" i="18"/>
  <c r="EA40" i="18"/>
  <c r="DZ40" i="18"/>
  <c r="DY40" i="18"/>
  <c r="DX40" i="18"/>
  <c r="DT40" i="18"/>
  <c r="DS40" i="18"/>
  <c r="DR40" i="18"/>
  <c r="DQ40" i="18"/>
  <c r="DP40" i="18"/>
  <c r="DO40" i="18"/>
  <c r="DN40" i="18"/>
  <c r="DM40" i="18"/>
  <c r="DL40" i="18"/>
  <c r="DK40" i="18"/>
  <c r="DJ40" i="18"/>
  <c r="DI40" i="18"/>
  <c r="DH40" i="18"/>
  <c r="DG40" i="18"/>
  <c r="DF40" i="18"/>
  <c r="DE40" i="18"/>
  <c r="DD40" i="18"/>
  <c r="DC40" i="18"/>
  <c r="CY40" i="18"/>
  <c r="CX40" i="18"/>
  <c r="CW40" i="18"/>
  <c r="CV40" i="18"/>
  <c r="CU40" i="18"/>
  <c r="CT40" i="18"/>
  <c r="CS40" i="18"/>
  <c r="CR40" i="18"/>
  <c r="CQ40" i="18"/>
  <c r="CP40" i="18"/>
  <c r="CO40" i="18"/>
  <c r="CN40" i="18"/>
  <c r="CM40" i="18"/>
  <c r="CL40" i="18"/>
  <c r="CK40" i="18"/>
  <c r="CJ40" i="18"/>
  <c r="CI40" i="18"/>
  <c r="CH40" i="18"/>
  <c r="CD40" i="18"/>
  <c r="CC40" i="18"/>
  <c r="CB40" i="18"/>
  <c r="CA40" i="18"/>
  <c r="BZ40" i="18"/>
  <c r="BY40" i="18"/>
  <c r="BX40" i="18"/>
  <c r="BW40" i="18"/>
  <c r="BV40" i="18"/>
  <c r="BU40" i="18"/>
  <c r="BT40" i="18"/>
  <c r="BS40" i="18"/>
  <c r="BR40" i="18"/>
  <c r="BQ40" i="18"/>
  <c r="BP40" i="18"/>
  <c r="BO40" i="18"/>
  <c r="BN40" i="18"/>
  <c r="BM40" i="18"/>
  <c r="BI40" i="18"/>
  <c r="BH40" i="18"/>
  <c r="BF40" i="18"/>
  <c r="BE40" i="18"/>
  <c r="BD40" i="18"/>
  <c r="BC40" i="18"/>
  <c r="BB40" i="18"/>
  <c r="BA40" i="18"/>
  <c r="AZ40" i="18"/>
  <c r="AY40" i="18"/>
  <c r="AX40" i="18"/>
  <c r="AW40" i="18"/>
  <c r="AV40" i="18"/>
  <c r="AU40" i="18"/>
  <c r="AT40" i="18"/>
  <c r="AS40" i="18"/>
  <c r="AR40" i="18"/>
  <c r="AN40" i="18"/>
  <c r="AM40" i="18"/>
  <c r="AL40" i="18"/>
  <c r="AK40" i="18"/>
  <c r="AJ40" i="18"/>
  <c r="AI40" i="18"/>
  <c r="AH40" i="18"/>
  <c r="AG40" i="18"/>
  <c r="AF40" i="18"/>
  <c r="AE40" i="18"/>
  <c r="AD40" i="18"/>
  <c r="AC40" i="18"/>
  <c r="AB40" i="18"/>
  <c r="AA40" i="18"/>
  <c r="Z40" i="18"/>
  <c r="Y40" i="18"/>
  <c r="X40" i="18"/>
  <c r="W40" i="18"/>
  <c r="S40" i="18"/>
  <c r="R40" i="18"/>
  <c r="Q40" i="18"/>
  <c r="P40" i="18"/>
  <c r="O40" i="18"/>
  <c r="N40" i="18"/>
  <c r="M40" i="18"/>
  <c r="L40" i="18"/>
  <c r="K40" i="18"/>
  <c r="J40" i="18"/>
  <c r="I40" i="18"/>
  <c r="H40" i="18"/>
  <c r="G40" i="18"/>
  <c r="F40" i="18"/>
  <c r="E40" i="18"/>
  <c r="D40" i="18"/>
  <c r="C40" i="18"/>
  <c r="B40" i="18"/>
  <c r="FJ39" i="18"/>
  <c r="FI39" i="18"/>
  <c r="FH39" i="18"/>
  <c r="FG39" i="18"/>
  <c r="FF39" i="18"/>
  <c r="FE39" i="18"/>
  <c r="FD39" i="18"/>
  <c r="FC39" i="18"/>
  <c r="FB39" i="18"/>
  <c r="FA39" i="18"/>
  <c r="EZ39" i="18"/>
  <c r="EY39" i="18"/>
  <c r="EX39" i="18"/>
  <c r="EW39" i="18"/>
  <c r="EV39" i="18"/>
  <c r="EU39" i="18"/>
  <c r="ET39" i="18"/>
  <c r="ES39" i="18"/>
  <c r="EO39" i="18"/>
  <c r="EN39" i="18"/>
  <c r="EM39" i="18"/>
  <c r="EL39" i="18"/>
  <c r="EK39" i="18"/>
  <c r="EJ39" i="18"/>
  <c r="EI39" i="18"/>
  <c r="EH39" i="18"/>
  <c r="EG39" i="18"/>
  <c r="EF39" i="18"/>
  <c r="EE39" i="18"/>
  <c r="ED39" i="18"/>
  <c r="EC39" i="18"/>
  <c r="EB39" i="18"/>
  <c r="EA39" i="18"/>
  <c r="DZ39" i="18"/>
  <c r="DY39" i="18"/>
  <c r="DX39" i="18"/>
  <c r="DT39" i="18"/>
  <c r="DS39" i="18"/>
  <c r="DR39" i="18"/>
  <c r="DQ39" i="18"/>
  <c r="DP39" i="18"/>
  <c r="DO39" i="18"/>
  <c r="DN39" i="18"/>
  <c r="DM39" i="18"/>
  <c r="DL39" i="18"/>
  <c r="DK39" i="18"/>
  <c r="DJ39" i="18"/>
  <c r="DI39" i="18"/>
  <c r="DH39" i="18"/>
  <c r="DG39" i="18"/>
  <c r="DF39" i="18"/>
  <c r="DE39" i="18"/>
  <c r="DD39" i="18"/>
  <c r="DC39" i="18"/>
  <c r="CY39" i="18"/>
  <c r="CX39" i="18"/>
  <c r="CW39" i="18"/>
  <c r="CV39" i="18"/>
  <c r="CU39" i="18"/>
  <c r="CT39" i="18"/>
  <c r="CS39" i="18"/>
  <c r="CR39" i="18"/>
  <c r="CQ39" i="18"/>
  <c r="CP39" i="18"/>
  <c r="CO39" i="18"/>
  <c r="CN39" i="18"/>
  <c r="CM39" i="18"/>
  <c r="CL39" i="18"/>
  <c r="CK39" i="18"/>
  <c r="CJ39" i="18"/>
  <c r="CI39" i="18"/>
  <c r="CH39" i="18"/>
  <c r="CD39" i="18"/>
  <c r="CC39" i="18"/>
  <c r="CB39" i="18"/>
  <c r="CA39" i="18"/>
  <c r="BZ39" i="18"/>
  <c r="BY39" i="18"/>
  <c r="BX39" i="18"/>
  <c r="BW39" i="18"/>
  <c r="BV39" i="18"/>
  <c r="BU39" i="18"/>
  <c r="BT39" i="18"/>
  <c r="BS39" i="18"/>
  <c r="BR39" i="18"/>
  <c r="BQ39" i="18"/>
  <c r="BP39" i="18"/>
  <c r="BO39" i="18"/>
  <c r="BN39" i="18"/>
  <c r="BM39" i="18"/>
  <c r="BI39" i="18"/>
  <c r="BH39" i="18"/>
  <c r="BF39" i="18"/>
  <c r="BE39" i="18"/>
  <c r="BD39" i="18"/>
  <c r="BC39" i="18"/>
  <c r="BB39" i="18"/>
  <c r="BA39" i="18"/>
  <c r="AZ39" i="18"/>
  <c r="AY39" i="18"/>
  <c r="AX39" i="18"/>
  <c r="AW39" i="18"/>
  <c r="AV39" i="18"/>
  <c r="AU39" i="18"/>
  <c r="AT39" i="18"/>
  <c r="AS39" i="18"/>
  <c r="AR39" i="18"/>
  <c r="AN39" i="18"/>
  <c r="AM39" i="18"/>
  <c r="AL39" i="18"/>
  <c r="AK39" i="18"/>
  <c r="AJ39" i="18"/>
  <c r="AI39" i="18"/>
  <c r="AH39" i="18"/>
  <c r="AG39" i="18"/>
  <c r="AF39" i="18"/>
  <c r="AE39" i="18"/>
  <c r="AD39" i="18"/>
  <c r="AC39" i="18"/>
  <c r="AB39" i="18"/>
  <c r="AA39" i="18"/>
  <c r="Z39" i="18"/>
  <c r="Y39" i="18"/>
  <c r="X39" i="18"/>
  <c r="W39" i="18"/>
  <c r="S39" i="18"/>
  <c r="R39" i="18"/>
  <c r="Q39" i="18"/>
  <c r="P39" i="18"/>
  <c r="O39" i="18"/>
  <c r="N39" i="18"/>
  <c r="M39" i="18"/>
  <c r="L39" i="18"/>
  <c r="K39" i="18"/>
  <c r="J39" i="18"/>
  <c r="I39" i="18"/>
  <c r="H39" i="18"/>
  <c r="G39" i="18"/>
  <c r="F39" i="18"/>
  <c r="E39" i="18"/>
  <c r="D39" i="18"/>
  <c r="C39" i="18"/>
  <c r="B39" i="18"/>
  <c r="FJ38" i="18"/>
  <c r="FI38" i="18"/>
  <c r="FH38" i="18"/>
  <c r="FG38" i="18"/>
  <c r="FF38" i="18"/>
  <c r="FE38" i="18"/>
  <c r="FD38" i="18"/>
  <c r="FC38" i="18"/>
  <c r="FB38" i="18"/>
  <c r="FA38" i="18"/>
  <c r="EZ38" i="18"/>
  <c r="EY38" i="18"/>
  <c r="EX38" i="18"/>
  <c r="EW38" i="18"/>
  <c r="EV38" i="18"/>
  <c r="EU38" i="18"/>
  <c r="ET38" i="18"/>
  <c r="ES38" i="18"/>
  <c r="EO38" i="18"/>
  <c r="EN38" i="18"/>
  <c r="EM38" i="18"/>
  <c r="EL38" i="18"/>
  <c r="EK38" i="18"/>
  <c r="EJ38" i="18"/>
  <c r="EI38" i="18"/>
  <c r="EH38" i="18"/>
  <c r="EG38" i="18"/>
  <c r="EF38" i="18"/>
  <c r="EE38" i="18"/>
  <c r="ED38" i="18"/>
  <c r="EC38" i="18"/>
  <c r="EB38" i="18"/>
  <c r="EA38" i="18"/>
  <c r="DZ38" i="18"/>
  <c r="DY38" i="18"/>
  <c r="DX38" i="18"/>
  <c r="DT38" i="18"/>
  <c r="DS38" i="18"/>
  <c r="DR38" i="18"/>
  <c r="DQ38" i="18"/>
  <c r="DP38" i="18"/>
  <c r="DO38" i="18"/>
  <c r="DN38" i="18"/>
  <c r="DM38" i="18"/>
  <c r="DL38" i="18"/>
  <c r="DK38" i="18"/>
  <c r="DJ38" i="18"/>
  <c r="DI38" i="18"/>
  <c r="DH38" i="18"/>
  <c r="DG38" i="18"/>
  <c r="DF38" i="18"/>
  <c r="DE38" i="18"/>
  <c r="DD38" i="18"/>
  <c r="DC38" i="18"/>
  <c r="CY38" i="18"/>
  <c r="CX38" i="18"/>
  <c r="CW38" i="18"/>
  <c r="CV38" i="18"/>
  <c r="CU38" i="18"/>
  <c r="CT38" i="18"/>
  <c r="CS38" i="18"/>
  <c r="CR38" i="18"/>
  <c r="CQ38" i="18"/>
  <c r="CP38" i="18"/>
  <c r="CO38" i="18"/>
  <c r="CN38" i="18"/>
  <c r="CM38" i="18"/>
  <c r="CL38" i="18"/>
  <c r="CK38" i="18"/>
  <c r="CJ38" i="18"/>
  <c r="CI38" i="18"/>
  <c r="CH38" i="18"/>
  <c r="CD38" i="18"/>
  <c r="CC38" i="18"/>
  <c r="CB38" i="18"/>
  <c r="CA38" i="18"/>
  <c r="BZ38" i="18"/>
  <c r="BY38" i="18"/>
  <c r="BX38" i="18"/>
  <c r="BW38" i="18"/>
  <c r="BV38" i="18"/>
  <c r="BU38" i="18"/>
  <c r="BT38" i="18"/>
  <c r="BS38" i="18"/>
  <c r="BR38" i="18"/>
  <c r="BQ38" i="18"/>
  <c r="BP38" i="18"/>
  <c r="BO38" i="18"/>
  <c r="BN38" i="18"/>
  <c r="BM38" i="18"/>
  <c r="BI38" i="18"/>
  <c r="BH38" i="18"/>
  <c r="BF38" i="18"/>
  <c r="BE38" i="18"/>
  <c r="BD38" i="18"/>
  <c r="BC38" i="18"/>
  <c r="BB38" i="18"/>
  <c r="BA38" i="18"/>
  <c r="AZ38" i="18"/>
  <c r="AY38" i="18"/>
  <c r="AX38" i="18"/>
  <c r="AW38" i="18"/>
  <c r="AV38" i="18"/>
  <c r="AU38" i="18"/>
  <c r="AT38" i="18"/>
  <c r="AS38" i="18"/>
  <c r="AR38" i="18"/>
  <c r="AN38" i="18"/>
  <c r="AM38" i="18"/>
  <c r="AL38" i="18"/>
  <c r="AK38" i="18"/>
  <c r="AJ38" i="18"/>
  <c r="AI38" i="18"/>
  <c r="AH38" i="18"/>
  <c r="AG38" i="18"/>
  <c r="AF38" i="18"/>
  <c r="AE38" i="18"/>
  <c r="AD38" i="18"/>
  <c r="AC38" i="18"/>
  <c r="AB38" i="18"/>
  <c r="AA38" i="18"/>
  <c r="Z38" i="18"/>
  <c r="Y38" i="18"/>
  <c r="X38" i="18"/>
  <c r="W38" i="18"/>
  <c r="S38" i="18"/>
  <c r="R38" i="18"/>
  <c r="Q38" i="18"/>
  <c r="P38" i="18"/>
  <c r="O38" i="18"/>
  <c r="N38" i="18"/>
  <c r="M38" i="18"/>
  <c r="L38" i="18"/>
  <c r="K38" i="18"/>
  <c r="J38" i="18"/>
  <c r="I38" i="18"/>
  <c r="H38" i="18"/>
  <c r="G38" i="18"/>
  <c r="F38" i="18"/>
  <c r="E38" i="18"/>
  <c r="D38" i="18"/>
  <c r="C38" i="18"/>
  <c r="B38" i="18"/>
  <c r="FJ37" i="18"/>
  <c r="FI37" i="18"/>
  <c r="FH37" i="18"/>
  <c r="FG37" i="18"/>
  <c r="FF37" i="18"/>
  <c r="FE37" i="18"/>
  <c r="FD37" i="18"/>
  <c r="FC37" i="18"/>
  <c r="FB37" i="18"/>
  <c r="FA37" i="18"/>
  <c r="EZ37" i="18"/>
  <c r="EY37" i="18"/>
  <c r="EX37" i="18"/>
  <c r="EW37" i="18"/>
  <c r="EV37" i="18"/>
  <c r="EU37" i="18"/>
  <c r="ET37" i="18"/>
  <c r="ES37" i="18"/>
  <c r="EO37" i="18"/>
  <c r="EN37" i="18"/>
  <c r="EM37" i="18"/>
  <c r="EL37" i="18"/>
  <c r="EK37" i="18"/>
  <c r="EJ37" i="18"/>
  <c r="EI37" i="18"/>
  <c r="EH37" i="18"/>
  <c r="EG37" i="18"/>
  <c r="EF37" i="18"/>
  <c r="EE37" i="18"/>
  <c r="ED37" i="18"/>
  <c r="EC37" i="18"/>
  <c r="EB37" i="18"/>
  <c r="EA37" i="18"/>
  <c r="DZ37" i="18"/>
  <c r="DY37" i="18"/>
  <c r="DX37" i="18"/>
  <c r="DT37" i="18"/>
  <c r="DS37" i="18"/>
  <c r="DR37" i="18"/>
  <c r="DQ37" i="18"/>
  <c r="DP37" i="18"/>
  <c r="DO37" i="18"/>
  <c r="DN37" i="18"/>
  <c r="DM37" i="18"/>
  <c r="DL37" i="18"/>
  <c r="DK37" i="18"/>
  <c r="DJ37" i="18"/>
  <c r="DI37" i="18"/>
  <c r="DH37" i="18"/>
  <c r="DG37" i="18"/>
  <c r="DF37" i="18"/>
  <c r="DE37" i="18"/>
  <c r="DD37" i="18"/>
  <c r="DC37" i="18"/>
  <c r="CY37" i="18"/>
  <c r="CX37" i="18"/>
  <c r="CW37" i="18"/>
  <c r="CV37" i="18"/>
  <c r="CU37" i="18"/>
  <c r="CT37" i="18"/>
  <c r="CS37" i="18"/>
  <c r="CR37" i="18"/>
  <c r="CQ37" i="18"/>
  <c r="CP37" i="18"/>
  <c r="CO37" i="18"/>
  <c r="CN37" i="18"/>
  <c r="CM37" i="18"/>
  <c r="CL37" i="18"/>
  <c r="CK37" i="18"/>
  <c r="CJ37" i="18"/>
  <c r="CI37" i="18"/>
  <c r="CH37" i="18"/>
  <c r="CD37" i="18"/>
  <c r="CC37" i="18"/>
  <c r="CB37" i="18"/>
  <c r="CA37" i="18"/>
  <c r="BZ37" i="18"/>
  <c r="BY37" i="18"/>
  <c r="BX37" i="18"/>
  <c r="BW37" i="18"/>
  <c r="BV37" i="18"/>
  <c r="BU37" i="18"/>
  <c r="BT37" i="18"/>
  <c r="BS37" i="18"/>
  <c r="BR37" i="18"/>
  <c r="BQ37" i="18"/>
  <c r="BP37" i="18"/>
  <c r="BO37" i="18"/>
  <c r="BN37" i="18"/>
  <c r="BM37" i="18"/>
  <c r="BI37" i="18"/>
  <c r="BH37" i="18"/>
  <c r="BF37" i="18"/>
  <c r="BE37" i="18"/>
  <c r="BD37" i="18"/>
  <c r="BC37" i="18"/>
  <c r="BB37" i="18"/>
  <c r="BA37" i="18"/>
  <c r="AZ37" i="18"/>
  <c r="AY37" i="18"/>
  <c r="AX37" i="18"/>
  <c r="AW37" i="18"/>
  <c r="AV37" i="18"/>
  <c r="AU37" i="18"/>
  <c r="AT37" i="18"/>
  <c r="AS37" i="18"/>
  <c r="AR37" i="18"/>
  <c r="AN37" i="18"/>
  <c r="AM37" i="18"/>
  <c r="AL37" i="18"/>
  <c r="AK37" i="18"/>
  <c r="AJ37" i="18"/>
  <c r="AI37" i="18"/>
  <c r="AH37" i="18"/>
  <c r="AG37" i="18"/>
  <c r="AF37" i="18"/>
  <c r="AE37" i="18"/>
  <c r="AD37" i="18"/>
  <c r="AC37" i="18"/>
  <c r="AB37" i="18"/>
  <c r="AA37" i="18"/>
  <c r="Z37" i="18"/>
  <c r="Y37" i="18"/>
  <c r="X37" i="18"/>
  <c r="W37" i="18"/>
  <c r="S37" i="18"/>
  <c r="R37" i="18"/>
  <c r="Q37" i="18"/>
  <c r="P37" i="18"/>
  <c r="O37" i="18"/>
  <c r="N37" i="18"/>
  <c r="M37" i="18"/>
  <c r="L37" i="18"/>
  <c r="K37" i="18"/>
  <c r="J37" i="18"/>
  <c r="I37" i="18"/>
  <c r="H37" i="18"/>
  <c r="G37" i="18"/>
  <c r="F37" i="18"/>
  <c r="E37" i="18"/>
  <c r="D37" i="18"/>
  <c r="C37" i="18"/>
  <c r="B37" i="18"/>
  <c r="FJ36" i="18"/>
  <c r="FI36" i="18"/>
  <c r="FH36" i="18"/>
  <c r="FG36" i="18"/>
  <c r="FF36" i="18"/>
  <c r="FE36" i="18"/>
  <c r="FD36" i="18"/>
  <c r="FC36" i="18"/>
  <c r="FB36" i="18"/>
  <c r="FA36" i="18"/>
  <c r="EZ36" i="18"/>
  <c r="EY36" i="18"/>
  <c r="EX36" i="18"/>
  <c r="EW36" i="18"/>
  <c r="EV36" i="18"/>
  <c r="EU36" i="18"/>
  <c r="ET36" i="18"/>
  <c r="ES36" i="18"/>
  <c r="EO36" i="18"/>
  <c r="EN36" i="18"/>
  <c r="EM36" i="18"/>
  <c r="EL36" i="18"/>
  <c r="EK36" i="18"/>
  <c r="EJ36" i="18"/>
  <c r="EI36" i="18"/>
  <c r="EH36" i="18"/>
  <c r="EG36" i="18"/>
  <c r="EF36" i="18"/>
  <c r="EE36" i="18"/>
  <c r="ED36" i="18"/>
  <c r="EC36" i="18"/>
  <c r="EB36" i="18"/>
  <c r="EA36" i="18"/>
  <c r="DZ36" i="18"/>
  <c r="DY36" i="18"/>
  <c r="DX36" i="18"/>
  <c r="DT36" i="18"/>
  <c r="DS36" i="18"/>
  <c r="DR36" i="18"/>
  <c r="DQ36" i="18"/>
  <c r="DP36" i="18"/>
  <c r="DO36" i="18"/>
  <c r="DN36" i="18"/>
  <c r="DM36" i="18"/>
  <c r="DL36" i="18"/>
  <c r="DK36" i="18"/>
  <c r="DJ36" i="18"/>
  <c r="DI36" i="18"/>
  <c r="DH36" i="18"/>
  <c r="DG36" i="18"/>
  <c r="DF36" i="18"/>
  <c r="DE36" i="18"/>
  <c r="DD36" i="18"/>
  <c r="DC36" i="18"/>
  <c r="CY36" i="18"/>
  <c r="CX36" i="18"/>
  <c r="CW36" i="18"/>
  <c r="CV36" i="18"/>
  <c r="CU36" i="18"/>
  <c r="CT36" i="18"/>
  <c r="CS36" i="18"/>
  <c r="CR36" i="18"/>
  <c r="CQ36" i="18"/>
  <c r="CP36" i="18"/>
  <c r="CO36" i="18"/>
  <c r="CN36" i="18"/>
  <c r="CM36" i="18"/>
  <c r="CL36" i="18"/>
  <c r="CK36" i="18"/>
  <c r="CJ36" i="18"/>
  <c r="CI36" i="18"/>
  <c r="CH36" i="18"/>
  <c r="CD36" i="18"/>
  <c r="CC36" i="18"/>
  <c r="CB36" i="18"/>
  <c r="CA36" i="18"/>
  <c r="BZ36" i="18"/>
  <c r="BY36" i="18"/>
  <c r="BX36" i="18"/>
  <c r="BW36" i="18"/>
  <c r="BV36" i="18"/>
  <c r="BU36" i="18"/>
  <c r="BT36" i="18"/>
  <c r="BS36" i="18"/>
  <c r="BR36" i="18"/>
  <c r="BQ36" i="18"/>
  <c r="BP36" i="18"/>
  <c r="BO36" i="18"/>
  <c r="BN36" i="18"/>
  <c r="BM36" i="18"/>
  <c r="BI36" i="18"/>
  <c r="BH36" i="18"/>
  <c r="BF36" i="18"/>
  <c r="BE36" i="18"/>
  <c r="BD36" i="18"/>
  <c r="BC36" i="18"/>
  <c r="BB36" i="18"/>
  <c r="BA36" i="18"/>
  <c r="AZ36" i="18"/>
  <c r="AY36" i="18"/>
  <c r="AX36" i="18"/>
  <c r="AW36" i="18"/>
  <c r="AV36" i="18"/>
  <c r="AU36" i="18"/>
  <c r="AT36" i="18"/>
  <c r="AS36" i="18"/>
  <c r="AR36" i="18"/>
  <c r="AN36" i="18"/>
  <c r="AM36" i="18"/>
  <c r="AL36" i="18"/>
  <c r="AK36" i="18"/>
  <c r="AJ36" i="18"/>
  <c r="AI36" i="18"/>
  <c r="AH36" i="18"/>
  <c r="AG36" i="18"/>
  <c r="AF36" i="18"/>
  <c r="AE36" i="18"/>
  <c r="AD36" i="18"/>
  <c r="AC36" i="18"/>
  <c r="AB36" i="18"/>
  <c r="AA36" i="18"/>
  <c r="Z36" i="18"/>
  <c r="Y36" i="18"/>
  <c r="X36" i="18"/>
  <c r="W36" i="18"/>
  <c r="S36" i="18"/>
  <c r="R36" i="18"/>
  <c r="Q36" i="18"/>
  <c r="P36" i="18"/>
  <c r="O36" i="18"/>
  <c r="N36" i="18"/>
  <c r="M36" i="18"/>
  <c r="L36" i="18"/>
  <c r="K36" i="18"/>
  <c r="J36" i="18"/>
  <c r="I36" i="18"/>
  <c r="H36" i="18"/>
  <c r="G36" i="18"/>
  <c r="F36" i="18"/>
  <c r="E36" i="18"/>
  <c r="D36" i="18"/>
  <c r="C36" i="18"/>
  <c r="B36" i="18"/>
  <c r="FJ35" i="18"/>
  <c r="FI35" i="18"/>
  <c r="FH35" i="18"/>
  <c r="FG35" i="18"/>
  <c r="FF35" i="18"/>
  <c r="FE35" i="18"/>
  <c r="FD35" i="18"/>
  <c r="FC35" i="18"/>
  <c r="FB35" i="18"/>
  <c r="FA35" i="18"/>
  <c r="EZ35" i="18"/>
  <c r="EY35" i="18"/>
  <c r="EX35" i="18"/>
  <c r="EW35" i="18"/>
  <c r="EV35" i="18"/>
  <c r="EU35" i="18"/>
  <c r="ET35" i="18"/>
  <c r="ES35" i="18"/>
  <c r="EO35" i="18"/>
  <c r="EN35" i="18"/>
  <c r="EM35" i="18"/>
  <c r="EL35" i="18"/>
  <c r="EK35" i="18"/>
  <c r="EJ35" i="18"/>
  <c r="EI35" i="18"/>
  <c r="EH35" i="18"/>
  <c r="EG35" i="18"/>
  <c r="EF35" i="18"/>
  <c r="EE35" i="18"/>
  <c r="ED35" i="18"/>
  <c r="EC35" i="18"/>
  <c r="EB35" i="18"/>
  <c r="EA35" i="18"/>
  <c r="DZ35" i="18"/>
  <c r="DY35" i="18"/>
  <c r="DX35" i="18"/>
  <c r="DT35" i="18"/>
  <c r="DS35" i="18"/>
  <c r="DR35" i="18"/>
  <c r="DQ35" i="18"/>
  <c r="DP35" i="18"/>
  <c r="DO35" i="18"/>
  <c r="DN35" i="18"/>
  <c r="DM35" i="18"/>
  <c r="DL35" i="18"/>
  <c r="DK35" i="18"/>
  <c r="DJ35" i="18"/>
  <c r="DI35" i="18"/>
  <c r="DH35" i="18"/>
  <c r="DG35" i="18"/>
  <c r="DF35" i="18"/>
  <c r="DE35" i="18"/>
  <c r="DD35" i="18"/>
  <c r="DC35" i="18"/>
  <c r="CY35" i="18"/>
  <c r="CX35" i="18"/>
  <c r="CW35" i="18"/>
  <c r="CV35" i="18"/>
  <c r="CU35" i="18"/>
  <c r="CT35" i="18"/>
  <c r="CS35" i="18"/>
  <c r="CR35" i="18"/>
  <c r="CQ35" i="18"/>
  <c r="CP35" i="18"/>
  <c r="CO35" i="18"/>
  <c r="CN35" i="18"/>
  <c r="CM35" i="18"/>
  <c r="CL35" i="18"/>
  <c r="CK35" i="18"/>
  <c r="CJ35" i="18"/>
  <c r="CI35" i="18"/>
  <c r="CH35" i="18"/>
  <c r="CD35" i="18"/>
  <c r="CC35" i="18"/>
  <c r="CB35" i="18"/>
  <c r="CA35" i="18"/>
  <c r="BZ35" i="18"/>
  <c r="BY35" i="18"/>
  <c r="BX35" i="18"/>
  <c r="BW35" i="18"/>
  <c r="BV35" i="18"/>
  <c r="BU35" i="18"/>
  <c r="BT35" i="18"/>
  <c r="BS35" i="18"/>
  <c r="BR35" i="18"/>
  <c r="BQ35" i="18"/>
  <c r="BP35" i="18"/>
  <c r="BO35" i="18"/>
  <c r="BN35" i="18"/>
  <c r="BM35" i="18"/>
  <c r="BI35" i="18"/>
  <c r="BH35" i="18"/>
  <c r="BF35" i="18"/>
  <c r="BE35" i="18"/>
  <c r="BD35" i="18"/>
  <c r="BC35" i="18"/>
  <c r="BB35" i="18"/>
  <c r="BA35" i="18"/>
  <c r="AZ35" i="18"/>
  <c r="AY35" i="18"/>
  <c r="AX35" i="18"/>
  <c r="AW35" i="18"/>
  <c r="AV35" i="18"/>
  <c r="AU35" i="18"/>
  <c r="AT35" i="18"/>
  <c r="AS35" i="18"/>
  <c r="AR35" i="18"/>
  <c r="AN35" i="18"/>
  <c r="AM35" i="18"/>
  <c r="AL35" i="18"/>
  <c r="AK35" i="18"/>
  <c r="AJ35" i="18"/>
  <c r="AI35" i="18"/>
  <c r="AH35" i="18"/>
  <c r="AG35" i="18"/>
  <c r="AF35" i="18"/>
  <c r="AE35" i="18"/>
  <c r="AD35" i="18"/>
  <c r="AC35" i="18"/>
  <c r="AB35" i="18"/>
  <c r="AA35" i="18"/>
  <c r="Z35" i="18"/>
  <c r="Y35" i="18"/>
  <c r="X35" i="18"/>
  <c r="W35" i="18"/>
  <c r="S35" i="18"/>
  <c r="R35" i="18"/>
  <c r="Q35" i="18"/>
  <c r="P35" i="18"/>
  <c r="O35" i="18"/>
  <c r="N35" i="18"/>
  <c r="M35" i="18"/>
  <c r="L35" i="18"/>
  <c r="K35" i="18"/>
  <c r="J35" i="18"/>
  <c r="I35" i="18"/>
  <c r="H35" i="18"/>
  <c r="G35" i="18"/>
  <c r="F35" i="18"/>
  <c r="E35" i="18"/>
  <c r="D35" i="18"/>
  <c r="C35" i="18"/>
  <c r="B35" i="18"/>
  <c r="FJ34" i="18"/>
  <c r="FI34" i="18"/>
  <c r="FH34" i="18"/>
  <c r="FG34" i="18"/>
  <c r="FF34" i="18"/>
  <c r="FE34" i="18"/>
  <c r="FD34" i="18"/>
  <c r="FC34" i="18"/>
  <c r="FB34" i="18"/>
  <c r="FA34" i="18"/>
  <c r="EZ34" i="18"/>
  <c r="EY34" i="18"/>
  <c r="EX34" i="18"/>
  <c r="EW34" i="18"/>
  <c r="EV34" i="18"/>
  <c r="EU34" i="18"/>
  <c r="ET34" i="18"/>
  <c r="ES34" i="18"/>
  <c r="EO34" i="18"/>
  <c r="EN34" i="18"/>
  <c r="EM34" i="18"/>
  <c r="EL34" i="18"/>
  <c r="EK34" i="18"/>
  <c r="EJ34" i="18"/>
  <c r="EI34" i="18"/>
  <c r="EH34" i="18"/>
  <c r="EG34" i="18"/>
  <c r="EF34" i="18"/>
  <c r="EE34" i="18"/>
  <c r="ED34" i="18"/>
  <c r="EC34" i="18"/>
  <c r="EB34" i="18"/>
  <c r="EA34" i="18"/>
  <c r="DZ34" i="18"/>
  <c r="DY34" i="18"/>
  <c r="DX34" i="18"/>
  <c r="DT34" i="18"/>
  <c r="DS34" i="18"/>
  <c r="DR34" i="18"/>
  <c r="DQ34" i="18"/>
  <c r="DP34" i="18"/>
  <c r="DO34" i="18"/>
  <c r="DN34" i="18"/>
  <c r="DM34" i="18"/>
  <c r="DL34" i="18"/>
  <c r="DK34" i="18"/>
  <c r="DJ34" i="18"/>
  <c r="DI34" i="18"/>
  <c r="DH34" i="18"/>
  <c r="DG34" i="18"/>
  <c r="DF34" i="18"/>
  <c r="DE34" i="18"/>
  <c r="DD34" i="18"/>
  <c r="DC34" i="18"/>
  <c r="CY34" i="18"/>
  <c r="CX34" i="18"/>
  <c r="CW34" i="18"/>
  <c r="CV34" i="18"/>
  <c r="CU34" i="18"/>
  <c r="CT34" i="18"/>
  <c r="CS34" i="18"/>
  <c r="CR34" i="18"/>
  <c r="CQ34" i="18"/>
  <c r="CP34" i="18"/>
  <c r="CO34" i="18"/>
  <c r="CN34" i="18"/>
  <c r="CM34" i="18"/>
  <c r="CL34" i="18"/>
  <c r="CK34" i="18"/>
  <c r="CJ34" i="18"/>
  <c r="CI34" i="18"/>
  <c r="CH34" i="18"/>
  <c r="CD34" i="18"/>
  <c r="CC34" i="18"/>
  <c r="CB34" i="18"/>
  <c r="CA34" i="18"/>
  <c r="BZ34" i="18"/>
  <c r="BY34" i="18"/>
  <c r="BX34" i="18"/>
  <c r="BW34" i="18"/>
  <c r="BV34" i="18"/>
  <c r="BU34" i="18"/>
  <c r="BT34" i="18"/>
  <c r="BS34" i="18"/>
  <c r="BR34" i="18"/>
  <c r="BQ34" i="18"/>
  <c r="BP34" i="18"/>
  <c r="BO34" i="18"/>
  <c r="BN34" i="18"/>
  <c r="BM34" i="18"/>
  <c r="BI34" i="18"/>
  <c r="BH34" i="18"/>
  <c r="BF34" i="18"/>
  <c r="BE34" i="18"/>
  <c r="BD34" i="18"/>
  <c r="BC34" i="18"/>
  <c r="BB34" i="18"/>
  <c r="BA34" i="18"/>
  <c r="AZ34" i="18"/>
  <c r="AY34" i="18"/>
  <c r="AX34" i="18"/>
  <c r="AW34" i="18"/>
  <c r="AV34" i="18"/>
  <c r="AU34" i="18"/>
  <c r="AT34" i="18"/>
  <c r="AS34" i="18"/>
  <c r="AR34" i="18"/>
  <c r="AN34" i="18"/>
  <c r="AM34" i="18"/>
  <c r="AL34" i="18"/>
  <c r="AK34" i="18"/>
  <c r="AJ34" i="18"/>
  <c r="AI34" i="18"/>
  <c r="AH34" i="18"/>
  <c r="AG34" i="18"/>
  <c r="AF34" i="18"/>
  <c r="AE34" i="18"/>
  <c r="AD34" i="18"/>
  <c r="AC34" i="18"/>
  <c r="AB34" i="18"/>
  <c r="AA34" i="18"/>
  <c r="Z34" i="18"/>
  <c r="Y34" i="18"/>
  <c r="X34" i="18"/>
  <c r="W34" i="18"/>
  <c r="S34" i="18"/>
  <c r="R34" i="18"/>
  <c r="Q34" i="18"/>
  <c r="P34" i="18"/>
  <c r="O34" i="18"/>
  <c r="N34" i="18"/>
  <c r="M34" i="18"/>
  <c r="L34" i="18"/>
  <c r="K34" i="18"/>
  <c r="J34" i="18"/>
  <c r="I34" i="18"/>
  <c r="H34" i="18"/>
  <c r="G34" i="18"/>
  <c r="F34" i="18"/>
  <c r="E34" i="18"/>
  <c r="D34" i="18"/>
  <c r="C34" i="18"/>
  <c r="B34" i="18"/>
  <c r="FJ33" i="18"/>
  <c r="FI33" i="18"/>
  <c r="FH33" i="18"/>
  <c r="FG33" i="18"/>
  <c r="FF33" i="18"/>
  <c r="FE33" i="18"/>
  <c r="FD33" i="18"/>
  <c r="FC33" i="18"/>
  <c r="FB33" i="18"/>
  <c r="FA33" i="18"/>
  <c r="EZ33" i="18"/>
  <c r="EY33" i="18"/>
  <c r="EX33" i="18"/>
  <c r="EW33" i="18"/>
  <c r="EV33" i="18"/>
  <c r="EU33" i="18"/>
  <c r="ET33" i="18"/>
  <c r="ES33" i="18"/>
  <c r="EO33" i="18"/>
  <c r="EN33" i="18"/>
  <c r="EM33" i="18"/>
  <c r="EL33" i="18"/>
  <c r="EK33" i="18"/>
  <c r="EJ33" i="18"/>
  <c r="EI33" i="18"/>
  <c r="EH33" i="18"/>
  <c r="EG33" i="18"/>
  <c r="EF33" i="18"/>
  <c r="EE33" i="18"/>
  <c r="ED33" i="18"/>
  <c r="EC33" i="18"/>
  <c r="EB33" i="18"/>
  <c r="EA33" i="18"/>
  <c r="DZ33" i="18"/>
  <c r="DY33" i="18"/>
  <c r="DX33" i="18"/>
  <c r="DT33" i="18"/>
  <c r="DS33" i="18"/>
  <c r="DR33" i="18"/>
  <c r="DQ33" i="18"/>
  <c r="DP33" i="18"/>
  <c r="DO33" i="18"/>
  <c r="DN33" i="18"/>
  <c r="DM33" i="18"/>
  <c r="DL33" i="18"/>
  <c r="DK33" i="18"/>
  <c r="DJ33" i="18"/>
  <c r="DI33" i="18"/>
  <c r="DH33" i="18"/>
  <c r="DG33" i="18"/>
  <c r="DF33" i="18"/>
  <c r="DE33" i="18"/>
  <c r="DD33" i="18"/>
  <c r="DC33" i="18"/>
  <c r="CY33" i="18"/>
  <c r="CX33" i="18"/>
  <c r="CW33" i="18"/>
  <c r="CV33" i="18"/>
  <c r="CU33" i="18"/>
  <c r="CT33" i="18"/>
  <c r="CS33" i="18"/>
  <c r="CR33" i="18"/>
  <c r="CQ33" i="18"/>
  <c r="CP33" i="18"/>
  <c r="CO33" i="18"/>
  <c r="CN33" i="18"/>
  <c r="CM33" i="18"/>
  <c r="CL33" i="18"/>
  <c r="CK33" i="18"/>
  <c r="CJ33" i="18"/>
  <c r="CI33" i="18"/>
  <c r="CH33" i="18"/>
  <c r="CD33" i="18"/>
  <c r="CC33" i="18"/>
  <c r="CB33" i="18"/>
  <c r="CA33" i="18"/>
  <c r="BZ33" i="18"/>
  <c r="BY33" i="18"/>
  <c r="BX33" i="18"/>
  <c r="BW33" i="18"/>
  <c r="BV33" i="18"/>
  <c r="BU33" i="18"/>
  <c r="BT33" i="18"/>
  <c r="BS33" i="18"/>
  <c r="BR33" i="18"/>
  <c r="BQ33" i="18"/>
  <c r="BP33" i="18"/>
  <c r="BO33" i="18"/>
  <c r="BN33" i="18"/>
  <c r="BM33" i="18"/>
  <c r="BI33" i="18"/>
  <c r="BH33" i="18"/>
  <c r="BF33" i="18"/>
  <c r="BE33" i="18"/>
  <c r="BD33" i="18"/>
  <c r="BC33" i="18"/>
  <c r="BB33" i="18"/>
  <c r="BA33" i="18"/>
  <c r="AZ33" i="18"/>
  <c r="AY33" i="18"/>
  <c r="AX33" i="18"/>
  <c r="AW33" i="18"/>
  <c r="AV33" i="18"/>
  <c r="AU33" i="18"/>
  <c r="AT33" i="18"/>
  <c r="AS33" i="18"/>
  <c r="AR33" i="18"/>
  <c r="AN33" i="18"/>
  <c r="AM33" i="18"/>
  <c r="AL33" i="18"/>
  <c r="AK33" i="18"/>
  <c r="AJ33" i="18"/>
  <c r="AI33" i="18"/>
  <c r="AH33" i="18"/>
  <c r="AG33" i="18"/>
  <c r="AF33" i="18"/>
  <c r="AE33" i="18"/>
  <c r="AD33" i="18"/>
  <c r="AC33" i="18"/>
  <c r="AB33" i="18"/>
  <c r="AA33" i="18"/>
  <c r="Z33" i="18"/>
  <c r="Y33" i="18"/>
  <c r="X33" i="18"/>
  <c r="W33" i="18"/>
  <c r="S33" i="18"/>
  <c r="R33" i="18"/>
  <c r="Q33" i="18"/>
  <c r="P33" i="18"/>
  <c r="O33" i="18"/>
  <c r="N33" i="18"/>
  <c r="M33" i="18"/>
  <c r="L33" i="18"/>
  <c r="K33" i="18"/>
  <c r="J33" i="18"/>
  <c r="I33" i="18"/>
  <c r="H33" i="18"/>
  <c r="G33" i="18"/>
  <c r="F33" i="18"/>
  <c r="E33" i="18"/>
  <c r="D33" i="18"/>
  <c r="C33" i="18"/>
  <c r="B33" i="18"/>
  <c r="FJ32" i="18"/>
  <c r="FI32" i="18"/>
  <c r="FH32" i="18"/>
  <c r="FG32" i="18"/>
  <c r="FF32" i="18"/>
  <c r="FE32" i="18"/>
  <c r="FD32" i="18"/>
  <c r="FC32" i="18"/>
  <c r="FB32" i="18"/>
  <c r="FA32" i="18"/>
  <c r="EZ32" i="18"/>
  <c r="EY32" i="18"/>
  <c r="EX32" i="18"/>
  <c r="EW32" i="18"/>
  <c r="EV32" i="18"/>
  <c r="EU32" i="18"/>
  <c r="ET32" i="18"/>
  <c r="ES32" i="18"/>
  <c r="EO32" i="18"/>
  <c r="EN32" i="18"/>
  <c r="EM32" i="18"/>
  <c r="EL32" i="18"/>
  <c r="EK32" i="18"/>
  <c r="EJ32" i="18"/>
  <c r="EI32" i="18"/>
  <c r="EH32" i="18"/>
  <c r="EG32" i="18"/>
  <c r="EF32" i="18"/>
  <c r="EE32" i="18"/>
  <c r="ED32" i="18"/>
  <c r="EC32" i="18"/>
  <c r="EB32" i="18"/>
  <c r="EA32" i="18"/>
  <c r="DZ32" i="18"/>
  <c r="DY32" i="18"/>
  <c r="DX32" i="18"/>
  <c r="DT32" i="18"/>
  <c r="DS32" i="18"/>
  <c r="DR32" i="18"/>
  <c r="DQ32" i="18"/>
  <c r="DP32" i="18"/>
  <c r="DO32" i="18"/>
  <c r="DN32" i="18"/>
  <c r="DM32" i="18"/>
  <c r="DL32" i="18"/>
  <c r="DK32" i="18"/>
  <c r="DJ32" i="18"/>
  <c r="DI32" i="18"/>
  <c r="DH32" i="18"/>
  <c r="DG32" i="18"/>
  <c r="DF32" i="18"/>
  <c r="DE32" i="18"/>
  <c r="DD32" i="18"/>
  <c r="DC32" i="18"/>
  <c r="CY32" i="18"/>
  <c r="CX32" i="18"/>
  <c r="CW32" i="18"/>
  <c r="CV32" i="18"/>
  <c r="CU32" i="18"/>
  <c r="CT32" i="18"/>
  <c r="CS32" i="18"/>
  <c r="CR32" i="18"/>
  <c r="CQ32" i="18"/>
  <c r="CP32" i="18"/>
  <c r="CO32" i="18"/>
  <c r="CN32" i="18"/>
  <c r="CM32" i="18"/>
  <c r="CL32" i="18"/>
  <c r="CK32" i="18"/>
  <c r="CJ32" i="18"/>
  <c r="CI32" i="18"/>
  <c r="CH32" i="18"/>
  <c r="CD32" i="18"/>
  <c r="CC32" i="18"/>
  <c r="CB32" i="18"/>
  <c r="CA32" i="18"/>
  <c r="BZ32" i="18"/>
  <c r="BY32" i="18"/>
  <c r="BX32" i="18"/>
  <c r="BW32" i="18"/>
  <c r="BV32" i="18"/>
  <c r="BU32" i="18"/>
  <c r="BT32" i="18"/>
  <c r="BS32" i="18"/>
  <c r="BR32" i="18"/>
  <c r="BQ32" i="18"/>
  <c r="BP32" i="18"/>
  <c r="BO32" i="18"/>
  <c r="BN32" i="18"/>
  <c r="BM32" i="18"/>
  <c r="BI32" i="18"/>
  <c r="BH32" i="18"/>
  <c r="BF32" i="18"/>
  <c r="BE32" i="18"/>
  <c r="BD32" i="18"/>
  <c r="BC32" i="18"/>
  <c r="BB32" i="18"/>
  <c r="BA32" i="18"/>
  <c r="AZ32" i="18"/>
  <c r="AY32" i="18"/>
  <c r="AX32" i="18"/>
  <c r="AW32" i="18"/>
  <c r="AV32" i="18"/>
  <c r="AU32" i="18"/>
  <c r="AT32" i="18"/>
  <c r="AS32" i="18"/>
  <c r="AR32" i="18"/>
  <c r="AN32" i="18"/>
  <c r="AM32" i="18"/>
  <c r="AL32" i="18"/>
  <c r="AK32" i="18"/>
  <c r="AJ32" i="18"/>
  <c r="AI32" i="18"/>
  <c r="AH32" i="18"/>
  <c r="AG32" i="18"/>
  <c r="AF32" i="18"/>
  <c r="AE32" i="18"/>
  <c r="AD32" i="18"/>
  <c r="AC32" i="18"/>
  <c r="AB32" i="18"/>
  <c r="AA32" i="18"/>
  <c r="Z32" i="18"/>
  <c r="Y32" i="18"/>
  <c r="X32" i="18"/>
  <c r="W32" i="18"/>
  <c r="S32" i="18"/>
  <c r="R32" i="18"/>
  <c r="Q32" i="18"/>
  <c r="P32" i="18"/>
  <c r="O32" i="18"/>
  <c r="N32" i="18"/>
  <c r="M32" i="18"/>
  <c r="L32" i="18"/>
  <c r="K32" i="18"/>
  <c r="J32" i="18"/>
  <c r="I32" i="18"/>
  <c r="H32" i="18"/>
  <c r="G32" i="18"/>
  <c r="F32" i="18"/>
  <c r="E32" i="18"/>
  <c r="D32" i="18"/>
  <c r="C32" i="18"/>
  <c r="B32" i="18"/>
  <c r="FJ31" i="18"/>
  <c r="FI31" i="18"/>
  <c r="FH31" i="18"/>
  <c r="FG31" i="18"/>
  <c r="FF31" i="18"/>
  <c r="FE31" i="18"/>
  <c r="FD31" i="18"/>
  <c r="FC31" i="18"/>
  <c r="FB31" i="18"/>
  <c r="FA31" i="18"/>
  <c r="EZ31" i="18"/>
  <c r="EY31" i="18"/>
  <c r="EX31" i="18"/>
  <c r="EW31" i="18"/>
  <c r="EV31" i="18"/>
  <c r="EU31" i="18"/>
  <c r="ET31" i="18"/>
  <c r="ES31" i="18"/>
  <c r="EO31" i="18"/>
  <c r="EN31" i="18"/>
  <c r="EM31" i="18"/>
  <c r="EL31" i="18"/>
  <c r="EK31" i="18"/>
  <c r="EJ31" i="18"/>
  <c r="EI31" i="18"/>
  <c r="EH31" i="18"/>
  <c r="EG31" i="18"/>
  <c r="EF31" i="18"/>
  <c r="EE31" i="18"/>
  <c r="ED31" i="18"/>
  <c r="EC31" i="18"/>
  <c r="EB31" i="18"/>
  <c r="EA31" i="18"/>
  <c r="DZ31" i="18"/>
  <c r="DY31" i="18"/>
  <c r="DX31" i="18"/>
  <c r="DT31" i="18"/>
  <c r="DS31" i="18"/>
  <c r="DR31" i="18"/>
  <c r="DQ31" i="18"/>
  <c r="DP31" i="18"/>
  <c r="DO31" i="18"/>
  <c r="DN31" i="18"/>
  <c r="DM31" i="18"/>
  <c r="DL31" i="18"/>
  <c r="DK31" i="18"/>
  <c r="DJ31" i="18"/>
  <c r="DI31" i="18"/>
  <c r="DH31" i="18"/>
  <c r="DG31" i="18"/>
  <c r="DF31" i="18"/>
  <c r="DE31" i="18"/>
  <c r="DD31" i="18"/>
  <c r="DC31" i="18"/>
  <c r="CY31" i="18"/>
  <c r="CX31" i="18"/>
  <c r="CW31" i="18"/>
  <c r="CV31" i="18"/>
  <c r="CU31" i="18"/>
  <c r="CT31" i="18"/>
  <c r="CS31" i="18"/>
  <c r="CR31" i="18"/>
  <c r="CQ31" i="18"/>
  <c r="CP31" i="18"/>
  <c r="CO31" i="18"/>
  <c r="CN31" i="18"/>
  <c r="CM31" i="18"/>
  <c r="CL31" i="18"/>
  <c r="CK31" i="18"/>
  <c r="CJ31" i="18"/>
  <c r="CI31" i="18"/>
  <c r="CH31" i="18"/>
  <c r="CD31" i="18"/>
  <c r="CC31" i="18"/>
  <c r="CB31" i="18"/>
  <c r="CA31" i="18"/>
  <c r="BZ31" i="18"/>
  <c r="BY31" i="18"/>
  <c r="BX31" i="18"/>
  <c r="BW31" i="18"/>
  <c r="BV31" i="18"/>
  <c r="BU31" i="18"/>
  <c r="BT31" i="18"/>
  <c r="BS31" i="18"/>
  <c r="BR31" i="18"/>
  <c r="BQ31" i="18"/>
  <c r="BP31" i="18"/>
  <c r="BO31" i="18"/>
  <c r="BN31" i="18"/>
  <c r="BM31" i="18"/>
  <c r="BI31" i="18"/>
  <c r="BH31" i="18"/>
  <c r="BF31" i="18"/>
  <c r="BE31" i="18"/>
  <c r="BD31" i="18"/>
  <c r="BC31" i="18"/>
  <c r="BB31" i="18"/>
  <c r="BA31" i="18"/>
  <c r="AZ31" i="18"/>
  <c r="AY31" i="18"/>
  <c r="AX31" i="18"/>
  <c r="AW31" i="18"/>
  <c r="AV31" i="18"/>
  <c r="AU31" i="18"/>
  <c r="AT31" i="18"/>
  <c r="AS31" i="18"/>
  <c r="AR31" i="18"/>
  <c r="AN31" i="18"/>
  <c r="AM31" i="18"/>
  <c r="AL31" i="18"/>
  <c r="AK31" i="18"/>
  <c r="AJ31" i="18"/>
  <c r="AI31" i="18"/>
  <c r="AH31" i="18"/>
  <c r="AG31" i="18"/>
  <c r="AF31" i="18"/>
  <c r="AE31" i="18"/>
  <c r="AD31" i="18"/>
  <c r="AC31" i="18"/>
  <c r="AB31" i="18"/>
  <c r="AA31" i="18"/>
  <c r="Z31" i="18"/>
  <c r="Y31" i="18"/>
  <c r="X31" i="18"/>
  <c r="W31" i="18"/>
  <c r="S31" i="18"/>
  <c r="R31" i="18"/>
  <c r="Q31" i="18"/>
  <c r="P31" i="18"/>
  <c r="O31" i="18"/>
  <c r="N31" i="18"/>
  <c r="M31" i="18"/>
  <c r="L31" i="18"/>
  <c r="K31" i="18"/>
  <c r="J31" i="18"/>
  <c r="I31" i="18"/>
  <c r="H31" i="18"/>
  <c r="G31" i="18"/>
  <c r="F31" i="18"/>
  <c r="E31" i="18"/>
  <c r="D31" i="18"/>
  <c r="C31" i="18"/>
  <c r="B31" i="18"/>
  <c r="FJ30" i="18"/>
  <c r="FI30" i="18"/>
  <c r="FH30" i="18"/>
  <c r="FG30" i="18"/>
  <c r="FF30" i="18"/>
  <c r="FE30" i="18"/>
  <c r="FD30" i="18"/>
  <c r="FC30" i="18"/>
  <c r="FB30" i="18"/>
  <c r="FA30" i="18"/>
  <c r="EZ30" i="18"/>
  <c r="EY30" i="18"/>
  <c r="EX30" i="18"/>
  <c r="EW30" i="18"/>
  <c r="EV30" i="18"/>
  <c r="EU30" i="18"/>
  <c r="ET30" i="18"/>
  <c r="ES30" i="18"/>
  <c r="EO30" i="18"/>
  <c r="EN30" i="18"/>
  <c r="EM30" i="18"/>
  <c r="EL30" i="18"/>
  <c r="EK30" i="18"/>
  <c r="EJ30" i="18"/>
  <c r="EI30" i="18"/>
  <c r="EH30" i="18"/>
  <c r="EG30" i="18"/>
  <c r="EF30" i="18"/>
  <c r="EE30" i="18"/>
  <c r="ED30" i="18"/>
  <c r="EC30" i="18"/>
  <c r="EB30" i="18"/>
  <c r="EA30" i="18"/>
  <c r="DZ30" i="18"/>
  <c r="DY30" i="18"/>
  <c r="DX30" i="18"/>
  <c r="DT30" i="18"/>
  <c r="DS30" i="18"/>
  <c r="DR30" i="18"/>
  <c r="DQ30" i="18"/>
  <c r="DP30" i="18"/>
  <c r="DO30" i="18"/>
  <c r="DN30" i="18"/>
  <c r="DM30" i="18"/>
  <c r="DL30" i="18"/>
  <c r="DK30" i="18"/>
  <c r="DJ30" i="18"/>
  <c r="DI30" i="18"/>
  <c r="DH30" i="18"/>
  <c r="DG30" i="18"/>
  <c r="DF30" i="18"/>
  <c r="DE30" i="18"/>
  <c r="DD30" i="18"/>
  <c r="DC30" i="18"/>
  <c r="CY30" i="18"/>
  <c r="CX30" i="18"/>
  <c r="CW30" i="18"/>
  <c r="CV30" i="18"/>
  <c r="CU30" i="18"/>
  <c r="CT30" i="18"/>
  <c r="CS30" i="18"/>
  <c r="CR30" i="18"/>
  <c r="CQ30" i="18"/>
  <c r="CP30" i="18"/>
  <c r="CO30" i="18"/>
  <c r="CN30" i="18"/>
  <c r="CM30" i="18"/>
  <c r="CL30" i="18"/>
  <c r="CK30" i="18"/>
  <c r="CJ30" i="18"/>
  <c r="CI30" i="18"/>
  <c r="CH30" i="18"/>
  <c r="CD30" i="18"/>
  <c r="CC30" i="18"/>
  <c r="CB30" i="18"/>
  <c r="CA30" i="18"/>
  <c r="BZ30" i="18"/>
  <c r="BY30" i="18"/>
  <c r="BX30" i="18"/>
  <c r="BW30" i="18"/>
  <c r="BV30" i="18"/>
  <c r="BU30" i="18"/>
  <c r="BT30" i="18"/>
  <c r="BS30" i="18"/>
  <c r="BR30" i="18"/>
  <c r="BQ30" i="18"/>
  <c r="BP30" i="18"/>
  <c r="BO30" i="18"/>
  <c r="BN30" i="18"/>
  <c r="BM30" i="18"/>
  <c r="BI30" i="18"/>
  <c r="BH30" i="18"/>
  <c r="BF30" i="18"/>
  <c r="BE30" i="18"/>
  <c r="BD30" i="18"/>
  <c r="BC30" i="18"/>
  <c r="BB30" i="18"/>
  <c r="BA30" i="18"/>
  <c r="AZ30" i="18"/>
  <c r="AY30" i="18"/>
  <c r="AX30" i="18"/>
  <c r="AW30" i="18"/>
  <c r="AV30" i="18"/>
  <c r="AU30" i="18"/>
  <c r="AT30" i="18"/>
  <c r="AS30" i="18"/>
  <c r="AR30" i="18"/>
  <c r="AN30" i="18"/>
  <c r="AM30" i="18"/>
  <c r="AL30" i="18"/>
  <c r="AK30" i="18"/>
  <c r="AJ30" i="18"/>
  <c r="AI30" i="18"/>
  <c r="AH30" i="18"/>
  <c r="AG30" i="18"/>
  <c r="AF30" i="18"/>
  <c r="AE30" i="18"/>
  <c r="AD30" i="18"/>
  <c r="AC30" i="18"/>
  <c r="AB30" i="18"/>
  <c r="AA30" i="18"/>
  <c r="Z30" i="18"/>
  <c r="Y30" i="18"/>
  <c r="X30" i="18"/>
  <c r="W30" i="18"/>
  <c r="S30" i="18"/>
  <c r="R30" i="18"/>
  <c r="Q30" i="18"/>
  <c r="P30" i="18"/>
  <c r="O30" i="18"/>
  <c r="N30" i="18"/>
  <c r="M30" i="18"/>
  <c r="L30" i="18"/>
  <c r="K30" i="18"/>
  <c r="J30" i="18"/>
  <c r="I30" i="18"/>
  <c r="H30" i="18"/>
  <c r="G30" i="18"/>
  <c r="F30" i="18"/>
  <c r="E30" i="18"/>
  <c r="D30" i="18"/>
  <c r="C30" i="18"/>
  <c r="B30" i="18"/>
  <c r="FJ29" i="18"/>
  <c r="FI29" i="18"/>
  <c r="FH29" i="18"/>
  <c r="FG29" i="18"/>
  <c r="FF29" i="18"/>
  <c r="FE29" i="18"/>
  <c r="FD29" i="18"/>
  <c r="FC29" i="18"/>
  <c r="FB29" i="18"/>
  <c r="FA29" i="18"/>
  <c r="EZ29" i="18"/>
  <c r="EY29" i="18"/>
  <c r="EX29" i="18"/>
  <c r="EW29" i="18"/>
  <c r="EV29" i="18"/>
  <c r="EU29" i="18"/>
  <c r="ET29" i="18"/>
  <c r="ES29" i="18"/>
  <c r="EO29" i="18"/>
  <c r="EN29" i="18"/>
  <c r="EM29" i="18"/>
  <c r="EL29" i="18"/>
  <c r="EK29" i="18"/>
  <c r="EJ29" i="18"/>
  <c r="EI29" i="18"/>
  <c r="EH29" i="18"/>
  <c r="EG29" i="18"/>
  <c r="EF29" i="18"/>
  <c r="EE29" i="18"/>
  <c r="ED29" i="18"/>
  <c r="EC29" i="18"/>
  <c r="EB29" i="18"/>
  <c r="EA29" i="18"/>
  <c r="DZ29" i="18"/>
  <c r="DY29" i="18"/>
  <c r="DX29" i="18"/>
  <c r="DT29" i="18"/>
  <c r="DS29" i="18"/>
  <c r="DR29" i="18"/>
  <c r="DQ29" i="18"/>
  <c r="DP29" i="18"/>
  <c r="DO29" i="18"/>
  <c r="DN29" i="18"/>
  <c r="DM29" i="18"/>
  <c r="DL29" i="18"/>
  <c r="DK29" i="18"/>
  <c r="DJ29" i="18"/>
  <c r="DI29" i="18"/>
  <c r="DH29" i="18"/>
  <c r="DG29" i="18"/>
  <c r="DF29" i="18"/>
  <c r="DE29" i="18"/>
  <c r="DD29" i="18"/>
  <c r="DC29" i="18"/>
  <c r="CY29" i="18"/>
  <c r="CX29" i="18"/>
  <c r="CW29" i="18"/>
  <c r="CV29" i="18"/>
  <c r="CU29" i="18"/>
  <c r="CT29" i="18"/>
  <c r="CS29" i="18"/>
  <c r="CR29" i="18"/>
  <c r="CQ29" i="18"/>
  <c r="CP29" i="18"/>
  <c r="CO29" i="18"/>
  <c r="CN29" i="18"/>
  <c r="CM29" i="18"/>
  <c r="CL29" i="18"/>
  <c r="CK29" i="18"/>
  <c r="CJ29" i="18"/>
  <c r="CI29" i="18"/>
  <c r="CH29" i="18"/>
  <c r="CD29" i="18"/>
  <c r="CC29" i="18"/>
  <c r="CB29" i="18"/>
  <c r="CA29" i="18"/>
  <c r="BZ29" i="18"/>
  <c r="BY29" i="18"/>
  <c r="BX29" i="18"/>
  <c r="BW29" i="18"/>
  <c r="BV29" i="18"/>
  <c r="BU29" i="18"/>
  <c r="BT29" i="18"/>
  <c r="BS29" i="18"/>
  <c r="BR29" i="18"/>
  <c r="BQ29" i="18"/>
  <c r="BP29" i="18"/>
  <c r="BO29" i="18"/>
  <c r="BN29" i="18"/>
  <c r="BM29" i="18"/>
  <c r="BI29" i="18"/>
  <c r="BH29" i="18"/>
  <c r="BF29" i="18"/>
  <c r="BE29" i="18"/>
  <c r="BD29" i="18"/>
  <c r="BC29" i="18"/>
  <c r="BB29" i="18"/>
  <c r="BA29" i="18"/>
  <c r="AZ29" i="18"/>
  <c r="AY29" i="18"/>
  <c r="AX29" i="18"/>
  <c r="AW29" i="18"/>
  <c r="AV29" i="18"/>
  <c r="AU29" i="18"/>
  <c r="AT29" i="18"/>
  <c r="AS29" i="18"/>
  <c r="AR29" i="18"/>
  <c r="AN29" i="18"/>
  <c r="AM29" i="18"/>
  <c r="AL29" i="18"/>
  <c r="AK29" i="18"/>
  <c r="AJ29" i="18"/>
  <c r="AI29" i="18"/>
  <c r="AH29" i="18"/>
  <c r="AG29" i="18"/>
  <c r="AF29" i="18"/>
  <c r="AE29" i="18"/>
  <c r="AD29" i="18"/>
  <c r="AC29" i="18"/>
  <c r="AB29" i="18"/>
  <c r="AA29" i="18"/>
  <c r="Z29" i="18"/>
  <c r="Y29" i="18"/>
  <c r="X29" i="18"/>
  <c r="W29" i="18"/>
  <c r="S29" i="18"/>
  <c r="R29" i="18"/>
  <c r="Q29" i="18"/>
  <c r="P29" i="18"/>
  <c r="O29" i="18"/>
  <c r="N29" i="18"/>
  <c r="M29" i="18"/>
  <c r="L29" i="18"/>
  <c r="K29" i="18"/>
  <c r="J29" i="18"/>
  <c r="I29" i="18"/>
  <c r="H29" i="18"/>
  <c r="G29" i="18"/>
  <c r="F29" i="18"/>
  <c r="E29" i="18"/>
  <c r="D29" i="18"/>
  <c r="C29" i="18"/>
  <c r="B29" i="18"/>
  <c r="FJ28" i="18"/>
  <c r="FI28" i="18"/>
  <c r="FH28" i="18"/>
  <c r="FG28" i="18"/>
  <c r="FF28" i="18"/>
  <c r="FE28" i="18"/>
  <c r="FD28" i="18"/>
  <c r="FC28" i="18"/>
  <c r="FB28" i="18"/>
  <c r="FA28" i="18"/>
  <c r="EZ28" i="18"/>
  <c r="EY28" i="18"/>
  <c r="EX28" i="18"/>
  <c r="EW28" i="18"/>
  <c r="EV28" i="18"/>
  <c r="EU28" i="18"/>
  <c r="ET28" i="18"/>
  <c r="ES28" i="18"/>
  <c r="EO28" i="18"/>
  <c r="EN28" i="18"/>
  <c r="EM28" i="18"/>
  <c r="EL28" i="18"/>
  <c r="EK28" i="18"/>
  <c r="EJ28" i="18"/>
  <c r="EI28" i="18"/>
  <c r="EH28" i="18"/>
  <c r="EG28" i="18"/>
  <c r="EF28" i="18"/>
  <c r="EE28" i="18"/>
  <c r="ED28" i="18"/>
  <c r="EC28" i="18"/>
  <c r="EB28" i="18"/>
  <c r="EA28" i="18"/>
  <c r="DZ28" i="18"/>
  <c r="DY28" i="18"/>
  <c r="DX28" i="18"/>
  <c r="DT28" i="18"/>
  <c r="DS28" i="18"/>
  <c r="DR28" i="18"/>
  <c r="DQ28" i="18"/>
  <c r="DP28" i="18"/>
  <c r="DO28" i="18"/>
  <c r="DN28" i="18"/>
  <c r="DM28" i="18"/>
  <c r="DL28" i="18"/>
  <c r="DK28" i="18"/>
  <c r="DJ28" i="18"/>
  <c r="DI28" i="18"/>
  <c r="DH28" i="18"/>
  <c r="DG28" i="18"/>
  <c r="DF28" i="18"/>
  <c r="DE28" i="18"/>
  <c r="DD28" i="18"/>
  <c r="DC28" i="18"/>
  <c r="CY28" i="18"/>
  <c r="CX28" i="18"/>
  <c r="CW28" i="18"/>
  <c r="CV28" i="18"/>
  <c r="CU28" i="18"/>
  <c r="CT28" i="18"/>
  <c r="CS28" i="18"/>
  <c r="CR28" i="18"/>
  <c r="CQ28" i="18"/>
  <c r="CP28" i="18"/>
  <c r="CO28" i="18"/>
  <c r="CN28" i="18"/>
  <c r="CM28" i="18"/>
  <c r="CL28" i="18"/>
  <c r="CK28" i="18"/>
  <c r="CJ28" i="18"/>
  <c r="CI28" i="18"/>
  <c r="CH28" i="18"/>
  <c r="CD28" i="18"/>
  <c r="CC28" i="18"/>
  <c r="CB28" i="18"/>
  <c r="CA28" i="18"/>
  <c r="BZ28" i="18"/>
  <c r="BY28" i="18"/>
  <c r="BX28" i="18"/>
  <c r="BW28" i="18"/>
  <c r="BV28" i="18"/>
  <c r="BU28" i="18"/>
  <c r="BT28" i="18"/>
  <c r="BS28" i="18"/>
  <c r="BR28" i="18"/>
  <c r="BQ28" i="18"/>
  <c r="BP28" i="18"/>
  <c r="BO28" i="18"/>
  <c r="BN28" i="18"/>
  <c r="BM28" i="18"/>
  <c r="BI28" i="18"/>
  <c r="BH28" i="18"/>
  <c r="BF28" i="18"/>
  <c r="BE28" i="18"/>
  <c r="BD28" i="18"/>
  <c r="BC28" i="18"/>
  <c r="BB28" i="18"/>
  <c r="BA28" i="18"/>
  <c r="AZ28" i="18"/>
  <c r="AY28" i="18"/>
  <c r="AX28" i="18"/>
  <c r="AW28" i="18"/>
  <c r="AV28" i="18"/>
  <c r="AU28" i="18"/>
  <c r="AT28" i="18"/>
  <c r="AS28" i="18"/>
  <c r="AR28" i="18"/>
  <c r="AN28" i="18"/>
  <c r="AM28" i="18"/>
  <c r="AL28" i="18"/>
  <c r="AK28" i="18"/>
  <c r="AJ28" i="18"/>
  <c r="AI28" i="18"/>
  <c r="AH28" i="18"/>
  <c r="AG28" i="18"/>
  <c r="AF28" i="18"/>
  <c r="AE28" i="18"/>
  <c r="AD28" i="18"/>
  <c r="AC28" i="18"/>
  <c r="AB28" i="18"/>
  <c r="AA28" i="18"/>
  <c r="Z28" i="18"/>
  <c r="Y28" i="18"/>
  <c r="X28" i="18"/>
  <c r="W28" i="18"/>
  <c r="S28" i="18"/>
  <c r="R28" i="18"/>
  <c r="Q28" i="18"/>
  <c r="P28" i="18"/>
  <c r="O28" i="18"/>
  <c r="N28" i="18"/>
  <c r="M28" i="18"/>
  <c r="L28" i="18"/>
  <c r="K28" i="18"/>
  <c r="J28" i="18"/>
  <c r="I28" i="18"/>
  <c r="H28" i="18"/>
  <c r="G28" i="18"/>
  <c r="F28" i="18"/>
  <c r="E28" i="18"/>
  <c r="D28" i="18"/>
  <c r="C28" i="18"/>
  <c r="B28" i="18"/>
  <c r="FJ27" i="18"/>
  <c r="FI27" i="18"/>
  <c r="FH27" i="18"/>
  <c r="FG27" i="18"/>
  <c r="FF27" i="18"/>
  <c r="FE27" i="18"/>
  <c r="FD27" i="18"/>
  <c r="FC27" i="18"/>
  <c r="FB27" i="18"/>
  <c r="FA27" i="18"/>
  <c r="EZ27" i="18"/>
  <c r="EY27" i="18"/>
  <c r="EX27" i="18"/>
  <c r="EW27" i="18"/>
  <c r="EV27" i="18"/>
  <c r="EU27" i="18"/>
  <c r="ET27" i="18"/>
  <c r="ES27" i="18"/>
  <c r="EO27" i="18"/>
  <c r="EN27" i="18"/>
  <c r="EM27" i="18"/>
  <c r="EL27" i="18"/>
  <c r="EK27" i="18"/>
  <c r="EJ27" i="18"/>
  <c r="EI27" i="18"/>
  <c r="EH27" i="18"/>
  <c r="EG27" i="18"/>
  <c r="EF27" i="18"/>
  <c r="EE27" i="18"/>
  <c r="ED27" i="18"/>
  <c r="EC27" i="18"/>
  <c r="EB27" i="18"/>
  <c r="EA27" i="18"/>
  <c r="DZ27" i="18"/>
  <c r="DY27" i="18"/>
  <c r="DX27" i="18"/>
  <c r="DT27" i="18"/>
  <c r="DS27" i="18"/>
  <c r="DR27" i="18"/>
  <c r="DQ27" i="18"/>
  <c r="DP27" i="18"/>
  <c r="DO27" i="18"/>
  <c r="DN27" i="18"/>
  <c r="DM27" i="18"/>
  <c r="DL27" i="18"/>
  <c r="DK27" i="18"/>
  <c r="DJ27" i="18"/>
  <c r="DI27" i="18"/>
  <c r="DH27" i="18"/>
  <c r="DG27" i="18"/>
  <c r="DF27" i="18"/>
  <c r="DE27" i="18"/>
  <c r="DD27" i="18"/>
  <c r="DC27" i="18"/>
  <c r="CY27" i="18"/>
  <c r="CX27" i="18"/>
  <c r="CW27" i="18"/>
  <c r="CV27" i="18"/>
  <c r="CU27" i="18"/>
  <c r="CT27" i="18"/>
  <c r="CS27" i="18"/>
  <c r="CR27" i="18"/>
  <c r="CQ27" i="18"/>
  <c r="CP27" i="18"/>
  <c r="CO27" i="18"/>
  <c r="CN27" i="18"/>
  <c r="CM27" i="18"/>
  <c r="CL27" i="18"/>
  <c r="CK27" i="18"/>
  <c r="CJ27" i="18"/>
  <c r="CI27" i="18"/>
  <c r="CH27" i="18"/>
  <c r="CD27" i="18"/>
  <c r="CC27" i="18"/>
  <c r="CB27" i="18"/>
  <c r="CA27" i="18"/>
  <c r="BZ27" i="18"/>
  <c r="BY27" i="18"/>
  <c r="BX27" i="18"/>
  <c r="BW27" i="18"/>
  <c r="BV27" i="18"/>
  <c r="BU27" i="18"/>
  <c r="BT27" i="18"/>
  <c r="BS27" i="18"/>
  <c r="BR27" i="18"/>
  <c r="BQ27" i="18"/>
  <c r="BP27" i="18"/>
  <c r="BO27" i="18"/>
  <c r="BN27" i="18"/>
  <c r="BM27" i="18"/>
  <c r="BI27" i="18"/>
  <c r="BH27" i="18"/>
  <c r="BF27" i="18"/>
  <c r="BE27" i="18"/>
  <c r="BD27" i="18"/>
  <c r="BC27" i="18"/>
  <c r="BB27" i="18"/>
  <c r="BA27" i="18"/>
  <c r="AZ27" i="18"/>
  <c r="AY27" i="18"/>
  <c r="AX27" i="18"/>
  <c r="AW27" i="18"/>
  <c r="AV27" i="18"/>
  <c r="AU27" i="18"/>
  <c r="AT27" i="18"/>
  <c r="AS27" i="18"/>
  <c r="AR27" i="18"/>
  <c r="AN27" i="18"/>
  <c r="AM27" i="18"/>
  <c r="AL27" i="18"/>
  <c r="AK27" i="18"/>
  <c r="AJ27" i="18"/>
  <c r="AI27" i="18"/>
  <c r="AH27" i="18"/>
  <c r="AG27" i="18"/>
  <c r="AF27" i="18"/>
  <c r="AE27" i="18"/>
  <c r="AD27" i="18"/>
  <c r="AC27" i="18"/>
  <c r="AB27" i="18"/>
  <c r="AA27" i="18"/>
  <c r="Z27" i="18"/>
  <c r="Y27" i="18"/>
  <c r="X27" i="18"/>
  <c r="W27" i="18"/>
  <c r="S27" i="18"/>
  <c r="R27" i="18"/>
  <c r="Q27" i="18"/>
  <c r="P27" i="18"/>
  <c r="O27" i="18"/>
  <c r="N27" i="18"/>
  <c r="M27" i="18"/>
  <c r="L27" i="18"/>
  <c r="K27" i="18"/>
  <c r="J27" i="18"/>
  <c r="I27" i="18"/>
  <c r="H27" i="18"/>
  <c r="G27" i="18"/>
  <c r="F27" i="18"/>
  <c r="E27" i="18"/>
  <c r="D27" i="18"/>
  <c r="C27" i="18"/>
  <c r="B27" i="18"/>
  <c r="FJ26" i="18"/>
  <c r="FI26" i="18"/>
  <c r="FH26" i="18"/>
  <c r="FG26" i="18"/>
  <c r="FF26" i="18"/>
  <c r="FE26" i="18"/>
  <c r="FD26" i="18"/>
  <c r="FC26" i="18"/>
  <c r="FB26" i="18"/>
  <c r="FA26" i="18"/>
  <c r="EZ26" i="18"/>
  <c r="EY26" i="18"/>
  <c r="EX26" i="18"/>
  <c r="EW26" i="18"/>
  <c r="EV26" i="18"/>
  <c r="EU26" i="18"/>
  <c r="ET26" i="18"/>
  <c r="ES26" i="18"/>
  <c r="EO26" i="18"/>
  <c r="EN26" i="18"/>
  <c r="EM26" i="18"/>
  <c r="EL26" i="18"/>
  <c r="EK26" i="18"/>
  <c r="EJ26" i="18"/>
  <c r="EI26" i="18"/>
  <c r="EH26" i="18"/>
  <c r="EG26" i="18"/>
  <c r="EF26" i="18"/>
  <c r="EE26" i="18"/>
  <c r="ED26" i="18"/>
  <c r="EC26" i="18"/>
  <c r="EB26" i="18"/>
  <c r="EA26" i="18"/>
  <c r="DZ26" i="18"/>
  <c r="DY26" i="18"/>
  <c r="DX26" i="18"/>
  <c r="DT26" i="18"/>
  <c r="DS26" i="18"/>
  <c r="DR26" i="18"/>
  <c r="DQ26" i="18"/>
  <c r="DP26" i="18"/>
  <c r="DO26" i="18"/>
  <c r="DN26" i="18"/>
  <c r="DM26" i="18"/>
  <c r="DL26" i="18"/>
  <c r="DK26" i="18"/>
  <c r="DJ26" i="18"/>
  <c r="DI26" i="18"/>
  <c r="DH26" i="18"/>
  <c r="DG26" i="18"/>
  <c r="DF26" i="18"/>
  <c r="DE26" i="18"/>
  <c r="DD26" i="18"/>
  <c r="DC26" i="18"/>
  <c r="CY26" i="18"/>
  <c r="CX26" i="18"/>
  <c r="CW26" i="18"/>
  <c r="CV26" i="18"/>
  <c r="CU26" i="18"/>
  <c r="CT26" i="18"/>
  <c r="CS26" i="18"/>
  <c r="CR26" i="18"/>
  <c r="CQ26" i="18"/>
  <c r="CP26" i="18"/>
  <c r="CO26" i="18"/>
  <c r="CN26" i="18"/>
  <c r="CM26" i="18"/>
  <c r="CL26" i="18"/>
  <c r="CK26" i="18"/>
  <c r="CJ26" i="18"/>
  <c r="CI26" i="18"/>
  <c r="CH26" i="18"/>
  <c r="CD26" i="18"/>
  <c r="CC26" i="18"/>
  <c r="CB26" i="18"/>
  <c r="CA26" i="18"/>
  <c r="BZ26" i="18"/>
  <c r="BY26" i="18"/>
  <c r="BX26" i="18"/>
  <c r="BW26" i="18"/>
  <c r="BV26" i="18"/>
  <c r="BU26" i="18"/>
  <c r="BT26" i="18"/>
  <c r="BS26" i="18"/>
  <c r="BR26" i="18"/>
  <c r="BQ26" i="18"/>
  <c r="BP26" i="18"/>
  <c r="BO26" i="18"/>
  <c r="BN26" i="18"/>
  <c r="BM26" i="18"/>
  <c r="BI26" i="18"/>
  <c r="BH26" i="18"/>
  <c r="BF26" i="18"/>
  <c r="BE26" i="18"/>
  <c r="BD26" i="18"/>
  <c r="BC26" i="18"/>
  <c r="BB26" i="18"/>
  <c r="BA26" i="18"/>
  <c r="AZ26" i="18"/>
  <c r="AY26" i="18"/>
  <c r="AX26" i="18"/>
  <c r="AW26" i="18"/>
  <c r="AV26" i="18"/>
  <c r="AU26" i="18"/>
  <c r="AT26" i="18"/>
  <c r="AS26" i="18"/>
  <c r="AR26" i="18"/>
  <c r="AN26" i="18"/>
  <c r="AM26" i="18"/>
  <c r="AL26" i="18"/>
  <c r="AK26" i="18"/>
  <c r="AJ26" i="18"/>
  <c r="AI26" i="18"/>
  <c r="AH26" i="18"/>
  <c r="AG26" i="18"/>
  <c r="AF26" i="18"/>
  <c r="AE26" i="18"/>
  <c r="AD26" i="18"/>
  <c r="AC26" i="18"/>
  <c r="AB26" i="18"/>
  <c r="AA26" i="18"/>
  <c r="Z26" i="18"/>
  <c r="Y26" i="18"/>
  <c r="X26" i="18"/>
  <c r="W26" i="18"/>
  <c r="S26" i="18"/>
  <c r="R26" i="18"/>
  <c r="Q26" i="18"/>
  <c r="P26" i="18"/>
  <c r="O26" i="18"/>
  <c r="N26" i="18"/>
  <c r="M26" i="18"/>
  <c r="L26" i="18"/>
  <c r="K26" i="18"/>
  <c r="J26" i="18"/>
  <c r="I26" i="18"/>
  <c r="H26" i="18"/>
  <c r="G26" i="18"/>
  <c r="F26" i="18"/>
  <c r="E26" i="18"/>
  <c r="D26" i="18"/>
  <c r="C26" i="18"/>
  <c r="B26" i="18"/>
  <c r="FJ25" i="18"/>
  <c r="FI25" i="18"/>
  <c r="FH25" i="18"/>
  <c r="FG25" i="18"/>
  <c r="FF25" i="18"/>
  <c r="FE25" i="18"/>
  <c r="FD25" i="18"/>
  <c r="FC25" i="18"/>
  <c r="FB25" i="18"/>
  <c r="FA25" i="18"/>
  <c r="EZ25" i="18"/>
  <c r="EY25" i="18"/>
  <c r="EX25" i="18"/>
  <c r="EW25" i="18"/>
  <c r="EV25" i="18"/>
  <c r="EU25" i="18"/>
  <c r="ET25" i="18"/>
  <c r="ES25" i="18"/>
  <c r="EO25" i="18"/>
  <c r="EN25" i="18"/>
  <c r="EM25" i="18"/>
  <c r="EL25" i="18"/>
  <c r="EK25" i="18"/>
  <c r="EJ25" i="18"/>
  <c r="EI25" i="18"/>
  <c r="EH25" i="18"/>
  <c r="EG25" i="18"/>
  <c r="EF25" i="18"/>
  <c r="EE25" i="18"/>
  <c r="ED25" i="18"/>
  <c r="EC25" i="18"/>
  <c r="EB25" i="18"/>
  <c r="EA25" i="18"/>
  <c r="DZ25" i="18"/>
  <c r="DY25" i="18"/>
  <c r="DX25" i="18"/>
  <c r="DT25" i="18"/>
  <c r="DS25" i="18"/>
  <c r="DR25" i="18"/>
  <c r="DQ25" i="18"/>
  <c r="DP25" i="18"/>
  <c r="DO25" i="18"/>
  <c r="DN25" i="18"/>
  <c r="DM25" i="18"/>
  <c r="DL25" i="18"/>
  <c r="DK25" i="18"/>
  <c r="DJ25" i="18"/>
  <c r="DI25" i="18"/>
  <c r="DH25" i="18"/>
  <c r="DG25" i="18"/>
  <c r="DF25" i="18"/>
  <c r="DE25" i="18"/>
  <c r="DD25" i="18"/>
  <c r="DC25" i="18"/>
  <c r="CY25" i="18"/>
  <c r="CX25" i="18"/>
  <c r="CW25" i="18"/>
  <c r="CV25" i="18"/>
  <c r="CU25" i="18"/>
  <c r="CT25" i="18"/>
  <c r="CS25" i="18"/>
  <c r="CR25" i="18"/>
  <c r="CQ25" i="18"/>
  <c r="CP25" i="18"/>
  <c r="CO25" i="18"/>
  <c r="CN25" i="18"/>
  <c r="CM25" i="18"/>
  <c r="CL25" i="18"/>
  <c r="CK25" i="18"/>
  <c r="CJ25" i="18"/>
  <c r="CI25" i="18"/>
  <c r="CH25" i="18"/>
  <c r="CD25" i="18"/>
  <c r="CC25" i="18"/>
  <c r="CB25" i="18"/>
  <c r="CA25" i="18"/>
  <c r="BZ25" i="18"/>
  <c r="BY25" i="18"/>
  <c r="BX25" i="18"/>
  <c r="BW25" i="18"/>
  <c r="BV25" i="18"/>
  <c r="BU25" i="18"/>
  <c r="BT25" i="18"/>
  <c r="BS25" i="18"/>
  <c r="BR25" i="18"/>
  <c r="BQ25" i="18"/>
  <c r="BP25" i="18"/>
  <c r="BO25" i="18"/>
  <c r="BN25" i="18"/>
  <c r="BM25" i="18"/>
  <c r="BI25" i="18"/>
  <c r="BH25" i="18"/>
  <c r="BF25" i="18"/>
  <c r="BE25" i="18"/>
  <c r="BD25" i="18"/>
  <c r="BC25" i="18"/>
  <c r="BB25" i="18"/>
  <c r="BA25" i="18"/>
  <c r="AZ25" i="18"/>
  <c r="AY25" i="18"/>
  <c r="AX25" i="18"/>
  <c r="AW25" i="18"/>
  <c r="AV25" i="18"/>
  <c r="AU25" i="18"/>
  <c r="AT25" i="18"/>
  <c r="AS25" i="18"/>
  <c r="AR25" i="18"/>
  <c r="AN25" i="18"/>
  <c r="AM25" i="18"/>
  <c r="AL25" i="18"/>
  <c r="AK25" i="18"/>
  <c r="AJ25" i="18"/>
  <c r="AI25" i="18"/>
  <c r="AH25" i="18"/>
  <c r="AG25" i="18"/>
  <c r="AF25" i="18"/>
  <c r="AE25" i="18"/>
  <c r="AD25" i="18"/>
  <c r="AC25" i="18"/>
  <c r="AB25" i="18"/>
  <c r="AA25" i="18"/>
  <c r="Z25" i="18"/>
  <c r="Y25" i="18"/>
  <c r="X25" i="18"/>
  <c r="W25" i="18"/>
  <c r="S25" i="18"/>
  <c r="R25" i="18"/>
  <c r="Q25" i="18"/>
  <c r="P25" i="18"/>
  <c r="O25" i="18"/>
  <c r="N25" i="18"/>
  <c r="M25" i="18"/>
  <c r="L25" i="18"/>
  <c r="K25" i="18"/>
  <c r="J25" i="18"/>
  <c r="I25" i="18"/>
  <c r="H25" i="18"/>
  <c r="G25" i="18"/>
  <c r="F25" i="18"/>
  <c r="E25" i="18"/>
  <c r="D25" i="18"/>
  <c r="C25" i="18"/>
  <c r="B25" i="18"/>
  <c r="ES12" i="18"/>
  <c r="DX12" i="18"/>
  <c r="DC12" i="18"/>
  <c r="CH12" i="18"/>
  <c r="BM12" i="18"/>
  <c r="AR12" i="18"/>
  <c r="W12" i="18"/>
  <c r="B12" i="18"/>
  <c r="CE46" i="18"/>
  <c r="CE48" i="18"/>
  <c r="CE49" i="18"/>
  <c r="CE47" i="18"/>
  <c r="EP39" i="18"/>
  <c r="DU40" i="18"/>
  <c r="EP40" i="18"/>
  <c r="DU41" i="18"/>
  <c r="EP41" i="18"/>
  <c r="DU42" i="18"/>
  <c r="EP42" i="18"/>
  <c r="DU43" i="18"/>
  <c r="EP43" i="18"/>
  <c r="CE45" i="18"/>
  <c r="EP33" i="18"/>
  <c r="EP34" i="18"/>
  <c r="EP36" i="18"/>
  <c r="DU39" i="18"/>
  <c r="DU44" i="18"/>
  <c r="EP44" i="18"/>
  <c r="DU45" i="18"/>
  <c r="DU46" i="18"/>
  <c r="EP46" i="18"/>
  <c r="DU47" i="18"/>
  <c r="EP47" i="18"/>
  <c r="DU48" i="18"/>
  <c r="EP48" i="18"/>
  <c r="DU49" i="18"/>
  <c r="EP49" i="18"/>
  <c r="CE25" i="18"/>
  <c r="CE26" i="18"/>
  <c r="CE27" i="18"/>
  <c r="CE28" i="18"/>
  <c r="CE29" i="18"/>
  <c r="CE30" i="18"/>
  <c r="CE31" i="18"/>
  <c r="CE32" i="18"/>
  <c r="CE33" i="18"/>
  <c r="CE34" i="18"/>
  <c r="CE35" i="18"/>
  <c r="CE36" i="18"/>
  <c r="CE37" i="18"/>
  <c r="CE38" i="18"/>
  <c r="CE39" i="18"/>
  <c r="EP45" i="18"/>
  <c r="CE40" i="18"/>
  <c r="CE42" i="18"/>
  <c r="CE43" i="18"/>
  <c r="T25" i="18"/>
  <c r="T55" i="18"/>
  <c r="FK25" i="18"/>
  <c r="FK28" i="18"/>
  <c r="FK29" i="18"/>
  <c r="FK30" i="18"/>
  <c r="FK31" i="18"/>
  <c r="FK32" i="18"/>
  <c r="FK33" i="18"/>
  <c r="T34" i="18"/>
  <c r="FK34" i="18"/>
  <c r="T35" i="18"/>
  <c r="FK35" i="18"/>
  <c r="T36" i="18"/>
  <c r="FK36" i="18"/>
  <c r="T37" i="18"/>
  <c r="FK37" i="18"/>
  <c r="T38" i="18"/>
  <c r="FK38" i="18"/>
  <c r="T39" i="18"/>
  <c r="FK49" i="18"/>
  <c r="CE41" i="18"/>
  <c r="CE44" i="18"/>
  <c r="FK26" i="18"/>
  <c r="T26" i="18"/>
  <c r="T27" i="18"/>
  <c r="T28" i="18"/>
  <c r="T29" i="18"/>
  <c r="T30" i="18"/>
  <c r="T31" i="18"/>
  <c r="T32" i="18"/>
  <c r="T33" i="18"/>
  <c r="FK39" i="18"/>
  <c r="T40" i="18"/>
  <c r="FK40" i="18"/>
  <c r="T41" i="18"/>
  <c r="FK41" i="18"/>
  <c r="T42" i="18"/>
  <c r="FK42" i="18"/>
  <c r="T43" i="18"/>
  <c r="FK43" i="18"/>
  <c r="T44" i="18"/>
  <c r="FK44" i="18"/>
  <c r="T45" i="18"/>
  <c r="FK45" i="18"/>
  <c r="T46" i="18"/>
  <c r="FK46" i="18"/>
  <c r="T47" i="18"/>
  <c r="FK47" i="18"/>
  <c r="T48" i="18"/>
  <c r="FK48" i="18"/>
  <c r="T49" i="18"/>
  <c r="AO25" i="18"/>
  <c r="AO28" i="18"/>
  <c r="AO26" i="18"/>
  <c r="AO27" i="18"/>
  <c r="AO29" i="18"/>
  <c r="AO30" i="18"/>
  <c r="AO31" i="18"/>
  <c r="AO32" i="18"/>
  <c r="AO33" i="18"/>
  <c r="AO34" i="18"/>
  <c r="AO35" i="18"/>
  <c r="AO36" i="18"/>
  <c r="AO37" i="18"/>
  <c r="AO38" i="18"/>
  <c r="AO39" i="18"/>
  <c r="AO40" i="18"/>
  <c r="AO41" i="18"/>
  <c r="AO42" i="18"/>
  <c r="AO43" i="18"/>
  <c r="AO44" i="18"/>
  <c r="AO45" i="18"/>
  <c r="AO46" i="18"/>
  <c r="AO47" i="18"/>
  <c r="AO48" i="18"/>
  <c r="AO49" i="18"/>
  <c r="AO50" i="18"/>
  <c r="CZ29" i="18"/>
  <c r="CZ37" i="18"/>
  <c r="CZ38" i="18"/>
  <c r="CZ39" i="18"/>
  <c r="CZ25" i="18"/>
  <c r="CZ26" i="18"/>
  <c r="CZ27" i="18"/>
  <c r="FK27" i="18"/>
  <c r="CZ31" i="18"/>
  <c r="CZ32" i="18"/>
  <c r="CZ34" i="18"/>
  <c r="CZ36" i="18"/>
  <c r="CZ40" i="18"/>
  <c r="CZ41" i="18"/>
  <c r="CZ42" i="18"/>
  <c r="CZ43" i="18"/>
  <c r="CZ44" i="18"/>
  <c r="CZ45" i="18"/>
  <c r="CZ46" i="18"/>
  <c r="CZ47" i="18"/>
  <c r="CZ48" i="18"/>
  <c r="CZ49" i="18"/>
  <c r="CZ28" i="18"/>
  <c r="CZ30" i="18"/>
  <c r="CZ33" i="18"/>
  <c r="CZ35" i="18"/>
  <c r="DU25" i="18"/>
  <c r="EP25" i="18"/>
  <c r="DU26" i="18"/>
  <c r="EP26" i="18"/>
  <c r="DU27" i="18"/>
  <c r="EP27" i="18"/>
  <c r="DU28" i="18"/>
  <c r="EP28" i="18"/>
  <c r="DU29" i="18"/>
  <c r="EP29" i="18"/>
  <c r="DU30" i="18"/>
  <c r="EP30" i="18"/>
  <c r="DU31" i="18"/>
  <c r="EP31" i="18"/>
  <c r="DU32" i="18"/>
  <c r="EP32" i="18"/>
  <c r="DU33" i="18"/>
  <c r="DU34" i="18"/>
  <c r="DU35" i="18"/>
  <c r="EP35" i="18"/>
  <c r="DU36" i="18"/>
  <c r="DU37" i="18"/>
  <c r="EP37" i="18"/>
  <c r="DU38" i="18"/>
  <c r="EP38" i="18"/>
  <c r="DU55" i="18"/>
  <c r="CZ55" i="18"/>
  <c r="CE55" i="18"/>
  <c r="EP50" i="18"/>
  <c r="AO55" i="18"/>
  <c r="CZ50" i="18"/>
  <c r="BJ55" i="18"/>
  <c r="DU50" i="18"/>
  <c r="FK55" i="18"/>
  <c r="CE50" i="18"/>
  <c r="BJ50" i="18"/>
  <c r="T50" i="18"/>
  <c r="FK53" i="18"/>
  <c r="T51" i="18"/>
  <c r="AO51" i="18"/>
  <c r="DU51" i="18"/>
  <c r="CZ51" i="18"/>
  <c r="CE53" i="18"/>
  <c r="T53" i="18"/>
  <c r="AO53" i="18"/>
  <c r="DU53" i="18"/>
  <c r="CZ53" i="18"/>
  <c r="CE51" i="18"/>
  <c r="EP51" i="18"/>
  <c r="BJ51" i="18"/>
  <c r="FK50" i="18"/>
  <c r="EP53" i="18"/>
  <c r="BJ53" i="18"/>
  <c r="EP55" i="18"/>
  <c r="FK51" i="18"/>
  <c r="FJ49" i="17"/>
  <c r="FI49" i="17"/>
  <c r="FH49" i="17"/>
  <c r="FG49" i="17"/>
  <c r="FF49" i="17"/>
  <c r="FE49" i="17"/>
  <c r="FD49" i="17"/>
  <c r="FC49" i="17"/>
  <c r="FB49" i="17"/>
  <c r="FA49" i="17"/>
  <c r="EZ49" i="17"/>
  <c r="EY49" i="17"/>
  <c r="EX49" i="17"/>
  <c r="EW49" i="17"/>
  <c r="EV49" i="17"/>
  <c r="ES49" i="17"/>
  <c r="FK49" i="17" s="1"/>
  <c r="EO49" i="17"/>
  <c r="EN49" i="17"/>
  <c r="EM49" i="17"/>
  <c r="EL49" i="17"/>
  <c r="EK49" i="17"/>
  <c r="EJ49" i="17"/>
  <c r="EI49" i="17"/>
  <c r="EH49" i="17"/>
  <c r="EG49" i="17"/>
  <c r="EF49" i="17"/>
  <c r="EE49" i="17"/>
  <c r="ED49" i="17"/>
  <c r="EC49" i="17"/>
  <c r="EB49" i="17"/>
  <c r="EA49" i="17"/>
  <c r="DZ49" i="17"/>
  <c r="DY49" i="17"/>
  <c r="EP49" i="17"/>
  <c r="DX49" i="17"/>
  <c r="DT49" i="17"/>
  <c r="DS49" i="17"/>
  <c r="DR49" i="17"/>
  <c r="DQ49" i="17"/>
  <c r="DP49" i="17"/>
  <c r="DO49" i="17"/>
  <c r="DN49" i="17"/>
  <c r="DM49" i="17"/>
  <c r="DL49" i="17"/>
  <c r="DK49" i="17"/>
  <c r="DJ49" i="17"/>
  <c r="DI49" i="17"/>
  <c r="DH49" i="17"/>
  <c r="DG49" i="17"/>
  <c r="DF49" i="17"/>
  <c r="DE49" i="17"/>
  <c r="DD49" i="17"/>
  <c r="DC49" i="17"/>
  <c r="CY49" i="17"/>
  <c r="CX49" i="17"/>
  <c r="CW49" i="17"/>
  <c r="CV49" i="17"/>
  <c r="CU49" i="17"/>
  <c r="CT49" i="17"/>
  <c r="CS49" i="17"/>
  <c r="CR49" i="17"/>
  <c r="CQ49" i="17"/>
  <c r="CP49" i="17"/>
  <c r="CO49" i="17"/>
  <c r="CN49" i="17"/>
  <c r="CM49" i="17"/>
  <c r="CL49" i="17"/>
  <c r="CK49" i="17"/>
  <c r="CJ49" i="17"/>
  <c r="CI49" i="17"/>
  <c r="CH49" i="17"/>
  <c r="CD49" i="17"/>
  <c r="CC49" i="17"/>
  <c r="CB49" i="17"/>
  <c r="CA49" i="17"/>
  <c r="BZ49" i="17"/>
  <c r="BY49" i="17"/>
  <c r="BX49" i="17"/>
  <c r="BW49" i="17"/>
  <c r="BV49" i="17"/>
  <c r="BU49" i="17"/>
  <c r="BT49" i="17"/>
  <c r="CE49" i="17" s="1"/>
  <c r="BS49" i="17"/>
  <c r="BR49" i="17"/>
  <c r="BQ49" i="17"/>
  <c r="BP49" i="17"/>
  <c r="BN49" i="17"/>
  <c r="BM49" i="17"/>
  <c r="AN49" i="17"/>
  <c r="AM49" i="17"/>
  <c r="AK49" i="17"/>
  <c r="AJ49" i="17"/>
  <c r="AI49" i="17"/>
  <c r="AH49" i="17"/>
  <c r="AG49" i="17"/>
  <c r="AF49" i="17"/>
  <c r="AE49" i="17"/>
  <c r="AD49" i="17"/>
  <c r="Z49" i="17"/>
  <c r="X49" i="17"/>
  <c r="W49" i="17"/>
  <c r="S49" i="17"/>
  <c r="R49" i="17"/>
  <c r="Q49" i="17"/>
  <c r="P49" i="17"/>
  <c r="O49" i="17"/>
  <c r="N49" i="17"/>
  <c r="K49" i="17"/>
  <c r="G49" i="17"/>
  <c r="F49" i="17"/>
  <c r="E49" i="17"/>
  <c r="D49" i="17"/>
  <c r="C49" i="17"/>
  <c r="B49" i="17"/>
  <c r="FJ48" i="17"/>
  <c r="FI48" i="17"/>
  <c r="FH48" i="17"/>
  <c r="FG48" i="17"/>
  <c r="FF48" i="17"/>
  <c r="FE48" i="17"/>
  <c r="FD48" i="17"/>
  <c r="FC48" i="17"/>
  <c r="FB48" i="17"/>
  <c r="FA48" i="17"/>
  <c r="EZ48" i="17"/>
  <c r="EY48" i="17"/>
  <c r="EX48" i="17"/>
  <c r="EW48" i="17"/>
  <c r="EV48" i="17"/>
  <c r="ES48" i="17"/>
  <c r="FK48" i="17" s="1"/>
  <c r="EO48" i="17"/>
  <c r="EN48" i="17"/>
  <c r="EM48" i="17"/>
  <c r="EL48" i="17"/>
  <c r="EK48" i="17"/>
  <c r="EJ48" i="17"/>
  <c r="EI48" i="17"/>
  <c r="EH48" i="17"/>
  <c r="EG48" i="17"/>
  <c r="EF48" i="17"/>
  <c r="EE48" i="17"/>
  <c r="ED48" i="17"/>
  <c r="EC48" i="17"/>
  <c r="EB48" i="17"/>
  <c r="EA48" i="17"/>
  <c r="DZ48" i="17"/>
  <c r="EP48" i="17" s="1"/>
  <c r="DY48" i="17"/>
  <c r="DX48" i="17"/>
  <c r="DT48" i="17"/>
  <c r="DS48" i="17"/>
  <c r="DR48" i="17"/>
  <c r="DQ48" i="17"/>
  <c r="DP48" i="17"/>
  <c r="DO48" i="17"/>
  <c r="DN48" i="17"/>
  <c r="DM48" i="17"/>
  <c r="DL48" i="17"/>
  <c r="DK48" i="17"/>
  <c r="DJ48" i="17"/>
  <c r="DI48" i="17"/>
  <c r="DH48" i="17"/>
  <c r="DG48" i="17"/>
  <c r="DF48" i="17"/>
  <c r="DE48" i="17"/>
  <c r="DD48" i="17"/>
  <c r="DC48" i="17"/>
  <c r="CY48" i="17"/>
  <c r="CX48" i="17"/>
  <c r="CW48" i="17"/>
  <c r="CV48" i="17"/>
  <c r="CU48" i="17"/>
  <c r="CT48" i="17"/>
  <c r="CS48" i="17"/>
  <c r="CR48" i="17"/>
  <c r="CQ48" i="17"/>
  <c r="CP48" i="17"/>
  <c r="CO48" i="17"/>
  <c r="CN48" i="17"/>
  <c r="CM48" i="17"/>
  <c r="CL48" i="17"/>
  <c r="CK48" i="17"/>
  <c r="CJ48" i="17"/>
  <c r="CI48" i="17"/>
  <c r="CH48" i="17"/>
  <c r="CD48" i="17"/>
  <c r="CC48" i="17"/>
  <c r="CB48" i="17"/>
  <c r="CA48" i="17"/>
  <c r="BZ48" i="17"/>
  <c r="BY48" i="17"/>
  <c r="BX48" i="17"/>
  <c r="BW48" i="17"/>
  <c r="BV48" i="17"/>
  <c r="BU48" i="17"/>
  <c r="BT48" i="17"/>
  <c r="BS48" i="17"/>
  <c r="BR48" i="17"/>
  <c r="BQ48" i="17"/>
  <c r="BP48" i="17"/>
  <c r="BN48" i="17"/>
  <c r="BM48" i="17"/>
  <c r="CE48" i="17" s="1"/>
  <c r="AN48" i="17"/>
  <c r="AM48" i="17"/>
  <c r="AL48" i="17"/>
  <c r="AK48" i="17"/>
  <c r="AJ48" i="17"/>
  <c r="AI48" i="17"/>
  <c r="AH48" i="17"/>
  <c r="AG48" i="17"/>
  <c r="AF48" i="17"/>
  <c r="AE48" i="17"/>
  <c r="AD48" i="17"/>
  <c r="Z48" i="17"/>
  <c r="X48" i="17"/>
  <c r="W48" i="17"/>
  <c r="S48" i="17"/>
  <c r="R48" i="17"/>
  <c r="Q48" i="17"/>
  <c r="P48" i="17"/>
  <c r="O48" i="17"/>
  <c r="N48" i="17"/>
  <c r="K48" i="17"/>
  <c r="G48" i="17"/>
  <c r="F48" i="17"/>
  <c r="E48" i="17"/>
  <c r="D48" i="17"/>
  <c r="C48" i="17"/>
  <c r="B48" i="17"/>
  <c r="FJ47" i="17"/>
  <c r="FI47" i="17"/>
  <c r="FH47" i="17"/>
  <c r="FG47" i="17"/>
  <c r="FF47" i="17"/>
  <c r="FE47" i="17"/>
  <c r="FD47" i="17"/>
  <c r="FC47" i="17"/>
  <c r="FB47" i="17"/>
  <c r="FA47" i="17"/>
  <c r="EZ47" i="17"/>
  <c r="EY47" i="17"/>
  <c r="EX47" i="17"/>
  <c r="EW47" i="17"/>
  <c r="EV47" i="17"/>
  <c r="ES47" i="17"/>
  <c r="FK47" i="17" s="1"/>
  <c r="EO47" i="17"/>
  <c r="EN47" i="17"/>
  <c r="EM47" i="17"/>
  <c r="EL47" i="17"/>
  <c r="EK47" i="17"/>
  <c r="EJ47" i="17"/>
  <c r="EI47" i="17"/>
  <c r="EH47" i="17"/>
  <c r="EG47" i="17"/>
  <c r="EF47" i="17"/>
  <c r="EE47" i="17"/>
  <c r="ED47" i="17"/>
  <c r="EC47" i="17"/>
  <c r="EB47" i="17"/>
  <c r="EA47" i="17"/>
  <c r="DZ47" i="17"/>
  <c r="DY47" i="17"/>
  <c r="EP47" i="17" s="1"/>
  <c r="DX47" i="17"/>
  <c r="DT47" i="17"/>
  <c r="DS47" i="17"/>
  <c r="DR47" i="17"/>
  <c r="DQ47" i="17"/>
  <c r="DP47" i="17"/>
  <c r="DO47" i="17"/>
  <c r="DN47" i="17"/>
  <c r="DM47" i="17"/>
  <c r="DL47" i="17"/>
  <c r="DK47" i="17"/>
  <c r="DJ47" i="17"/>
  <c r="DI47" i="17"/>
  <c r="DH47" i="17"/>
  <c r="DG47" i="17"/>
  <c r="DF47" i="17"/>
  <c r="DE47" i="17"/>
  <c r="DD47" i="17"/>
  <c r="DC47" i="17"/>
  <c r="CY47" i="17"/>
  <c r="CX47" i="17"/>
  <c r="CW47" i="17"/>
  <c r="CV47" i="17"/>
  <c r="CU47" i="17"/>
  <c r="CT47" i="17"/>
  <c r="CS47" i="17"/>
  <c r="CR47" i="17"/>
  <c r="CQ47" i="17"/>
  <c r="CP47" i="17"/>
  <c r="CO47" i="17"/>
  <c r="CN47" i="17"/>
  <c r="CM47" i="17"/>
  <c r="CL47" i="17"/>
  <c r="CK47" i="17"/>
  <c r="CJ47" i="17"/>
  <c r="CI47" i="17"/>
  <c r="CH47" i="17"/>
  <c r="CD47" i="17"/>
  <c r="CC47" i="17"/>
  <c r="CB47" i="17"/>
  <c r="CA47" i="17"/>
  <c r="BZ47" i="17"/>
  <c r="BY47" i="17"/>
  <c r="BX47" i="17"/>
  <c r="BW47" i="17"/>
  <c r="BV47" i="17"/>
  <c r="BU47" i="17"/>
  <c r="BT47" i="17"/>
  <c r="BS47" i="17"/>
  <c r="BR47" i="17"/>
  <c r="BQ47" i="17"/>
  <c r="BP47" i="17"/>
  <c r="BN47" i="17"/>
  <c r="BM47" i="17"/>
  <c r="CE47" i="17" s="1"/>
  <c r="AN47" i="17"/>
  <c r="AM47" i="17"/>
  <c r="AL47" i="17"/>
  <c r="AK47" i="17"/>
  <c r="AJ47" i="17"/>
  <c r="AI47" i="17"/>
  <c r="AH47" i="17"/>
  <c r="AG47" i="17"/>
  <c r="AF47" i="17"/>
  <c r="AE47" i="17"/>
  <c r="AD47" i="17"/>
  <c r="Z47" i="17"/>
  <c r="X47" i="17"/>
  <c r="W47" i="17"/>
  <c r="S47" i="17"/>
  <c r="R47" i="17"/>
  <c r="Q47" i="17"/>
  <c r="P47" i="17"/>
  <c r="O47" i="17"/>
  <c r="N47" i="17"/>
  <c r="K47" i="17"/>
  <c r="G47" i="17"/>
  <c r="F47" i="17"/>
  <c r="E47" i="17"/>
  <c r="D47" i="17"/>
  <c r="C47" i="17"/>
  <c r="B47" i="17"/>
  <c r="FJ46" i="17"/>
  <c r="FI46" i="17"/>
  <c r="FH46" i="17"/>
  <c r="FG46" i="17"/>
  <c r="FF46" i="17"/>
  <c r="FE46" i="17"/>
  <c r="FD46" i="17"/>
  <c r="FC46" i="17"/>
  <c r="FB46" i="17"/>
  <c r="FA46" i="17"/>
  <c r="EZ46" i="17"/>
  <c r="EY46" i="17"/>
  <c r="EX46" i="17"/>
  <c r="EW46" i="17"/>
  <c r="EV46" i="17"/>
  <c r="ES46" i="17"/>
  <c r="FK46" i="17" s="1"/>
  <c r="EO46" i="17"/>
  <c r="EN46" i="17"/>
  <c r="EM46" i="17"/>
  <c r="EL46" i="17"/>
  <c r="EK46" i="17"/>
  <c r="EJ46" i="17"/>
  <c r="EI46" i="17"/>
  <c r="EH46" i="17"/>
  <c r="EG46" i="17"/>
  <c r="EF46" i="17"/>
  <c r="EE46" i="17"/>
  <c r="ED46" i="17"/>
  <c r="EC46" i="17"/>
  <c r="EB46" i="17"/>
  <c r="EA46" i="17"/>
  <c r="DZ46" i="17"/>
  <c r="DY46" i="17"/>
  <c r="DX46" i="17"/>
  <c r="DT46" i="17"/>
  <c r="DS46" i="17"/>
  <c r="DR46" i="17"/>
  <c r="DQ46" i="17"/>
  <c r="DP46" i="17"/>
  <c r="DO46" i="17"/>
  <c r="DN46" i="17"/>
  <c r="DM46" i="17"/>
  <c r="DL46" i="17"/>
  <c r="DK46" i="17"/>
  <c r="DJ46" i="17"/>
  <c r="DI46" i="17"/>
  <c r="DH46" i="17"/>
  <c r="DG46" i="17"/>
  <c r="DF46" i="17"/>
  <c r="DE46" i="17"/>
  <c r="DD46" i="17"/>
  <c r="DU46" i="17" s="1"/>
  <c r="DC46" i="17"/>
  <c r="CY46" i="17"/>
  <c r="CX46" i="17"/>
  <c r="CW46" i="17"/>
  <c r="CV46" i="17"/>
  <c r="CU46" i="17"/>
  <c r="CT46" i="17"/>
  <c r="CS46" i="17"/>
  <c r="CR46" i="17"/>
  <c r="CQ46" i="17"/>
  <c r="CP46" i="17"/>
  <c r="CO46" i="17"/>
  <c r="CN46" i="17"/>
  <c r="CM46" i="17"/>
  <c r="CL46" i="17"/>
  <c r="CK46" i="17"/>
  <c r="CJ46" i="17"/>
  <c r="CI46" i="17"/>
  <c r="CH46" i="17"/>
  <c r="CD46" i="17"/>
  <c r="CC46" i="17"/>
  <c r="CB46" i="17"/>
  <c r="CA46" i="17"/>
  <c r="BZ46" i="17"/>
  <c r="BY46" i="17"/>
  <c r="BX46" i="17"/>
  <c r="BW46" i="17"/>
  <c r="BV46" i="17"/>
  <c r="BU46" i="17"/>
  <c r="BT46" i="17"/>
  <c r="BS46" i="17"/>
  <c r="BR46" i="17"/>
  <c r="BQ46" i="17"/>
  <c r="BP46" i="17"/>
  <c r="BN46" i="17"/>
  <c r="BM46" i="17"/>
  <c r="CE46" i="17" s="1"/>
  <c r="AN46" i="17"/>
  <c r="AM46" i="17"/>
  <c r="AL46" i="17"/>
  <c r="AK46" i="17"/>
  <c r="AJ46" i="17"/>
  <c r="AI46" i="17"/>
  <c r="AH46" i="17"/>
  <c r="AG46" i="17"/>
  <c r="AF46" i="17"/>
  <c r="AE46" i="17"/>
  <c r="AD46" i="17"/>
  <c r="Z46" i="17"/>
  <c r="X46" i="17"/>
  <c r="W46" i="17"/>
  <c r="S46" i="17"/>
  <c r="R46" i="17"/>
  <c r="Q46" i="17"/>
  <c r="P46" i="17"/>
  <c r="O46" i="17"/>
  <c r="N46" i="17"/>
  <c r="K46" i="17"/>
  <c r="G46" i="17"/>
  <c r="F46" i="17"/>
  <c r="E46" i="17"/>
  <c r="D46" i="17"/>
  <c r="C46" i="17"/>
  <c r="B46" i="17"/>
  <c r="FJ45" i="17"/>
  <c r="FI45" i="17"/>
  <c r="FH45" i="17"/>
  <c r="FG45" i="17"/>
  <c r="FF45" i="17"/>
  <c r="FE45" i="17"/>
  <c r="FD45" i="17"/>
  <c r="FC45" i="17"/>
  <c r="FB45" i="17"/>
  <c r="FA45" i="17"/>
  <c r="EZ45" i="17"/>
  <c r="EY45" i="17"/>
  <c r="EX45" i="17"/>
  <c r="EW45" i="17"/>
  <c r="EV45" i="17"/>
  <c r="ES45" i="17"/>
  <c r="FK45" i="17" s="1"/>
  <c r="EO45" i="17"/>
  <c r="EN45" i="17"/>
  <c r="EM45" i="17"/>
  <c r="EL45" i="17"/>
  <c r="EK45" i="17"/>
  <c r="EJ45" i="17"/>
  <c r="EI45" i="17"/>
  <c r="EH45" i="17"/>
  <c r="EG45" i="17"/>
  <c r="EF45" i="17"/>
  <c r="EE45" i="17"/>
  <c r="ED45" i="17"/>
  <c r="EC45" i="17"/>
  <c r="EB45" i="17"/>
  <c r="EA45" i="17"/>
  <c r="DZ45" i="17"/>
  <c r="DY45" i="17"/>
  <c r="DX45" i="17"/>
  <c r="DT45" i="17"/>
  <c r="DS45" i="17"/>
  <c r="DR45" i="17"/>
  <c r="DQ45" i="17"/>
  <c r="DP45" i="17"/>
  <c r="DO45" i="17"/>
  <c r="DN45" i="17"/>
  <c r="DM45" i="17"/>
  <c r="DL45" i="17"/>
  <c r="DK45" i="17"/>
  <c r="DJ45" i="17"/>
  <c r="DI45" i="17"/>
  <c r="DH45" i="17"/>
  <c r="DG45" i="17"/>
  <c r="DF45" i="17"/>
  <c r="DE45" i="17"/>
  <c r="DD45" i="17"/>
  <c r="DC45" i="17"/>
  <c r="CY45" i="17"/>
  <c r="CX45" i="17"/>
  <c r="CW45" i="17"/>
  <c r="CV45" i="17"/>
  <c r="CU45" i="17"/>
  <c r="CT45" i="17"/>
  <c r="CS45" i="17"/>
  <c r="CR45" i="17"/>
  <c r="CQ45" i="17"/>
  <c r="CP45" i="17"/>
  <c r="CO45" i="17"/>
  <c r="CN45" i="17"/>
  <c r="CM45" i="17"/>
  <c r="CL45" i="17"/>
  <c r="CK45" i="17"/>
  <c r="CJ45" i="17"/>
  <c r="CI45" i="17"/>
  <c r="CH45" i="17"/>
  <c r="CD45" i="17"/>
  <c r="CC45" i="17"/>
  <c r="CB45" i="17"/>
  <c r="CA45" i="17"/>
  <c r="BZ45" i="17"/>
  <c r="BY45" i="17"/>
  <c r="BX45" i="17"/>
  <c r="BW45" i="17"/>
  <c r="BV45" i="17"/>
  <c r="BU45" i="17"/>
  <c r="BT45" i="17"/>
  <c r="BS45" i="17"/>
  <c r="BR45" i="17"/>
  <c r="BQ45" i="17"/>
  <c r="BP45" i="17"/>
  <c r="BN45" i="17"/>
  <c r="BM45" i="17"/>
  <c r="CE45" i="17" s="1"/>
  <c r="AN45" i="17"/>
  <c r="AM45" i="17"/>
  <c r="AL45" i="17"/>
  <c r="AK45" i="17"/>
  <c r="AJ45" i="17"/>
  <c r="AI45" i="17"/>
  <c r="AH45" i="17"/>
  <c r="AG45" i="17"/>
  <c r="AF45" i="17"/>
  <c r="AE45" i="17"/>
  <c r="AD45" i="17"/>
  <c r="Z45" i="17"/>
  <c r="X45" i="17"/>
  <c r="W45" i="17"/>
  <c r="S45" i="17"/>
  <c r="R45" i="17"/>
  <c r="Q45" i="17"/>
  <c r="P45" i="17"/>
  <c r="O45" i="17"/>
  <c r="N45" i="17"/>
  <c r="K45" i="17"/>
  <c r="G45" i="17"/>
  <c r="F45" i="17"/>
  <c r="E45" i="17"/>
  <c r="D45" i="17"/>
  <c r="C45" i="17"/>
  <c r="B45" i="17"/>
  <c r="FJ44" i="17"/>
  <c r="FI44" i="17"/>
  <c r="FH44" i="17"/>
  <c r="FG44" i="17"/>
  <c r="FF44" i="17"/>
  <c r="FE44" i="17"/>
  <c r="FD44" i="17"/>
  <c r="FC44" i="17"/>
  <c r="FB44" i="17"/>
  <c r="FA44" i="17"/>
  <c r="EZ44" i="17"/>
  <c r="EY44" i="17"/>
  <c r="EX44" i="17"/>
  <c r="EW44" i="17"/>
  <c r="EV44" i="17"/>
  <c r="ES44" i="17"/>
  <c r="FK44" i="17" s="1"/>
  <c r="EO44" i="17"/>
  <c r="EN44" i="17"/>
  <c r="EM44" i="17"/>
  <c r="EL44" i="17"/>
  <c r="EK44" i="17"/>
  <c r="EJ44" i="17"/>
  <c r="EI44" i="17"/>
  <c r="EH44" i="17"/>
  <c r="EG44" i="17"/>
  <c r="EF44" i="17"/>
  <c r="EE44" i="17"/>
  <c r="ED44" i="17"/>
  <c r="EC44" i="17"/>
  <c r="EB44" i="17"/>
  <c r="EA44" i="17"/>
  <c r="DZ44" i="17"/>
  <c r="DY44" i="17"/>
  <c r="DX44" i="17"/>
  <c r="DT44" i="17"/>
  <c r="DS44" i="17"/>
  <c r="DR44" i="17"/>
  <c r="DQ44" i="17"/>
  <c r="DP44" i="17"/>
  <c r="DO44" i="17"/>
  <c r="DN44" i="17"/>
  <c r="DM44" i="17"/>
  <c r="DL44" i="17"/>
  <c r="DK44" i="17"/>
  <c r="DJ44" i="17"/>
  <c r="DI44" i="17"/>
  <c r="DH44" i="17"/>
  <c r="DG44" i="17"/>
  <c r="DF44" i="17"/>
  <c r="DE44" i="17"/>
  <c r="DD44" i="17"/>
  <c r="DC44" i="17"/>
  <c r="CY44" i="17"/>
  <c r="CX44" i="17"/>
  <c r="CW44" i="17"/>
  <c r="CV44" i="17"/>
  <c r="CU44" i="17"/>
  <c r="CT44" i="17"/>
  <c r="CS44" i="17"/>
  <c r="CR44" i="17"/>
  <c r="CQ44" i="17"/>
  <c r="CP44" i="17"/>
  <c r="CO44" i="17"/>
  <c r="CN44" i="17"/>
  <c r="CM44" i="17"/>
  <c r="CL44" i="17"/>
  <c r="CK44" i="17"/>
  <c r="CJ44" i="17"/>
  <c r="CI44" i="17"/>
  <c r="CH44" i="17"/>
  <c r="CD44" i="17"/>
  <c r="CC44" i="17"/>
  <c r="CB44" i="17"/>
  <c r="CA44" i="17"/>
  <c r="BZ44" i="17"/>
  <c r="BY44" i="17"/>
  <c r="BX44" i="17"/>
  <c r="BW44" i="17"/>
  <c r="BV44" i="17"/>
  <c r="BU44" i="17"/>
  <c r="BT44" i="17"/>
  <c r="BS44" i="17"/>
  <c r="BR44" i="17"/>
  <c r="BQ44" i="17"/>
  <c r="BP44" i="17"/>
  <c r="BN44" i="17"/>
  <c r="BM44" i="17"/>
  <c r="CE44" i="17" s="1"/>
  <c r="AN44" i="17"/>
  <c r="AM44" i="17"/>
  <c r="AK44" i="17"/>
  <c r="AJ44" i="17"/>
  <c r="AI44" i="17"/>
  <c r="AH44" i="17"/>
  <c r="AG44" i="17"/>
  <c r="AF44" i="17"/>
  <c r="AE44" i="17"/>
  <c r="AD44" i="17"/>
  <c r="Z44" i="17"/>
  <c r="W44" i="17"/>
  <c r="S44" i="17"/>
  <c r="R44" i="17"/>
  <c r="Q44" i="17"/>
  <c r="P44" i="17"/>
  <c r="O44" i="17"/>
  <c r="N44" i="17"/>
  <c r="K44" i="17"/>
  <c r="G44" i="17"/>
  <c r="F44" i="17"/>
  <c r="E44" i="17"/>
  <c r="D44" i="17"/>
  <c r="C44" i="17"/>
  <c r="B44" i="17"/>
  <c r="FJ43" i="17"/>
  <c r="FI43" i="17"/>
  <c r="FH43" i="17"/>
  <c r="FG43" i="17"/>
  <c r="FF43" i="17"/>
  <c r="FE43" i="17"/>
  <c r="FD43" i="17"/>
  <c r="FC43" i="17"/>
  <c r="FB43" i="17"/>
  <c r="FA43" i="17"/>
  <c r="EZ43" i="17"/>
  <c r="EY43" i="17"/>
  <c r="EX43" i="17"/>
  <c r="EW43" i="17"/>
  <c r="EV43" i="17"/>
  <c r="ES43" i="17"/>
  <c r="FK43" i="17" s="1"/>
  <c r="EO43" i="17"/>
  <c r="EN43" i="17"/>
  <c r="EM43" i="17"/>
  <c r="EL43" i="17"/>
  <c r="EK43" i="17"/>
  <c r="EJ43" i="17"/>
  <c r="EI43" i="17"/>
  <c r="EH43" i="17"/>
  <c r="EG43" i="17"/>
  <c r="EF43" i="17"/>
  <c r="EE43" i="17"/>
  <c r="ED43" i="17"/>
  <c r="EC43" i="17"/>
  <c r="EB43" i="17"/>
  <c r="EA43" i="17"/>
  <c r="DZ43" i="17"/>
  <c r="DY43" i="17"/>
  <c r="EP43" i="17" s="1"/>
  <c r="DX43" i="17"/>
  <c r="DT43" i="17"/>
  <c r="DS43" i="17"/>
  <c r="DR43" i="17"/>
  <c r="DQ43" i="17"/>
  <c r="DP43" i="17"/>
  <c r="DO43" i="17"/>
  <c r="DN43" i="17"/>
  <c r="DM43" i="17"/>
  <c r="DL43" i="17"/>
  <c r="DK43" i="17"/>
  <c r="DJ43" i="17"/>
  <c r="DI43" i="17"/>
  <c r="DH43" i="17"/>
  <c r="DG43" i="17"/>
  <c r="DF43" i="17"/>
  <c r="DE43" i="17"/>
  <c r="DD43" i="17"/>
  <c r="DC43" i="17"/>
  <c r="CY43" i="17"/>
  <c r="CX43" i="17"/>
  <c r="CW43" i="17"/>
  <c r="CV43" i="17"/>
  <c r="CU43" i="17"/>
  <c r="CT43" i="17"/>
  <c r="CS43" i="17"/>
  <c r="CR43" i="17"/>
  <c r="CQ43" i="17"/>
  <c r="CP43" i="17"/>
  <c r="CO43" i="17"/>
  <c r="CN43" i="17"/>
  <c r="CM43" i="17"/>
  <c r="CL43" i="17"/>
  <c r="CK43" i="17"/>
  <c r="CJ43" i="17"/>
  <c r="CI43" i="17"/>
  <c r="CH43" i="17"/>
  <c r="CD43" i="17"/>
  <c r="CC43" i="17"/>
  <c r="CB43" i="17"/>
  <c r="CA43" i="17"/>
  <c r="BZ43" i="17"/>
  <c r="BY43" i="17"/>
  <c r="BX43" i="17"/>
  <c r="BW43" i="17"/>
  <c r="BV43" i="17"/>
  <c r="BU43" i="17"/>
  <c r="BT43" i="17"/>
  <c r="BS43" i="17"/>
  <c r="BR43" i="17"/>
  <c r="BQ43" i="17"/>
  <c r="BP43" i="17"/>
  <c r="BN43" i="17"/>
  <c r="BM43" i="17"/>
  <c r="CE43" i="17" s="1"/>
  <c r="AN43" i="17"/>
  <c r="AM43" i="17"/>
  <c r="AL43" i="17"/>
  <c r="AK43" i="17"/>
  <c r="AJ43" i="17"/>
  <c r="AI43" i="17"/>
  <c r="AH43" i="17"/>
  <c r="AG43" i="17"/>
  <c r="AF43" i="17"/>
  <c r="AE43" i="17"/>
  <c r="AD43" i="17"/>
  <c r="Z43" i="17"/>
  <c r="X43" i="17"/>
  <c r="W43" i="17"/>
  <c r="S43" i="17"/>
  <c r="R43" i="17"/>
  <c r="Q43" i="17"/>
  <c r="P43" i="17"/>
  <c r="O43" i="17"/>
  <c r="N43" i="17"/>
  <c r="K43" i="17"/>
  <c r="G43" i="17"/>
  <c r="F43" i="17"/>
  <c r="E43" i="17"/>
  <c r="D43" i="17"/>
  <c r="C43" i="17"/>
  <c r="B43" i="17"/>
  <c r="FJ42" i="17"/>
  <c r="FI42" i="17"/>
  <c r="FH42" i="17"/>
  <c r="FG42" i="17"/>
  <c r="FF42" i="17"/>
  <c r="FE42" i="17"/>
  <c r="FD42" i="17"/>
  <c r="FC42" i="17"/>
  <c r="FB42" i="17"/>
  <c r="FA42" i="17"/>
  <c r="EZ42" i="17"/>
  <c r="EY42" i="17"/>
  <c r="EX42" i="17"/>
  <c r="EW42" i="17"/>
  <c r="EV42" i="17"/>
  <c r="ES42" i="17"/>
  <c r="FK42" i="17" s="1"/>
  <c r="EO42" i="17"/>
  <c r="EN42" i="17"/>
  <c r="EM42" i="17"/>
  <c r="EL42" i="17"/>
  <c r="EK42" i="17"/>
  <c r="EJ42" i="17"/>
  <c r="EI42" i="17"/>
  <c r="EH42" i="17"/>
  <c r="EG42" i="17"/>
  <c r="EF42" i="17"/>
  <c r="EE42" i="17"/>
  <c r="ED42" i="17"/>
  <c r="EC42" i="17"/>
  <c r="EB42" i="17"/>
  <c r="EA42" i="17"/>
  <c r="DZ42" i="17"/>
  <c r="DY42" i="17"/>
  <c r="DX42" i="17"/>
  <c r="DT42" i="17"/>
  <c r="DS42" i="17"/>
  <c r="DR42" i="17"/>
  <c r="DQ42" i="17"/>
  <c r="DP42" i="17"/>
  <c r="DO42" i="17"/>
  <c r="DN42" i="17"/>
  <c r="DM42" i="17"/>
  <c r="DL42" i="17"/>
  <c r="DK42" i="17"/>
  <c r="DJ42" i="17"/>
  <c r="DI42" i="17"/>
  <c r="DH42" i="17"/>
  <c r="DG42" i="17"/>
  <c r="DF42" i="17"/>
  <c r="DE42" i="17"/>
  <c r="DD42" i="17"/>
  <c r="DC42" i="17"/>
  <c r="DU42" i="17" s="1"/>
  <c r="CY42" i="17"/>
  <c r="CX42" i="17"/>
  <c r="CW42" i="17"/>
  <c r="CV42" i="17"/>
  <c r="CU42" i="17"/>
  <c r="CT42" i="17"/>
  <c r="CS42" i="17"/>
  <c r="CR42" i="17"/>
  <c r="CQ42" i="17"/>
  <c r="CP42" i="17"/>
  <c r="CO42" i="17"/>
  <c r="CN42" i="17"/>
  <c r="CM42" i="17"/>
  <c r="CL42" i="17"/>
  <c r="CK42" i="17"/>
  <c r="CJ42" i="17"/>
  <c r="CI42" i="17"/>
  <c r="CH42" i="17"/>
  <c r="CD42" i="17"/>
  <c r="CC42" i="17"/>
  <c r="CB42" i="17"/>
  <c r="CA42" i="17"/>
  <c r="BZ42" i="17"/>
  <c r="BY42" i="17"/>
  <c r="BX42" i="17"/>
  <c r="BW42" i="17"/>
  <c r="BV42" i="17"/>
  <c r="BU42" i="17"/>
  <c r="BT42" i="17"/>
  <c r="BS42" i="17"/>
  <c r="BR42" i="17"/>
  <c r="BQ42" i="17"/>
  <c r="BP42" i="17"/>
  <c r="BN42" i="17"/>
  <c r="BM42" i="17"/>
  <c r="CE42" i="17" s="1"/>
  <c r="AN42" i="17"/>
  <c r="AM42" i="17"/>
  <c r="AL42" i="17"/>
  <c r="AK42" i="17"/>
  <c r="AJ42" i="17"/>
  <c r="AI42" i="17"/>
  <c r="AH42" i="17"/>
  <c r="AG42" i="17"/>
  <c r="AF42" i="17"/>
  <c r="AE42" i="17"/>
  <c r="AD42" i="17"/>
  <c r="Z42" i="17"/>
  <c r="X42" i="17"/>
  <c r="W42" i="17"/>
  <c r="S42" i="17"/>
  <c r="R42" i="17"/>
  <c r="Q42" i="17"/>
  <c r="P42" i="17"/>
  <c r="O42" i="17"/>
  <c r="N42" i="17"/>
  <c r="K42" i="17"/>
  <c r="G42" i="17"/>
  <c r="F42" i="17"/>
  <c r="E42" i="17"/>
  <c r="D42" i="17"/>
  <c r="C42" i="17"/>
  <c r="B42" i="17"/>
  <c r="FJ41" i="17"/>
  <c r="FI41" i="17"/>
  <c r="FH41" i="17"/>
  <c r="FG41" i="17"/>
  <c r="FF41" i="17"/>
  <c r="FE41" i="17"/>
  <c r="FD41" i="17"/>
  <c r="FC41" i="17"/>
  <c r="FB41" i="17"/>
  <c r="FA41" i="17"/>
  <c r="EZ41" i="17"/>
  <c r="EY41" i="17"/>
  <c r="EX41" i="17"/>
  <c r="EW41" i="17"/>
  <c r="EV41" i="17"/>
  <c r="ES41" i="17"/>
  <c r="FK41" i="17" s="1"/>
  <c r="EO41" i="17"/>
  <c r="EN41" i="17"/>
  <c r="EM41" i="17"/>
  <c r="EL41" i="17"/>
  <c r="EK41" i="17"/>
  <c r="EJ41" i="17"/>
  <c r="EI41" i="17"/>
  <c r="EH41" i="17"/>
  <c r="EG41" i="17"/>
  <c r="EF41" i="17"/>
  <c r="EE41" i="17"/>
  <c r="ED41" i="17"/>
  <c r="EC41" i="17"/>
  <c r="EB41" i="17"/>
  <c r="EA41" i="17"/>
  <c r="DZ41" i="17"/>
  <c r="DY41" i="17"/>
  <c r="DX41" i="17"/>
  <c r="DT41" i="17"/>
  <c r="DS41" i="17"/>
  <c r="DR41" i="17"/>
  <c r="DQ41" i="17"/>
  <c r="DP41" i="17"/>
  <c r="DO41" i="17"/>
  <c r="DN41" i="17"/>
  <c r="DM41" i="17"/>
  <c r="DL41" i="17"/>
  <c r="DK41" i="17"/>
  <c r="DJ41" i="17"/>
  <c r="DI41" i="17"/>
  <c r="DH41" i="17"/>
  <c r="DG41" i="17"/>
  <c r="DF41" i="17"/>
  <c r="DE41" i="17"/>
  <c r="DD41" i="17"/>
  <c r="DC41" i="17"/>
  <c r="CY41" i="17"/>
  <c r="CX41" i="17"/>
  <c r="CW41" i="17"/>
  <c r="CV41" i="17"/>
  <c r="CU41" i="17"/>
  <c r="CT41" i="17"/>
  <c r="CS41" i="17"/>
  <c r="CR41" i="17"/>
  <c r="CQ41" i="17"/>
  <c r="CP41" i="17"/>
  <c r="CO41" i="17"/>
  <c r="CN41" i="17"/>
  <c r="CM41" i="17"/>
  <c r="CL41" i="17"/>
  <c r="CK41" i="17"/>
  <c r="CJ41" i="17"/>
  <c r="CI41" i="17"/>
  <c r="CH41" i="17"/>
  <c r="CD41" i="17"/>
  <c r="CC41" i="17"/>
  <c r="CB41" i="17"/>
  <c r="CA41" i="17"/>
  <c r="BZ41" i="17"/>
  <c r="BY41" i="17"/>
  <c r="BX41" i="17"/>
  <c r="BW41" i="17"/>
  <c r="BV41" i="17"/>
  <c r="BU41" i="17"/>
  <c r="BT41" i="17"/>
  <c r="BS41" i="17"/>
  <c r="BR41" i="17"/>
  <c r="BQ41" i="17"/>
  <c r="BP41" i="17"/>
  <c r="BN41" i="17"/>
  <c r="BM41" i="17"/>
  <c r="CE41" i="17" s="1"/>
  <c r="AN41" i="17"/>
  <c r="AM41" i="17"/>
  <c r="AL41" i="17"/>
  <c r="AK41" i="17"/>
  <c r="AJ41" i="17"/>
  <c r="AI41" i="17"/>
  <c r="AH41" i="17"/>
  <c r="AG41" i="17"/>
  <c r="AF41" i="17"/>
  <c r="AE41" i="17"/>
  <c r="AD41" i="17"/>
  <c r="Z41" i="17"/>
  <c r="X41" i="17"/>
  <c r="W41" i="17"/>
  <c r="AO41" i="17" s="1"/>
  <c r="S41" i="17"/>
  <c r="R41" i="17"/>
  <c r="Q41" i="17"/>
  <c r="P41" i="17"/>
  <c r="O41" i="17"/>
  <c r="N41" i="17"/>
  <c r="K41" i="17"/>
  <c r="G41" i="17"/>
  <c r="F41" i="17"/>
  <c r="E41" i="17"/>
  <c r="D41" i="17"/>
  <c r="C41" i="17"/>
  <c r="B41" i="17"/>
  <c r="FJ40" i="17"/>
  <c r="FI40" i="17"/>
  <c r="FH40" i="17"/>
  <c r="FG40" i="17"/>
  <c r="FF40" i="17"/>
  <c r="FE40" i="17"/>
  <c r="FD40" i="17"/>
  <c r="FC40" i="17"/>
  <c r="FB40" i="17"/>
  <c r="FA40" i="17"/>
  <c r="EZ40" i="17"/>
  <c r="EY40" i="17"/>
  <c r="EX40" i="17"/>
  <c r="EW40" i="17"/>
  <c r="EV40" i="17"/>
  <c r="ES40" i="17"/>
  <c r="FK40" i="17" s="1"/>
  <c r="EO40" i="17"/>
  <c r="EN40" i="17"/>
  <c r="EM40" i="17"/>
  <c r="EL40" i="17"/>
  <c r="EK40" i="17"/>
  <c r="EJ40" i="17"/>
  <c r="EI40" i="17"/>
  <c r="EH40" i="17"/>
  <c r="EG40" i="17"/>
  <c r="EF40" i="17"/>
  <c r="EE40" i="17"/>
  <c r="ED40" i="17"/>
  <c r="EC40" i="17"/>
  <c r="EB40" i="17"/>
  <c r="EA40" i="17"/>
  <c r="DZ40" i="17"/>
  <c r="DY40" i="17"/>
  <c r="DX40" i="17"/>
  <c r="DT40" i="17"/>
  <c r="DS40" i="17"/>
  <c r="DR40" i="17"/>
  <c r="DQ40" i="17"/>
  <c r="DP40" i="17"/>
  <c r="DO40" i="17"/>
  <c r="DN40" i="17"/>
  <c r="DM40" i="17"/>
  <c r="DL40" i="17"/>
  <c r="DK40" i="17"/>
  <c r="DJ40" i="17"/>
  <c r="DI40" i="17"/>
  <c r="DH40" i="17"/>
  <c r="DG40" i="17"/>
  <c r="DF40" i="17"/>
  <c r="DE40" i="17"/>
  <c r="DD40" i="17"/>
  <c r="DC40" i="17"/>
  <c r="CY40" i="17"/>
  <c r="CX40" i="17"/>
  <c r="CW40" i="17"/>
  <c r="CV40" i="17"/>
  <c r="CU40" i="17"/>
  <c r="CT40" i="17"/>
  <c r="CS40" i="17"/>
  <c r="CR40" i="17"/>
  <c r="CQ40" i="17"/>
  <c r="CP40" i="17"/>
  <c r="CO40" i="17"/>
  <c r="CN40" i="17"/>
  <c r="CM40" i="17"/>
  <c r="CL40" i="17"/>
  <c r="CK40" i="17"/>
  <c r="CJ40" i="17"/>
  <c r="CI40" i="17"/>
  <c r="CH40" i="17"/>
  <c r="CD40" i="17"/>
  <c r="CC40" i="17"/>
  <c r="CB40" i="17"/>
  <c r="CA40" i="17"/>
  <c r="BZ40" i="17"/>
  <c r="BY40" i="17"/>
  <c r="BX40" i="17"/>
  <c r="BW40" i="17"/>
  <c r="BV40" i="17"/>
  <c r="BU40" i="17"/>
  <c r="BT40" i="17"/>
  <c r="BS40" i="17"/>
  <c r="BR40" i="17"/>
  <c r="BQ40" i="17"/>
  <c r="BP40" i="17"/>
  <c r="BN40" i="17"/>
  <c r="BM40" i="17"/>
  <c r="CE40" i="17" s="1"/>
  <c r="AN40" i="17"/>
  <c r="AM40" i="17"/>
  <c r="AL40" i="17"/>
  <c r="AK40" i="17"/>
  <c r="AJ40" i="17"/>
  <c r="AI40" i="17"/>
  <c r="AH40" i="17"/>
  <c r="AG40" i="17"/>
  <c r="AF40" i="17"/>
  <c r="AE40" i="17"/>
  <c r="AD40" i="17"/>
  <c r="Z40" i="17"/>
  <c r="X40" i="17"/>
  <c r="W40" i="17"/>
  <c r="S40" i="17"/>
  <c r="R40" i="17"/>
  <c r="Q40" i="17"/>
  <c r="P40" i="17"/>
  <c r="O40" i="17"/>
  <c r="N40" i="17"/>
  <c r="K40" i="17"/>
  <c r="G40" i="17"/>
  <c r="F40" i="17"/>
  <c r="E40" i="17"/>
  <c r="D40" i="17"/>
  <c r="C40" i="17"/>
  <c r="B40" i="17"/>
  <c r="FJ39" i="17"/>
  <c r="FI39" i="17"/>
  <c r="FH39" i="17"/>
  <c r="FG39" i="17"/>
  <c r="FF39" i="17"/>
  <c r="FE39" i="17"/>
  <c r="FD39" i="17"/>
  <c r="FC39" i="17"/>
  <c r="FB39" i="17"/>
  <c r="FA39" i="17"/>
  <c r="EZ39" i="17"/>
  <c r="EY39" i="17"/>
  <c r="EX39" i="17"/>
  <c r="EW39" i="17"/>
  <c r="EV39" i="17"/>
  <c r="ES39" i="17"/>
  <c r="FK39" i="17" s="1"/>
  <c r="EO39" i="17"/>
  <c r="EN39" i="17"/>
  <c r="EM39" i="17"/>
  <c r="EL39" i="17"/>
  <c r="EK39" i="17"/>
  <c r="EJ39" i="17"/>
  <c r="EI39" i="17"/>
  <c r="EH39" i="17"/>
  <c r="EG39" i="17"/>
  <c r="EF39" i="17"/>
  <c r="EE39" i="17"/>
  <c r="ED39" i="17"/>
  <c r="EC39" i="17"/>
  <c r="EB39" i="17"/>
  <c r="EA39" i="17"/>
  <c r="DZ39" i="17"/>
  <c r="DY39" i="17"/>
  <c r="DX39" i="17"/>
  <c r="DT39" i="17"/>
  <c r="DS39" i="17"/>
  <c r="DR39" i="17"/>
  <c r="DQ39" i="17"/>
  <c r="DP39" i="17"/>
  <c r="DO39" i="17"/>
  <c r="DN39" i="17"/>
  <c r="DM39" i="17"/>
  <c r="DL39" i="17"/>
  <c r="DK39" i="17"/>
  <c r="DJ39" i="17"/>
  <c r="DI39" i="17"/>
  <c r="DH39" i="17"/>
  <c r="DG39" i="17"/>
  <c r="DF39" i="17"/>
  <c r="DE39" i="17"/>
  <c r="DD39" i="17"/>
  <c r="DC39" i="17"/>
  <c r="CY39" i="17"/>
  <c r="CX39" i="17"/>
  <c r="CW39" i="17"/>
  <c r="CV39" i="17"/>
  <c r="CU39" i="17"/>
  <c r="CT39" i="17"/>
  <c r="CS39" i="17"/>
  <c r="CR39" i="17"/>
  <c r="CQ39" i="17"/>
  <c r="CP39" i="17"/>
  <c r="CO39" i="17"/>
  <c r="CN39" i="17"/>
  <c r="CM39" i="17"/>
  <c r="CL39" i="17"/>
  <c r="CK39" i="17"/>
  <c r="CJ39" i="17"/>
  <c r="CI39" i="17"/>
  <c r="CH39" i="17"/>
  <c r="CD39" i="17"/>
  <c r="CC39" i="17"/>
  <c r="CB39" i="17"/>
  <c r="CA39" i="17"/>
  <c r="BZ39" i="17"/>
  <c r="BY39" i="17"/>
  <c r="BX39" i="17"/>
  <c r="BW39" i="17"/>
  <c r="BV39" i="17"/>
  <c r="BU39" i="17"/>
  <c r="BT39" i="17"/>
  <c r="BS39" i="17"/>
  <c r="BR39" i="17"/>
  <c r="BQ39" i="17"/>
  <c r="BP39" i="17"/>
  <c r="BN39" i="17"/>
  <c r="BM39" i="17"/>
  <c r="CE39" i="17" s="1"/>
  <c r="AN39" i="17"/>
  <c r="AM39" i="17"/>
  <c r="AK39" i="17"/>
  <c r="AJ39" i="17"/>
  <c r="AI39" i="17"/>
  <c r="AH39" i="17"/>
  <c r="AG39" i="17"/>
  <c r="AF39" i="17"/>
  <c r="AE39" i="17"/>
  <c r="AD39" i="17"/>
  <c r="Z39" i="17"/>
  <c r="X39" i="17"/>
  <c r="W39" i="17"/>
  <c r="AO39" i="17" s="1"/>
  <c r="S39" i="17"/>
  <c r="R39" i="17"/>
  <c r="Q39" i="17"/>
  <c r="P39" i="17"/>
  <c r="O39" i="17"/>
  <c r="N39" i="17"/>
  <c r="K39" i="17"/>
  <c r="G39" i="17"/>
  <c r="F39" i="17"/>
  <c r="E39" i="17"/>
  <c r="D39" i="17"/>
  <c r="C39" i="17"/>
  <c r="B39" i="17"/>
  <c r="FJ38" i="17"/>
  <c r="FI38" i="17"/>
  <c r="FH38" i="17"/>
  <c r="FG38" i="17"/>
  <c r="FF38" i="17"/>
  <c r="FE38" i="17"/>
  <c r="FD38" i="17"/>
  <c r="FC38" i="17"/>
  <c r="FB38" i="17"/>
  <c r="FA38" i="17"/>
  <c r="EZ38" i="17"/>
  <c r="EY38" i="17"/>
  <c r="EX38" i="17"/>
  <c r="EW38" i="17"/>
  <c r="EV38" i="17"/>
  <c r="ES38" i="17"/>
  <c r="FK38" i="17" s="1"/>
  <c r="EO38" i="17"/>
  <c r="EN38" i="17"/>
  <c r="EM38" i="17"/>
  <c r="EL38" i="17"/>
  <c r="EK38" i="17"/>
  <c r="EJ38" i="17"/>
  <c r="EI38" i="17"/>
  <c r="EH38" i="17"/>
  <c r="EG38" i="17"/>
  <c r="EF38" i="17"/>
  <c r="EE38" i="17"/>
  <c r="ED38" i="17"/>
  <c r="EC38" i="17"/>
  <c r="EB38" i="17"/>
  <c r="EA38" i="17"/>
  <c r="DZ38" i="17"/>
  <c r="DY38" i="17"/>
  <c r="DX38" i="17"/>
  <c r="DT38" i="17"/>
  <c r="DS38" i="17"/>
  <c r="DR38" i="17"/>
  <c r="DQ38" i="17"/>
  <c r="DP38" i="17"/>
  <c r="DO38" i="17"/>
  <c r="DN38" i="17"/>
  <c r="DM38" i="17"/>
  <c r="DL38" i="17"/>
  <c r="DK38" i="17"/>
  <c r="DJ38" i="17"/>
  <c r="DI38" i="17"/>
  <c r="DH38" i="17"/>
  <c r="DG38" i="17"/>
  <c r="DF38" i="17"/>
  <c r="DE38" i="17"/>
  <c r="DD38" i="17"/>
  <c r="DC38" i="17"/>
  <c r="CY38" i="17"/>
  <c r="CX38" i="17"/>
  <c r="CW38" i="17"/>
  <c r="CV38" i="17"/>
  <c r="CU38" i="17"/>
  <c r="CT38" i="17"/>
  <c r="CS38" i="17"/>
  <c r="CR38" i="17"/>
  <c r="CQ38" i="17"/>
  <c r="CP38" i="17"/>
  <c r="CO38" i="17"/>
  <c r="CN38" i="17"/>
  <c r="CM38" i="17"/>
  <c r="CL38" i="17"/>
  <c r="CK38" i="17"/>
  <c r="CJ38" i="17"/>
  <c r="CI38" i="17"/>
  <c r="CH38" i="17"/>
  <c r="CD38" i="17"/>
  <c r="CC38" i="17"/>
  <c r="CB38" i="17"/>
  <c r="CA38" i="17"/>
  <c r="BZ38" i="17"/>
  <c r="BY38" i="17"/>
  <c r="BX38" i="17"/>
  <c r="BW38" i="17"/>
  <c r="BV38" i="17"/>
  <c r="BU38" i="17"/>
  <c r="BT38" i="17"/>
  <c r="BS38" i="17"/>
  <c r="BR38" i="17"/>
  <c r="BQ38" i="17"/>
  <c r="BP38" i="17"/>
  <c r="BN38" i="17"/>
  <c r="BM38" i="17"/>
  <c r="CE38" i="17" s="1"/>
  <c r="AN38" i="17"/>
  <c r="AM38" i="17"/>
  <c r="AL38" i="17"/>
  <c r="AK38" i="17"/>
  <c r="AJ38" i="17"/>
  <c r="AI38" i="17"/>
  <c r="AH38" i="17"/>
  <c r="AG38" i="17"/>
  <c r="AF38" i="17"/>
  <c r="AE38" i="17"/>
  <c r="AD38" i="17"/>
  <c r="Z38" i="17"/>
  <c r="X38" i="17"/>
  <c r="W38" i="17"/>
  <c r="S38" i="17"/>
  <c r="R38" i="17"/>
  <c r="Q38" i="17"/>
  <c r="P38" i="17"/>
  <c r="O38" i="17"/>
  <c r="N38" i="17"/>
  <c r="K38" i="17"/>
  <c r="G38" i="17"/>
  <c r="F38" i="17"/>
  <c r="E38" i="17"/>
  <c r="D38" i="17"/>
  <c r="C38" i="17"/>
  <c r="B38" i="17"/>
  <c r="FJ37" i="17"/>
  <c r="FI37" i="17"/>
  <c r="FH37" i="17"/>
  <c r="FG37" i="17"/>
  <c r="FF37" i="17"/>
  <c r="FE37" i="17"/>
  <c r="FD37" i="17"/>
  <c r="FC37" i="17"/>
  <c r="FB37" i="17"/>
  <c r="FA37" i="17"/>
  <c r="EZ37" i="17"/>
  <c r="EY37" i="17"/>
  <c r="EX37" i="17"/>
  <c r="EW37" i="17"/>
  <c r="EV37" i="17"/>
  <c r="ES37" i="17"/>
  <c r="FK37" i="17" s="1"/>
  <c r="EO37" i="17"/>
  <c r="EN37" i="17"/>
  <c r="EM37" i="17"/>
  <c r="EL37" i="17"/>
  <c r="EK37" i="17"/>
  <c r="EJ37" i="17"/>
  <c r="EI37" i="17"/>
  <c r="EH37" i="17"/>
  <c r="EG37" i="17"/>
  <c r="EF37" i="17"/>
  <c r="EE37" i="17"/>
  <c r="ED37" i="17"/>
  <c r="EC37" i="17"/>
  <c r="EB37" i="17"/>
  <c r="EA37" i="17"/>
  <c r="DZ37" i="17"/>
  <c r="DY37" i="17"/>
  <c r="DX37" i="17"/>
  <c r="DT37" i="17"/>
  <c r="DS37" i="17"/>
  <c r="DR37" i="17"/>
  <c r="DQ37" i="17"/>
  <c r="DP37" i="17"/>
  <c r="DO37" i="17"/>
  <c r="DN37" i="17"/>
  <c r="DM37" i="17"/>
  <c r="DL37" i="17"/>
  <c r="DK37" i="17"/>
  <c r="DJ37" i="17"/>
  <c r="DI37" i="17"/>
  <c r="DH37" i="17"/>
  <c r="DG37" i="17"/>
  <c r="DF37" i="17"/>
  <c r="DE37" i="17"/>
  <c r="DD37" i="17"/>
  <c r="DC37" i="17"/>
  <c r="CY37" i="17"/>
  <c r="CX37" i="17"/>
  <c r="CW37" i="17"/>
  <c r="CV37" i="17"/>
  <c r="CU37" i="17"/>
  <c r="CT37" i="17"/>
  <c r="CS37" i="17"/>
  <c r="CR37" i="17"/>
  <c r="CQ37" i="17"/>
  <c r="CP37" i="17"/>
  <c r="CO37" i="17"/>
  <c r="CN37" i="17"/>
  <c r="CM37" i="17"/>
  <c r="CL37" i="17"/>
  <c r="CK37" i="17"/>
  <c r="CJ37" i="17"/>
  <c r="CI37" i="17"/>
  <c r="CH37" i="17"/>
  <c r="CD37" i="17"/>
  <c r="CC37" i="17"/>
  <c r="CB37" i="17"/>
  <c r="CA37" i="17"/>
  <c r="BZ37" i="17"/>
  <c r="BY37" i="17"/>
  <c r="BX37" i="17"/>
  <c r="BW37" i="17"/>
  <c r="BV37" i="17"/>
  <c r="BU37" i="17"/>
  <c r="BT37" i="17"/>
  <c r="BS37" i="17"/>
  <c r="BR37" i="17"/>
  <c r="BQ37" i="17"/>
  <c r="BP37" i="17"/>
  <c r="BN37" i="17"/>
  <c r="BM37" i="17"/>
  <c r="CE37" i="17" s="1"/>
  <c r="AN37" i="17"/>
  <c r="AM37" i="17"/>
  <c r="AL37" i="17"/>
  <c r="AK37" i="17"/>
  <c r="AJ37" i="17"/>
  <c r="AI37" i="17"/>
  <c r="AH37" i="17"/>
  <c r="AG37" i="17"/>
  <c r="AF37" i="17"/>
  <c r="AE37" i="17"/>
  <c r="AD37" i="17"/>
  <c r="Z37" i="17"/>
  <c r="X37" i="17"/>
  <c r="W37" i="17"/>
  <c r="AO37" i="17" s="1"/>
  <c r="S37" i="17"/>
  <c r="R37" i="17"/>
  <c r="Q37" i="17"/>
  <c r="P37" i="17"/>
  <c r="O37" i="17"/>
  <c r="N37" i="17"/>
  <c r="K37" i="17"/>
  <c r="G37" i="17"/>
  <c r="F37" i="17"/>
  <c r="E37" i="17"/>
  <c r="D37" i="17"/>
  <c r="C37" i="17"/>
  <c r="B37" i="17"/>
  <c r="FJ36" i="17"/>
  <c r="FI36" i="17"/>
  <c r="FH36" i="17"/>
  <c r="FG36" i="17"/>
  <c r="FF36" i="17"/>
  <c r="FE36" i="17"/>
  <c r="FD36" i="17"/>
  <c r="FC36" i="17"/>
  <c r="FB36" i="17"/>
  <c r="FA36" i="17"/>
  <c r="EZ36" i="17"/>
  <c r="EY36" i="17"/>
  <c r="EX36" i="17"/>
  <c r="EW36" i="17"/>
  <c r="EV36" i="17"/>
  <c r="ES36" i="17"/>
  <c r="FK36" i="17" s="1"/>
  <c r="EO36" i="17"/>
  <c r="EN36" i="17"/>
  <c r="EM36" i="17"/>
  <c r="EL36" i="17"/>
  <c r="EK36" i="17"/>
  <c r="EJ36" i="17"/>
  <c r="EI36" i="17"/>
  <c r="EH36" i="17"/>
  <c r="EG36" i="17"/>
  <c r="EF36" i="17"/>
  <c r="EE36" i="17"/>
  <c r="ED36" i="17"/>
  <c r="EC36" i="17"/>
  <c r="EB36" i="17"/>
  <c r="EA36" i="17"/>
  <c r="DZ36" i="17"/>
  <c r="DY36" i="17"/>
  <c r="DX36" i="17"/>
  <c r="DT36" i="17"/>
  <c r="DS36" i="17"/>
  <c r="DR36" i="17"/>
  <c r="DQ36" i="17"/>
  <c r="DP36" i="17"/>
  <c r="DO36" i="17"/>
  <c r="DN36" i="17"/>
  <c r="DM36" i="17"/>
  <c r="DL36" i="17"/>
  <c r="DK36" i="17"/>
  <c r="DJ36" i="17"/>
  <c r="DI36" i="17"/>
  <c r="DH36" i="17"/>
  <c r="DG36" i="17"/>
  <c r="DF36" i="17"/>
  <c r="DE36" i="17"/>
  <c r="DD36" i="17"/>
  <c r="DC36" i="17"/>
  <c r="CY36" i="17"/>
  <c r="CX36" i="17"/>
  <c r="CW36" i="17"/>
  <c r="CV36" i="17"/>
  <c r="CU36" i="17"/>
  <c r="CT36" i="17"/>
  <c r="CS36" i="17"/>
  <c r="CR36" i="17"/>
  <c r="CQ36" i="17"/>
  <c r="CP36" i="17"/>
  <c r="CO36" i="17"/>
  <c r="CN36" i="17"/>
  <c r="CM36" i="17"/>
  <c r="CL36" i="17"/>
  <c r="CK36" i="17"/>
  <c r="CJ36" i="17"/>
  <c r="CI36" i="17"/>
  <c r="CH36" i="17"/>
  <c r="CD36" i="17"/>
  <c r="CC36" i="17"/>
  <c r="CB36" i="17"/>
  <c r="CA36" i="17"/>
  <c r="BZ36" i="17"/>
  <c r="BY36" i="17"/>
  <c r="BX36" i="17"/>
  <c r="BW36" i="17"/>
  <c r="BV36" i="17"/>
  <c r="BU36" i="17"/>
  <c r="BT36" i="17"/>
  <c r="BS36" i="17"/>
  <c r="BR36" i="17"/>
  <c r="BQ36" i="17"/>
  <c r="BP36" i="17"/>
  <c r="BN36" i="17"/>
  <c r="BM36" i="17"/>
  <c r="CE36" i="17" s="1"/>
  <c r="AN36" i="17"/>
  <c r="AM36" i="17"/>
  <c r="AL36" i="17"/>
  <c r="AK36" i="17"/>
  <c r="AJ36" i="17"/>
  <c r="AI36" i="17"/>
  <c r="AH36" i="17"/>
  <c r="AG36" i="17"/>
  <c r="AF36" i="17"/>
  <c r="AE36" i="17"/>
  <c r="AD36" i="17"/>
  <c r="Z36" i="17"/>
  <c r="X36" i="17"/>
  <c r="W36" i="17"/>
  <c r="S36" i="17"/>
  <c r="R36" i="17"/>
  <c r="Q36" i="17"/>
  <c r="P36" i="17"/>
  <c r="O36" i="17"/>
  <c r="N36" i="17"/>
  <c r="K36" i="17"/>
  <c r="G36" i="17"/>
  <c r="F36" i="17"/>
  <c r="T36" i="17" s="1"/>
  <c r="E36" i="17"/>
  <c r="D36" i="17"/>
  <c r="C36" i="17"/>
  <c r="B36" i="17"/>
  <c r="FJ35" i="17"/>
  <c r="FI35" i="17"/>
  <c r="FH35" i="17"/>
  <c r="FG35" i="17"/>
  <c r="FF35" i="17"/>
  <c r="FE35" i="17"/>
  <c r="FD35" i="17"/>
  <c r="FC35" i="17"/>
  <c r="FB35" i="17"/>
  <c r="FA35" i="17"/>
  <c r="EZ35" i="17"/>
  <c r="EY35" i="17"/>
  <c r="EX35" i="17"/>
  <c r="EW35" i="17"/>
  <c r="EV35" i="17"/>
  <c r="ES35" i="17"/>
  <c r="FK35" i="17" s="1"/>
  <c r="EO35" i="17"/>
  <c r="EN35" i="17"/>
  <c r="EM35" i="17"/>
  <c r="EL35" i="17"/>
  <c r="EK35" i="17"/>
  <c r="EJ35" i="17"/>
  <c r="EI35" i="17"/>
  <c r="EH35" i="17"/>
  <c r="EG35" i="17"/>
  <c r="EF35" i="17"/>
  <c r="EE35" i="17"/>
  <c r="ED35" i="17"/>
  <c r="EP35" i="17" s="1"/>
  <c r="EC35" i="17"/>
  <c r="EB35" i="17"/>
  <c r="EA35" i="17"/>
  <c r="DZ35" i="17"/>
  <c r="DY35" i="17"/>
  <c r="DX35" i="17"/>
  <c r="DT35" i="17"/>
  <c r="DS35" i="17"/>
  <c r="DR35" i="17"/>
  <c r="DQ35" i="17"/>
  <c r="DP35" i="17"/>
  <c r="DO35" i="17"/>
  <c r="DN35" i="17"/>
  <c r="DM35" i="17"/>
  <c r="DL35" i="17"/>
  <c r="DK35" i="17"/>
  <c r="DJ35" i="17"/>
  <c r="DI35" i="17"/>
  <c r="DH35" i="17"/>
  <c r="DG35" i="17"/>
  <c r="DF35" i="17"/>
  <c r="DE35" i="17"/>
  <c r="DD35" i="17"/>
  <c r="DC35" i="17"/>
  <c r="DU35" i="17" s="1"/>
  <c r="CY35" i="17"/>
  <c r="CX35" i="17"/>
  <c r="CW35" i="17"/>
  <c r="CV35" i="17"/>
  <c r="CU35" i="17"/>
  <c r="CT35" i="17"/>
  <c r="CS35" i="17"/>
  <c r="CR35" i="17"/>
  <c r="CQ35" i="17"/>
  <c r="CP35" i="17"/>
  <c r="CO35" i="17"/>
  <c r="CN35" i="17"/>
  <c r="CM35" i="17"/>
  <c r="CL35" i="17"/>
  <c r="CK35" i="17"/>
  <c r="CJ35" i="17"/>
  <c r="CI35" i="17"/>
  <c r="CH35" i="17"/>
  <c r="CZ35" i="17" s="1"/>
  <c r="CD35" i="17"/>
  <c r="CC35" i="17"/>
  <c r="CB35" i="17"/>
  <c r="CA35" i="17"/>
  <c r="BZ35" i="17"/>
  <c r="BY35" i="17"/>
  <c r="BX35" i="17"/>
  <c r="BW35" i="17"/>
  <c r="BV35" i="17"/>
  <c r="BU35" i="17"/>
  <c r="BT35" i="17"/>
  <c r="BS35" i="17"/>
  <c r="BR35" i="17"/>
  <c r="BQ35" i="17"/>
  <c r="BP35" i="17"/>
  <c r="BN35" i="17"/>
  <c r="BM35" i="17"/>
  <c r="CE35" i="17" s="1"/>
  <c r="AN35" i="17"/>
  <c r="AM35" i="17"/>
  <c r="AL35" i="17"/>
  <c r="AK35" i="17"/>
  <c r="AJ35" i="17"/>
  <c r="AI35" i="17"/>
  <c r="AH35" i="17"/>
  <c r="AG35" i="17"/>
  <c r="AF35" i="17"/>
  <c r="AE35" i="17"/>
  <c r="AD35" i="17"/>
  <c r="Z35" i="17"/>
  <c r="X35" i="17"/>
  <c r="S35" i="17"/>
  <c r="R35" i="17"/>
  <c r="Q35" i="17"/>
  <c r="P35" i="17"/>
  <c r="O35" i="17"/>
  <c r="N35" i="17"/>
  <c r="K35" i="17"/>
  <c r="G35" i="17"/>
  <c r="F35" i="17"/>
  <c r="E35" i="17"/>
  <c r="D35" i="17"/>
  <c r="C35" i="17"/>
  <c r="B35" i="17"/>
  <c r="FJ34" i="17"/>
  <c r="FI34" i="17"/>
  <c r="FH34" i="17"/>
  <c r="FG34" i="17"/>
  <c r="FF34" i="17"/>
  <c r="FE34" i="17"/>
  <c r="FD34" i="17"/>
  <c r="FC34" i="17"/>
  <c r="FB34" i="17"/>
  <c r="FA34" i="17"/>
  <c r="EZ34" i="17"/>
  <c r="EY34" i="17"/>
  <c r="EX34" i="17"/>
  <c r="EW34" i="17"/>
  <c r="EV34" i="17"/>
  <c r="ES34" i="17"/>
  <c r="FK34" i="17" s="1"/>
  <c r="EO34" i="17"/>
  <c r="EN34" i="17"/>
  <c r="EM34" i="17"/>
  <c r="EL34" i="17"/>
  <c r="EK34" i="17"/>
  <c r="EJ34" i="17"/>
  <c r="EI34" i="17"/>
  <c r="EH34" i="17"/>
  <c r="EG34" i="17"/>
  <c r="EF34" i="17"/>
  <c r="EE34" i="17"/>
  <c r="ED34" i="17"/>
  <c r="EC34" i="17"/>
  <c r="EB34" i="17"/>
  <c r="EA34" i="17"/>
  <c r="DZ34" i="17"/>
  <c r="DY34" i="17"/>
  <c r="DX34" i="17"/>
  <c r="EP34" i="17" s="1"/>
  <c r="DT34" i="17"/>
  <c r="DS34" i="17"/>
  <c r="DR34" i="17"/>
  <c r="DQ34" i="17"/>
  <c r="DP34" i="17"/>
  <c r="DO34" i="17"/>
  <c r="DN34" i="17"/>
  <c r="DM34" i="17"/>
  <c r="DL34" i="17"/>
  <c r="DK34" i="17"/>
  <c r="DJ34" i="17"/>
  <c r="DI34" i="17"/>
  <c r="DH34" i="17"/>
  <c r="DG34" i="17"/>
  <c r="DF34" i="17"/>
  <c r="DE34" i="17"/>
  <c r="DD34" i="17"/>
  <c r="DC34" i="17"/>
  <c r="CY34" i="17"/>
  <c r="CX34" i="17"/>
  <c r="CW34" i="17"/>
  <c r="CV34" i="17"/>
  <c r="CU34" i="17"/>
  <c r="CT34" i="17"/>
  <c r="CS34" i="17"/>
  <c r="CR34" i="17"/>
  <c r="CQ34" i="17"/>
  <c r="CP34" i="17"/>
  <c r="CO34" i="17"/>
  <c r="CN34" i="17"/>
  <c r="CM34" i="17"/>
  <c r="CL34" i="17"/>
  <c r="CZ34" i="17" s="1"/>
  <c r="CK34" i="17"/>
  <c r="CJ34" i="17"/>
  <c r="CI34" i="17"/>
  <c r="CH34" i="17"/>
  <c r="CD34" i="17"/>
  <c r="CC34" i="17"/>
  <c r="CB34" i="17"/>
  <c r="CA34" i="17"/>
  <c r="BZ34" i="17"/>
  <c r="BY34" i="17"/>
  <c r="BX34" i="17"/>
  <c r="BW34" i="17"/>
  <c r="BV34" i="17"/>
  <c r="BU34" i="17"/>
  <c r="BT34" i="17"/>
  <c r="BS34" i="17"/>
  <c r="BR34" i="17"/>
  <c r="BQ34" i="17"/>
  <c r="BP34" i="17"/>
  <c r="BN34" i="17"/>
  <c r="BM34" i="17"/>
  <c r="CE34" i="17" s="1"/>
  <c r="AN34" i="17"/>
  <c r="AM34" i="17"/>
  <c r="AK34" i="17"/>
  <c r="AJ34" i="17"/>
  <c r="AI34" i="17"/>
  <c r="AH34" i="17"/>
  <c r="AG34" i="17"/>
  <c r="AF34" i="17"/>
  <c r="AE34" i="17"/>
  <c r="AD34" i="17"/>
  <c r="Z34" i="17"/>
  <c r="X34" i="17"/>
  <c r="W34" i="17"/>
  <c r="S34" i="17"/>
  <c r="R34" i="17"/>
  <c r="Q34" i="17"/>
  <c r="P34" i="17"/>
  <c r="O34" i="17"/>
  <c r="N34" i="17"/>
  <c r="K34" i="17"/>
  <c r="G34" i="17"/>
  <c r="F34" i="17"/>
  <c r="E34" i="17"/>
  <c r="D34" i="17"/>
  <c r="C34" i="17"/>
  <c r="B34" i="17"/>
  <c r="FJ33" i="17"/>
  <c r="FI33" i="17"/>
  <c r="FH33" i="17"/>
  <c r="FG33" i="17"/>
  <c r="FF33" i="17"/>
  <c r="FE33" i="17"/>
  <c r="FD33" i="17"/>
  <c r="FC33" i="17"/>
  <c r="FB33" i="17"/>
  <c r="FA33" i="17"/>
  <c r="EZ33" i="17"/>
  <c r="EY33" i="17"/>
  <c r="EX33" i="17"/>
  <c r="EW33" i="17"/>
  <c r="EV33" i="17"/>
  <c r="ES33" i="17"/>
  <c r="FK33" i="17" s="1"/>
  <c r="EO33" i="17"/>
  <c r="EN33" i="17"/>
  <c r="EM33" i="17"/>
  <c r="EL33" i="17"/>
  <c r="EK33" i="17"/>
  <c r="EJ33" i="17"/>
  <c r="EI33" i="17"/>
  <c r="EH33" i="17"/>
  <c r="EG33" i="17"/>
  <c r="EF33" i="17"/>
  <c r="EE33" i="17"/>
  <c r="ED33" i="17"/>
  <c r="EC33" i="17"/>
  <c r="EB33" i="17"/>
  <c r="EA33" i="17"/>
  <c r="DZ33" i="17"/>
  <c r="DY33" i="17"/>
  <c r="EP33" i="17" s="1"/>
  <c r="DX33" i="17"/>
  <c r="DT33" i="17"/>
  <c r="DS33" i="17"/>
  <c r="DR33" i="17"/>
  <c r="DQ33" i="17"/>
  <c r="DP33" i="17"/>
  <c r="DO33" i="17"/>
  <c r="DN33" i="17"/>
  <c r="DM33" i="17"/>
  <c r="DL33" i="17"/>
  <c r="DK33" i="17"/>
  <c r="DJ33" i="17"/>
  <c r="DI33" i="17"/>
  <c r="DH33" i="17"/>
  <c r="DG33" i="17"/>
  <c r="DF33" i="17"/>
  <c r="DU33" i="17" s="1"/>
  <c r="DE33" i="17"/>
  <c r="DD33" i="17"/>
  <c r="DC33" i="17"/>
  <c r="CY33" i="17"/>
  <c r="CX33" i="17"/>
  <c r="CW33" i="17"/>
  <c r="CV33" i="17"/>
  <c r="CU33" i="17"/>
  <c r="CT33" i="17"/>
  <c r="CS33" i="17"/>
  <c r="CR33" i="17"/>
  <c r="CQ33" i="17"/>
  <c r="CP33" i="17"/>
  <c r="CO33" i="17"/>
  <c r="CN33" i="17"/>
  <c r="CM33" i="17"/>
  <c r="CZ33" i="17" s="1"/>
  <c r="CL33" i="17"/>
  <c r="CK33" i="17"/>
  <c r="CJ33" i="17"/>
  <c r="CI33" i="17"/>
  <c r="CH33" i="17"/>
  <c r="CD33" i="17"/>
  <c r="CC33" i="17"/>
  <c r="CB33" i="17"/>
  <c r="CA33" i="17"/>
  <c r="BZ33" i="17"/>
  <c r="BY33" i="17"/>
  <c r="BX33" i="17"/>
  <c r="BW33" i="17"/>
  <c r="BV33" i="17"/>
  <c r="BU33" i="17"/>
  <c r="BT33" i="17"/>
  <c r="BS33" i="17"/>
  <c r="BR33" i="17"/>
  <c r="BQ33" i="17"/>
  <c r="BP33" i="17"/>
  <c r="BN33" i="17"/>
  <c r="BM33" i="17"/>
  <c r="CE33" i="17" s="1"/>
  <c r="AN33" i="17"/>
  <c r="AM33" i="17"/>
  <c r="AL33" i="17"/>
  <c r="AK33" i="17"/>
  <c r="AJ33" i="17"/>
  <c r="AI33" i="17"/>
  <c r="AH33" i="17"/>
  <c r="AG33" i="17"/>
  <c r="AF33" i="17"/>
  <c r="AE33" i="17"/>
  <c r="AD33" i="17"/>
  <c r="Z33" i="17"/>
  <c r="X33" i="17"/>
  <c r="W33" i="17"/>
  <c r="S33" i="17"/>
  <c r="R33" i="17"/>
  <c r="Q33" i="17"/>
  <c r="P33" i="17"/>
  <c r="O33" i="17"/>
  <c r="N33" i="17"/>
  <c r="K33" i="17"/>
  <c r="G33" i="17"/>
  <c r="F33" i="17"/>
  <c r="E33" i="17"/>
  <c r="D33" i="17"/>
  <c r="C33" i="17"/>
  <c r="B33" i="17"/>
  <c r="FJ32" i="17"/>
  <c r="FI32" i="17"/>
  <c r="FH32" i="17"/>
  <c r="FG32" i="17"/>
  <c r="FF32" i="17"/>
  <c r="FE32" i="17"/>
  <c r="FD32" i="17"/>
  <c r="FC32" i="17"/>
  <c r="FB32" i="17"/>
  <c r="FA32" i="17"/>
  <c r="EZ32" i="17"/>
  <c r="EY32" i="17"/>
  <c r="EX32" i="17"/>
  <c r="EW32" i="17"/>
  <c r="EV32" i="17"/>
  <c r="ES32" i="17"/>
  <c r="FK32" i="17" s="1"/>
  <c r="EO32" i="17"/>
  <c r="EN32" i="17"/>
  <c r="EM32" i="17"/>
  <c r="EL32" i="17"/>
  <c r="EK32" i="17"/>
  <c r="EJ32" i="17"/>
  <c r="EI32" i="17"/>
  <c r="EH32" i="17"/>
  <c r="EG32" i="17"/>
  <c r="EF32" i="17"/>
  <c r="EE32" i="17"/>
  <c r="ED32" i="17"/>
  <c r="EC32" i="17"/>
  <c r="EB32" i="17"/>
  <c r="EA32" i="17"/>
  <c r="EP32" i="17" s="1"/>
  <c r="DZ32" i="17"/>
  <c r="DY32" i="17"/>
  <c r="DX32" i="17"/>
  <c r="DT32" i="17"/>
  <c r="DS32" i="17"/>
  <c r="DR32" i="17"/>
  <c r="DQ32" i="17"/>
  <c r="DP32" i="17"/>
  <c r="DO32" i="17"/>
  <c r="DN32" i="17"/>
  <c r="DM32" i="17"/>
  <c r="DL32" i="17"/>
  <c r="DK32" i="17"/>
  <c r="DJ32" i="17"/>
  <c r="DI32" i="17"/>
  <c r="DH32" i="17"/>
  <c r="DG32" i="17"/>
  <c r="DF32" i="17"/>
  <c r="DE32" i="17"/>
  <c r="DD32" i="17"/>
  <c r="DC32" i="17"/>
  <c r="CY32" i="17"/>
  <c r="CX32" i="17"/>
  <c r="CW32" i="17"/>
  <c r="CV32" i="17"/>
  <c r="CU32" i="17"/>
  <c r="CT32" i="17"/>
  <c r="CS32" i="17"/>
  <c r="CR32" i="17"/>
  <c r="CQ32" i="17"/>
  <c r="CP32" i="17"/>
  <c r="CO32" i="17"/>
  <c r="CN32" i="17"/>
  <c r="CM32" i="17"/>
  <c r="CL32" i="17"/>
  <c r="CK32" i="17"/>
  <c r="CJ32" i="17"/>
  <c r="CI32" i="17"/>
  <c r="CH32" i="17"/>
  <c r="CD32" i="17"/>
  <c r="CC32" i="17"/>
  <c r="CB32" i="17"/>
  <c r="CA32" i="17"/>
  <c r="BZ32" i="17"/>
  <c r="BY32" i="17"/>
  <c r="BX32" i="17"/>
  <c r="BW32" i="17"/>
  <c r="BV32" i="17"/>
  <c r="BU32" i="17"/>
  <c r="BT32" i="17"/>
  <c r="BS32" i="17"/>
  <c r="BR32" i="17"/>
  <c r="BQ32" i="17"/>
  <c r="BP32" i="17"/>
  <c r="BN32" i="17"/>
  <c r="BM32" i="17"/>
  <c r="CE32" i="17" s="1"/>
  <c r="AN32" i="17"/>
  <c r="AM32" i="17"/>
  <c r="AL32" i="17"/>
  <c r="AK32" i="17"/>
  <c r="AJ32" i="17"/>
  <c r="AI32" i="17"/>
  <c r="AH32" i="17"/>
  <c r="AG32" i="17"/>
  <c r="AF32" i="17"/>
  <c r="AE32" i="17"/>
  <c r="AD32" i="17"/>
  <c r="Z32" i="17"/>
  <c r="X32" i="17"/>
  <c r="W32" i="17"/>
  <c r="S32" i="17"/>
  <c r="R32" i="17"/>
  <c r="Q32" i="17"/>
  <c r="P32" i="17"/>
  <c r="O32" i="17"/>
  <c r="N32" i="17"/>
  <c r="K32" i="17"/>
  <c r="G32" i="17"/>
  <c r="F32" i="17"/>
  <c r="E32" i="17"/>
  <c r="D32" i="17"/>
  <c r="C32" i="17"/>
  <c r="B32" i="17"/>
  <c r="FJ31" i="17"/>
  <c r="FI31" i="17"/>
  <c r="FH31" i="17"/>
  <c r="FG31" i="17"/>
  <c r="FF31" i="17"/>
  <c r="FE31" i="17"/>
  <c r="FD31" i="17"/>
  <c r="FC31" i="17"/>
  <c r="FB31" i="17"/>
  <c r="FA31" i="17"/>
  <c r="EZ31" i="17"/>
  <c r="EY31" i="17"/>
  <c r="EX31" i="17"/>
  <c r="EW31" i="17"/>
  <c r="EV31" i="17"/>
  <c r="ES31" i="17"/>
  <c r="FK31" i="17" s="1"/>
  <c r="EO31" i="17"/>
  <c r="EN31" i="17"/>
  <c r="EM31" i="17"/>
  <c r="EL31" i="17"/>
  <c r="EK31" i="17"/>
  <c r="EJ31" i="17"/>
  <c r="EI31" i="17"/>
  <c r="EH31" i="17"/>
  <c r="EG31" i="17"/>
  <c r="EF31" i="17"/>
  <c r="EE31" i="17"/>
  <c r="ED31" i="17"/>
  <c r="EC31" i="17"/>
  <c r="EB31" i="17"/>
  <c r="EP31" i="17" s="1"/>
  <c r="EA31" i="17"/>
  <c r="DZ31" i="17"/>
  <c r="DY31" i="17"/>
  <c r="DX31" i="17"/>
  <c r="DT31" i="17"/>
  <c r="DS31" i="17"/>
  <c r="DR31" i="17"/>
  <c r="DQ31" i="17"/>
  <c r="DP31" i="17"/>
  <c r="DO31" i="17"/>
  <c r="DN31" i="17"/>
  <c r="DM31" i="17"/>
  <c r="DL31" i="17"/>
  <c r="DK31" i="17"/>
  <c r="DJ31" i="17"/>
  <c r="DI31" i="17"/>
  <c r="DH31" i="17"/>
  <c r="DG31" i="17"/>
  <c r="DF31" i="17"/>
  <c r="DE31" i="17"/>
  <c r="DD31" i="17"/>
  <c r="DC31" i="17"/>
  <c r="CY31" i="17"/>
  <c r="CX31" i="17"/>
  <c r="CW31" i="17"/>
  <c r="CV31" i="17"/>
  <c r="CU31" i="17"/>
  <c r="CT31" i="17"/>
  <c r="CS31" i="17"/>
  <c r="CR31" i="17"/>
  <c r="CQ31" i="17"/>
  <c r="CP31" i="17"/>
  <c r="CO31" i="17"/>
  <c r="CN31" i="17"/>
  <c r="CM31" i="17"/>
  <c r="CL31" i="17"/>
  <c r="CK31" i="17"/>
  <c r="CJ31" i="17"/>
  <c r="CI31" i="17"/>
  <c r="CH31" i="17"/>
  <c r="CZ31" i="17" s="1"/>
  <c r="CD31" i="17"/>
  <c r="CC31" i="17"/>
  <c r="CB31" i="17"/>
  <c r="CA31" i="17"/>
  <c r="BZ31" i="17"/>
  <c r="BY31" i="17"/>
  <c r="BX31" i="17"/>
  <c r="BW31" i="17"/>
  <c r="BV31" i="17"/>
  <c r="BU31" i="17"/>
  <c r="BT31" i="17"/>
  <c r="BS31" i="17"/>
  <c r="BR31" i="17"/>
  <c r="BQ31" i="17"/>
  <c r="BP31" i="17"/>
  <c r="BN31" i="17"/>
  <c r="BM31" i="17"/>
  <c r="CE31" i="17" s="1"/>
  <c r="AN31" i="17"/>
  <c r="AM31" i="17"/>
  <c r="AL31" i="17"/>
  <c r="AK31" i="17"/>
  <c r="AJ31" i="17"/>
  <c r="AI31" i="17"/>
  <c r="AH31" i="17"/>
  <c r="AG31" i="17"/>
  <c r="AF31" i="17"/>
  <c r="AE31" i="17"/>
  <c r="AD31" i="17"/>
  <c r="Z31" i="17"/>
  <c r="X31" i="17"/>
  <c r="W31" i="17"/>
  <c r="AO31" i="17" s="1"/>
  <c r="S31" i="17"/>
  <c r="R31" i="17"/>
  <c r="Q31" i="17"/>
  <c r="P31" i="17"/>
  <c r="O31" i="17"/>
  <c r="N31" i="17"/>
  <c r="K31" i="17"/>
  <c r="G31" i="17"/>
  <c r="F31" i="17"/>
  <c r="E31" i="17"/>
  <c r="D31" i="17"/>
  <c r="C31" i="17"/>
  <c r="B31" i="17"/>
  <c r="FJ30" i="17"/>
  <c r="FI30" i="17"/>
  <c r="FH30" i="17"/>
  <c r="FG30" i="17"/>
  <c r="FF30" i="17"/>
  <c r="FE30" i="17"/>
  <c r="FD30" i="17"/>
  <c r="FC30" i="17"/>
  <c r="FB30" i="17"/>
  <c r="FA30" i="17"/>
  <c r="EZ30" i="17"/>
  <c r="EY30" i="17"/>
  <c r="EX30" i="17"/>
  <c r="EW30" i="17"/>
  <c r="EV30" i="17"/>
  <c r="ES30" i="17"/>
  <c r="FK30" i="17" s="1"/>
  <c r="EO30" i="17"/>
  <c r="EN30" i="17"/>
  <c r="EM30" i="17"/>
  <c r="EL30" i="17"/>
  <c r="EK30" i="17"/>
  <c r="EJ30" i="17"/>
  <c r="EI30" i="17"/>
  <c r="EH30" i="17"/>
  <c r="EG30" i="17"/>
  <c r="EF30" i="17"/>
  <c r="EE30" i="17"/>
  <c r="ED30" i="17"/>
  <c r="EC30" i="17"/>
  <c r="EB30" i="17"/>
  <c r="EA30" i="17"/>
  <c r="DZ30" i="17"/>
  <c r="DY30" i="17"/>
  <c r="DX30" i="17"/>
  <c r="DT30" i="17"/>
  <c r="DS30" i="17"/>
  <c r="DR30" i="17"/>
  <c r="DQ30" i="17"/>
  <c r="DP30" i="17"/>
  <c r="DO30" i="17"/>
  <c r="DN30" i="17"/>
  <c r="DM30" i="17"/>
  <c r="DL30" i="17"/>
  <c r="DK30" i="17"/>
  <c r="DJ30" i="17"/>
  <c r="DI30" i="17"/>
  <c r="DH30" i="17"/>
  <c r="DG30" i="17"/>
  <c r="DF30" i="17"/>
  <c r="DE30" i="17"/>
  <c r="DD30" i="17"/>
  <c r="DU30" i="17" s="1"/>
  <c r="DC30" i="17"/>
  <c r="CY30" i="17"/>
  <c r="CX30" i="17"/>
  <c r="CW30" i="17"/>
  <c r="CV30" i="17"/>
  <c r="CU30" i="17"/>
  <c r="CT30" i="17"/>
  <c r="CS30" i="17"/>
  <c r="CR30" i="17"/>
  <c r="CQ30" i="17"/>
  <c r="CP30" i="17"/>
  <c r="CO30" i="17"/>
  <c r="CN30" i="17"/>
  <c r="CM30" i="17"/>
  <c r="CL30" i="17"/>
  <c r="CK30" i="17"/>
  <c r="CJ30" i="17"/>
  <c r="CI30" i="17"/>
  <c r="CH30" i="17"/>
  <c r="CD30" i="17"/>
  <c r="CC30" i="17"/>
  <c r="CB30" i="17"/>
  <c r="CA30" i="17"/>
  <c r="BZ30" i="17"/>
  <c r="BY30" i="17"/>
  <c r="BX30" i="17"/>
  <c r="BW30" i="17"/>
  <c r="BV30" i="17"/>
  <c r="BU30" i="17"/>
  <c r="BT30" i="17"/>
  <c r="BS30" i="17"/>
  <c r="BR30" i="17"/>
  <c r="BQ30" i="17"/>
  <c r="BP30" i="17"/>
  <c r="BN30" i="17"/>
  <c r="BM30" i="17"/>
  <c r="CE30" i="17" s="1"/>
  <c r="AN30" i="17"/>
  <c r="AM30" i="17"/>
  <c r="AL30" i="17"/>
  <c r="AK30" i="17"/>
  <c r="AJ30" i="17"/>
  <c r="AI30" i="17"/>
  <c r="AH30" i="17"/>
  <c r="AG30" i="17"/>
  <c r="AF30" i="17"/>
  <c r="AE30" i="17"/>
  <c r="AD30" i="17"/>
  <c r="Z30" i="17"/>
  <c r="X30" i="17"/>
  <c r="W30" i="17"/>
  <c r="AO30" i="17" s="1"/>
  <c r="S30" i="17"/>
  <c r="R30" i="17"/>
  <c r="Q30" i="17"/>
  <c r="P30" i="17"/>
  <c r="O30" i="17"/>
  <c r="N30" i="17"/>
  <c r="K30" i="17"/>
  <c r="G30" i="17"/>
  <c r="F30" i="17"/>
  <c r="E30" i="17"/>
  <c r="D30" i="17"/>
  <c r="C30" i="17"/>
  <c r="B30" i="17"/>
  <c r="FJ29" i="17"/>
  <c r="FI29" i="17"/>
  <c r="FH29" i="17"/>
  <c r="FG29" i="17"/>
  <c r="FF29" i="17"/>
  <c r="FE29" i="17"/>
  <c r="FD29" i="17"/>
  <c r="FC29" i="17"/>
  <c r="FB29" i="17"/>
  <c r="FA29" i="17"/>
  <c r="EZ29" i="17"/>
  <c r="EY29" i="17"/>
  <c r="EX29" i="17"/>
  <c r="EW29" i="17"/>
  <c r="EV29" i="17"/>
  <c r="ES29" i="17"/>
  <c r="FK29" i="17" s="1"/>
  <c r="EO29" i="17"/>
  <c r="EN29" i="17"/>
  <c r="EM29" i="17"/>
  <c r="EL29" i="17"/>
  <c r="EK29" i="17"/>
  <c r="EJ29" i="17"/>
  <c r="EI29" i="17"/>
  <c r="EH29" i="17"/>
  <c r="EG29" i="17"/>
  <c r="EF29" i="17"/>
  <c r="EE29" i="17"/>
  <c r="ED29" i="17"/>
  <c r="EC29" i="17"/>
  <c r="EB29" i="17"/>
  <c r="EA29" i="17"/>
  <c r="DZ29" i="17"/>
  <c r="DY29" i="17"/>
  <c r="EP29" i="17" s="1"/>
  <c r="DX29" i="17"/>
  <c r="DT29" i="17"/>
  <c r="DS29" i="17"/>
  <c r="DR29" i="17"/>
  <c r="DQ29" i="17"/>
  <c r="DP29" i="17"/>
  <c r="DO29" i="17"/>
  <c r="DN29" i="17"/>
  <c r="DM29" i="17"/>
  <c r="DL29" i="17"/>
  <c r="DK29" i="17"/>
  <c r="DJ29" i="17"/>
  <c r="DI29" i="17"/>
  <c r="DH29" i="17"/>
  <c r="DG29" i="17"/>
  <c r="DF29" i="17"/>
  <c r="DE29" i="17"/>
  <c r="DD29" i="17"/>
  <c r="DC29" i="17"/>
  <c r="DU29" i="17" s="1"/>
  <c r="CY29" i="17"/>
  <c r="CX29" i="17"/>
  <c r="CW29" i="17"/>
  <c r="CV29" i="17"/>
  <c r="CU29" i="17"/>
  <c r="CT29" i="17"/>
  <c r="CS29" i="17"/>
  <c r="CR29" i="17"/>
  <c r="CQ29" i="17"/>
  <c r="CP29" i="17"/>
  <c r="CO29" i="17"/>
  <c r="CN29" i="17"/>
  <c r="CZ29" i="17" s="1"/>
  <c r="CM29" i="17"/>
  <c r="CL29" i="17"/>
  <c r="CK29" i="17"/>
  <c r="CJ29" i="17"/>
  <c r="CI29" i="17"/>
  <c r="CH29" i="17"/>
  <c r="CD29" i="17"/>
  <c r="CC29" i="17"/>
  <c r="CB29" i="17"/>
  <c r="CA29" i="17"/>
  <c r="BZ29" i="17"/>
  <c r="BY29" i="17"/>
  <c r="BX29" i="17"/>
  <c r="BW29" i="17"/>
  <c r="BV29" i="17"/>
  <c r="BU29" i="17"/>
  <c r="BT29" i="17"/>
  <c r="BS29" i="17"/>
  <c r="BR29" i="17"/>
  <c r="BQ29" i="17"/>
  <c r="BP29" i="17"/>
  <c r="BN29" i="17"/>
  <c r="BM29" i="17"/>
  <c r="CE29" i="17" s="1"/>
  <c r="AN29" i="17"/>
  <c r="AM29" i="17"/>
  <c r="AK29" i="17"/>
  <c r="AJ29" i="17"/>
  <c r="AI29" i="17"/>
  <c r="AH29" i="17"/>
  <c r="AG29" i="17"/>
  <c r="AF29" i="17"/>
  <c r="AE29" i="17"/>
  <c r="AD29" i="17"/>
  <c r="Z29" i="17"/>
  <c r="X29" i="17"/>
  <c r="W29" i="17"/>
  <c r="S29" i="17"/>
  <c r="R29" i="17"/>
  <c r="Q29" i="17"/>
  <c r="P29" i="17"/>
  <c r="O29" i="17"/>
  <c r="N29" i="17"/>
  <c r="K29" i="17"/>
  <c r="G29" i="17"/>
  <c r="F29" i="17"/>
  <c r="E29" i="17"/>
  <c r="D29" i="17"/>
  <c r="C29" i="17"/>
  <c r="B29" i="17"/>
  <c r="FJ28" i="17"/>
  <c r="FI28" i="17"/>
  <c r="FH28" i="17"/>
  <c r="FG28" i="17"/>
  <c r="FF28" i="17"/>
  <c r="FE28" i="17"/>
  <c r="FD28" i="17"/>
  <c r="FC28" i="17"/>
  <c r="FB28" i="17"/>
  <c r="FA28" i="17"/>
  <c r="EZ28" i="17"/>
  <c r="EY28" i="17"/>
  <c r="EX28" i="17"/>
  <c r="EW28" i="17"/>
  <c r="EV28" i="17"/>
  <c r="ES28" i="17"/>
  <c r="FK28" i="17" s="1"/>
  <c r="EO28" i="17"/>
  <c r="EN28" i="17"/>
  <c r="EM28" i="17"/>
  <c r="EL28" i="17"/>
  <c r="EK28" i="17"/>
  <c r="EJ28" i="17"/>
  <c r="EI28" i="17"/>
  <c r="EH28" i="17"/>
  <c r="EG28" i="17"/>
  <c r="EF28" i="17"/>
  <c r="EE28" i="17"/>
  <c r="ED28" i="17"/>
  <c r="EC28" i="17"/>
  <c r="EB28" i="17"/>
  <c r="EA28" i="17"/>
  <c r="DZ28" i="17"/>
  <c r="EP28" i="17" s="1"/>
  <c r="DY28" i="17"/>
  <c r="DX28" i="17"/>
  <c r="DT28" i="17"/>
  <c r="DS28" i="17"/>
  <c r="DR28" i="17"/>
  <c r="DQ28" i="17"/>
  <c r="DP28" i="17"/>
  <c r="DO28" i="17"/>
  <c r="DN28" i="17"/>
  <c r="DM28" i="17"/>
  <c r="DL28" i="17"/>
  <c r="DK28" i="17"/>
  <c r="DJ28" i="17"/>
  <c r="DI28" i="17"/>
  <c r="DH28" i="17"/>
  <c r="DU28" i="17" s="1"/>
  <c r="DG28" i="17"/>
  <c r="DF28" i="17"/>
  <c r="DE28" i="17"/>
  <c r="DD28" i="17"/>
  <c r="DC28" i="17"/>
  <c r="CY28" i="17"/>
  <c r="CX28" i="17"/>
  <c r="CW28" i="17"/>
  <c r="CV28" i="17"/>
  <c r="CU28" i="17"/>
  <c r="CT28" i="17"/>
  <c r="CS28" i="17"/>
  <c r="CR28" i="17"/>
  <c r="CQ28" i="17"/>
  <c r="CP28" i="17"/>
  <c r="CO28" i="17"/>
  <c r="CN28" i="17"/>
  <c r="CM28" i="17"/>
  <c r="CL28" i="17"/>
  <c r="CK28" i="17"/>
  <c r="CJ28" i="17"/>
  <c r="CI28" i="17"/>
  <c r="CH28" i="17"/>
  <c r="CZ28" i="17" s="1"/>
  <c r="CD28" i="17"/>
  <c r="CC28" i="17"/>
  <c r="CB28" i="17"/>
  <c r="CA28" i="17"/>
  <c r="BZ28" i="17"/>
  <c r="BY28" i="17"/>
  <c r="BX28" i="17"/>
  <c r="BW28" i="17"/>
  <c r="BV28" i="17"/>
  <c r="BU28" i="17"/>
  <c r="BT28" i="17"/>
  <c r="BS28" i="17"/>
  <c r="BR28" i="17"/>
  <c r="BQ28" i="17"/>
  <c r="BP28" i="17"/>
  <c r="BN28" i="17"/>
  <c r="BM28" i="17"/>
  <c r="CE28" i="17" s="1"/>
  <c r="AN28" i="17"/>
  <c r="AM28" i="17"/>
  <c r="AL28" i="17"/>
  <c r="AK28" i="17"/>
  <c r="AJ28" i="17"/>
  <c r="AI28" i="17"/>
  <c r="AH28" i="17"/>
  <c r="AG28" i="17"/>
  <c r="AF28" i="17"/>
  <c r="AE28" i="17"/>
  <c r="AD28" i="17"/>
  <c r="Z28" i="17"/>
  <c r="X28" i="17"/>
  <c r="W28" i="17"/>
  <c r="S28" i="17"/>
  <c r="R28" i="17"/>
  <c r="Q28" i="17"/>
  <c r="P28" i="17"/>
  <c r="O28" i="17"/>
  <c r="N28" i="17"/>
  <c r="K28" i="17"/>
  <c r="G28" i="17"/>
  <c r="F28" i="17"/>
  <c r="E28" i="17"/>
  <c r="D28" i="17"/>
  <c r="C28" i="17"/>
  <c r="B28" i="17"/>
  <c r="FJ27" i="17"/>
  <c r="FI27" i="17"/>
  <c r="FH27" i="17"/>
  <c r="FG27" i="17"/>
  <c r="FF27" i="17"/>
  <c r="FE27" i="17"/>
  <c r="FD27" i="17"/>
  <c r="FC27" i="17"/>
  <c r="FB27" i="17"/>
  <c r="FA27" i="17"/>
  <c r="EZ27" i="17"/>
  <c r="EY27" i="17"/>
  <c r="EX27" i="17"/>
  <c r="EW27" i="17"/>
  <c r="EV27" i="17"/>
  <c r="ES27" i="17"/>
  <c r="FK27" i="17" s="1"/>
  <c r="EO27" i="17"/>
  <c r="EN27" i="17"/>
  <c r="EM27" i="17"/>
  <c r="EL27" i="17"/>
  <c r="EK27" i="17"/>
  <c r="EJ27" i="17"/>
  <c r="EI27" i="17"/>
  <c r="EH27" i="17"/>
  <c r="EG27" i="17"/>
  <c r="EF27" i="17"/>
  <c r="EE27" i="17"/>
  <c r="ED27" i="17"/>
  <c r="EC27" i="17"/>
  <c r="EB27" i="17"/>
  <c r="EA27" i="17"/>
  <c r="DZ27" i="17"/>
  <c r="DY27" i="17"/>
  <c r="EP27" i="17" s="1"/>
  <c r="DX27" i="17"/>
  <c r="DT27" i="17"/>
  <c r="DS27" i="17"/>
  <c r="DR27" i="17"/>
  <c r="DQ27" i="17"/>
  <c r="DP27" i="17"/>
  <c r="DO27" i="17"/>
  <c r="DN27" i="17"/>
  <c r="DM27" i="17"/>
  <c r="DL27" i="17"/>
  <c r="DK27" i="17"/>
  <c r="DJ27" i="17"/>
  <c r="DI27" i="17"/>
  <c r="DH27" i="17"/>
  <c r="DG27" i="17"/>
  <c r="DF27" i="17"/>
  <c r="DE27" i="17"/>
  <c r="DD27" i="17"/>
  <c r="DC27" i="17"/>
  <c r="DU27" i="17" s="1"/>
  <c r="CY27" i="17"/>
  <c r="CX27" i="17"/>
  <c r="CW27" i="17"/>
  <c r="CV27" i="17"/>
  <c r="CU27" i="17"/>
  <c r="CT27" i="17"/>
  <c r="CS27" i="17"/>
  <c r="CR27" i="17"/>
  <c r="CQ27" i="17"/>
  <c r="CP27" i="17"/>
  <c r="CO27" i="17"/>
  <c r="CN27" i="17"/>
  <c r="CM27" i="17"/>
  <c r="CL27" i="17"/>
  <c r="CK27" i="17"/>
  <c r="CJ27" i="17"/>
  <c r="CI27" i="17"/>
  <c r="CH27" i="17"/>
  <c r="CZ27" i="17" s="1"/>
  <c r="CD27" i="17"/>
  <c r="CC27" i="17"/>
  <c r="CB27" i="17"/>
  <c r="CA27" i="17"/>
  <c r="BZ27" i="17"/>
  <c r="BY27" i="17"/>
  <c r="BX27" i="17"/>
  <c r="BW27" i="17"/>
  <c r="BV27" i="17"/>
  <c r="BU27" i="17"/>
  <c r="BT27" i="17"/>
  <c r="BS27" i="17"/>
  <c r="BR27" i="17"/>
  <c r="BQ27" i="17"/>
  <c r="BP27" i="17"/>
  <c r="BN27" i="17"/>
  <c r="BM27" i="17"/>
  <c r="CE27" i="17" s="1"/>
  <c r="AN27" i="17"/>
  <c r="AM27" i="17"/>
  <c r="AL27" i="17"/>
  <c r="AK27" i="17"/>
  <c r="AJ27" i="17"/>
  <c r="AI27" i="17"/>
  <c r="AH27" i="17"/>
  <c r="AG27" i="17"/>
  <c r="AF27" i="17"/>
  <c r="AE27" i="17"/>
  <c r="AD27" i="17"/>
  <c r="Z27" i="17"/>
  <c r="Y27" i="17"/>
  <c r="X27" i="17"/>
  <c r="W27" i="17"/>
  <c r="S27" i="17"/>
  <c r="R27" i="17"/>
  <c r="Q27" i="17"/>
  <c r="P27" i="17"/>
  <c r="O27" i="17"/>
  <c r="N27" i="17"/>
  <c r="K27" i="17"/>
  <c r="G27" i="17"/>
  <c r="F27" i="17"/>
  <c r="E27" i="17"/>
  <c r="D27" i="17"/>
  <c r="C27" i="17"/>
  <c r="B27" i="17"/>
  <c r="FJ26" i="17"/>
  <c r="FI26" i="17"/>
  <c r="FH26" i="17"/>
  <c r="FG26" i="17"/>
  <c r="FF26" i="17"/>
  <c r="FE26" i="17"/>
  <c r="FD26" i="17"/>
  <c r="FC26" i="17"/>
  <c r="FB26" i="17"/>
  <c r="FA26" i="17"/>
  <c r="EZ26" i="17"/>
  <c r="EY26" i="17"/>
  <c r="EX26" i="17"/>
  <c r="EW26" i="17"/>
  <c r="EV26" i="17"/>
  <c r="ES26" i="17"/>
  <c r="FK26" i="17" s="1"/>
  <c r="EO26" i="17"/>
  <c r="EN26" i="17"/>
  <c r="EM26" i="17"/>
  <c r="EL26" i="17"/>
  <c r="EK26" i="17"/>
  <c r="EJ26" i="17"/>
  <c r="EI26" i="17"/>
  <c r="EH26" i="17"/>
  <c r="EG26" i="17"/>
  <c r="EF26" i="17"/>
  <c r="EE26" i="17"/>
  <c r="ED26" i="17"/>
  <c r="EC26" i="17"/>
  <c r="EB26" i="17"/>
  <c r="EA26" i="17"/>
  <c r="DZ26" i="17"/>
  <c r="DY26" i="17"/>
  <c r="DX26" i="17"/>
  <c r="EP26" i="17" s="1"/>
  <c r="DT26" i="17"/>
  <c r="DS26" i="17"/>
  <c r="DR26" i="17"/>
  <c r="DQ26" i="17"/>
  <c r="DP26" i="17"/>
  <c r="DO26" i="17"/>
  <c r="DN26" i="17"/>
  <c r="DM26" i="17"/>
  <c r="DL26" i="17"/>
  <c r="DK26" i="17"/>
  <c r="DJ26" i="17"/>
  <c r="DI26" i="17"/>
  <c r="DH26" i="17"/>
  <c r="DG26" i="17"/>
  <c r="DF26" i="17"/>
  <c r="DE26" i="17"/>
  <c r="DD26" i="17"/>
  <c r="DC26" i="17"/>
  <c r="CY26" i="17"/>
  <c r="CX26" i="17"/>
  <c r="CW26" i="17"/>
  <c r="CV26" i="17"/>
  <c r="CU26" i="17"/>
  <c r="CT26" i="17"/>
  <c r="CS26" i="17"/>
  <c r="CR26" i="17"/>
  <c r="CQ26" i="17"/>
  <c r="CP26" i="17"/>
  <c r="CO26" i="17"/>
  <c r="CN26" i="17"/>
  <c r="CM26" i="17"/>
  <c r="CL26" i="17"/>
  <c r="CK26" i="17"/>
  <c r="CJ26" i="17"/>
  <c r="CI26" i="17"/>
  <c r="CH26" i="17"/>
  <c r="CZ26" i="17" s="1"/>
  <c r="CD26" i="17"/>
  <c r="CC26" i="17"/>
  <c r="CB26" i="17"/>
  <c r="CA26" i="17"/>
  <c r="BZ26" i="17"/>
  <c r="BY26" i="17"/>
  <c r="BX26" i="17"/>
  <c r="BW26" i="17"/>
  <c r="BV26" i="17"/>
  <c r="BU26" i="17"/>
  <c r="BT26" i="17"/>
  <c r="BS26" i="17"/>
  <c r="BR26" i="17"/>
  <c r="BQ26" i="17"/>
  <c r="BP26" i="17"/>
  <c r="BN26" i="17"/>
  <c r="BM26" i="17"/>
  <c r="CE26" i="17" s="1"/>
  <c r="AN26" i="17"/>
  <c r="AM26" i="17"/>
  <c r="AL26" i="17"/>
  <c r="AK26" i="17"/>
  <c r="AJ26" i="17"/>
  <c r="AI26" i="17"/>
  <c r="AH26" i="17"/>
  <c r="AG26" i="17"/>
  <c r="AF26" i="17"/>
  <c r="AE26" i="17"/>
  <c r="AD26" i="17"/>
  <c r="Z26" i="17"/>
  <c r="X26" i="17"/>
  <c r="W26" i="17"/>
  <c r="S26" i="17"/>
  <c r="R26" i="17"/>
  <c r="Q26" i="17"/>
  <c r="P26" i="17"/>
  <c r="O26" i="17"/>
  <c r="N26" i="17"/>
  <c r="K26" i="17"/>
  <c r="G26" i="17"/>
  <c r="F26" i="17"/>
  <c r="E26" i="17"/>
  <c r="D26" i="17"/>
  <c r="C26" i="17"/>
  <c r="B26" i="17"/>
  <c r="FJ25" i="17"/>
  <c r="FI25" i="17"/>
  <c r="FH25" i="17"/>
  <c r="FG25" i="17"/>
  <c r="FF25" i="17"/>
  <c r="FE25" i="17"/>
  <c r="FD25" i="17"/>
  <c r="FC25" i="17"/>
  <c r="FB25" i="17"/>
  <c r="FA25" i="17"/>
  <c r="EZ25" i="17"/>
  <c r="EY25" i="17"/>
  <c r="EX25" i="17"/>
  <c r="EW25" i="17"/>
  <c r="EV25" i="17"/>
  <c r="ES25" i="17"/>
  <c r="FK25" i="17" s="1"/>
  <c r="EO25" i="17"/>
  <c r="EN25" i="17"/>
  <c r="EM25" i="17"/>
  <c r="EL25" i="17"/>
  <c r="EK25" i="17"/>
  <c r="EJ25" i="17"/>
  <c r="EI25" i="17"/>
  <c r="EH25" i="17"/>
  <c r="EG25" i="17"/>
  <c r="EF25" i="17"/>
  <c r="EE25" i="17"/>
  <c r="ED25" i="17"/>
  <c r="EC25" i="17"/>
  <c r="EB25" i="17"/>
  <c r="EA25" i="17"/>
  <c r="DZ25" i="17"/>
  <c r="EP25" i="17" s="1"/>
  <c r="DY25" i="17"/>
  <c r="DX25" i="17"/>
  <c r="DT25" i="17"/>
  <c r="DS25" i="17"/>
  <c r="DR25" i="17"/>
  <c r="DQ25" i="17"/>
  <c r="DP25" i="17"/>
  <c r="DO25" i="17"/>
  <c r="DN25" i="17"/>
  <c r="DM25" i="17"/>
  <c r="DL25" i="17"/>
  <c r="DK25" i="17"/>
  <c r="DJ25" i="17"/>
  <c r="DI25" i="17"/>
  <c r="DH25" i="17"/>
  <c r="DG25" i="17"/>
  <c r="DF25" i="17"/>
  <c r="DE25" i="17"/>
  <c r="DD25" i="17"/>
  <c r="DU25" i="17" s="1"/>
  <c r="DC25" i="17"/>
  <c r="CY25" i="17"/>
  <c r="CX25" i="17"/>
  <c r="CW25" i="17"/>
  <c r="CV25" i="17"/>
  <c r="CU25" i="17"/>
  <c r="CT25" i="17"/>
  <c r="CS25" i="17"/>
  <c r="CR25" i="17"/>
  <c r="CQ25" i="17"/>
  <c r="CP25" i="17"/>
  <c r="CO25" i="17"/>
  <c r="CN25" i="17"/>
  <c r="CM25" i="17"/>
  <c r="CL25" i="17"/>
  <c r="CK25" i="17"/>
  <c r="CI25" i="17"/>
  <c r="CD25" i="17"/>
  <c r="CC25" i="17"/>
  <c r="CB25" i="17"/>
  <c r="CA25" i="17"/>
  <c r="BZ25" i="17"/>
  <c r="BY25" i="17"/>
  <c r="BX25" i="17"/>
  <c r="BW25" i="17"/>
  <c r="BV25" i="17"/>
  <c r="BU25" i="17"/>
  <c r="BT25" i="17"/>
  <c r="BS25" i="17"/>
  <c r="BR25" i="17"/>
  <c r="BQ25" i="17"/>
  <c r="BP25" i="17"/>
  <c r="BN25" i="17"/>
  <c r="BM25" i="17"/>
  <c r="CE25" i="17" s="1"/>
  <c r="AN25" i="17"/>
  <c r="AM25" i="17"/>
  <c r="AL25" i="17"/>
  <c r="AJ25" i="17"/>
  <c r="AI25" i="17"/>
  <c r="AH25" i="17"/>
  <c r="AG25" i="17"/>
  <c r="AF25" i="17"/>
  <c r="AE25" i="17"/>
  <c r="AD25" i="17"/>
  <c r="Z25" i="17"/>
  <c r="X25" i="17"/>
  <c r="S25" i="17"/>
  <c r="R25" i="17"/>
  <c r="Q25" i="17"/>
  <c r="P25" i="17"/>
  <c r="O25" i="17"/>
  <c r="N25" i="17"/>
  <c r="K25" i="17"/>
  <c r="G25" i="17"/>
  <c r="F25" i="17"/>
  <c r="E25" i="17"/>
  <c r="D25" i="17"/>
  <c r="C25" i="17"/>
  <c r="B25" i="17"/>
  <c r="CJ17" i="17"/>
  <c r="CJ25" i="17" s="1"/>
  <c r="CH17" i="17"/>
  <c r="CH25" i="17"/>
  <c r="CZ25" i="17" s="1"/>
  <c r="AL17" i="17"/>
  <c r="AL44" i="17"/>
  <c r="AK17" i="17"/>
  <c r="AK25" i="17"/>
  <c r="AB17" i="17"/>
  <c r="AB47" i="17" s="1"/>
  <c r="Y17" i="17"/>
  <c r="Y26" i="17" s="1"/>
  <c r="Y49" i="17"/>
  <c r="X17" i="17"/>
  <c r="X44" i="17"/>
  <c r="W17" i="17"/>
  <c r="W25" i="17" s="1"/>
  <c r="W35" i="17"/>
  <c r="AO35" i="17" s="1"/>
  <c r="ES12" i="17"/>
  <c r="DX12" i="17"/>
  <c r="CH12" i="17"/>
  <c r="BM12" i="17"/>
  <c r="AR12" i="17"/>
  <c r="W12" i="17"/>
  <c r="B12" i="17"/>
  <c r="FN12" i="17" s="1"/>
  <c r="C15" i="21" s="1"/>
  <c r="B12" i="16"/>
  <c r="B25" i="16"/>
  <c r="C25" i="16"/>
  <c r="E25" i="16"/>
  <c r="F25" i="16"/>
  <c r="H25" i="16"/>
  <c r="I25" i="16"/>
  <c r="J25" i="16"/>
  <c r="K25" i="16"/>
  <c r="L25" i="16"/>
  <c r="M25" i="16"/>
  <c r="N25" i="16"/>
  <c r="O25" i="16"/>
  <c r="P25" i="16"/>
  <c r="Q25" i="16"/>
  <c r="R25" i="16"/>
  <c r="S25" i="16"/>
  <c r="B26" i="16"/>
  <c r="C26" i="16"/>
  <c r="E26" i="16"/>
  <c r="F26" i="16"/>
  <c r="H26" i="16"/>
  <c r="I26" i="16"/>
  <c r="J26" i="16"/>
  <c r="K26" i="16"/>
  <c r="L26" i="16"/>
  <c r="M26" i="16"/>
  <c r="N26" i="16"/>
  <c r="O26" i="16"/>
  <c r="P26" i="16"/>
  <c r="Q26" i="16"/>
  <c r="R26" i="16"/>
  <c r="S26" i="16"/>
  <c r="B27" i="16"/>
  <c r="C27" i="16"/>
  <c r="E27" i="16"/>
  <c r="F27" i="16"/>
  <c r="H27" i="16"/>
  <c r="I27" i="16"/>
  <c r="J27" i="16"/>
  <c r="K27" i="16"/>
  <c r="L27" i="16"/>
  <c r="M27" i="16"/>
  <c r="N27" i="16"/>
  <c r="O27" i="16"/>
  <c r="P27" i="16"/>
  <c r="Q27" i="16"/>
  <c r="R27" i="16"/>
  <c r="S27" i="16"/>
  <c r="B28" i="16"/>
  <c r="C28" i="16"/>
  <c r="E28" i="16"/>
  <c r="F28" i="16"/>
  <c r="H28" i="16"/>
  <c r="I28" i="16"/>
  <c r="J28" i="16"/>
  <c r="K28" i="16"/>
  <c r="L28" i="16"/>
  <c r="M28" i="16"/>
  <c r="N28" i="16"/>
  <c r="O28" i="16"/>
  <c r="P28" i="16"/>
  <c r="Q28" i="16"/>
  <c r="R28" i="16"/>
  <c r="S28" i="16"/>
  <c r="B29" i="16"/>
  <c r="C29" i="16"/>
  <c r="E29" i="16"/>
  <c r="F29" i="16"/>
  <c r="H29" i="16"/>
  <c r="I29" i="16"/>
  <c r="J29" i="16"/>
  <c r="K29" i="16"/>
  <c r="L29" i="16"/>
  <c r="M29" i="16"/>
  <c r="N29" i="16"/>
  <c r="O29" i="16"/>
  <c r="P29" i="16"/>
  <c r="Q29" i="16"/>
  <c r="R29" i="16"/>
  <c r="S29" i="16"/>
  <c r="B30" i="16"/>
  <c r="C30" i="16"/>
  <c r="E30" i="16"/>
  <c r="F30" i="16"/>
  <c r="H30" i="16"/>
  <c r="I30" i="16"/>
  <c r="J30" i="16"/>
  <c r="K30" i="16"/>
  <c r="L30" i="16"/>
  <c r="M30" i="16"/>
  <c r="N30" i="16"/>
  <c r="O30" i="16"/>
  <c r="P30" i="16"/>
  <c r="Q30" i="16"/>
  <c r="R30" i="16"/>
  <c r="S30" i="16"/>
  <c r="B31" i="16"/>
  <c r="C31" i="16"/>
  <c r="E31" i="16"/>
  <c r="F31" i="16"/>
  <c r="H31" i="16"/>
  <c r="I31" i="16"/>
  <c r="J31" i="16"/>
  <c r="K31" i="16"/>
  <c r="L31" i="16"/>
  <c r="M31" i="16"/>
  <c r="N31" i="16"/>
  <c r="O31" i="16"/>
  <c r="P31" i="16"/>
  <c r="Q31" i="16"/>
  <c r="R31" i="16"/>
  <c r="S31" i="16"/>
  <c r="B32" i="16"/>
  <c r="C32" i="16"/>
  <c r="E32" i="16"/>
  <c r="F32" i="16"/>
  <c r="H32" i="16"/>
  <c r="I32" i="16"/>
  <c r="J32" i="16"/>
  <c r="K32" i="16"/>
  <c r="L32" i="16"/>
  <c r="M32" i="16"/>
  <c r="N32" i="16"/>
  <c r="O32" i="16"/>
  <c r="P32" i="16"/>
  <c r="Q32" i="16"/>
  <c r="R32" i="16"/>
  <c r="S32" i="16"/>
  <c r="B33" i="16"/>
  <c r="C33" i="16"/>
  <c r="E33" i="16"/>
  <c r="F33" i="16"/>
  <c r="H33" i="16"/>
  <c r="I33" i="16"/>
  <c r="J33" i="16"/>
  <c r="K33" i="16"/>
  <c r="L33" i="16"/>
  <c r="M33" i="16"/>
  <c r="N33" i="16"/>
  <c r="O33" i="16"/>
  <c r="P33" i="16"/>
  <c r="Q33" i="16"/>
  <c r="R33" i="16"/>
  <c r="S33" i="16"/>
  <c r="B34" i="16"/>
  <c r="C34" i="16"/>
  <c r="E34" i="16"/>
  <c r="F34" i="16"/>
  <c r="H34" i="16"/>
  <c r="I34" i="16"/>
  <c r="J34" i="16"/>
  <c r="K34" i="16"/>
  <c r="L34" i="16"/>
  <c r="M34" i="16"/>
  <c r="N34" i="16"/>
  <c r="O34" i="16"/>
  <c r="P34" i="16"/>
  <c r="Q34" i="16"/>
  <c r="R34" i="16"/>
  <c r="S34" i="16"/>
  <c r="B35" i="16"/>
  <c r="C35" i="16"/>
  <c r="E35" i="16"/>
  <c r="F35" i="16"/>
  <c r="H35" i="16"/>
  <c r="I35" i="16"/>
  <c r="J35" i="16"/>
  <c r="K35" i="16"/>
  <c r="L35" i="16"/>
  <c r="M35" i="16"/>
  <c r="N35" i="16"/>
  <c r="O35" i="16"/>
  <c r="P35" i="16"/>
  <c r="Q35" i="16"/>
  <c r="R35" i="16"/>
  <c r="S35" i="16"/>
  <c r="B36" i="16"/>
  <c r="C36" i="16"/>
  <c r="E36" i="16"/>
  <c r="F36" i="16"/>
  <c r="H36" i="16"/>
  <c r="I36" i="16"/>
  <c r="J36" i="16"/>
  <c r="K36" i="16"/>
  <c r="L36" i="16"/>
  <c r="M36" i="16"/>
  <c r="N36" i="16"/>
  <c r="O36" i="16"/>
  <c r="P36" i="16"/>
  <c r="Q36" i="16"/>
  <c r="R36" i="16"/>
  <c r="S36" i="16"/>
  <c r="B37" i="16"/>
  <c r="C37" i="16"/>
  <c r="E37" i="16"/>
  <c r="F37" i="16"/>
  <c r="H37" i="16"/>
  <c r="I37" i="16"/>
  <c r="J37" i="16"/>
  <c r="K37" i="16"/>
  <c r="L37" i="16"/>
  <c r="M37" i="16"/>
  <c r="N37" i="16"/>
  <c r="O37" i="16"/>
  <c r="P37" i="16"/>
  <c r="Q37" i="16"/>
  <c r="R37" i="16"/>
  <c r="S37" i="16"/>
  <c r="B38" i="16"/>
  <c r="C38" i="16"/>
  <c r="E38" i="16"/>
  <c r="F38" i="16"/>
  <c r="H38" i="16"/>
  <c r="I38" i="16"/>
  <c r="J38" i="16"/>
  <c r="K38" i="16"/>
  <c r="L38" i="16"/>
  <c r="M38" i="16"/>
  <c r="N38" i="16"/>
  <c r="O38" i="16"/>
  <c r="P38" i="16"/>
  <c r="Q38" i="16"/>
  <c r="R38" i="16"/>
  <c r="S38" i="16"/>
  <c r="B39" i="16"/>
  <c r="C39" i="16"/>
  <c r="E39" i="16"/>
  <c r="F39" i="16"/>
  <c r="H39" i="16"/>
  <c r="I39" i="16"/>
  <c r="J39" i="16"/>
  <c r="K39" i="16"/>
  <c r="L39" i="16"/>
  <c r="M39" i="16"/>
  <c r="N39" i="16"/>
  <c r="O39" i="16"/>
  <c r="P39" i="16"/>
  <c r="Q39" i="16"/>
  <c r="R39" i="16"/>
  <c r="S39" i="16"/>
  <c r="B40" i="16"/>
  <c r="C40" i="16"/>
  <c r="E40" i="16"/>
  <c r="F40" i="16"/>
  <c r="H40" i="16"/>
  <c r="I40" i="16"/>
  <c r="J40" i="16"/>
  <c r="K40" i="16"/>
  <c r="L40" i="16"/>
  <c r="M40" i="16"/>
  <c r="N40" i="16"/>
  <c r="O40" i="16"/>
  <c r="P40" i="16"/>
  <c r="Q40" i="16"/>
  <c r="R40" i="16"/>
  <c r="S40" i="16"/>
  <c r="B41" i="16"/>
  <c r="C41" i="16"/>
  <c r="E41" i="16"/>
  <c r="F41" i="16"/>
  <c r="H41" i="16"/>
  <c r="I41" i="16"/>
  <c r="J41" i="16"/>
  <c r="K41" i="16"/>
  <c r="L41" i="16"/>
  <c r="M41" i="16"/>
  <c r="N41" i="16"/>
  <c r="O41" i="16"/>
  <c r="P41" i="16"/>
  <c r="Q41" i="16"/>
  <c r="R41" i="16"/>
  <c r="S41" i="16"/>
  <c r="B42" i="16"/>
  <c r="C42" i="16"/>
  <c r="E42" i="16"/>
  <c r="F42" i="16"/>
  <c r="H42" i="16"/>
  <c r="I42" i="16"/>
  <c r="J42" i="16"/>
  <c r="K42" i="16"/>
  <c r="L42" i="16"/>
  <c r="M42" i="16"/>
  <c r="N42" i="16"/>
  <c r="O42" i="16"/>
  <c r="P42" i="16"/>
  <c r="Q42" i="16"/>
  <c r="R42" i="16"/>
  <c r="S42" i="16"/>
  <c r="B43" i="16"/>
  <c r="C43" i="16"/>
  <c r="E43" i="16"/>
  <c r="F43" i="16"/>
  <c r="H43" i="16"/>
  <c r="I43" i="16"/>
  <c r="J43" i="16"/>
  <c r="K43" i="16"/>
  <c r="L43" i="16"/>
  <c r="M43" i="16"/>
  <c r="N43" i="16"/>
  <c r="O43" i="16"/>
  <c r="P43" i="16"/>
  <c r="Q43" i="16"/>
  <c r="R43" i="16"/>
  <c r="S43" i="16"/>
  <c r="B44" i="16"/>
  <c r="C44" i="16"/>
  <c r="E44" i="16"/>
  <c r="F44" i="16"/>
  <c r="H44" i="16"/>
  <c r="I44" i="16"/>
  <c r="J44" i="16"/>
  <c r="K44" i="16"/>
  <c r="L44" i="16"/>
  <c r="M44" i="16"/>
  <c r="N44" i="16"/>
  <c r="O44" i="16"/>
  <c r="P44" i="16"/>
  <c r="Q44" i="16"/>
  <c r="R44" i="16"/>
  <c r="S44" i="16"/>
  <c r="B45" i="16"/>
  <c r="C45" i="16"/>
  <c r="E45" i="16"/>
  <c r="F45" i="16"/>
  <c r="H45" i="16"/>
  <c r="I45" i="16"/>
  <c r="J45" i="16"/>
  <c r="K45" i="16"/>
  <c r="L45" i="16"/>
  <c r="M45" i="16"/>
  <c r="N45" i="16"/>
  <c r="O45" i="16"/>
  <c r="P45" i="16"/>
  <c r="Q45" i="16"/>
  <c r="R45" i="16"/>
  <c r="S45" i="16"/>
  <c r="B46" i="16"/>
  <c r="C46" i="16"/>
  <c r="E46" i="16"/>
  <c r="F46" i="16"/>
  <c r="H46" i="16"/>
  <c r="I46" i="16"/>
  <c r="J46" i="16"/>
  <c r="K46" i="16"/>
  <c r="L46" i="16"/>
  <c r="M46" i="16"/>
  <c r="N46" i="16"/>
  <c r="O46" i="16"/>
  <c r="P46" i="16"/>
  <c r="Q46" i="16"/>
  <c r="R46" i="16"/>
  <c r="S46" i="16"/>
  <c r="B47" i="16"/>
  <c r="C47" i="16"/>
  <c r="E47" i="16"/>
  <c r="F47" i="16"/>
  <c r="H47" i="16"/>
  <c r="I47" i="16"/>
  <c r="J47" i="16"/>
  <c r="K47" i="16"/>
  <c r="L47" i="16"/>
  <c r="M47" i="16"/>
  <c r="N47" i="16"/>
  <c r="O47" i="16"/>
  <c r="P47" i="16"/>
  <c r="Q47" i="16"/>
  <c r="R47" i="16"/>
  <c r="S47" i="16"/>
  <c r="B48" i="16"/>
  <c r="C48" i="16"/>
  <c r="E48" i="16"/>
  <c r="F48" i="16"/>
  <c r="H48" i="16"/>
  <c r="I48" i="16"/>
  <c r="J48" i="16"/>
  <c r="K48" i="16"/>
  <c r="L48" i="16"/>
  <c r="M48" i="16"/>
  <c r="N48" i="16"/>
  <c r="O48" i="16"/>
  <c r="P48" i="16"/>
  <c r="Q48" i="16"/>
  <c r="R48" i="16"/>
  <c r="S48" i="16"/>
  <c r="B49" i="16"/>
  <c r="C49" i="16"/>
  <c r="E49" i="16"/>
  <c r="F49" i="16"/>
  <c r="H49" i="16"/>
  <c r="I49" i="16"/>
  <c r="J49" i="16"/>
  <c r="K49" i="16"/>
  <c r="L49" i="16"/>
  <c r="M49" i="16"/>
  <c r="N49" i="16"/>
  <c r="O49" i="16"/>
  <c r="P49" i="16"/>
  <c r="Q49" i="16"/>
  <c r="R49" i="16"/>
  <c r="S49" i="16"/>
  <c r="Y25" i="17"/>
  <c r="EP37" i="17"/>
  <c r="CZ39" i="17"/>
  <c r="AB30" i="17"/>
  <c r="DU36" i="17"/>
  <c r="AL39" i="17"/>
  <c r="EP41" i="17"/>
  <c r="CZ43" i="17"/>
  <c r="EP45" i="17"/>
  <c r="CZ47" i="17"/>
  <c r="DU31" i="17"/>
  <c r="DU32" i="17"/>
  <c r="DU39" i="17"/>
  <c r="DU40" i="17"/>
  <c r="DU44" i="17"/>
  <c r="DU26" i="17"/>
  <c r="CZ30" i="17"/>
  <c r="EP36" i="17"/>
  <c r="CZ38" i="17"/>
  <c r="DU43" i="17"/>
  <c r="DU47" i="17"/>
  <c r="DU48" i="17"/>
  <c r="DU34" i="17"/>
  <c r="DU38" i="17"/>
  <c r="EP39" i="17"/>
  <c r="EP40" i="17"/>
  <c r="CZ42" i="17"/>
  <c r="EP44" i="17"/>
  <c r="CZ46" i="17"/>
  <c r="CZ36" i="17"/>
  <c r="CZ37" i="17"/>
  <c r="EP30" i="17"/>
  <c r="CZ32" i="17"/>
  <c r="EP38" i="17"/>
  <c r="CZ40" i="17"/>
  <c r="CZ41" i="17"/>
  <c r="CZ44" i="17"/>
  <c r="CZ45" i="17"/>
  <c r="DU37" i="17"/>
  <c r="DU41" i="17"/>
  <c r="EP42" i="17"/>
  <c r="DU45" i="17"/>
  <c r="EP46" i="17"/>
  <c r="CZ48" i="17"/>
  <c r="CZ49" i="17"/>
  <c r="DU49" i="17"/>
  <c r="FN55" i="18"/>
  <c r="FN50" i="18"/>
  <c r="FN51" i="18"/>
  <c r="Y28" i="17"/>
  <c r="Y32" i="17"/>
  <c r="Y36" i="17"/>
  <c r="Y40" i="17"/>
  <c r="Y44" i="17"/>
  <c r="Y48" i="17"/>
  <c r="AL34" i="17"/>
  <c r="AB37" i="17"/>
  <c r="AB41" i="17"/>
  <c r="Y31" i="17"/>
  <c r="Y35" i="17"/>
  <c r="Y39" i="17"/>
  <c r="Y43" i="17"/>
  <c r="Y47" i="17"/>
  <c r="AB28" i="17"/>
  <c r="AL29" i="17"/>
  <c r="AL49" i="17"/>
  <c r="Y30" i="17"/>
  <c r="Y34" i="17"/>
  <c r="Y38" i="17"/>
  <c r="Y42" i="17"/>
  <c r="Y46" i="17"/>
  <c r="AB31" i="17"/>
  <c r="AB35" i="17"/>
  <c r="AB39" i="17"/>
  <c r="Y29" i="17"/>
  <c r="Y33" i="17"/>
  <c r="Y37" i="17"/>
  <c r="Y41" i="17"/>
  <c r="Y45" i="17"/>
  <c r="T53" i="16"/>
  <c r="BI49" i="15"/>
  <c r="BH49" i="15"/>
  <c r="BG49" i="15"/>
  <c r="BF49" i="15"/>
  <c r="BE49" i="15"/>
  <c r="BD49" i="15"/>
  <c r="BC49" i="15"/>
  <c r="BB49" i="15"/>
  <c r="BA49" i="15"/>
  <c r="AZ49" i="15"/>
  <c r="AY49" i="15"/>
  <c r="AT49" i="15"/>
  <c r="AS49" i="15"/>
  <c r="AR49" i="15"/>
  <c r="S49" i="15"/>
  <c r="R49" i="15"/>
  <c r="Q49" i="15"/>
  <c r="P49" i="15"/>
  <c r="O49" i="15"/>
  <c r="N49" i="15"/>
  <c r="M49" i="15"/>
  <c r="L49" i="15"/>
  <c r="K49" i="15"/>
  <c r="J49" i="15"/>
  <c r="I49" i="15"/>
  <c r="G49" i="15"/>
  <c r="F49" i="15"/>
  <c r="D49" i="15"/>
  <c r="C49" i="15"/>
  <c r="B49" i="15"/>
  <c r="BI48" i="15"/>
  <c r="BH48" i="15"/>
  <c r="BG48" i="15"/>
  <c r="BF48" i="15"/>
  <c r="BE48" i="15"/>
  <c r="BD48" i="15"/>
  <c r="BC48" i="15"/>
  <c r="BB48" i="15"/>
  <c r="BA48" i="15"/>
  <c r="AZ48" i="15"/>
  <c r="AY48" i="15"/>
  <c r="AT48" i="15"/>
  <c r="AS48" i="15"/>
  <c r="AR48" i="15"/>
  <c r="S48" i="15"/>
  <c r="R48" i="15"/>
  <c r="Q48" i="15"/>
  <c r="P48" i="15"/>
  <c r="O48" i="15"/>
  <c r="N48" i="15"/>
  <c r="M48" i="15"/>
  <c r="L48" i="15"/>
  <c r="K48" i="15"/>
  <c r="J48" i="15"/>
  <c r="I48" i="15"/>
  <c r="G48" i="15"/>
  <c r="F48" i="15"/>
  <c r="D48" i="15"/>
  <c r="C48" i="15"/>
  <c r="B48" i="15"/>
  <c r="BI47" i="15"/>
  <c r="BH47" i="15"/>
  <c r="BG47" i="15"/>
  <c r="BF47" i="15"/>
  <c r="BE47" i="15"/>
  <c r="BD47" i="15"/>
  <c r="BC47" i="15"/>
  <c r="BB47" i="15"/>
  <c r="BA47" i="15"/>
  <c r="AZ47" i="15"/>
  <c r="AY47" i="15"/>
  <c r="AT47" i="15"/>
  <c r="AS47" i="15"/>
  <c r="AR47" i="15"/>
  <c r="S47" i="15"/>
  <c r="R47" i="15"/>
  <c r="Q47" i="15"/>
  <c r="P47" i="15"/>
  <c r="O47" i="15"/>
  <c r="N47" i="15"/>
  <c r="M47" i="15"/>
  <c r="L47" i="15"/>
  <c r="K47" i="15"/>
  <c r="J47" i="15"/>
  <c r="I47" i="15"/>
  <c r="G47" i="15"/>
  <c r="F47" i="15"/>
  <c r="D47" i="15"/>
  <c r="C47" i="15"/>
  <c r="B47" i="15"/>
  <c r="BI46" i="15"/>
  <c r="BH46" i="15"/>
  <c r="BG46" i="15"/>
  <c r="BF46" i="15"/>
  <c r="BE46" i="15"/>
  <c r="BD46" i="15"/>
  <c r="BC46" i="15"/>
  <c r="BB46" i="15"/>
  <c r="BA46" i="15"/>
  <c r="AZ46" i="15"/>
  <c r="AY46" i="15"/>
  <c r="AT46" i="15"/>
  <c r="AS46" i="15"/>
  <c r="AR46" i="15"/>
  <c r="S46" i="15"/>
  <c r="R46" i="15"/>
  <c r="Q46" i="15"/>
  <c r="P46" i="15"/>
  <c r="O46" i="15"/>
  <c r="N46" i="15"/>
  <c r="M46" i="15"/>
  <c r="L46" i="15"/>
  <c r="K46" i="15"/>
  <c r="J46" i="15"/>
  <c r="I46" i="15"/>
  <c r="G46" i="15"/>
  <c r="F46" i="15"/>
  <c r="D46" i="15"/>
  <c r="C46" i="15"/>
  <c r="B46" i="15"/>
  <c r="BI45" i="15"/>
  <c r="BH45" i="15"/>
  <c r="BG45" i="15"/>
  <c r="BF45" i="15"/>
  <c r="BE45" i="15"/>
  <c r="BD45" i="15"/>
  <c r="BC45" i="15"/>
  <c r="BB45" i="15"/>
  <c r="BA45" i="15"/>
  <c r="AZ45" i="15"/>
  <c r="AY45" i="15"/>
  <c r="AT45" i="15"/>
  <c r="AS45" i="15"/>
  <c r="AR45" i="15"/>
  <c r="S45" i="15"/>
  <c r="R45" i="15"/>
  <c r="Q45" i="15"/>
  <c r="P45" i="15"/>
  <c r="O45" i="15"/>
  <c r="N45" i="15"/>
  <c r="M45" i="15"/>
  <c r="L45" i="15"/>
  <c r="K45" i="15"/>
  <c r="J45" i="15"/>
  <c r="I45" i="15"/>
  <c r="G45" i="15"/>
  <c r="F45" i="15"/>
  <c r="D45" i="15"/>
  <c r="C45" i="15"/>
  <c r="B45" i="15"/>
  <c r="BI44" i="15"/>
  <c r="BH44" i="15"/>
  <c r="BG44" i="15"/>
  <c r="BF44" i="15"/>
  <c r="BE44" i="15"/>
  <c r="BD44" i="15"/>
  <c r="BC44" i="15"/>
  <c r="BB44" i="15"/>
  <c r="BA44" i="15"/>
  <c r="AZ44" i="15"/>
  <c r="AY44" i="15"/>
  <c r="AT44" i="15"/>
  <c r="AS44" i="15"/>
  <c r="AR44" i="15"/>
  <c r="S44" i="15"/>
  <c r="R44" i="15"/>
  <c r="Q44" i="15"/>
  <c r="P44" i="15"/>
  <c r="O44" i="15"/>
  <c r="N44" i="15"/>
  <c r="M44" i="15"/>
  <c r="L44" i="15"/>
  <c r="K44" i="15"/>
  <c r="J44" i="15"/>
  <c r="I44" i="15"/>
  <c r="G44" i="15"/>
  <c r="F44" i="15"/>
  <c r="D44" i="15"/>
  <c r="C44" i="15"/>
  <c r="B44" i="15"/>
  <c r="BI43" i="15"/>
  <c r="BH43" i="15"/>
  <c r="BG43" i="15"/>
  <c r="BF43" i="15"/>
  <c r="BE43" i="15"/>
  <c r="BD43" i="15"/>
  <c r="BC43" i="15"/>
  <c r="BB43" i="15"/>
  <c r="BA43" i="15"/>
  <c r="AZ43" i="15"/>
  <c r="AY43" i="15"/>
  <c r="AT43" i="15"/>
  <c r="AS43" i="15"/>
  <c r="AR43" i="15"/>
  <c r="S43" i="15"/>
  <c r="R43" i="15"/>
  <c r="Q43" i="15"/>
  <c r="P43" i="15"/>
  <c r="O43" i="15"/>
  <c r="N43" i="15"/>
  <c r="M43" i="15"/>
  <c r="L43" i="15"/>
  <c r="K43" i="15"/>
  <c r="J43" i="15"/>
  <c r="I43" i="15"/>
  <c r="G43" i="15"/>
  <c r="F43" i="15"/>
  <c r="D43" i="15"/>
  <c r="C43" i="15"/>
  <c r="B43" i="15"/>
  <c r="BI42" i="15"/>
  <c r="BH42" i="15"/>
  <c r="BG42" i="15"/>
  <c r="BF42" i="15"/>
  <c r="BE42" i="15"/>
  <c r="BD42" i="15"/>
  <c r="BC42" i="15"/>
  <c r="BB42" i="15"/>
  <c r="BA42" i="15"/>
  <c r="AZ42" i="15"/>
  <c r="AY42" i="15"/>
  <c r="AT42" i="15"/>
  <c r="AS42" i="15"/>
  <c r="AR42" i="15"/>
  <c r="S42" i="15"/>
  <c r="R42" i="15"/>
  <c r="Q42" i="15"/>
  <c r="P42" i="15"/>
  <c r="O42" i="15"/>
  <c r="N42" i="15"/>
  <c r="M42" i="15"/>
  <c r="L42" i="15"/>
  <c r="K42" i="15"/>
  <c r="J42" i="15"/>
  <c r="I42" i="15"/>
  <c r="G42" i="15"/>
  <c r="F42" i="15"/>
  <c r="D42" i="15"/>
  <c r="C42" i="15"/>
  <c r="B42" i="15"/>
  <c r="BI41" i="15"/>
  <c r="BH41" i="15"/>
  <c r="BG41" i="15"/>
  <c r="BF41" i="15"/>
  <c r="BE41" i="15"/>
  <c r="BD41" i="15"/>
  <c r="BC41" i="15"/>
  <c r="BB41" i="15"/>
  <c r="BA41" i="15"/>
  <c r="AZ41" i="15"/>
  <c r="AY41" i="15"/>
  <c r="AT41" i="15"/>
  <c r="AS41" i="15"/>
  <c r="AR41" i="15"/>
  <c r="S41" i="15"/>
  <c r="R41" i="15"/>
  <c r="Q41" i="15"/>
  <c r="P41" i="15"/>
  <c r="O41" i="15"/>
  <c r="N41" i="15"/>
  <c r="M41" i="15"/>
  <c r="L41" i="15"/>
  <c r="K41" i="15"/>
  <c r="J41" i="15"/>
  <c r="I41" i="15"/>
  <c r="G41" i="15"/>
  <c r="F41" i="15"/>
  <c r="D41" i="15"/>
  <c r="C41" i="15"/>
  <c r="B41" i="15"/>
  <c r="BI40" i="15"/>
  <c r="BH40" i="15"/>
  <c r="BG40" i="15"/>
  <c r="BF40" i="15"/>
  <c r="BE40" i="15"/>
  <c r="BD40" i="15"/>
  <c r="BC40" i="15"/>
  <c r="BB40" i="15"/>
  <c r="BA40" i="15"/>
  <c r="AZ40" i="15"/>
  <c r="AY40" i="15"/>
  <c r="AT40" i="15"/>
  <c r="AS40" i="15"/>
  <c r="AR40" i="15"/>
  <c r="S40" i="15"/>
  <c r="R40" i="15"/>
  <c r="Q40" i="15"/>
  <c r="P40" i="15"/>
  <c r="O40" i="15"/>
  <c r="N40" i="15"/>
  <c r="M40" i="15"/>
  <c r="L40" i="15"/>
  <c r="K40" i="15"/>
  <c r="J40" i="15"/>
  <c r="I40" i="15"/>
  <c r="G40" i="15"/>
  <c r="F40" i="15"/>
  <c r="D40" i="15"/>
  <c r="C40" i="15"/>
  <c r="B40" i="15"/>
  <c r="BI39" i="15"/>
  <c r="BH39" i="15"/>
  <c r="BG39" i="15"/>
  <c r="BF39" i="15"/>
  <c r="BE39" i="15"/>
  <c r="BD39" i="15"/>
  <c r="BC39" i="15"/>
  <c r="BB39" i="15"/>
  <c r="BA39" i="15"/>
  <c r="AZ39" i="15"/>
  <c r="AY39" i="15"/>
  <c r="AT39" i="15"/>
  <c r="AS39" i="15"/>
  <c r="AR39" i="15"/>
  <c r="S39" i="15"/>
  <c r="R39" i="15"/>
  <c r="Q39" i="15"/>
  <c r="P39" i="15"/>
  <c r="O39" i="15"/>
  <c r="N39" i="15"/>
  <c r="M39" i="15"/>
  <c r="L39" i="15"/>
  <c r="K39" i="15"/>
  <c r="J39" i="15"/>
  <c r="I39" i="15"/>
  <c r="G39" i="15"/>
  <c r="F39" i="15"/>
  <c r="D39" i="15"/>
  <c r="C39" i="15"/>
  <c r="B39" i="15"/>
  <c r="BI38" i="15"/>
  <c r="BH38" i="15"/>
  <c r="BG38" i="15"/>
  <c r="BF38" i="15"/>
  <c r="BE38" i="15"/>
  <c r="BD38" i="15"/>
  <c r="BC38" i="15"/>
  <c r="BB38" i="15"/>
  <c r="BA38" i="15"/>
  <c r="AZ38" i="15"/>
  <c r="AY38" i="15"/>
  <c r="AT38" i="15"/>
  <c r="AS38" i="15"/>
  <c r="AR38" i="15"/>
  <c r="S38" i="15"/>
  <c r="R38" i="15"/>
  <c r="Q38" i="15"/>
  <c r="P38" i="15"/>
  <c r="O38" i="15"/>
  <c r="N38" i="15"/>
  <c r="M38" i="15"/>
  <c r="L38" i="15"/>
  <c r="K38" i="15"/>
  <c r="J38" i="15"/>
  <c r="I38" i="15"/>
  <c r="G38" i="15"/>
  <c r="F38" i="15"/>
  <c r="D38" i="15"/>
  <c r="C38" i="15"/>
  <c r="B38" i="15"/>
  <c r="BI37" i="15"/>
  <c r="BH37" i="15"/>
  <c r="BG37" i="15"/>
  <c r="BF37" i="15"/>
  <c r="BE37" i="15"/>
  <c r="BD37" i="15"/>
  <c r="BC37" i="15"/>
  <c r="BB37" i="15"/>
  <c r="BA37" i="15"/>
  <c r="AZ37" i="15"/>
  <c r="AY37" i="15"/>
  <c r="AT37" i="15"/>
  <c r="AS37" i="15"/>
  <c r="AR37" i="15"/>
  <c r="S37" i="15"/>
  <c r="R37" i="15"/>
  <c r="Q37" i="15"/>
  <c r="P37" i="15"/>
  <c r="O37" i="15"/>
  <c r="N37" i="15"/>
  <c r="M37" i="15"/>
  <c r="L37" i="15"/>
  <c r="K37" i="15"/>
  <c r="J37" i="15"/>
  <c r="I37" i="15"/>
  <c r="G37" i="15"/>
  <c r="F37" i="15"/>
  <c r="D37" i="15"/>
  <c r="C37" i="15"/>
  <c r="B37" i="15"/>
  <c r="BI36" i="15"/>
  <c r="BH36" i="15"/>
  <c r="BG36" i="15"/>
  <c r="BF36" i="15"/>
  <c r="BE36" i="15"/>
  <c r="BD36" i="15"/>
  <c r="BC36" i="15"/>
  <c r="BB36" i="15"/>
  <c r="BA36" i="15"/>
  <c r="AZ36" i="15"/>
  <c r="AY36" i="15"/>
  <c r="AT36" i="15"/>
  <c r="AS36" i="15"/>
  <c r="AR36" i="15"/>
  <c r="S36" i="15"/>
  <c r="R36" i="15"/>
  <c r="Q36" i="15"/>
  <c r="P36" i="15"/>
  <c r="O36" i="15"/>
  <c r="N36" i="15"/>
  <c r="M36" i="15"/>
  <c r="L36" i="15"/>
  <c r="K36" i="15"/>
  <c r="J36" i="15"/>
  <c r="I36" i="15"/>
  <c r="G36" i="15"/>
  <c r="F36" i="15"/>
  <c r="D36" i="15"/>
  <c r="C36" i="15"/>
  <c r="B36" i="15"/>
  <c r="BI35" i="15"/>
  <c r="BH35" i="15"/>
  <c r="BG35" i="15"/>
  <c r="BF35" i="15"/>
  <c r="BE35" i="15"/>
  <c r="BD35" i="15"/>
  <c r="BC35" i="15"/>
  <c r="BB35" i="15"/>
  <c r="BA35" i="15"/>
  <c r="AZ35" i="15"/>
  <c r="AY35" i="15"/>
  <c r="AT35" i="15"/>
  <c r="AS35" i="15"/>
  <c r="AR35" i="15"/>
  <c r="S35" i="15"/>
  <c r="R35" i="15"/>
  <c r="Q35" i="15"/>
  <c r="P35" i="15"/>
  <c r="O35" i="15"/>
  <c r="N35" i="15"/>
  <c r="M35" i="15"/>
  <c r="L35" i="15"/>
  <c r="K35" i="15"/>
  <c r="J35" i="15"/>
  <c r="I35" i="15"/>
  <c r="G35" i="15"/>
  <c r="F35" i="15"/>
  <c r="D35" i="15"/>
  <c r="C35" i="15"/>
  <c r="B35" i="15"/>
  <c r="BI34" i="15"/>
  <c r="BH34" i="15"/>
  <c r="BG34" i="15"/>
  <c r="BF34" i="15"/>
  <c r="BE34" i="15"/>
  <c r="BD34" i="15"/>
  <c r="BC34" i="15"/>
  <c r="BB34" i="15"/>
  <c r="BA34" i="15"/>
  <c r="AZ34" i="15"/>
  <c r="AY34" i="15"/>
  <c r="AT34" i="15"/>
  <c r="AS34" i="15"/>
  <c r="AR34" i="15"/>
  <c r="S34" i="15"/>
  <c r="R34" i="15"/>
  <c r="Q34" i="15"/>
  <c r="P34" i="15"/>
  <c r="O34" i="15"/>
  <c r="N34" i="15"/>
  <c r="M34" i="15"/>
  <c r="L34" i="15"/>
  <c r="K34" i="15"/>
  <c r="J34" i="15"/>
  <c r="I34" i="15"/>
  <c r="G34" i="15"/>
  <c r="F34" i="15"/>
  <c r="D34" i="15"/>
  <c r="C34" i="15"/>
  <c r="B34" i="15"/>
  <c r="BI33" i="15"/>
  <c r="BH33" i="15"/>
  <c r="BG33" i="15"/>
  <c r="BF33" i="15"/>
  <c r="BE33" i="15"/>
  <c r="BD33" i="15"/>
  <c r="BC33" i="15"/>
  <c r="BB33" i="15"/>
  <c r="BA33" i="15"/>
  <c r="AZ33" i="15"/>
  <c r="AY33" i="15"/>
  <c r="AT33" i="15"/>
  <c r="AS33" i="15"/>
  <c r="AR33" i="15"/>
  <c r="S33" i="15"/>
  <c r="R33" i="15"/>
  <c r="Q33" i="15"/>
  <c r="P33" i="15"/>
  <c r="O33" i="15"/>
  <c r="N33" i="15"/>
  <c r="M33" i="15"/>
  <c r="L33" i="15"/>
  <c r="K33" i="15"/>
  <c r="J33" i="15"/>
  <c r="I33" i="15"/>
  <c r="G33" i="15"/>
  <c r="F33" i="15"/>
  <c r="D33" i="15"/>
  <c r="C33" i="15"/>
  <c r="B33" i="15"/>
  <c r="BI32" i="15"/>
  <c r="BH32" i="15"/>
  <c r="BG32" i="15"/>
  <c r="BF32" i="15"/>
  <c r="BE32" i="15"/>
  <c r="BD32" i="15"/>
  <c r="BC32" i="15"/>
  <c r="BB32" i="15"/>
  <c r="BA32" i="15"/>
  <c r="AZ32" i="15"/>
  <c r="AY32" i="15"/>
  <c r="AT32" i="15"/>
  <c r="AS32" i="15"/>
  <c r="AR32" i="15"/>
  <c r="S32" i="15"/>
  <c r="R32" i="15"/>
  <c r="Q32" i="15"/>
  <c r="P32" i="15"/>
  <c r="O32" i="15"/>
  <c r="N32" i="15"/>
  <c r="M32" i="15"/>
  <c r="L32" i="15"/>
  <c r="K32" i="15"/>
  <c r="J32" i="15"/>
  <c r="I32" i="15"/>
  <c r="G32" i="15"/>
  <c r="F32" i="15"/>
  <c r="D32" i="15"/>
  <c r="C32" i="15"/>
  <c r="B32" i="15"/>
  <c r="BI31" i="15"/>
  <c r="BH31" i="15"/>
  <c r="BG31" i="15"/>
  <c r="BF31" i="15"/>
  <c r="BE31" i="15"/>
  <c r="BD31" i="15"/>
  <c r="BC31" i="15"/>
  <c r="BB31" i="15"/>
  <c r="BA31" i="15"/>
  <c r="AZ31" i="15"/>
  <c r="AY31" i="15"/>
  <c r="AT31" i="15"/>
  <c r="AS31" i="15"/>
  <c r="AR31" i="15"/>
  <c r="S31" i="15"/>
  <c r="R31" i="15"/>
  <c r="Q31" i="15"/>
  <c r="P31" i="15"/>
  <c r="O31" i="15"/>
  <c r="N31" i="15"/>
  <c r="M31" i="15"/>
  <c r="L31" i="15"/>
  <c r="K31" i="15"/>
  <c r="J31" i="15"/>
  <c r="I31" i="15"/>
  <c r="G31" i="15"/>
  <c r="F31" i="15"/>
  <c r="D31" i="15"/>
  <c r="C31" i="15"/>
  <c r="B31" i="15"/>
  <c r="BI30" i="15"/>
  <c r="BH30" i="15"/>
  <c r="BG30" i="15"/>
  <c r="BF30" i="15"/>
  <c r="BE30" i="15"/>
  <c r="BD30" i="15"/>
  <c r="BC30" i="15"/>
  <c r="BB30" i="15"/>
  <c r="BA30" i="15"/>
  <c r="AZ30" i="15"/>
  <c r="AY30" i="15"/>
  <c r="AT30" i="15"/>
  <c r="AS30" i="15"/>
  <c r="AR30" i="15"/>
  <c r="S30" i="15"/>
  <c r="R30" i="15"/>
  <c r="Q30" i="15"/>
  <c r="P30" i="15"/>
  <c r="O30" i="15"/>
  <c r="N30" i="15"/>
  <c r="M30" i="15"/>
  <c r="L30" i="15"/>
  <c r="K30" i="15"/>
  <c r="J30" i="15"/>
  <c r="I30" i="15"/>
  <c r="G30" i="15"/>
  <c r="F30" i="15"/>
  <c r="D30" i="15"/>
  <c r="C30" i="15"/>
  <c r="B30" i="15"/>
  <c r="BI29" i="15"/>
  <c r="BH29" i="15"/>
  <c r="BG29" i="15"/>
  <c r="BF29" i="15"/>
  <c r="BE29" i="15"/>
  <c r="BD29" i="15"/>
  <c r="BC29" i="15"/>
  <c r="BB29" i="15"/>
  <c r="BA29" i="15"/>
  <c r="AZ29" i="15"/>
  <c r="AY29" i="15"/>
  <c r="AT29" i="15"/>
  <c r="AS29" i="15"/>
  <c r="AR29" i="15"/>
  <c r="S29" i="15"/>
  <c r="R29" i="15"/>
  <c r="Q29" i="15"/>
  <c r="P29" i="15"/>
  <c r="O29" i="15"/>
  <c r="N29" i="15"/>
  <c r="M29" i="15"/>
  <c r="L29" i="15"/>
  <c r="K29" i="15"/>
  <c r="J29" i="15"/>
  <c r="I29" i="15"/>
  <c r="G29" i="15"/>
  <c r="F29" i="15"/>
  <c r="D29" i="15"/>
  <c r="C29" i="15"/>
  <c r="B29" i="15"/>
  <c r="BI28" i="15"/>
  <c r="BH28" i="15"/>
  <c r="BG28" i="15"/>
  <c r="BF28" i="15"/>
  <c r="BE28" i="15"/>
  <c r="BD28" i="15"/>
  <c r="BC28" i="15"/>
  <c r="BB28" i="15"/>
  <c r="BA28" i="15"/>
  <c r="AZ28" i="15"/>
  <c r="AY28" i="15"/>
  <c r="AT28" i="15"/>
  <c r="AS28" i="15"/>
  <c r="AR28" i="15"/>
  <c r="S28" i="15"/>
  <c r="R28" i="15"/>
  <c r="Q28" i="15"/>
  <c r="P28" i="15"/>
  <c r="O28" i="15"/>
  <c r="N28" i="15"/>
  <c r="M28" i="15"/>
  <c r="L28" i="15"/>
  <c r="K28" i="15"/>
  <c r="J28" i="15"/>
  <c r="I28" i="15"/>
  <c r="G28" i="15"/>
  <c r="F28" i="15"/>
  <c r="D28" i="15"/>
  <c r="C28" i="15"/>
  <c r="B28" i="15"/>
  <c r="BI27" i="15"/>
  <c r="BH27" i="15"/>
  <c r="BG27" i="15"/>
  <c r="BF27" i="15"/>
  <c r="BE27" i="15"/>
  <c r="BD27" i="15"/>
  <c r="BC27" i="15"/>
  <c r="BB27" i="15"/>
  <c r="BA27" i="15"/>
  <c r="AZ27" i="15"/>
  <c r="AY27" i="15"/>
  <c r="AT27" i="15"/>
  <c r="AS27" i="15"/>
  <c r="AR27" i="15"/>
  <c r="S27" i="15"/>
  <c r="R27" i="15"/>
  <c r="Q27" i="15"/>
  <c r="P27" i="15"/>
  <c r="O27" i="15"/>
  <c r="N27" i="15"/>
  <c r="M27" i="15"/>
  <c r="L27" i="15"/>
  <c r="K27" i="15"/>
  <c r="J27" i="15"/>
  <c r="I27" i="15"/>
  <c r="G27" i="15"/>
  <c r="F27" i="15"/>
  <c r="D27" i="15"/>
  <c r="C27" i="15"/>
  <c r="B27" i="15"/>
  <c r="BI26" i="15"/>
  <c r="BH26" i="15"/>
  <c r="BG26" i="15"/>
  <c r="BF26" i="15"/>
  <c r="BE26" i="15"/>
  <c r="BD26" i="15"/>
  <c r="BC26" i="15"/>
  <c r="BB26" i="15"/>
  <c r="BA26" i="15"/>
  <c r="AZ26" i="15"/>
  <c r="AY26" i="15"/>
  <c r="AT26" i="15"/>
  <c r="AS26" i="15"/>
  <c r="AR26" i="15"/>
  <c r="S26" i="15"/>
  <c r="R26" i="15"/>
  <c r="Q26" i="15"/>
  <c r="P26" i="15"/>
  <c r="O26" i="15"/>
  <c r="N26" i="15"/>
  <c r="M26" i="15"/>
  <c r="L26" i="15"/>
  <c r="K26" i="15"/>
  <c r="J26" i="15"/>
  <c r="I26" i="15"/>
  <c r="G26" i="15"/>
  <c r="F26" i="15"/>
  <c r="D26" i="15"/>
  <c r="C26" i="15"/>
  <c r="B26" i="15"/>
  <c r="BI25" i="15"/>
  <c r="BH25" i="15"/>
  <c r="BG25" i="15"/>
  <c r="BF25" i="15"/>
  <c r="BE25" i="15"/>
  <c r="BD25" i="15"/>
  <c r="BC25" i="15"/>
  <c r="BB25" i="15"/>
  <c r="BA25" i="15"/>
  <c r="AZ25" i="15"/>
  <c r="AY25" i="15"/>
  <c r="AT25" i="15"/>
  <c r="AS25" i="15"/>
  <c r="S25" i="15"/>
  <c r="R25" i="15"/>
  <c r="Q25" i="15"/>
  <c r="P25" i="15"/>
  <c r="O25" i="15"/>
  <c r="N25" i="15"/>
  <c r="M25" i="15"/>
  <c r="L25" i="15"/>
  <c r="K25" i="15"/>
  <c r="J25" i="15"/>
  <c r="I25" i="15"/>
  <c r="G25" i="15"/>
  <c r="F25" i="15"/>
  <c r="C25" i="15"/>
  <c r="B25" i="15"/>
  <c r="AR17" i="15"/>
  <c r="AR25" i="15" s="1"/>
  <c r="D17" i="15"/>
  <c r="D25" i="15" s="1"/>
  <c r="AR12" i="15"/>
  <c r="B12" i="15"/>
  <c r="AN49" i="14"/>
  <c r="AM49" i="14"/>
  <c r="AL49" i="14"/>
  <c r="AK49" i="14"/>
  <c r="AJ49" i="14"/>
  <c r="AI49" i="14"/>
  <c r="AH49" i="14"/>
  <c r="AG49" i="14"/>
  <c r="AF49" i="14"/>
  <c r="AE49" i="14"/>
  <c r="AD49" i="14"/>
  <c r="AC49" i="14"/>
  <c r="AB49" i="14"/>
  <c r="AA49" i="14"/>
  <c r="Z49" i="14"/>
  <c r="Y49" i="14"/>
  <c r="X49" i="14"/>
  <c r="W49" i="14"/>
  <c r="S49" i="14"/>
  <c r="R49" i="14"/>
  <c r="Q49" i="14"/>
  <c r="P49" i="14"/>
  <c r="M49" i="14"/>
  <c r="L49" i="14"/>
  <c r="K49" i="14"/>
  <c r="J49" i="14"/>
  <c r="I49" i="14"/>
  <c r="H49" i="14"/>
  <c r="D49" i="14"/>
  <c r="C49" i="14"/>
  <c r="AN48" i="14"/>
  <c r="AM48" i="14"/>
  <c r="AL48" i="14"/>
  <c r="AK48" i="14"/>
  <c r="AJ48" i="14"/>
  <c r="AI48" i="14"/>
  <c r="AH48" i="14"/>
  <c r="AG48" i="14"/>
  <c r="AF48" i="14"/>
  <c r="AE48" i="14"/>
  <c r="AD48" i="14"/>
  <c r="AC48" i="14"/>
  <c r="AB48" i="14"/>
  <c r="AA48" i="14"/>
  <c r="Z48" i="14"/>
  <c r="Y48" i="14"/>
  <c r="X48" i="14"/>
  <c r="W48" i="14"/>
  <c r="S48" i="14"/>
  <c r="R48" i="14"/>
  <c r="Q48" i="14"/>
  <c r="P48" i="14"/>
  <c r="M48" i="14"/>
  <c r="L48" i="14"/>
  <c r="K48" i="14"/>
  <c r="J48" i="14"/>
  <c r="I48" i="14"/>
  <c r="H48" i="14"/>
  <c r="D48" i="14"/>
  <c r="C48" i="14"/>
  <c r="AN47" i="14"/>
  <c r="AM47" i="14"/>
  <c r="AL47" i="14"/>
  <c r="AK47" i="14"/>
  <c r="AJ47" i="14"/>
  <c r="AI47" i="14"/>
  <c r="AH47" i="14"/>
  <c r="AG47" i="14"/>
  <c r="AF47" i="14"/>
  <c r="AE47" i="14"/>
  <c r="AD47" i="14"/>
  <c r="AC47" i="14"/>
  <c r="AB47" i="14"/>
  <c r="AA47" i="14"/>
  <c r="Z47" i="14"/>
  <c r="Y47" i="14"/>
  <c r="X47" i="14"/>
  <c r="W47" i="14"/>
  <c r="S47" i="14"/>
  <c r="R47" i="14"/>
  <c r="Q47" i="14"/>
  <c r="P47" i="14"/>
  <c r="M47" i="14"/>
  <c r="L47" i="14"/>
  <c r="K47" i="14"/>
  <c r="J47" i="14"/>
  <c r="I47" i="14"/>
  <c r="H47" i="14"/>
  <c r="D47" i="14"/>
  <c r="C47" i="14"/>
  <c r="AN46" i="14"/>
  <c r="AM46" i="14"/>
  <c r="AL46" i="14"/>
  <c r="AK46" i="14"/>
  <c r="AJ46" i="14"/>
  <c r="AI46" i="14"/>
  <c r="AH46" i="14"/>
  <c r="AG46" i="14"/>
  <c r="AF46" i="14"/>
  <c r="AE46" i="14"/>
  <c r="AD46" i="14"/>
  <c r="AC46" i="14"/>
  <c r="AB46" i="14"/>
  <c r="AA46" i="14"/>
  <c r="Z46" i="14"/>
  <c r="Y46" i="14"/>
  <c r="X46" i="14"/>
  <c r="W46" i="14"/>
  <c r="S46" i="14"/>
  <c r="R46" i="14"/>
  <c r="Q46" i="14"/>
  <c r="P46" i="14"/>
  <c r="M46" i="14"/>
  <c r="L46" i="14"/>
  <c r="K46" i="14"/>
  <c r="J46" i="14"/>
  <c r="I46" i="14"/>
  <c r="H46" i="14"/>
  <c r="D46" i="14"/>
  <c r="C46" i="14"/>
  <c r="AN45" i="14"/>
  <c r="AM45" i="14"/>
  <c r="AL45" i="14"/>
  <c r="AK45" i="14"/>
  <c r="AJ45" i="14"/>
  <c r="AI45" i="14"/>
  <c r="AH45" i="14"/>
  <c r="AG45" i="14"/>
  <c r="AF45" i="14"/>
  <c r="AE45" i="14"/>
  <c r="AD45" i="14"/>
  <c r="AC45" i="14"/>
  <c r="AB45" i="14"/>
  <c r="AA45" i="14"/>
  <c r="Z45" i="14"/>
  <c r="Y45" i="14"/>
  <c r="X45" i="14"/>
  <c r="W45" i="14"/>
  <c r="S45" i="14"/>
  <c r="R45" i="14"/>
  <c r="Q45" i="14"/>
  <c r="P45" i="14"/>
  <c r="M45" i="14"/>
  <c r="L45" i="14"/>
  <c r="K45" i="14"/>
  <c r="J45" i="14"/>
  <c r="I45" i="14"/>
  <c r="H45" i="14"/>
  <c r="D45" i="14"/>
  <c r="C45" i="14"/>
  <c r="AN44" i="14"/>
  <c r="AM44" i="14"/>
  <c r="AL44" i="14"/>
  <c r="AK44" i="14"/>
  <c r="AJ44" i="14"/>
  <c r="AI44" i="14"/>
  <c r="AH44" i="14"/>
  <c r="AG44" i="14"/>
  <c r="AF44" i="14"/>
  <c r="AE44" i="14"/>
  <c r="AD44" i="14"/>
  <c r="AC44" i="14"/>
  <c r="AB44" i="14"/>
  <c r="AA44" i="14"/>
  <c r="Z44" i="14"/>
  <c r="Y44" i="14"/>
  <c r="X44" i="14"/>
  <c r="W44" i="14"/>
  <c r="S44" i="14"/>
  <c r="R44" i="14"/>
  <c r="Q44" i="14"/>
  <c r="P44" i="14"/>
  <c r="M44" i="14"/>
  <c r="L44" i="14"/>
  <c r="K44" i="14"/>
  <c r="J44" i="14"/>
  <c r="I44" i="14"/>
  <c r="H44" i="14"/>
  <c r="D44" i="14"/>
  <c r="C44" i="14"/>
  <c r="AN43" i="14"/>
  <c r="AM43" i="14"/>
  <c r="AL43" i="14"/>
  <c r="AK43" i="14"/>
  <c r="AJ43" i="14"/>
  <c r="AI43" i="14"/>
  <c r="AH43" i="14"/>
  <c r="AG43" i="14"/>
  <c r="AF43" i="14"/>
  <c r="AE43" i="14"/>
  <c r="AD43" i="14"/>
  <c r="AC43" i="14"/>
  <c r="AB43" i="14"/>
  <c r="AA43" i="14"/>
  <c r="Z43" i="14"/>
  <c r="Y43" i="14"/>
  <c r="X43" i="14"/>
  <c r="W43" i="14"/>
  <c r="S43" i="14"/>
  <c r="R43" i="14"/>
  <c r="Q43" i="14"/>
  <c r="P43" i="14"/>
  <c r="M43" i="14"/>
  <c r="L43" i="14"/>
  <c r="K43" i="14"/>
  <c r="J43" i="14"/>
  <c r="I43" i="14"/>
  <c r="H43" i="14"/>
  <c r="D43" i="14"/>
  <c r="C43" i="14"/>
  <c r="AN42" i="14"/>
  <c r="AM42" i="14"/>
  <c r="AL42" i="14"/>
  <c r="AK42" i="14"/>
  <c r="AJ42" i="14"/>
  <c r="AI42" i="14"/>
  <c r="AH42" i="14"/>
  <c r="AG42" i="14"/>
  <c r="AF42" i="14"/>
  <c r="AE42" i="14"/>
  <c r="AD42" i="14"/>
  <c r="AC42" i="14"/>
  <c r="AB42" i="14"/>
  <c r="AA42" i="14"/>
  <c r="Z42" i="14"/>
  <c r="Y42" i="14"/>
  <c r="X42" i="14"/>
  <c r="W42" i="14"/>
  <c r="S42" i="14"/>
  <c r="R42" i="14"/>
  <c r="Q42" i="14"/>
  <c r="P42" i="14"/>
  <c r="M42" i="14"/>
  <c r="L42" i="14"/>
  <c r="K42" i="14"/>
  <c r="J42" i="14"/>
  <c r="I42" i="14"/>
  <c r="H42" i="14"/>
  <c r="D42" i="14"/>
  <c r="C42" i="14"/>
  <c r="AN41" i="14"/>
  <c r="AM41" i="14"/>
  <c r="AL41" i="14"/>
  <c r="AK41" i="14"/>
  <c r="AJ41" i="14"/>
  <c r="AI41" i="14"/>
  <c r="AH41" i="14"/>
  <c r="AG41" i="14"/>
  <c r="AF41" i="14"/>
  <c r="AE41" i="14"/>
  <c r="AD41" i="14"/>
  <c r="AC41" i="14"/>
  <c r="AB41" i="14"/>
  <c r="AA41" i="14"/>
  <c r="Z41" i="14"/>
  <c r="Y41" i="14"/>
  <c r="X41" i="14"/>
  <c r="W41" i="14"/>
  <c r="S41" i="14"/>
  <c r="R41" i="14"/>
  <c r="Q41" i="14"/>
  <c r="P41" i="14"/>
  <c r="M41" i="14"/>
  <c r="L41" i="14"/>
  <c r="K41" i="14"/>
  <c r="J41" i="14"/>
  <c r="I41" i="14"/>
  <c r="H41" i="14"/>
  <c r="D41" i="14"/>
  <c r="C41" i="14"/>
  <c r="AN40" i="14"/>
  <c r="AM40" i="14"/>
  <c r="AL40" i="14"/>
  <c r="AK40" i="14"/>
  <c r="AJ40" i="14"/>
  <c r="AI40" i="14"/>
  <c r="AH40" i="14"/>
  <c r="AG40" i="14"/>
  <c r="AF40" i="14"/>
  <c r="AE40" i="14"/>
  <c r="AD40" i="14"/>
  <c r="AC40" i="14"/>
  <c r="AB40" i="14"/>
  <c r="AA40" i="14"/>
  <c r="Z40" i="14"/>
  <c r="Y40" i="14"/>
  <c r="X40" i="14"/>
  <c r="W40" i="14"/>
  <c r="S40" i="14"/>
  <c r="R40" i="14"/>
  <c r="Q40" i="14"/>
  <c r="P40" i="14"/>
  <c r="M40" i="14"/>
  <c r="L40" i="14"/>
  <c r="K40" i="14"/>
  <c r="J40" i="14"/>
  <c r="I40" i="14"/>
  <c r="H40" i="14"/>
  <c r="D40" i="14"/>
  <c r="C40" i="14"/>
  <c r="AN39" i="14"/>
  <c r="AM39" i="14"/>
  <c r="AL39" i="14"/>
  <c r="AK39" i="14"/>
  <c r="AJ39" i="14"/>
  <c r="AI39" i="14"/>
  <c r="AH39" i="14"/>
  <c r="AG39" i="14"/>
  <c r="AF39" i="14"/>
  <c r="AE39" i="14"/>
  <c r="AD39" i="14"/>
  <c r="AC39" i="14"/>
  <c r="AB39" i="14"/>
  <c r="AA39" i="14"/>
  <c r="Z39" i="14"/>
  <c r="Y39" i="14"/>
  <c r="X39" i="14"/>
  <c r="W39" i="14"/>
  <c r="S39" i="14"/>
  <c r="R39" i="14"/>
  <c r="Q39" i="14"/>
  <c r="P39" i="14"/>
  <c r="M39" i="14"/>
  <c r="L39" i="14"/>
  <c r="K39" i="14"/>
  <c r="J39" i="14"/>
  <c r="I39" i="14"/>
  <c r="H39" i="14"/>
  <c r="D39" i="14"/>
  <c r="C39" i="14"/>
  <c r="AN38" i="14"/>
  <c r="AM38" i="14"/>
  <c r="AL38" i="14"/>
  <c r="AK38" i="14"/>
  <c r="AJ38" i="14"/>
  <c r="AI38" i="14"/>
  <c r="AH38" i="14"/>
  <c r="AG38" i="14"/>
  <c r="AF38" i="14"/>
  <c r="AE38" i="14"/>
  <c r="AD38" i="14"/>
  <c r="AC38" i="14"/>
  <c r="AB38" i="14"/>
  <c r="AA38" i="14"/>
  <c r="Z38" i="14"/>
  <c r="Y38" i="14"/>
  <c r="X38" i="14"/>
  <c r="W38" i="14"/>
  <c r="S38" i="14"/>
  <c r="R38" i="14"/>
  <c r="Q38" i="14"/>
  <c r="P38" i="14"/>
  <c r="M38" i="14"/>
  <c r="L38" i="14"/>
  <c r="K38" i="14"/>
  <c r="J38" i="14"/>
  <c r="I38" i="14"/>
  <c r="H38" i="14"/>
  <c r="D38" i="14"/>
  <c r="C38" i="14"/>
  <c r="AN37" i="14"/>
  <c r="AM37" i="14"/>
  <c r="AL37" i="14"/>
  <c r="AK37" i="14"/>
  <c r="AJ37" i="14"/>
  <c r="AI37" i="14"/>
  <c r="AH37" i="14"/>
  <c r="AG37" i="14"/>
  <c r="AF37" i="14"/>
  <c r="AE37" i="14"/>
  <c r="AD37" i="14"/>
  <c r="AC37" i="14"/>
  <c r="AB37" i="14"/>
  <c r="AA37" i="14"/>
  <c r="Z37" i="14"/>
  <c r="Y37" i="14"/>
  <c r="X37" i="14"/>
  <c r="W37" i="14"/>
  <c r="S37" i="14"/>
  <c r="R37" i="14"/>
  <c r="Q37" i="14"/>
  <c r="P37" i="14"/>
  <c r="M37" i="14"/>
  <c r="L37" i="14"/>
  <c r="K37" i="14"/>
  <c r="J37" i="14"/>
  <c r="I37" i="14"/>
  <c r="H37" i="14"/>
  <c r="D37" i="14"/>
  <c r="C37" i="14"/>
  <c r="AN36" i="14"/>
  <c r="AM36" i="14"/>
  <c r="AL36" i="14"/>
  <c r="AK36" i="14"/>
  <c r="AJ36" i="14"/>
  <c r="AI36" i="14"/>
  <c r="AH36" i="14"/>
  <c r="AG36" i="14"/>
  <c r="AF36" i="14"/>
  <c r="AE36" i="14"/>
  <c r="AD36" i="14"/>
  <c r="AC36" i="14"/>
  <c r="AB36" i="14"/>
  <c r="AA36" i="14"/>
  <c r="Z36" i="14"/>
  <c r="Y36" i="14"/>
  <c r="X36" i="14"/>
  <c r="W36" i="14"/>
  <c r="S36" i="14"/>
  <c r="R36" i="14"/>
  <c r="Q36" i="14"/>
  <c r="P36" i="14"/>
  <c r="M36" i="14"/>
  <c r="L36" i="14"/>
  <c r="K36" i="14"/>
  <c r="J36" i="14"/>
  <c r="I36" i="14"/>
  <c r="H36" i="14"/>
  <c r="D36" i="14"/>
  <c r="C36" i="14"/>
  <c r="AN35" i="14"/>
  <c r="AM35" i="14"/>
  <c r="AL35" i="14"/>
  <c r="AK35" i="14"/>
  <c r="AJ35" i="14"/>
  <c r="AI35" i="14"/>
  <c r="AH35" i="14"/>
  <c r="AG35" i="14"/>
  <c r="AF35" i="14"/>
  <c r="AE35" i="14"/>
  <c r="AD35" i="14"/>
  <c r="AC35" i="14"/>
  <c r="AB35" i="14"/>
  <c r="AA35" i="14"/>
  <c r="Z35" i="14"/>
  <c r="Y35" i="14"/>
  <c r="X35" i="14"/>
  <c r="W35" i="14"/>
  <c r="S35" i="14"/>
  <c r="R35" i="14"/>
  <c r="Q35" i="14"/>
  <c r="P35" i="14"/>
  <c r="M35" i="14"/>
  <c r="L35" i="14"/>
  <c r="K35" i="14"/>
  <c r="J35" i="14"/>
  <c r="I35" i="14"/>
  <c r="H35" i="14"/>
  <c r="D35" i="14"/>
  <c r="C35" i="14"/>
  <c r="AN34" i="14"/>
  <c r="AM34" i="14"/>
  <c r="AL34" i="14"/>
  <c r="AK34" i="14"/>
  <c r="AJ34" i="14"/>
  <c r="AI34" i="14"/>
  <c r="AH34" i="14"/>
  <c r="AG34" i="14"/>
  <c r="AF34" i="14"/>
  <c r="AE34" i="14"/>
  <c r="AD34" i="14"/>
  <c r="AC34" i="14"/>
  <c r="AB34" i="14"/>
  <c r="AA34" i="14"/>
  <c r="Z34" i="14"/>
  <c r="Y34" i="14"/>
  <c r="X34" i="14"/>
  <c r="W34" i="14"/>
  <c r="S34" i="14"/>
  <c r="R34" i="14"/>
  <c r="Q34" i="14"/>
  <c r="P34" i="14"/>
  <c r="M34" i="14"/>
  <c r="L34" i="14"/>
  <c r="K34" i="14"/>
  <c r="J34" i="14"/>
  <c r="I34" i="14"/>
  <c r="H34" i="14"/>
  <c r="D34" i="14"/>
  <c r="C34" i="14"/>
  <c r="AN33" i="14"/>
  <c r="AM33" i="14"/>
  <c r="AL33" i="14"/>
  <c r="AK33" i="14"/>
  <c r="AJ33" i="14"/>
  <c r="AI33" i="14"/>
  <c r="AH33" i="14"/>
  <c r="AG33" i="14"/>
  <c r="AF33" i="14"/>
  <c r="AE33" i="14"/>
  <c r="AD33" i="14"/>
  <c r="AC33" i="14"/>
  <c r="AB33" i="14"/>
  <c r="AA33" i="14"/>
  <c r="Z33" i="14"/>
  <c r="Y33" i="14"/>
  <c r="X33" i="14"/>
  <c r="W33" i="14"/>
  <c r="S33" i="14"/>
  <c r="R33" i="14"/>
  <c r="Q33" i="14"/>
  <c r="P33" i="14"/>
  <c r="M33" i="14"/>
  <c r="L33" i="14"/>
  <c r="K33" i="14"/>
  <c r="J33" i="14"/>
  <c r="I33" i="14"/>
  <c r="H33" i="14"/>
  <c r="D33" i="14"/>
  <c r="C33" i="14"/>
  <c r="AN32" i="14"/>
  <c r="AM32" i="14"/>
  <c r="AL32" i="14"/>
  <c r="AK32" i="14"/>
  <c r="AJ32" i="14"/>
  <c r="AI32" i="14"/>
  <c r="AH32" i="14"/>
  <c r="AG32" i="14"/>
  <c r="AF32" i="14"/>
  <c r="AE32" i="14"/>
  <c r="AD32" i="14"/>
  <c r="AC32" i="14"/>
  <c r="AB32" i="14"/>
  <c r="AA32" i="14"/>
  <c r="Z32" i="14"/>
  <c r="Y32" i="14"/>
  <c r="X32" i="14"/>
  <c r="W32" i="14"/>
  <c r="S32" i="14"/>
  <c r="R32" i="14"/>
  <c r="Q32" i="14"/>
  <c r="P32" i="14"/>
  <c r="M32" i="14"/>
  <c r="L32" i="14"/>
  <c r="K32" i="14"/>
  <c r="J32" i="14"/>
  <c r="I32" i="14"/>
  <c r="H32" i="14"/>
  <c r="D32" i="14"/>
  <c r="C32" i="14"/>
  <c r="AN31" i="14"/>
  <c r="AM31" i="14"/>
  <c r="AL31" i="14"/>
  <c r="AK31" i="14"/>
  <c r="AJ31" i="14"/>
  <c r="AI31" i="14"/>
  <c r="AH31" i="14"/>
  <c r="AG31" i="14"/>
  <c r="AF31" i="14"/>
  <c r="AE31" i="14"/>
  <c r="AD31" i="14"/>
  <c r="AC31" i="14"/>
  <c r="AB31" i="14"/>
  <c r="AA31" i="14"/>
  <c r="Z31" i="14"/>
  <c r="Y31" i="14"/>
  <c r="X31" i="14"/>
  <c r="W31" i="14"/>
  <c r="S31" i="14"/>
  <c r="R31" i="14"/>
  <c r="Q31" i="14"/>
  <c r="P31" i="14"/>
  <c r="M31" i="14"/>
  <c r="L31" i="14"/>
  <c r="K31" i="14"/>
  <c r="J31" i="14"/>
  <c r="I31" i="14"/>
  <c r="H31" i="14"/>
  <c r="D31" i="14"/>
  <c r="C31" i="14"/>
  <c r="AN30" i="14"/>
  <c r="AM30" i="14"/>
  <c r="AL30" i="14"/>
  <c r="AK30" i="14"/>
  <c r="AJ30" i="14"/>
  <c r="AI30" i="14"/>
  <c r="AH30" i="14"/>
  <c r="AG30" i="14"/>
  <c r="AF30" i="14"/>
  <c r="AE30" i="14"/>
  <c r="AD30" i="14"/>
  <c r="AC30" i="14"/>
  <c r="AB30" i="14"/>
  <c r="AA30" i="14"/>
  <c r="Z30" i="14"/>
  <c r="Y30" i="14"/>
  <c r="X30" i="14"/>
  <c r="W30" i="14"/>
  <c r="S30" i="14"/>
  <c r="R30" i="14"/>
  <c r="Q30" i="14"/>
  <c r="P30" i="14"/>
  <c r="M30" i="14"/>
  <c r="L30" i="14"/>
  <c r="K30" i="14"/>
  <c r="J30" i="14"/>
  <c r="I30" i="14"/>
  <c r="H30" i="14"/>
  <c r="D30" i="14"/>
  <c r="C30" i="14"/>
  <c r="AN29" i="14"/>
  <c r="AM29" i="14"/>
  <c r="AL29" i="14"/>
  <c r="AK29" i="14"/>
  <c r="AJ29" i="14"/>
  <c r="AI29" i="14"/>
  <c r="AH29" i="14"/>
  <c r="AG29" i="14"/>
  <c r="AF29" i="14"/>
  <c r="AE29" i="14"/>
  <c r="AD29" i="14"/>
  <c r="AC29" i="14"/>
  <c r="AB29" i="14"/>
  <c r="AA29" i="14"/>
  <c r="Z29" i="14"/>
  <c r="Y29" i="14"/>
  <c r="X29" i="14"/>
  <c r="W29" i="14"/>
  <c r="S29" i="14"/>
  <c r="R29" i="14"/>
  <c r="Q29" i="14"/>
  <c r="P29" i="14"/>
  <c r="M29" i="14"/>
  <c r="L29" i="14"/>
  <c r="K29" i="14"/>
  <c r="J29" i="14"/>
  <c r="I29" i="14"/>
  <c r="H29" i="14"/>
  <c r="D29" i="14"/>
  <c r="C29" i="14"/>
  <c r="AN28" i="14"/>
  <c r="AM28" i="14"/>
  <c r="AL28" i="14"/>
  <c r="AK28" i="14"/>
  <c r="AJ28" i="14"/>
  <c r="AI28" i="14"/>
  <c r="AH28" i="14"/>
  <c r="AG28" i="14"/>
  <c r="AF28" i="14"/>
  <c r="AE28" i="14"/>
  <c r="AD28" i="14"/>
  <c r="AC28" i="14"/>
  <c r="AB28" i="14"/>
  <c r="AA28" i="14"/>
  <c r="Z28" i="14"/>
  <c r="Y28" i="14"/>
  <c r="X28" i="14"/>
  <c r="W28" i="14"/>
  <c r="S28" i="14"/>
  <c r="R28" i="14"/>
  <c r="Q28" i="14"/>
  <c r="P28" i="14"/>
  <c r="M28" i="14"/>
  <c r="L28" i="14"/>
  <c r="K28" i="14"/>
  <c r="J28" i="14"/>
  <c r="I28" i="14"/>
  <c r="H28" i="14"/>
  <c r="D28" i="14"/>
  <c r="C28" i="14"/>
  <c r="AN27" i="14"/>
  <c r="AM27" i="14"/>
  <c r="AL27" i="14"/>
  <c r="AK27" i="14"/>
  <c r="AJ27" i="14"/>
  <c r="AI27" i="14"/>
  <c r="AH27" i="14"/>
  <c r="AG27" i="14"/>
  <c r="AF27" i="14"/>
  <c r="AE27" i="14"/>
  <c r="AD27" i="14"/>
  <c r="AC27" i="14"/>
  <c r="AB27" i="14"/>
  <c r="AA27" i="14"/>
  <c r="Z27" i="14"/>
  <c r="Y27" i="14"/>
  <c r="X27" i="14"/>
  <c r="W27" i="14"/>
  <c r="S27" i="14"/>
  <c r="R27" i="14"/>
  <c r="Q27" i="14"/>
  <c r="P27" i="14"/>
  <c r="M27" i="14"/>
  <c r="L27" i="14"/>
  <c r="K27" i="14"/>
  <c r="J27" i="14"/>
  <c r="I27" i="14"/>
  <c r="H27" i="14"/>
  <c r="D27" i="14"/>
  <c r="C27" i="14"/>
  <c r="AN26" i="14"/>
  <c r="AM26" i="14"/>
  <c r="AL26" i="14"/>
  <c r="AK26" i="14"/>
  <c r="AJ26" i="14"/>
  <c r="AI26" i="14"/>
  <c r="AH26" i="14"/>
  <c r="AG26" i="14"/>
  <c r="AF26" i="14"/>
  <c r="AE26" i="14"/>
  <c r="AD26" i="14"/>
  <c r="AC26" i="14"/>
  <c r="AB26" i="14"/>
  <c r="AA26" i="14"/>
  <c r="Z26" i="14"/>
  <c r="Y26" i="14"/>
  <c r="X26" i="14"/>
  <c r="W26" i="14"/>
  <c r="S26" i="14"/>
  <c r="R26" i="14"/>
  <c r="Q26" i="14"/>
  <c r="P26" i="14"/>
  <c r="M26" i="14"/>
  <c r="L26" i="14"/>
  <c r="K26" i="14"/>
  <c r="J26" i="14"/>
  <c r="I26" i="14"/>
  <c r="H26" i="14"/>
  <c r="D26" i="14"/>
  <c r="C26" i="14"/>
  <c r="AN25" i="14"/>
  <c r="AM25" i="14"/>
  <c r="AL25" i="14"/>
  <c r="AK25" i="14"/>
  <c r="AJ25" i="14"/>
  <c r="AI25" i="14"/>
  <c r="AH25" i="14"/>
  <c r="AG25" i="14"/>
  <c r="AF25" i="14"/>
  <c r="AE25" i="14"/>
  <c r="AD25" i="14"/>
  <c r="AC25" i="14"/>
  <c r="AB25" i="14"/>
  <c r="AA25" i="14"/>
  <c r="Z25" i="14"/>
  <c r="Y25" i="14"/>
  <c r="X25" i="14"/>
  <c r="W25" i="14"/>
  <c r="S25" i="14"/>
  <c r="R25" i="14"/>
  <c r="Q25" i="14"/>
  <c r="P25" i="14"/>
  <c r="M25" i="14"/>
  <c r="L25" i="14"/>
  <c r="K25" i="14"/>
  <c r="J25" i="14"/>
  <c r="I25" i="14"/>
  <c r="H25" i="14"/>
  <c r="D25" i="14"/>
  <c r="C25" i="14"/>
  <c r="W12" i="14"/>
  <c r="B12" i="14"/>
  <c r="W55" i="16"/>
  <c r="W50" i="16"/>
  <c r="W51" i="16"/>
  <c r="W53" i="16"/>
  <c r="T55" i="16"/>
  <c r="T51" i="16"/>
  <c r="T50" i="16"/>
  <c r="AO43" i="14"/>
  <c r="AO46" i="14"/>
  <c r="AO49" i="14"/>
  <c r="AO41" i="14"/>
  <c r="AO45" i="14"/>
  <c r="AO44" i="14"/>
  <c r="AO48" i="14"/>
  <c r="AO47" i="14"/>
  <c r="AO42" i="14"/>
  <c r="AO25" i="14"/>
  <c r="AO29" i="14"/>
  <c r="AO33" i="14"/>
  <c r="AO37" i="14"/>
  <c r="AO28" i="14"/>
  <c r="AO32" i="14"/>
  <c r="AO36" i="14"/>
  <c r="AO40" i="14"/>
  <c r="AO27" i="14"/>
  <c r="AO31" i="14"/>
  <c r="AO35" i="14"/>
  <c r="AO39" i="14"/>
  <c r="AO26" i="14"/>
  <c r="AO30" i="14"/>
  <c r="AO34" i="14"/>
  <c r="AO38" i="14"/>
  <c r="AR53" i="14"/>
  <c r="AR55" i="14"/>
  <c r="AR50" i="14"/>
  <c r="AR51" i="14"/>
  <c r="AO50" i="14"/>
  <c r="T51" i="14"/>
  <c r="AO53" i="14"/>
  <c r="AO51" i="14"/>
  <c r="AO55" i="14"/>
  <c r="T55" i="14"/>
  <c r="T50" i="14"/>
  <c r="T53" i="14"/>
  <c r="BI49" i="13"/>
  <c r="BH49" i="13"/>
  <c r="BG49" i="13"/>
  <c r="BF49" i="13"/>
  <c r="BE49" i="13"/>
  <c r="BD49" i="13"/>
  <c r="BC49" i="13"/>
  <c r="BB49" i="13"/>
  <c r="BA49" i="13"/>
  <c r="AZ49" i="13"/>
  <c r="AY49" i="13"/>
  <c r="AX49" i="13"/>
  <c r="AW49" i="13"/>
  <c r="AT49" i="13"/>
  <c r="AS49" i="13"/>
  <c r="AR49" i="13"/>
  <c r="BJ49" i="13" s="1"/>
  <c r="AL49" i="13"/>
  <c r="AK49" i="13"/>
  <c r="AH49" i="13"/>
  <c r="AG49" i="13"/>
  <c r="AF49" i="13"/>
  <c r="AE49" i="13"/>
  <c r="S49" i="13"/>
  <c r="R49" i="13"/>
  <c r="Q49" i="13"/>
  <c r="P49" i="13"/>
  <c r="O49" i="13"/>
  <c r="N49" i="13"/>
  <c r="M49" i="13"/>
  <c r="L49" i="13"/>
  <c r="K49" i="13"/>
  <c r="J49" i="13"/>
  <c r="I49" i="13"/>
  <c r="H49" i="13"/>
  <c r="G49" i="13"/>
  <c r="D49" i="13"/>
  <c r="C49" i="13"/>
  <c r="B49" i="13"/>
  <c r="BI48" i="13"/>
  <c r="BH48" i="13"/>
  <c r="BG48" i="13"/>
  <c r="BF48" i="13"/>
  <c r="BE48" i="13"/>
  <c r="BD48" i="13"/>
  <c r="BC48" i="13"/>
  <c r="BB48" i="13"/>
  <c r="BA48" i="13"/>
  <c r="AZ48" i="13"/>
  <c r="AY48" i="13"/>
  <c r="AX48" i="13"/>
  <c r="AW48" i="13"/>
  <c r="AT48" i="13"/>
  <c r="AS48" i="13"/>
  <c r="AR48" i="13"/>
  <c r="BJ48" i="13" s="1"/>
  <c r="AL48" i="13"/>
  <c r="AK48" i="13"/>
  <c r="AH48" i="13"/>
  <c r="AG48" i="13"/>
  <c r="AF48" i="13"/>
  <c r="AE48" i="13"/>
  <c r="S48" i="13"/>
  <c r="R48" i="13"/>
  <c r="Q48" i="13"/>
  <c r="P48" i="13"/>
  <c r="O48" i="13"/>
  <c r="N48" i="13"/>
  <c r="M48" i="13"/>
  <c r="L48" i="13"/>
  <c r="K48" i="13"/>
  <c r="J48" i="13"/>
  <c r="I48" i="13"/>
  <c r="H48" i="13"/>
  <c r="G48" i="13"/>
  <c r="D48" i="13"/>
  <c r="C48" i="13"/>
  <c r="B48" i="13"/>
  <c r="BI47" i="13"/>
  <c r="BH47" i="13"/>
  <c r="BG47" i="13"/>
  <c r="BF47" i="13"/>
  <c r="BE47" i="13"/>
  <c r="BD47" i="13"/>
  <c r="BC47" i="13"/>
  <c r="BB47" i="13"/>
  <c r="BA47" i="13"/>
  <c r="AZ47" i="13"/>
  <c r="AY47" i="13"/>
  <c r="AX47" i="13"/>
  <c r="AW47" i="13"/>
  <c r="AT47" i="13"/>
  <c r="AS47" i="13"/>
  <c r="AR47" i="13"/>
  <c r="BJ47" i="13" s="1"/>
  <c r="AL47" i="13"/>
  <c r="AK47" i="13"/>
  <c r="AH47" i="13"/>
  <c r="AG47" i="13"/>
  <c r="AF47" i="13"/>
  <c r="AE47" i="13"/>
  <c r="S47" i="13"/>
  <c r="R47" i="13"/>
  <c r="Q47" i="13"/>
  <c r="P47" i="13"/>
  <c r="O47" i="13"/>
  <c r="N47" i="13"/>
  <c r="M47" i="13"/>
  <c r="L47" i="13"/>
  <c r="K47" i="13"/>
  <c r="J47" i="13"/>
  <c r="I47" i="13"/>
  <c r="H47" i="13"/>
  <c r="G47" i="13"/>
  <c r="D47" i="13"/>
  <c r="C47" i="13"/>
  <c r="B47" i="13"/>
  <c r="BI46" i="13"/>
  <c r="BH46" i="13"/>
  <c r="BG46" i="13"/>
  <c r="BF46" i="13"/>
  <c r="BE46" i="13"/>
  <c r="BD46" i="13"/>
  <c r="BC46" i="13"/>
  <c r="BB46" i="13"/>
  <c r="BA46" i="13"/>
  <c r="AZ46" i="13"/>
  <c r="AY46" i="13"/>
  <c r="AX46" i="13"/>
  <c r="AW46" i="13"/>
  <c r="AT46" i="13"/>
  <c r="AS46" i="13"/>
  <c r="AR46" i="13"/>
  <c r="BJ46" i="13" s="1"/>
  <c r="AL46" i="13"/>
  <c r="AK46" i="13"/>
  <c r="AH46" i="13"/>
  <c r="AG46" i="13"/>
  <c r="AF46" i="13"/>
  <c r="AE46" i="13"/>
  <c r="S46" i="13"/>
  <c r="R46" i="13"/>
  <c r="Q46" i="13"/>
  <c r="P46" i="13"/>
  <c r="O46" i="13"/>
  <c r="N46" i="13"/>
  <c r="M46" i="13"/>
  <c r="L46" i="13"/>
  <c r="K46" i="13"/>
  <c r="J46" i="13"/>
  <c r="I46" i="13"/>
  <c r="H46" i="13"/>
  <c r="G46" i="13"/>
  <c r="D46" i="13"/>
  <c r="C46" i="13"/>
  <c r="B46" i="13"/>
  <c r="BI45" i="13"/>
  <c r="BH45" i="13"/>
  <c r="BG45" i="13"/>
  <c r="BF45" i="13"/>
  <c r="BE45" i="13"/>
  <c r="BD45" i="13"/>
  <c r="BC45" i="13"/>
  <c r="BB45" i="13"/>
  <c r="BA45" i="13"/>
  <c r="AZ45" i="13"/>
  <c r="AY45" i="13"/>
  <c r="AX45" i="13"/>
  <c r="AW45" i="13"/>
  <c r="AT45" i="13"/>
  <c r="AS45" i="13"/>
  <c r="AR45" i="13"/>
  <c r="BJ45" i="13" s="1"/>
  <c r="AL45" i="13"/>
  <c r="AK45" i="13"/>
  <c r="AH45" i="13"/>
  <c r="AG45" i="13"/>
  <c r="AF45" i="13"/>
  <c r="AE45" i="13"/>
  <c r="S45" i="13"/>
  <c r="R45" i="13"/>
  <c r="Q45" i="13"/>
  <c r="P45" i="13"/>
  <c r="O45" i="13"/>
  <c r="N45" i="13"/>
  <c r="M45" i="13"/>
  <c r="L45" i="13"/>
  <c r="K45" i="13"/>
  <c r="J45" i="13"/>
  <c r="I45" i="13"/>
  <c r="H45" i="13"/>
  <c r="G45" i="13"/>
  <c r="D45" i="13"/>
  <c r="C45" i="13"/>
  <c r="B45" i="13"/>
  <c r="BI44" i="13"/>
  <c r="BH44" i="13"/>
  <c r="BG44" i="13"/>
  <c r="BF44" i="13"/>
  <c r="BE44" i="13"/>
  <c r="BD44" i="13"/>
  <c r="BC44" i="13"/>
  <c r="BB44" i="13"/>
  <c r="BA44" i="13"/>
  <c r="AZ44" i="13"/>
  <c r="AY44" i="13"/>
  <c r="AX44" i="13"/>
  <c r="AW44" i="13"/>
  <c r="AT44" i="13"/>
  <c r="AS44" i="13"/>
  <c r="AR44" i="13"/>
  <c r="BJ44" i="13" s="1"/>
  <c r="AL44" i="13"/>
  <c r="AK44" i="13"/>
  <c r="AH44" i="13"/>
  <c r="AG44" i="13"/>
  <c r="AF44" i="13"/>
  <c r="AE44" i="13"/>
  <c r="S44" i="13"/>
  <c r="R44" i="13"/>
  <c r="Q44" i="13"/>
  <c r="P44" i="13"/>
  <c r="O44" i="13"/>
  <c r="N44" i="13"/>
  <c r="M44" i="13"/>
  <c r="L44" i="13"/>
  <c r="K44" i="13"/>
  <c r="J44" i="13"/>
  <c r="I44" i="13"/>
  <c r="H44" i="13"/>
  <c r="G44" i="13"/>
  <c r="D44" i="13"/>
  <c r="C44" i="13"/>
  <c r="B44" i="13"/>
  <c r="BI43" i="13"/>
  <c r="BH43" i="13"/>
  <c r="BG43" i="13"/>
  <c r="BF43" i="13"/>
  <c r="BE43" i="13"/>
  <c r="BD43" i="13"/>
  <c r="BC43" i="13"/>
  <c r="BB43" i="13"/>
  <c r="BA43" i="13"/>
  <c r="AZ43" i="13"/>
  <c r="AY43" i="13"/>
  <c r="AX43" i="13"/>
  <c r="AW43" i="13"/>
  <c r="AT43" i="13"/>
  <c r="AS43" i="13"/>
  <c r="AR43" i="13"/>
  <c r="BJ43" i="13" s="1"/>
  <c r="AL43" i="13"/>
  <c r="AK43" i="13"/>
  <c r="AH43" i="13"/>
  <c r="AG43" i="13"/>
  <c r="AF43" i="13"/>
  <c r="AE43" i="13"/>
  <c r="S43" i="13"/>
  <c r="R43" i="13"/>
  <c r="Q43" i="13"/>
  <c r="P43" i="13"/>
  <c r="O43" i="13"/>
  <c r="N43" i="13"/>
  <c r="M43" i="13"/>
  <c r="L43" i="13"/>
  <c r="K43" i="13"/>
  <c r="J43" i="13"/>
  <c r="I43" i="13"/>
  <c r="H43" i="13"/>
  <c r="G43" i="13"/>
  <c r="D43" i="13"/>
  <c r="C43" i="13"/>
  <c r="B43" i="13"/>
  <c r="BI42" i="13"/>
  <c r="BH42" i="13"/>
  <c r="BG42" i="13"/>
  <c r="BF42" i="13"/>
  <c r="BE42" i="13"/>
  <c r="BD42" i="13"/>
  <c r="BC42" i="13"/>
  <c r="BB42" i="13"/>
  <c r="BA42" i="13"/>
  <c r="AZ42" i="13"/>
  <c r="AY42" i="13"/>
  <c r="AX42" i="13"/>
  <c r="AW42" i="13"/>
  <c r="AT42" i="13"/>
  <c r="AS42" i="13"/>
  <c r="AR42" i="13"/>
  <c r="BJ42" i="13" s="1"/>
  <c r="AL42" i="13"/>
  <c r="AK42" i="13"/>
  <c r="AH42" i="13"/>
  <c r="AG42" i="13"/>
  <c r="AF42" i="13"/>
  <c r="AE42" i="13"/>
  <c r="S42" i="13"/>
  <c r="R42" i="13"/>
  <c r="Q42" i="13"/>
  <c r="P42" i="13"/>
  <c r="O42" i="13"/>
  <c r="N42" i="13"/>
  <c r="M42" i="13"/>
  <c r="L42" i="13"/>
  <c r="K42" i="13"/>
  <c r="J42" i="13"/>
  <c r="I42" i="13"/>
  <c r="H42" i="13"/>
  <c r="G42" i="13"/>
  <c r="D42" i="13"/>
  <c r="C42" i="13"/>
  <c r="B42" i="13"/>
  <c r="BI41" i="13"/>
  <c r="BH41" i="13"/>
  <c r="BG41" i="13"/>
  <c r="BF41" i="13"/>
  <c r="BE41" i="13"/>
  <c r="BD41" i="13"/>
  <c r="BC41" i="13"/>
  <c r="BB41" i="13"/>
  <c r="BA41" i="13"/>
  <c r="AZ41" i="13"/>
  <c r="AY41" i="13"/>
  <c r="AX41" i="13"/>
  <c r="AW41" i="13"/>
  <c r="AT41" i="13"/>
  <c r="AS41" i="13"/>
  <c r="AR41" i="13"/>
  <c r="BJ41" i="13" s="1"/>
  <c r="AL41" i="13"/>
  <c r="AK41" i="13"/>
  <c r="AH41" i="13"/>
  <c r="AG41" i="13"/>
  <c r="AF41" i="13"/>
  <c r="AE41" i="13"/>
  <c r="S41" i="13"/>
  <c r="R41" i="13"/>
  <c r="Q41" i="13"/>
  <c r="P41" i="13"/>
  <c r="O41" i="13"/>
  <c r="N41" i="13"/>
  <c r="M41" i="13"/>
  <c r="L41" i="13"/>
  <c r="K41" i="13"/>
  <c r="J41" i="13"/>
  <c r="I41" i="13"/>
  <c r="H41" i="13"/>
  <c r="G41" i="13"/>
  <c r="D41" i="13"/>
  <c r="C41" i="13"/>
  <c r="B41" i="13"/>
  <c r="BI40" i="13"/>
  <c r="BH40" i="13"/>
  <c r="BG40" i="13"/>
  <c r="BF40" i="13"/>
  <c r="BE40" i="13"/>
  <c r="BD40" i="13"/>
  <c r="BC40" i="13"/>
  <c r="BB40" i="13"/>
  <c r="BA40" i="13"/>
  <c r="AZ40" i="13"/>
  <c r="AY40" i="13"/>
  <c r="AX40" i="13"/>
  <c r="AW40" i="13"/>
  <c r="AT40" i="13"/>
  <c r="AS40" i="13"/>
  <c r="AR40" i="13"/>
  <c r="BJ40" i="13" s="1"/>
  <c r="AL40" i="13"/>
  <c r="AK40" i="13"/>
  <c r="AH40" i="13"/>
  <c r="AG40" i="13"/>
  <c r="AF40" i="13"/>
  <c r="AE40" i="13"/>
  <c r="S40" i="13"/>
  <c r="R40" i="13"/>
  <c r="Q40" i="13"/>
  <c r="P40" i="13"/>
  <c r="O40" i="13"/>
  <c r="N40" i="13"/>
  <c r="M40" i="13"/>
  <c r="L40" i="13"/>
  <c r="K40" i="13"/>
  <c r="J40" i="13"/>
  <c r="I40" i="13"/>
  <c r="H40" i="13"/>
  <c r="G40" i="13"/>
  <c r="D40" i="13"/>
  <c r="C40" i="13"/>
  <c r="B40" i="13"/>
  <c r="BI39" i="13"/>
  <c r="BH39" i="13"/>
  <c r="BG39" i="13"/>
  <c r="BF39" i="13"/>
  <c r="BE39" i="13"/>
  <c r="BD39" i="13"/>
  <c r="BC39" i="13"/>
  <c r="BB39" i="13"/>
  <c r="BA39" i="13"/>
  <c r="AZ39" i="13"/>
  <c r="AY39" i="13"/>
  <c r="AX39" i="13"/>
  <c r="AW39" i="13"/>
  <c r="AT39" i="13"/>
  <c r="AS39" i="13"/>
  <c r="AR39" i="13"/>
  <c r="BJ39" i="13" s="1"/>
  <c r="AL39" i="13"/>
  <c r="AK39" i="13"/>
  <c r="AH39" i="13"/>
  <c r="AG39" i="13"/>
  <c r="AF39" i="13"/>
  <c r="AE39" i="13"/>
  <c r="S39" i="13"/>
  <c r="R39" i="13"/>
  <c r="Q39" i="13"/>
  <c r="P39" i="13"/>
  <c r="O39" i="13"/>
  <c r="N39" i="13"/>
  <c r="M39" i="13"/>
  <c r="L39" i="13"/>
  <c r="K39" i="13"/>
  <c r="J39" i="13"/>
  <c r="I39" i="13"/>
  <c r="H39" i="13"/>
  <c r="G39" i="13"/>
  <c r="D39" i="13"/>
  <c r="C39" i="13"/>
  <c r="B39" i="13"/>
  <c r="BI38" i="13"/>
  <c r="BH38" i="13"/>
  <c r="BG38" i="13"/>
  <c r="BF38" i="13"/>
  <c r="BE38" i="13"/>
  <c r="BD38" i="13"/>
  <c r="BC38" i="13"/>
  <c r="BB38" i="13"/>
  <c r="BA38" i="13"/>
  <c r="AZ38" i="13"/>
  <c r="AY38" i="13"/>
  <c r="AX38" i="13"/>
  <c r="AW38" i="13"/>
  <c r="AT38" i="13"/>
  <c r="AS38" i="13"/>
  <c r="AR38" i="13"/>
  <c r="BJ38" i="13" s="1"/>
  <c r="AL38" i="13"/>
  <c r="AK38" i="13"/>
  <c r="AH38" i="13"/>
  <c r="AG38" i="13"/>
  <c r="AF38" i="13"/>
  <c r="AE38" i="13"/>
  <c r="S38" i="13"/>
  <c r="R38" i="13"/>
  <c r="Q38" i="13"/>
  <c r="P38" i="13"/>
  <c r="O38" i="13"/>
  <c r="N38" i="13"/>
  <c r="M38" i="13"/>
  <c r="L38" i="13"/>
  <c r="K38" i="13"/>
  <c r="J38" i="13"/>
  <c r="I38" i="13"/>
  <c r="H38" i="13"/>
  <c r="G38" i="13"/>
  <c r="D38" i="13"/>
  <c r="C38" i="13"/>
  <c r="B38" i="13"/>
  <c r="BI37" i="13"/>
  <c r="BH37" i="13"/>
  <c r="BG37" i="13"/>
  <c r="BF37" i="13"/>
  <c r="BE37" i="13"/>
  <c r="BD37" i="13"/>
  <c r="BC37" i="13"/>
  <c r="BB37" i="13"/>
  <c r="BA37" i="13"/>
  <c r="AZ37" i="13"/>
  <c r="AY37" i="13"/>
  <c r="AX37" i="13"/>
  <c r="AW37" i="13"/>
  <c r="AT37" i="13"/>
  <c r="AS37" i="13"/>
  <c r="AR37" i="13"/>
  <c r="BJ37" i="13" s="1"/>
  <c r="AL37" i="13"/>
  <c r="AK37" i="13"/>
  <c r="AH37" i="13"/>
  <c r="AG37" i="13"/>
  <c r="AF37" i="13"/>
  <c r="AE37" i="13"/>
  <c r="S37" i="13"/>
  <c r="R37" i="13"/>
  <c r="Q37" i="13"/>
  <c r="P37" i="13"/>
  <c r="O37" i="13"/>
  <c r="N37" i="13"/>
  <c r="M37" i="13"/>
  <c r="L37" i="13"/>
  <c r="K37" i="13"/>
  <c r="J37" i="13"/>
  <c r="I37" i="13"/>
  <c r="H37" i="13"/>
  <c r="G37" i="13"/>
  <c r="D37" i="13"/>
  <c r="C37" i="13"/>
  <c r="B37" i="13"/>
  <c r="BI36" i="13"/>
  <c r="BH36" i="13"/>
  <c r="BG36" i="13"/>
  <c r="BF36" i="13"/>
  <c r="BE36" i="13"/>
  <c r="BD36" i="13"/>
  <c r="BC36" i="13"/>
  <c r="BB36" i="13"/>
  <c r="BA36" i="13"/>
  <c r="AZ36" i="13"/>
  <c r="AY36" i="13"/>
  <c r="AX36" i="13"/>
  <c r="AW36" i="13"/>
  <c r="AT36" i="13"/>
  <c r="AS36" i="13"/>
  <c r="AR36" i="13"/>
  <c r="BJ36" i="13" s="1"/>
  <c r="AL36" i="13"/>
  <c r="AK36" i="13"/>
  <c r="AH36" i="13"/>
  <c r="AG36" i="13"/>
  <c r="AF36" i="13"/>
  <c r="AE36" i="13"/>
  <c r="S36" i="13"/>
  <c r="R36" i="13"/>
  <c r="Q36" i="13"/>
  <c r="P36" i="13"/>
  <c r="O36" i="13"/>
  <c r="N36" i="13"/>
  <c r="M36" i="13"/>
  <c r="L36" i="13"/>
  <c r="K36" i="13"/>
  <c r="J36" i="13"/>
  <c r="I36" i="13"/>
  <c r="H36" i="13"/>
  <c r="G36" i="13"/>
  <c r="D36" i="13"/>
  <c r="C36" i="13"/>
  <c r="B36" i="13"/>
  <c r="BI35" i="13"/>
  <c r="BH35" i="13"/>
  <c r="BG35" i="13"/>
  <c r="BF35" i="13"/>
  <c r="BE35" i="13"/>
  <c r="BD35" i="13"/>
  <c r="BC35" i="13"/>
  <c r="BB35" i="13"/>
  <c r="BA35" i="13"/>
  <c r="AZ35" i="13"/>
  <c r="AY35" i="13"/>
  <c r="AX35" i="13"/>
  <c r="AW35" i="13"/>
  <c r="AT35" i="13"/>
  <c r="AS35" i="13"/>
  <c r="AR35" i="13"/>
  <c r="BJ35" i="13" s="1"/>
  <c r="AL35" i="13"/>
  <c r="AK35" i="13"/>
  <c r="AH35" i="13"/>
  <c r="AG35" i="13"/>
  <c r="AF35" i="13"/>
  <c r="AE35" i="13"/>
  <c r="S35" i="13"/>
  <c r="R35" i="13"/>
  <c r="Q35" i="13"/>
  <c r="P35" i="13"/>
  <c r="O35" i="13"/>
  <c r="N35" i="13"/>
  <c r="M35" i="13"/>
  <c r="L35" i="13"/>
  <c r="K35" i="13"/>
  <c r="J35" i="13"/>
  <c r="I35" i="13"/>
  <c r="H35" i="13"/>
  <c r="G35" i="13"/>
  <c r="D35" i="13"/>
  <c r="C35" i="13"/>
  <c r="B35" i="13"/>
  <c r="BI34" i="13"/>
  <c r="BH34" i="13"/>
  <c r="BG34" i="13"/>
  <c r="BF34" i="13"/>
  <c r="BE34" i="13"/>
  <c r="BD34" i="13"/>
  <c r="BC34" i="13"/>
  <c r="BB34" i="13"/>
  <c r="BA34" i="13"/>
  <c r="AZ34" i="13"/>
  <c r="AY34" i="13"/>
  <c r="AX34" i="13"/>
  <c r="AW34" i="13"/>
  <c r="AT34" i="13"/>
  <c r="AS34" i="13"/>
  <c r="AR34" i="13"/>
  <c r="BJ34" i="13" s="1"/>
  <c r="AL34" i="13"/>
  <c r="AK34" i="13"/>
  <c r="AH34" i="13"/>
  <c r="AG34" i="13"/>
  <c r="AF34" i="13"/>
  <c r="AE34" i="13"/>
  <c r="S34" i="13"/>
  <c r="R34" i="13"/>
  <c r="Q34" i="13"/>
  <c r="P34" i="13"/>
  <c r="O34" i="13"/>
  <c r="N34" i="13"/>
  <c r="M34" i="13"/>
  <c r="L34" i="13"/>
  <c r="K34" i="13"/>
  <c r="J34" i="13"/>
  <c r="I34" i="13"/>
  <c r="H34" i="13"/>
  <c r="G34" i="13"/>
  <c r="D34" i="13"/>
  <c r="C34" i="13"/>
  <c r="B34" i="13"/>
  <c r="BI33" i="13"/>
  <c r="BH33" i="13"/>
  <c r="BG33" i="13"/>
  <c r="BF33" i="13"/>
  <c r="BE33" i="13"/>
  <c r="BD33" i="13"/>
  <c r="BC33" i="13"/>
  <c r="BB33" i="13"/>
  <c r="BA33" i="13"/>
  <c r="AZ33" i="13"/>
  <c r="AY33" i="13"/>
  <c r="AX33" i="13"/>
  <c r="AW33" i="13"/>
  <c r="AT33" i="13"/>
  <c r="AS33" i="13"/>
  <c r="AR33" i="13"/>
  <c r="BJ33" i="13" s="1"/>
  <c r="AL33" i="13"/>
  <c r="AK33" i="13"/>
  <c r="AH33" i="13"/>
  <c r="AG33" i="13"/>
  <c r="AF33" i="13"/>
  <c r="AE33" i="13"/>
  <c r="S33" i="13"/>
  <c r="R33" i="13"/>
  <c r="Q33" i="13"/>
  <c r="P33" i="13"/>
  <c r="O33" i="13"/>
  <c r="N33" i="13"/>
  <c r="M33" i="13"/>
  <c r="L33" i="13"/>
  <c r="K33" i="13"/>
  <c r="J33" i="13"/>
  <c r="I33" i="13"/>
  <c r="H33" i="13"/>
  <c r="G33" i="13"/>
  <c r="D33" i="13"/>
  <c r="C33" i="13"/>
  <c r="B33" i="13"/>
  <c r="BI32" i="13"/>
  <c r="BH32" i="13"/>
  <c r="BG32" i="13"/>
  <c r="BF32" i="13"/>
  <c r="BE32" i="13"/>
  <c r="BD32" i="13"/>
  <c r="BC32" i="13"/>
  <c r="BB32" i="13"/>
  <c r="BA32" i="13"/>
  <c r="AZ32" i="13"/>
  <c r="AY32" i="13"/>
  <c r="AX32" i="13"/>
  <c r="AW32" i="13"/>
  <c r="AT32" i="13"/>
  <c r="AS32" i="13"/>
  <c r="AR32" i="13"/>
  <c r="BJ32" i="13" s="1"/>
  <c r="AL32" i="13"/>
  <c r="AK32" i="13"/>
  <c r="AH32" i="13"/>
  <c r="AG32" i="13"/>
  <c r="AF32" i="13"/>
  <c r="AE32" i="13"/>
  <c r="S32" i="13"/>
  <c r="R32" i="13"/>
  <c r="Q32" i="13"/>
  <c r="P32" i="13"/>
  <c r="O32" i="13"/>
  <c r="N32" i="13"/>
  <c r="M32" i="13"/>
  <c r="L32" i="13"/>
  <c r="K32" i="13"/>
  <c r="J32" i="13"/>
  <c r="I32" i="13"/>
  <c r="H32" i="13"/>
  <c r="G32" i="13"/>
  <c r="D32" i="13"/>
  <c r="C32" i="13"/>
  <c r="B32" i="13"/>
  <c r="BI31" i="13"/>
  <c r="BH31" i="13"/>
  <c r="BG31" i="13"/>
  <c r="BF31" i="13"/>
  <c r="BE31" i="13"/>
  <c r="BD31" i="13"/>
  <c r="BC31" i="13"/>
  <c r="BB31" i="13"/>
  <c r="BA31" i="13"/>
  <c r="AZ31" i="13"/>
  <c r="AY31" i="13"/>
  <c r="AX31" i="13"/>
  <c r="AW31" i="13"/>
  <c r="AT31" i="13"/>
  <c r="AS31" i="13"/>
  <c r="AR31" i="13"/>
  <c r="BJ31" i="13" s="1"/>
  <c r="AL31" i="13"/>
  <c r="AK31" i="13"/>
  <c r="AH31" i="13"/>
  <c r="AG31" i="13"/>
  <c r="AF31" i="13"/>
  <c r="AE31" i="13"/>
  <c r="S31" i="13"/>
  <c r="R31" i="13"/>
  <c r="Q31" i="13"/>
  <c r="P31" i="13"/>
  <c r="O31" i="13"/>
  <c r="N31" i="13"/>
  <c r="M31" i="13"/>
  <c r="L31" i="13"/>
  <c r="K31" i="13"/>
  <c r="J31" i="13"/>
  <c r="I31" i="13"/>
  <c r="H31" i="13"/>
  <c r="G31" i="13"/>
  <c r="D31" i="13"/>
  <c r="C31" i="13"/>
  <c r="B31" i="13"/>
  <c r="BI30" i="13"/>
  <c r="BH30" i="13"/>
  <c r="BG30" i="13"/>
  <c r="BF30" i="13"/>
  <c r="BE30" i="13"/>
  <c r="BD30" i="13"/>
  <c r="BC30" i="13"/>
  <c r="BB30" i="13"/>
  <c r="BA30" i="13"/>
  <c r="AZ30" i="13"/>
  <c r="AY30" i="13"/>
  <c r="AX30" i="13"/>
  <c r="AW30" i="13"/>
  <c r="AT30" i="13"/>
  <c r="AS30" i="13"/>
  <c r="AR30" i="13"/>
  <c r="BJ30" i="13" s="1"/>
  <c r="AL30" i="13"/>
  <c r="AK30" i="13"/>
  <c r="AH30" i="13"/>
  <c r="AG30" i="13"/>
  <c r="AF30" i="13"/>
  <c r="AE30" i="13"/>
  <c r="S30" i="13"/>
  <c r="R30" i="13"/>
  <c r="Q30" i="13"/>
  <c r="P30" i="13"/>
  <c r="O30" i="13"/>
  <c r="N30" i="13"/>
  <c r="M30" i="13"/>
  <c r="L30" i="13"/>
  <c r="K30" i="13"/>
  <c r="J30" i="13"/>
  <c r="I30" i="13"/>
  <c r="H30" i="13"/>
  <c r="G30" i="13"/>
  <c r="D30" i="13"/>
  <c r="C30" i="13"/>
  <c r="B30" i="13"/>
  <c r="BI29" i="13"/>
  <c r="BH29" i="13"/>
  <c r="BG29" i="13"/>
  <c r="BF29" i="13"/>
  <c r="BE29" i="13"/>
  <c r="BD29" i="13"/>
  <c r="BC29" i="13"/>
  <c r="BB29" i="13"/>
  <c r="BA29" i="13"/>
  <c r="AZ29" i="13"/>
  <c r="AY29" i="13"/>
  <c r="AX29" i="13"/>
  <c r="AW29" i="13"/>
  <c r="AT29" i="13"/>
  <c r="AS29" i="13"/>
  <c r="AR29" i="13"/>
  <c r="BJ29" i="13" s="1"/>
  <c r="AL29" i="13"/>
  <c r="AK29" i="13"/>
  <c r="AH29" i="13"/>
  <c r="AG29" i="13"/>
  <c r="AF29" i="13"/>
  <c r="AE29" i="13"/>
  <c r="S29" i="13"/>
  <c r="R29" i="13"/>
  <c r="Q29" i="13"/>
  <c r="P29" i="13"/>
  <c r="O29" i="13"/>
  <c r="N29" i="13"/>
  <c r="M29" i="13"/>
  <c r="L29" i="13"/>
  <c r="K29" i="13"/>
  <c r="J29" i="13"/>
  <c r="I29" i="13"/>
  <c r="H29" i="13"/>
  <c r="G29" i="13"/>
  <c r="D29" i="13"/>
  <c r="C29" i="13"/>
  <c r="B29" i="13"/>
  <c r="BI28" i="13"/>
  <c r="BH28" i="13"/>
  <c r="BG28" i="13"/>
  <c r="BF28" i="13"/>
  <c r="BE28" i="13"/>
  <c r="BD28" i="13"/>
  <c r="BC28" i="13"/>
  <c r="BB28" i="13"/>
  <c r="BA28" i="13"/>
  <c r="AZ28" i="13"/>
  <c r="AY28" i="13"/>
  <c r="AX28" i="13"/>
  <c r="AW28" i="13"/>
  <c r="AT28" i="13"/>
  <c r="AS28" i="13"/>
  <c r="AR28" i="13"/>
  <c r="BJ28" i="13" s="1"/>
  <c r="AL28" i="13"/>
  <c r="AK28" i="13"/>
  <c r="AH28" i="13"/>
  <c r="AG28" i="13"/>
  <c r="AF28" i="13"/>
  <c r="AE28" i="13"/>
  <c r="S28" i="13"/>
  <c r="R28" i="13"/>
  <c r="Q28" i="13"/>
  <c r="P28" i="13"/>
  <c r="O28" i="13"/>
  <c r="N28" i="13"/>
  <c r="M28" i="13"/>
  <c r="L28" i="13"/>
  <c r="K28" i="13"/>
  <c r="J28" i="13"/>
  <c r="I28" i="13"/>
  <c r="H28" i="13"/>
  <c r="G28" i="13"/>
  <c r="D28" i="13"/>
  <c r="C28" i="13"/>
  <c r="B28" i="13"/>
  <c r="BI27" i="13"/>
  <c r="BH27" i="13"/>
  <c r="BG27" i="13"/>
  <c r="BF27" i="13"/>
  <c r="BE27" i="13"/>
  <c r="BD27" i="13"/>
  <c r="BC27" i="13"/>
  <c r="BB27" i="13"/>
  <c r="BA27" i="13"/>
  <c r="AZ27" i="13"/>
  <c r="AY27" i="13"/>
  <c r="AX27" i="13"/>
  <c r="AW27" i="13"/>
  <c r="AT27" i="13"/>
  <c r="AS27" i="13"/>
  <c r="AR27" i="13"/>
  <c r="BJ27" i="13" s="1"/>
  <c r="AL27" i="13"/>
  <c r="AK27" i="13"/>
  <c r="AH27" i="13"/>
  <c r="AG27" i="13"/>
  <c r="AF27" i="13"/>
  <c r="AE27" i="13"/>
  <c r="S27" i="13"/>
  <c r="R27" i="13"/>
  <c r="Q27" i="13"/>
  <c r="P27" i="13"/>
  <c r="O27" i="13"/>
  <c r="N27" i="13"/>
  <c r="M27" i="13"/>
  <c r="L27" i="13"/>
  <c r="K27" i="13"/>
  <c r="J27" i="13"/>
  <c r="I27" i="13"/>
  <c r="H27" i="13"/>
  <c r="G27" i="13"/>
  <c r="D27" i="13"/>
  <c r="C27" i="13"/>
  <c r="B27" i="13"/>
  <c r="BI26" i="13"/>
  <c r="BH26" i="13"/>
  <c r="BG26" i="13"/>
  <c r="BF26" i="13"/>
  <c r="BE26" i="13"/>
  <c r="BD26" i="13"/>
  <c r="BC26" i="13"/>
  <c r="BB26" i="13"/>
  <c r="BA26" i="13"/>
  <c r="AZ26" i="13"/>
  <c r="AY26" i="13"/>
  <c r="AX26" i="13"/>
  <c r="AW26" i="13"/>
  <c r="AT26" i="13"/>
  <c r="AS26" i="13"/>
  <c r="AR26" i="13"/>
  <c r="BJ26" i="13" s="1"/>
  <c r="AL26" i="13"/>
  <c r="AK26" i="13"/>
  <c r="AH26" i="13"/>
  <c r="AG26" i="13"/>
  <c r="AF26" i="13"/>
  <c r="AE26" i="13"/>
  <c r="S26" i="13"/>
  <c r="R26" i="13"/>
  <c r="Q26" i="13"/>
  <c r="P26" i="13"/>
  <c r="O26" i="13"/>
  <c r="N26" i="13"/>
  <c r="M26" i="13"/>
  <c r="L26" i="13"/>
  <c r="K26" i="13"/>
  <c r="J26" i="13"/>
  <c r="I26" i="13"/>
  <c r="H26" i="13"/>
  <c r="G26" i="13"/>
  <c r="D26" i="13"/>
  <c r="C26" i="13"/>
  <c r="B26" i="13"/>
  <c r="BI25" i="13"/>
  <c r="BH25" i="13"/>
  <c r="BG25" i="13"/>
  <c r="BF25" i="13"/>
  <c r="BE25" i="13"/>
  <c r="BD25" i="13"/>
  <c r="BC25" i="13"/>
  <c r="BB25" i="13"/>
  <c r="BA25" i="13"/>
  <c r="AZ25" i="13"/>
  <c r="AY25" i="13"/>
  <c r="AX25" i="13"/>
  <c r="AW25" i="13"/>
  <c r="AT25" i="13"/>
  <c r="AS25" i="13"/>
  <c r="AR25" i="13"/>
  <c r="BJ25" i="13" s="1"/>
  <c r="AL25" i="13"/>
  <c r="AK25" i="13"/>
  <c r="AH25" i="13"/>
  <c r="AG25" i="13"/>
  <c r="AF25" i="13"/>
  <c r="AE25" i="13"/>
  <c r="S25" i="13"/>
  <c r="R25" i="13"/>
  <c r="Q25" i="13"/>
  <c r="P25" i="13"/>
  <c r="O25" i="13"/>
  <c r="N25" i="13"/>
  <c r="M25" i="13"/>
  <c r="L25" i="13"/>
  <c r="K25" i="13"/>
  <c r="J25" i="13"/>
  <c r="I25" i="13"/>
  <c r="H25" i="13"/>
  <c r="G25" i="13"/>
  <c r="D25" i="13"/>
  <c r="C25" i="13"/>
  <c r="B25" i="13"/>
  <c r="AR12" i="13"/>
  <c r="W12" i="13"/>
  <c r="B12" i="13"/>
  <c r="BM12" i="13" s="1"/>
  <c r="C11" i="21" s="1"/>
  <c r="AL49" i="12"/>
  <c r="AK49" i="12"/>
  <c r="AJ49" i="12"/>
  <c r="AI49" i="12"/>
  <c r="AH49" i="12"/>
  <c r="AG49" i="12"/>
  <c r="AF49" i="12"/>
  <c r="AE49" i="12"/>
  <c r="AD49" i="12"/>
  <c r="AC49" i="12"/>
  <c r="AB49" i="12"/>
  <c r="AA49" i="12"/>
  <c r="Y49" i="12"/>
  <c r="X49" i="12"/>
  <c r="W49" i="12"/>
  <c r="S49" i="12"/>
  <c r="R49" i="12"/>
  <c r="Q49" i="12"/>
  <c r="P49" i="12"/>
  <c r="O49" i="12"/>
  <c r="N49" i="12"/>
  <c r="M49" i="12"/>
  <c r="L49" i="12"/>
  <c r="K49" i="12"/>
  <c r="J49" i="12"/>
  <c r="I49" i="12"/>
  <c r="H49" i="12"/>
  <c r="G49" i="12"/>
  <c r="D49" i="12"/>
  <c r="C49" i="12"/>
  <c r="B49" i="12"/>
  <c r="AL48" i="12"/>
  <c r="AK48" i="12"/>
  <c r="AJ48" i="12"/>
  <c r="AI48" i="12"/>
  <c r="AH48" i="12"/>
  <c r="AG48" i="12"/>
  <c r="AF48" i="12"/>
  <c r="AE48" i="12"/>
  <c r="AD48" i="12"/>
  <c r="AC48" i="12"/>
  <c r="AB48" i="12"/>
  <c r="AA48" i="12"/>
  <c r="Y48" i="12"/>
  <c r="X48" i="12"/>
  <c r="W48" i="12"/>
  <c r="S48" i="12"/>
  <c r="R48" i="12"/>
  <c r="Q48" i="12"/>
  <c r="P48" i="12"/>
  <c r="O48" i="12"/>
  <c r="N48" i="12"/>
  <c r="M48" i="12"/>
  <c r="L48" i="12"/>
  <c r="K48" i="12"/>
  <c r="J48" i="12"/>
  <c r="I48" i="12"/>
  <c r="H48" i="12"/>
  <c r="G48" i="12"/>
  <c r="D48" i="12"/>
  <c r="C48" i="12"/>
  <c r="B48" i="12"/>
  <c r="AL47" i="12"/>
  <c r="AK47" i="12"/>
  <c r="AJ47" i="12"/>
  <c r="AI47" i="12"/>
  <c r="AH47" i="12"/>
  <c r="AG47" i="12"/>
  <c r="AF47" i="12"/>
  <c r="AE47" i="12"/>
  <c r="AD47" i="12"/>
  <c r="AC47" i="12"/>
  <c r="AB47" i="12"/>
  <c r="AA47" i="12"/>
  <c r="Y47" i="12"/>
  <c r="X47" i="12"/>
  <c r="W47" i="12"/>
  <c r="S47" i="12"/>
  <c r="R47" i="12"/>
  <c r="Q47" i="12"/>
  <c r="P47" i="12"/>
  <c r="O47" i="12"/>
  <c r="N47" i="12"/>
  <c r="M47" i="12"/>
  <c r="L47" i="12"/>
  <c r="K47" i="12"/>
  <c r="J47" i="12"/>
  <c r="I47" i="12"/>
  <c r="H47" i="12"/>
  <c r="G47" i="12"/>
  <c r="D47" i="12"/>
  <c r="C47" i="12"/>
  <c r="B47" i="12"/>
  <c r="AL46" i="12"/>
  <c r="AK46" i="12"/>
  <c r="AJ46" i="12"/>
  <c r="AI46" i="12"/>
  <c r="AH46" i="12"/>
  <c r="AG46" i="12"/>
  <c r="AF46" i="12"/>
  <c r="AE46" i="12"/>
  <c r="AD46" i="12"/>
  <c r="AC46" i="12"/>
  <c r="AB46" i="12"/>
  <c r="AA46" i="12"/>
  <c r="Y46" i="12"/>
  <c r="X46" i="12"/>
  <c r="W46" i="12"/>
  <c r="S46" i="12"/>
  <c r="R46" i="12"/>
  <c r="Q46" i="12"/>
  <c r="P46" i="12"/>
  <c r="O46" i="12"/>
  <c r="N46" i="12"/>
  <c r="M46" i="12"/>
  <c r="L46" i="12"/>
  <c r="K46" i="12"/>
  <c r="J46" i="12"/>
  <c r="I46" i="12"/>
  <c r="H46" i="12"/>
  <c r="G46" i="12"/>
  <c r="D46" i="12"/>
  <c r="C46" i="12"/>
  <c r="B46" i="12"/>
  <c r="AL45" i="12"/>
  <c r="AK45" i="12"/>
  <c r="AJ45" i="12"/>
  <c r="AI45" i="12"/>
  <c r="AH45" i="12"/>
  <c r="AG45" i="12"/>
  <c r="AF45" i="12"/>
  <c r="AE45" i="12"/>
  <c r="AD45" i="12"/>
  <c r="AC45" i="12"/>
  <c r="AB45" i="12"/>
  <c r="AA45" i="12"/>
  <c r="Y45" i="12"/>
  <c r="X45" i="12"/>
  <c r="W45" i="12"/>
  <c r="S45" i="12"/>
  <c r="R45" i="12"/>
  <c r="Q45" i="12"/>
  <c r="P45" i="12"/>
  <c r="O45" i="12"/>
  <c r="N45" i="12"/>
  <c r="M45" i="12"/>
  <c r="L45" i="12"/>
  <c r="K45" i="12"/>
  <c r="J45" i="12"/>
  <c r="I45" i="12"/>
  <c r="H45" i="12"/>
  <c r="G45" i="12"/>
  <c r="D45" i="12"/>
  <c r="C45" i="12"/>
  <c r="B45" i="12"/>
  <c r="AL44" i="12"/>
  <c r="AK44" i="12"/>
  <c r="AJ44" i="12"/>
  <c r="AI44" i="12"/>
  <c r="AH44" i="12"/>
  <c r="AG44" i="12"/>
  <c r="AF44" i="12"/>
  <c r="AE44" i="12"/>
  <c r="AD44" i="12"/>
  <c r="AC44" i="12"/>
  <c r="AB44" i="12"/>
  <c r="AA44" i="12"/>
  <c r="Y44" i="12"/>
  <c r="X44" i="12"/>
  <c r="W44" i="12"/>
  <c r="S44" i="12"/>
  <c r="R44" i="12"/>
  <c r="Q44" i="12"/>
  <c r="P44" i="12"/>
  <c r="O44" i="12"/>
  <c r="N44" i="12"/>
  <c r="M44" i="12"/>
  <c r="L44" i="12"/>
  <c r="K44" i="12"/>
  <c r="J44" i="12"/>
  <c r="I44" i="12"/>
  <c r="H44" i="12"/>
  <c r="G44" i="12"/>
  <c r="D44" i="12"/>
  <c r="C44" i="12"/>
  <c r="B44" i="12"/>
  <c r="AL43" i="12"/>
  <c r="AK43" i="12"/>
  <c r="AJ43" i="12"/>
  <c r="AI43" i="12"/>
  <c r="AH43" i="12"/>
  <c r="AG43" i="12"/>
  <c r="AF43" i="12"/>
  <c r="AE43" i="12"/>
  <c r="AD43" i="12"/>
  <c r="AC43" i="12"/>
  <c r="AB43" i="12"/>
  <c r="AA43" i="12"/>
  <c r="Y43" i="12"/>
  <c r="X43" i="12"/>
  <c r="W43" i="12"/>
  <c r="S43" i="12"/>
  <c r="R43" i="12"/>
  <c r="Q43" i="12"/>
  <c r="P43" i="12"/>
  <c r="O43" i="12"/>
  <c r="N43" i="12"/>
  <c r="M43" i="12"/>
  <c r="L43" i="12"/>
  <c r="K43" i="12"/>
  <c r="J43" i="12"/>
  <c r="I43" i="12"/>
  <c r="H43" i="12"/>
  <c r="G43" i="12"/>
  <c r="D43" i="12"/>
  <c r="C43" i="12"/>
  <c r="B43" i="12"/>
  <c r="AL42" i="12"/>
  <c r="AK42" i="12"/>
  <c r="AJ42" i="12"/>
  <c r="AI42" i="12"/>
  <c r="AH42" i="12"/>
  <c r="AG42" i="12"/>
  <c r="AF42" i="12"/>
  <c r="AE42" i="12"/>
  <c r="AD42" i="12"/>
  <c r="AC42" i="12"/>
  <c r="AB42" i="12"/>
  <c r="AA42" i="12"/>
  <c r="Y42" i="12"/>
  <c r="X42" i="12"/>
  <c r="W42" i="12"/>
  <c r="S42" i="12"/>
  <c r="R42" i="12"/>
  <c r="Q42" i="12"/>
  <c r="P42" i="12"/>
  <c r="O42" i="12"/>
  <c r="N42" i="12"/>
  <c r="M42" i="12"/>
  <c r="L42" i="12"/>
  <c r="K42" i="12"/>
  <c r="J42" i="12"/>
  <c r="I42" i="12"/>
  <c r="H42" i="12"/>
  <c r="G42" i="12"/>
  <c r="D42" i="12"/>
  <c r="C42" i="12"/>
  <c r="B42" i="12"/>
  <c r="AL41" i="12"/>
  <c r="AK41" i="12"/>
  <c r="AJ41" i="12"/>
  <c r="AI41" i="12"/>
  <c r="AH41" i="12"/>
  <c r="AG41" i="12"/>
  <c r="AF41" i="12"/>
  <c r="AE41" i="12"/>
  <c r="AD41" i="12"/>
  <c r="AC41" i="12"/>
  <c r="AB41" i="12"/>
  <c r="AA41" i="12"/>
  <c r="Y41" i="12"/>
  <c r="X41" i="12"/>
  <c r="W41" i="12"/>
  <c r="S41" i="12"/>
  <c r="R41" i="12"/>
  <c r="Q41" i="12"/>
  <c r="P41" i="12"/>
  <c r="O41" i="12"/>
  <c r="N41" i="12"/>
  <c r="M41" i="12"/>
  <c r="L41" i="12"/>
  <c r="K41" i="12"/>
  <c r="J41" i="12"/>
  <c r="I41" i="12"/>
  <c r="H41" i="12"/>
  <c r="G41" i="12"/>
  <c r="D41" i="12"/>
  <c r="C41" i="12"/>
  <c r="B41" i="12"/>
  <c r="AL40" i="12"/>
  <c r="AK40" i="12"/>
  <c r="AJ40" i="12"/>
  <c r="AI40" i="12"/>
  <c r="AH40" i="12"/>
  <c r="AG40" i="12"/>
  <c r="AF40" i="12"/>
  <c r="AE40" i="12"/>
  <c r="AD40" i="12"/>
  <c r="AC40" i="12"/>
  <c r="AB40" i="12"/>
  <c r="AA40" i="12"/>
  <c r="Y40" i="12"/>
  <c r="X40" i="12"/>
  <c r="W40" i="12"/>
  <c r="S40" i="12"/>
  <c r="R40" i="12"/>
  <c r="Q40" i="12"/>
  <c r="P40" i="12"/>
  <c r="O40" i="12"/>
  <c r="N40" i="12"/>
  <c r="M40" i="12"/>
  <c r="L40" i="12"/>
  <c r="K40" i="12"/>
  <c r="J40" i="12"/>
  <c r="I40" i="12"/>
  <c r="H40" i="12"/>
  <c r="G40" i="12"/>
  <c r="D40" i="12"/>
  <c r="C40" i="12"/>
  <c r="B40" i="12"/>
  <c r="AL39" i="12"/>
  <c r="AK39" i="12"/>
  <c r="AJ39" i="12"/>
  <c r="AI39" i="12"/>
  <c r="AH39" i="12"/>
  <c r="AG39" i="12"/>
  <c r="AF39" i="12"/>
  <c r="AE39" i="12"/>
  <c r="AD39" i="12"/>
  <c r="AC39" i="12"/>
  <c r="AB39" i="12"/>
  <c r="AA39" i="12"/>
  <c r="Y39" i="12"/>
  <c r="X39" i="12"/>
  <c r="W39" i="12"/>
  <c r="S39" i="12"/>
  <c r="R39" i="12"/>
  <c r="Q39" i="12"/>
  <c r="P39" i="12"/>
  <c r="O39" i="12"/>
  <c r="N39" i="12"/>
  <c r="M39" i="12"/>
  <c r="L39" i="12"/>
  <c r="K39" i="12"/>
  <c r="J39" i="12"/>
  <c r="I39" i="12"/>
  <c r="H39" i="12"/>
  <c r="G39" i="12"/>
  <c r="D39" i="12"/>
  <c r="C39" i="12"/>
  <c r="B39" i="12"/>
  <c r="AL38" i="12"/>
  <c r="AK38" i="12"/>
  <c r="AJ38" i="12"/>
  <c r="AI38" i="12"/>
  <c r="AH38" i="12"/>
  <c r="AG38" i="12"/>
  <c r="AF38" i="12"/>
  <c r="AE38" i="12"/>
  <c r="AD38" i="12"/>
  <c r="AC38" i="12"/>
  <c r="AB38" i="12"/>
  <c r="AA38" i="12"/>
  <c r="Y38" i="12"/>
  <c r="X38" i="12"/>
  <c r="W38" i="12"/>
  <c r="S38" i="12"/>
  <c r="R38" i="12"/>
  <c r="Q38" i="12"/>
  <c r="P38" i="12"/>
  <c r="O38" i="12"/>
  <c r="N38" i="12"/>
  <c r="M38" i="12"/>
  <c r="L38" i="12"/>
  <c r="K38" i="12"/>
  <c r="J38" i="12"/>
  <c r="I38" i="12"/>
  <c r="H38" i="12"/>
  <c r="G38" i="12"/>
  <c r="D38" i="12"/>
  <c r="C38" i="12"/>
  <c r="B38" i="12"/>
  <c r="AL37" i="12"/>
  <c r="AK37" i="12"/>
  <c r="AJ37" i="12"/>
  <c r="AI37" i="12"/>
  <c r="AH37" i="12"/>
  <c r="AG37" i="12"/>
  <c r="AF37" i="12"/>
  <c r="AE37" i="12"/>
  <c r="AD37" i="12"/>
  <c r="AC37" i="12"/>
  <c r="AB37" i="12"/>
  <c r="AA37" i="12"/>
  <c r="Y37" i="12"/>
  <c r="X37" i="12"/>
  <c r="W37" i="12"/>
  <c r="S37" i="12"/>
  <c r="R37" i="12"/>
  <c r="Q37" i="12"/>
  <c r="P37" i="12"/>
  <c r="O37" i="12"/>
  <c r="N37" i="12"/>
  <c r="M37" i="12"/>
  <c r="L37" i="12"/>
  <c r="K37" i="12"/>
  <c r="J37" i="12"/>
  <c r="I37" i="12"/>
  <c r="H37" i="12"/>
  <c r="G37" i="12"/>
  <c r="D37" i="12"/>
  <c r="C37" i="12"/>
  <c r="B37" i="12"/>
  <c r="AL36" i="12"/>
  <c r="AK36" i="12"/>
  <c r="AJ36" i="12"/>
  <c r="AI36" i="12"/>
  <c r="AH36" i="12"/>
  <c r="AG36" i="12"/>
  <c r="AF36" i="12"/>
  <c r="AE36" i="12"/>
  <c r="AD36" i="12"/>
  <c r="AC36" i="12"/>
  <c r="AB36" i="12"/>
  <c r="AA36" i="12"/>
  <c r="Y36" i="12"/>
  <c r="X36" i="12"/>
  <c r="W36" i="12"/>
  <c r="S36" i="12"/>
  <c r="R36" i="12"/>
  <c r="Q36" i="12"/>
  <c r="P36" i="12"/>
  <c r="O36" i="12"/>
  <c r="N36" i="12"/>
  <c r="M36" i="12"/>
  <c r="L36" i="12"/>
  <c r="K36" i="12"/>
  <c r="J36" i="12"/>
  <c r="I36" i="12"/>
  <c r="H36" i="12"/>
  <c r="G36" i="12"/>
  <c r="D36" i="12"/>
  <c r="C36" i="12"/>
  <c r="B36" i="12"/>
  <c r="AL35" i="12"/>
  <c r="AK35" i="12"/>
  <c r="AJ35" i="12"/>
  <c r="AI35" i="12"/>
  <c r="AH35" i="12"/>
  <c r="AG35" i="12"/>
  <c r="AF35" i="12"/>
  <c r="AE35" i="12"/>
  <c r="AD35" i="12"/>
  <c r="AC35" i="12"/>
  <c r="AB35" i="12"/>
  <c r="AA35" i="12"/>
  <c r="Y35" i="12"/>
  <c r="X35" i="12"/>
  <c r="W35" i="12"/>
  <c r="S35" i="12"/>
  <c r="R35" i="12"/>
  <c r="Q35" i="12"/>
  <c r="P35" i="12"/>
  <c r="O35" i="12"/>
  <c r="N35" i="12"/>
  <c r="M35" i="12"/>
  <c r="L35" i="12"/>
  <c r="K35" i="12"/>
  <c r="J35" i="12"/>
  <c r="I35" i="12"/>
  <c r="H35" i="12"/>
  <c r="G35" i="12"/>
  <c r="D35" i="12"/>
  <c r="C35" i="12"/>
  <c r="B35" i="12"/>
  <c r="AL34" i="12"/>
  <c r="AK34" i="12"/>
  <c r="AJ34" i="12"/>
  <c r="AI34" i="12"/>
  <c r="AH34" i="12"/>
  <c r="AG34" i="12"/>
  <c r="AF34" i="12"/>
  <c r="AE34" i="12"/>
  <c r="AD34" i="12"/>
  <c r="AC34" i="12"/>
  <c r="AB34" i="12"/>
  <c r="AA34" i="12"/>
  <c r="Y34" i="12"/>
  <c r="X34" i="12"/>
  <c r="W34" i="12"/>
  <c r="S34" i="12"/>
  <c r="R34" i="12"/>
  <c r="Q34" i="12"/>
  <c r="P34" i="12"/>
  <c r="O34" i="12"/>
  <c r="N34" i="12"/>
  <c r="M34" i="12"/>
  <c r="L34" i="12"/>
  <c r="K34" i="12"/>
  <c r="J34" i="12"/>
  <c r="I34" i="12"/>
  <c r="H34" i="12"/>
  <c r="G34" i="12"/>
  <c r="D34" i="12"/>
  <c r="C34" i="12"/>
  <c r="B34" i="12"/>
  <c r="AL33" i="12"/>
  <c r="AK33" i="12"/>
  <c r="AJ33" i="12"/>
  <c r="AI33" i="12"/>
  <c r="AH33" i="12"/>
  <c r="AG33" i="12"/>
  <c r="AF33" i="12"/>
  <c r="AE33" i="12"/>
  <c r="AD33" i="12"/>
  <c r="AC33" i="12"/>
  <c r="AB33" i="12"/>
  <c r="AA33" i="12"/>
  <c r="Y33" i="12"/>
  <c r="X33" i="12"/>
  <c r="W33" i="12"/>
  <c r="S33" i="12"/>
  <c r="R33" i="12"/>
  <c r="Q33" i="12"/>
  <c r="P33" i="12"/>
  <c r="O33" i="12"/>
  <c r="N33" i="12"/>
  <c r="M33" i="12"/>
  <c r="L33" i="12"/>
  <c r="K33" i="12"/>
  <c r="J33" i="12"/>
  <c r="I33" i="12"/>
  <c r="H33" i="12"/>
  <c r="G33" i="12"/>
  <c r="D33" i="12"/>
  <c r="C33" i="12"/>
  <c r="B33" i="12"/>
  <c r="AL32" i="12"/>
  <c r="AK32" i="12"/>
  <c r="AJ32" i="12"/>
  <c r="AI32" i="12"/>
  <c r="AH32" i="12"/>
  <c r="AG32" i="12"/>
  <c r="AF32" i="12"/>
  <c r="AE32" i="12"/>
  <c r="AD32" i="12"/>
  <c r="AC32" i="12"/>
  <c r="AB32" i="12"/>
  <c r="AA32" i="12"/>
  <c r="Y32" i="12"/>
  <c r="X32" i="12"/>
  <c r="W32" i="12"/>
  <c r="S32" i="12"/>
  <c r="R32" i="12"/>
  <c r="Q32" i="12"/>
  <c r="P32" i="12"/>
  <c r="O32" i="12"/>
  <c r="N32" i="12"/>
  <c r="M32" i="12"/>
  <c r="L32" i="12"/>
  <c r="K32" i="12"/>
  <c r="J32" i="12"/>
  <c r="I32" i="12"/>
  <c r="H32" i="12"/>
  <c r="G32" i="12"/>
  <c r="D32" i="12"/>
  <c r="C32" i="12"/>
  <c r="B32" i="12"/>
  <c r="AL31" i="12"/>
  <c r="AK31" i="12"/>
  <c r="AJ31" i="12"/>
  <c r="AI31" i="12"/>
  <c r="AH31" i="12"/>
  <c r="AG31" i="12"/>
  <c r="AF31" i="12"/>
  <c r="AE31" i="12"/>
  <c r="AD31" i="12"/>
  <c r="AC31" i="12"/>
  <c r="AB31" i="12"/>
  <c r="AA31" i="12"/>
  <c r="Y31" i="12"/>
  <c r="X31" i="12"/>
  <c r="W31" i="12"/>
  <c r="S31" i="12"/>
  <c r="R31" i="12"/>
  <c r="Q31" i="12"/>
  <c r="P31" i="12"/>
  <c r="O31" i="12"/>
  <c r="N31" i="12"/>
  <c r="M31" i="12"/>
  <c r="L31" i="12"/>
  <c r="K31" i="12"/>
  <c r="J31" i="12"/>
  <c r="I31" i="12"/>
  <c r="H31" i="12"/>
  <c r="G31" i="12"/>
  <c r="D31" i="12"/>
  <c r="C31" i="12"/>
  <c r="B31" i="12"/>
  <c r="AL30" i="12"/>
  <c r="AK30" i="12"/>
  <c r="AJ30" i="12"/>
  <c r="AI30" i="12"/>
  <c r="AH30" i="12"/>
  <c r="AG30" i="12"/>
  <c r="AF30" i="12"/>
  <c r="AE30" i="12"/>
  <c r="AD30" i="12"/>
  <c r="AC30" i="12"/>
  <c r="AB30" i="12"/>
  <c r="AA30" i="12"/>
  <c r="Y30" i="12"/>
  <c r="X30" i="12"/>
  <c r="W30" i="12"/>
  <c r="S30" i="12"/>
  <c r="R30" i="12"/>
  <c r="Q30" i="12"/>
  <c r="P30" i="12"/>
  <c r="O30" i="12"/>
  <c r="N30" i="12"/>
  <c r="M30" i="12"/>
  <c r="L30" i="12"/>
  <c r="K30" i="12"/>
  <c r="J30" i="12"/>
  <c r="I30" i="12"/>
  <c r="H30" i="12"/>
  <c r="G30" i="12"/>
  <c r="D30" i="12"/>
  <c r="C30" i="12"/>
  <c r="B30" i="12"/>
  <c r="AL29" i="12"/>
  <c r="AK29" i="12"/>
  <c r="AJ29" i="12"/>
  <c r="AI29" i="12"/>
  <c r="AH29" i="12"/>
  <c r="AG29" i="12"/>
  <c r="AF29" i="12"/>
  <c r="AE29" i="12"/>
  <c r="AD29" i="12"/>
  <c r="AC29" i="12"/>
  <c r="AB29" i="12"/>
  <c r="AA29" i="12"/>
  <c r="Y29" i="12"/>
  <c r="X29" i="12"/>
  <c r="W29" i="12"/>
  <c r="S29" i="12"/>
  <c r="R29" i="12"/>
  <c r="Q29" i="12"/>
  <c r="P29" i="12"/>
  <c r="O29" i="12"/>
  <c r="N29" i="12"/>
  <c r="M29" i="12"/>
  <c r="L29" i="12"/>
  <c r="K29" i="12"/>
  <c r="J29" i="12"/>
  <c r="I29" i="12"/>
  <c r="H29" i="12"/>
  <c r="G29" i="12"/>
  <c r="D29" i="12"/>
  <c r="C29" i="12"/>
  <c r="B29" i="12"/>
  <c r="AL28" i="12"/>
  <c r="AK28" i="12"/>
  <c r="AJ28" i="12"/>
  <c r="AI28" i="12"/>
  <c r="AH28" i="12"/>
  <c r="AG28" i="12"/>
  <c r="AF28" i="12"/>
  <c r="AE28" i="12"/>
  <c r="AD28" i="12"/>
  <c r="AC28" i="12"/>
  <c r="AB28" i="12"/>
  <c r="AA28" i="12"/>
  <c r="Y28" i="12"/>
  <c r="X28" i="12"/>
  <c r="W28" i="12"/>
  <c r="S28" i="12"/>
  <c r="R28" i="12"/>
  <c r="Q28" i="12"/>
  <c r="P28" i="12"/>
  <c r="O28" i="12"/>
  <c r="N28" i="12"/>
  <c r="M28" i="12"/>
  <c r="L28" i="12"/>
  <c r="K28" i="12"/>
  <c r="J28" i="12"/>
  <c r="I28" i="12"/>
  <c r="H28" i="12"/>
  <c r="G28" i="12"/>
  <c r="D28" i="12"/>
  <c r="C28" i="12"/>
  <c r="B28" i="12"/>
  <c r="AL27" i="12"/>
  <c r="AK27" i="12"/>
  <c r="AJ27" i="12"/>
  <c r="AI27" i="12"/>
  <c r="AH27" i="12"/>
  <c r="AG27" i="12"/>
  <c r="AF27" i="12"/>
  <c r="AE27" i="12"/>
  <c r="AD27" i="12"/>
  <c r="AC27" i="12"/>
  <c r="AB27" i="12"/>
  <c r="AA27" i="12"/>
  <c r="Y27" i="12"/>
  <c r="X27" i="12"/>
  <c r="W27" i="12"/>
  <c r="S27" i="12"/>
  <c r="R27" i="12"/>
  <c r="Q27" i="12"/>
  <c r="P27" i="12"/>
  <c r="O27" i="12"/>
  <c r="N27" i="12"/>
  <c r="M27" i="12"/>
  <c r="L27" i="12"/>
  <c r="K27" i="12"/>
  <c r="J27" i="12"/>
  <c r="I27" i="12"/>
  <c r="H27" i="12"/>
  <c r="G27" i="12"/>
  <c r="D27" i="12"/>
  <c r="C27" i="12"/>
  <c r="B27" i="12"/>
  <c r="AL26" i="12"/>
  <c r="AK26" i="12"/>
  <c r="AJ26" i="12"/>
  <c r="AI26" i="12"/>
  <c r="AH26" i="12"/>
  <c r="AG26" i="12"/>
  <c r="AF26" i="12"/>
  <c r="AE26" i="12"/>
  <c r="AD26" i="12"/>
  <c r="AC26" i="12"/>
  <c r="AB26" i="12"/>
  <c r="AA26" i="12"/>
  <c r="Y26" i="12"/>
  <c r="X26" i="12"/>
  <c r="W26" i="12"/>
  <c r="S26" i="12"/>
  <c r="R26" i="12"/>
  <c r="Q26" i="12"/>
  <c r="P26" i="12"/>
  <c r="O26" i="12"/>
  <c r="N26" i="12"/>
  <c r="M26" i="12"/>
  <c r="L26" i="12"/>
  <c r="K26" i="12"/>
  <c r="J26" i="12"/>
  <c r="I26" i="12"/>
  <c r="H26" i="12"/>
  <c r="G26" i="12"/>
  <c r="D26" i="12"/>
  <c r="C26" i="12"/>
  <c r="B26" i="12"/>
  <c r="AL25" i="12"/>
  <c r="AK25" i="12"/>
  <c r="AJ25" i="12"/>
  <c r="AI25" i="12"/>
  <c r="AH25" i="12"/>
  <c r="AG25" i="12"/>
  <c r="AF25" i="12"/>
  <c r="AE25" i="12"/>
  <c r="AD25" i="12"/>
  <c r="AC25" i="12"/>
  <c r="AB25" i="12"/>
  <c r="AA25" i="12"/>
  <c r="Y25" i="12"/>
  <c r="X25" i="12"/>
  <c r="W25" i="12"/>
  <c r="S25" i="12"/>
  <c r="R25" i="12"/>
  <c r="Q25" i="12"/>
  <c r="P25" i="12"/>
  <c r="O25" i="12"/>
  <c r="N25" i="12"/>
  <c r="M25" i="12"/>
  <c r="L25" i="12"/>
  <c r="K25" i="12"/>
  <c r="J25" i="12"/>
  <c r="I25" i="12"/>
  <c r="H25" i="12"/>
  <c r="G25" i="12"/>
  <c r="D25" i="12"/>
  <c r="C25" i="12"/>
  <c r="B25" i="12"/>
  <c r="W12" i="12"/>
  <c r="B12" i="12"/>
  <c r="W12" i="11"/>
  <c r="B12" i="11"/>
  <c r="AO53" i="11"/>
  <c r="T50" i="12"/>
  <c r="AO55" i="11"/>
  <c r="T51" i="11"/>
  <c r="T50" i="11"/>
  <c r="T53" i="11"/>
  <c r="AR55" i="11"/>
  <c r="T55" i="11"/>
  <c r="AO50" i="11"/>
  <c r="AO51" i="11"/>
  <c r="T53" i="12"/>
  <c r="T51" i="12"/>
  <c r="T55" i="12"/>
  <c r="S49" i="9"/>
  <c r="R49" i="9"/>
  <c r="Q49" i="9"/>
  <c r="P49" i="9"/>
  <c r="O49" i="9"/>
  <c r="N49" i="9"/>
  <c r="M49" i="9"/>
  <c r="L49" i="9"/>
  <c r="K49" i="9"/>
  <c r="J49" i="9"/>
  <c r="I49" i="9"/>
  <c r="H49" i="9"/>
  <c r="G49" i="9"/>
  <c r="F49" i="9"/>
  <c r="E49" i="9"/>
  <c r="D49" i="9"/>
  <c r="C49" i="9"/>
  <c r="B49" i="9"/>
  <c r="S48" i="9"/>
  <c r="R48" i="9"/>
  <c r="Q48" i="9"/>
  <c r="P48" i="9"/>
  <c r="O48" i="9"/>
  <c r="N48" i="9"/>
  <c r="M48" i="9"/>
  <c r="L48" i="9"/>
  <c r="K48" i="9"/>
  <c r="J48" i="9"/>
  <c r="I48" i="9"/>
  <c r="H48" i="9"/>
  <c r="G48" i="9"/>
  <c r="F48" i="9"/>
  <c r="E48" i="9"/>
  <c r="D48" i="9"/>
  <c r="C48" i="9"/>
  <c r="B48" i="9"/>
  <c r="S47" i="9"/>
  <c r="R47" i="9"/>
  <c r="Q47" i="9"/>
  <c r="P47" i="9"/>
  <c r="O47" i="9"/>
  <c r="N47" i="9"/>
  <c r="M47" i="9"/>
  <c r="L47" i="9"/>
  <c r="K47" i="9"/>
  <c r="J47" i="9"/>
  <c r="I47" i="9"/>
  <c r="H47" i="9"/>
  <c r="G47" i="9"/>
  <c r="F47" i="9"/>
  <c r="E47" i="9"/>
  <c r="D47" i="9"/>
  <c r="C47" i="9"/>
  <c r="B47" i="9"/>
  <c r="S46" i="9"/>
  <c r="R46" i="9"/>
  <c r="Q46" i="9"/>
  <c r="P46" i="9"/>
  <c r="O46" i="9"/>
  <c r="N46" i="9"/>
  <c r="M46" i="9"/>
  <c r="L46" i="9"/>
  <c r="K46" i="9"/>
  <c r="J46" i="9"/>
  <c r="I46" i="9"/>
  <c r="H46" i="9"/>
  <c r="G46" i="9"/>
  <c r="F46" i="9"/>
  <c r="E46" i="9"/>
  <c r="D46" i="9"/>
  <c r="C46" i="9"/>
  <c r="B46" i="9"/>
  <c r="S45" i="9"/>
  <c r="R45" i="9"/>
  <c r="Q45" i="9"/>
  <c r="P45" i="9"/>
  <c r="O45" i="9"/>
  <c r="N45" i="9"/>
  <c r="M45" i="9"/>
  <c r="L45" i="9"/>
  <c r="K45" i="9"/>
  <c r="J45" i="9"/>
  <c r="I45" i="9"/>
  <c r="H45" i="9"/>
  <c r="G45" i="9"/>
  <c r="F45" i="9"/>
  <c r="E45" i="9"/>
  <c r="D45" i="9"/>
  <c r="C45" i="9"/>
  <c r="B45" i="9"/>
  <c r="S44" i="9"/>
  <c r="R44" i="9"/>
  <c r="Q44" i="9"/>
  <c r="P44" i="9"/>
  <c r="O44" i="9"/>
  <c r="N44" i="9"/>
  <c r="M44" i="9"/>
  <c r="L44" i="9"/>
  <c r="K44" i="9"/>
  <c r="J44" i="9"/>
  <c r="I44" i="9"/>
  <c r="H44" i="9"/>
  <c r="G44" i="9"/>
  <c r="F44" i="9"/>
  <c r="E44" i="9"/>
  <c r="D44" i="9"/>
  <c r="C44" i="9"/>
  <c r="B44" i="9"/>
  <c r="S43" i="9"/>
  <c r="R43" i="9"/>
  <c r="Q43" i="9"/>
  <c r="P43" i="9"/>
  <c r="O43" i="9"/>
  <c r="N43" i="9"/>
  <c r="M43" i="9"/>
  <c r="L43" i="9"/>
  <c r="K43" i="9"/>
  <c r="J43" i="9"/>
  <c r="I43" i="9"/>
  <c r="H43" i="9"/>
  <c r="G43" i="9"/>
  <c r="F43" i="9"/>
  <c r="E43" i="9"/>
  <c r="D43" i="9"/>
  <c r="C43" i="9"/>
  <c r="B43" i="9"/>
  <c r="S42" i="9"/>
  <c r="R42" i="9"/>
  <c r="Q42" i="9"/>
  <c r="P42" i="9"/>
  <c r="O42" i="9"/>
  <c r="N42" i="9"/>
  <c r="M42" i="9"/>
  <c r="L42" i="9"/>
  <c r="K42" i="9"/>
  <c r="J42" i="9"/>
  <c r="I42" i="9"/>
  <c r="H42" i="9"/>
  <c r="G42" i="9"/>
  <c r="F42" i="9"/>
  <c r="E42" i="9"/>
  <c r="D42" i="9"/>
  <c r="C42" i="9"/>
  <c r="B42" i="9"/>
  <c r="S41" i="9"/>
  <c r="R41" i="9"/>
  <c r="Q41" i="9"/>
  <c r="P41" i="9"/>
  <c r="O41" i="9"/>
  <c r="N41" i="9"/>
  <c r="M41" i="9"/>
  <c r="L41" i="9"/>
  <c r="K41" i="9"/>
  <c r="J41" i="9"/>
  <c r="I41" i="9"/>
  <c r="H41" i="9"/>
  <c r="G41" i="9"/>
  <c r="F41" i="9"/>
  <c r="E41" i="9"/>
  <c r="D41" i="9"/>
  <c r="C41" i="9"/>
  <c r="B41" i="9"/>
  <c r="S40" i="9"/>
  <c r="R40" i="9"/>
  <c r="Q40" i="9"/>
  <c r="P40" i="9"/>
  <c r="O40" i="9"/>
  <c r="N40" i="9"/>
  <c r="M40" i="9"/>
  <c r="L40" i="9"/>
  <c r="K40" i="9"/>
  <c r="J40" i="9"/>
  <c r="I40" i="9"/>
  <c r="H40" i="9"/>
  <c r="G40" i="9"/>
  <c r="F40" i="9"/>
  <c r="E40" i="9"/>
  <c r="D40" i="9"/>
  <c r="C40" i="9"/>
  <c r="B40" i="9"/>
  <c r="S39" i="9"/>
  <c r="R39" i="9"/>
  <c r="Q39" i="9"/>
  <c r="P39" i="9"/>
  <c r="O39" i="9"/>
  <c r="N39" i="9"/>
  <c r="M39" i="9"/>
  <c r="L39" i="9"/>
  <c r="K39" i="9"/>
  <c r="J39" i="9"/>
  <c r="I39" i="9"/>
  <c r="H39" i="9"/>
  <c r="G39" i="9"/>
  <c r="F39" i="9"/>
  <c r="E39" i="9"/>
  <c r="D39" i="9"/>
  <c r="C39" i="9"/>
  <c r="B39" i="9"/>
  <c r="S38" i="9"/>
  <c r="R38" i="9"/>
  <c r="Q38" i="9"/>
  <c r="P38" i="9"/>
  <c r="O38" i="9"/>
  <c r="N38" i="9"/>
  <c r="M38" i="9"/>
  <c r="L38" i="9"/>
  <c r="K38" i="9"/>
  <c r="J38" i="9"/>
  <c r="I38" i="9"/>
  <c r="H38" i="9"/>
  <c r="G38" i="9"/>
  <c r="F38" i="9"/>
  <c r="E38" i="9"/>
  <c r="D38" i="9"/>
  <c r="C38" i="9"/>
  <c r="B38" i="9"/>
  <c r="S37" i="9"/>
  <c r="R37" i="9"/>
  <c r="Q37" i="9"/>
  <c r="P37" i="9"/>
  <c r="O37" i="9"/>
  <c r="N37" i="9"/>
  <c r="M37" i="9"/>
  <c r="L37" i="9"/>
  <c r="K37" i="9"/>
  <c r="J37" i="9"/>
  <c r="I37" i="9"/>
  <c r="H37" i="9"/>
  <c r="G37" i="9"/>
  <c r="F37" i="9"/>
  <c r="E37" i="9"/>
  <c r="D37" i="9"/>
  <c r="C37" i="9"/>
  <c r="B37" i="9"/>
  <c r="S36" i="9"/>
  <c r="R36" i="9"/>
  <c r="Q36" i="9"/>
  <c r="P36" i="9"/>
  <c r="O36" i="9"/>
  <c r="N36" i="9"/>
  <c r="M36" i="9"/>
  <c r="L36" i="9"/>
  <c r="K36" i="9"/>
  <c r="J36" i="9"/>
  <c r="I36" i="9"/>
  <c r="H36" i="9"/>
  <c r="G36" i="9"/>
  <c r="F36" i="9"/>
  <c r="E36" i="9"/>
  <c r="D36" i="9"/>
  <c r="C36" i="9"/>
  <c r="B36" i="9"/>
  <c r="S35" i="9"/>
  <c r="R35" i="9"/>
  <c r="Q35" i="9"/>
  <c r="P35" i="9"/>
  <c r="O35" i="9"/>
  <c r="N35" i="9"/>
  <c r="M35" i="9"/>
  <c r="L35" i="9"/>
  <c r="K35" i="9"/>
  <c r="J35" i="9"/>
  <c r="I35" i="9"/>
  <c r="H35" i="9"/>
  <c r="G35" i="9"/>
  <c r="F35" i="9"/>
  <c r="E35" i="9"/>
  <c r="D35" i="9"/>
  <c r="C35" i="9"/>
  <c r="B35" i="9"/>
  <c r="S34" i="9"/>
  <c r="R34" i="9"/>
  <c r="Q34" i="9"/>
  <c r="P34" i="9"/>
  <c r="O34" i="9"/>
  <c r="N34" i="9"/>
  <c r="M34" i="9"/>
  <c r="L34" i="9"/>
  <c r="K34" i="9"/>
  <c r="J34" i="9"/>
  <c r="I34" i="9"/>
  <c r="H34" i="9"/>
  <c r="G34" i="9"/>
  <c r="F34" i="9"/>
  <c r="E34" i="9"/>
  <c r="D34" i="9"/>
  <c r="C34" i="9"/>
  <c r="B34" i="9"/>
  <c r="S33" i="9"/>
  <c r="R33" i="9"/>
  <c r="Q33" i="9"/>
  <c r="P33" i="9"/>
  <c r="O33" i="9"/>
  <c r="N33" i="9"/>
  <c r="M33" i="9"/>
  <c r="L33" i="9"/>
  <c r="K33" i="9"/>
  <c r="J33" i="9"/>
  <c r="I33" i="9"/>
  <c r="H33" i="9"/>
  <c r="G33" i="9"/>
  <c r="F33" i="9"/>
  <c r="E33" i="9"/>
  <c r="D33" i="9"/>
  <c r="C33" i="9"/>
  <c r="B33" i="9"/>
  <c r="S32" i="9"/>
  <c r="R32" i="9"/>
  <c r="Q32" i="9"/>
  <c r="P32" i="9"/>
  <c r="O32" i="9"/>
  <c r="N32" i="9"/>
  <c r="M32" i="9"/>
  <c r="L32" i="9"/>
  <c r="K32" i="9"/>
  <c r="J32" i="9"/>
  <c r="I32" i="9"/>
  <c r="H32" i="9"/>
  <c r="G32" i="9"/>
  <c r="F32" i="9"/>
  <c r="E32" i="9"/>
  <c r="D32" i="9"/>
  <c r="C32" i="9"/>
  <c r="B32" i="9"/>
  <c r="S31" i="9"/>
  <c r="R31" i="9"/>
  <c r="Q31" i="9"/>
  <c r="P31" i="9"/>
  <c r="O31" i="9"/>
  <c r="N31" i="9"/>
  <c r="M31" i="9"/>
  <c r="L31" i="9"/>
  <c r="K31" i="9"/>
  <c r="J31" i="9"/>
  <c r="I31" i="9"/>
  <c r="H31" i="9"/>
  <c r="G31" i="9"/>
  <c r="F31" i="9"/>
  <c r="E31" i="9"/>
  <c r="D31" i="9"/>
  <c r="C31" i="9"/>
  <c r="B31" i="9"/>
  <c r="S30" i="9"/>
  <c r="R30" i="9"/>
  <c r="Q30" i="9"/>
  <c r="P30" i="9"/>
  <c r="O30" i="9"/>
  <c r="N30" i="9"/>
  <c r="M30" i="9"/>
  <c r="L30" i="9"/>
  <c r="K30" i="9"/>
  <c r="J30" i="9"/>
  <c r="I30" i="9"/>
  <c r="H30" i="9"/>
  <c r="G30" i="9"/>
  <c r="F30" i="9"/>
  <c r="E30" i="9"/>
  <c r="D30" i="9"/>
  <c r="C30" i="9"/>
  <c r="B30" i="9"/>
  <c r="S29" i="9"/>
  <c r="R29" i="9"/>
  <c r="Q29" i="9"/>
  <c r="P29" i="9"/>
  <c r="O29" i="9"/>
  <c r="N29" i="9"/>
  <c r="M29" i="9"/>
  <c r="L29" i="9"/>
  <c r="K29" i="9"/>
  <c r="J29" i="9"/>
  <c r="I29" i="9"/>
  <c r="H29" i="9"/>
  <c r="G29" i="9"/>
  <c r="F29" i="9"/>
  <c r="E29" i="9"/>
  <c r="D29" i="9"/>
  <c r="C29" i="9"/>
  <c r="B29" i="9"/>
  <c r="S28" i="9"/>
  <c r="R28" i="9"/>
  <c r="Q28" i="9"/>
  <c r="P28" i="9"/>
  <c r="O28" i="9"/>
  <c r="N28" i="9"/>
  <c r="M28" i="9"/>
  <c r="L28" i="9"/>
  <c r="K28" i="9"/>
  <c r="J28" i="9"/>
  <c r="I28" i="9"/>
  <c r="H28" i="9"/>
  <c r="G28" i="9"/>
  <c r="F28" i="9"/>
  <c r="E28" i="9"/>
  <c r="D28" i="9"/>
  <c r="C28" i="9"/>
  <c r="B28" i="9"/>
  <c r="S27" i="9"/>
  <c r="R27" i="9"/>
  <c r="Q27" i="9"/>
  <c r="P27" i="9"/>
  <c r="O27" i="9"/>
  <c r="N27" i="9"/>
  <c r="M27" i="9"/>
  <c r="L27" i="9"/>
  <c r="K27" i="9"/>
  <c r="J27" i="9"/>
  <c r="I27" i="9"/>
  <c r="H27" i="9"/>
  <c r="G27" i="9"/>
  <c r="F27" i="9"/>
  <c r="E27" i="9"/>
  <c r="D27" i="9"/>
  <c r="C27" i="9"/>
  <c r="B27" i="9"/>
  <c r="S26" i="9"/>
  <c r="R26" i="9"/>
  <c r="Q26" i="9"/>
  <c r="P26" i="9"/>
  <c r="O26" i="9"/>
  <c r="N26" i="9"/>
  <c r="M26" i="9"/>
  <c r="L26" i="9"/>
  <c r="K26" i="9"/>
  <c r="J26" i="9"/>
  <c r="I26" i="9"/>
  <c r="H26" i="9"/>
  <c r="G26" i="9"/>
  <c r="F26" i="9"/>
  <c r="E26" i="9"/>
  <c r="D26" i="9"/>
  <c r="C26" i="9"/>
  <c r="B26" i="9"/>
  <c r="S25" i="9"/>
  <c r="R25" i="9"/>
  <c r="Q25" i="9"/>
  <c r="P25" i="9"/>
  <c r="O25" i="9"/>
  <c r="N25" i="9"/>
  <c r="M25" i="9"/>
  <c r="L25" i="9"/>
  <c r="K25" i="9"/>
  <c r="J25" i="9"/>
  <c r="I25" i="9"/>
  <c r="H25" i="9"/>
  <c r="G25" i="9"/>
  <c r="F25" i="9"/>
  <c r="E25" i="9"/>
  <c r="D25" i="9"/>
  <c r="C25" i="9"/>
  <c r="B25" i="9"/>
  <c r="B12" i="9"/>
  <c r="AN49" i="8"/>
  <c r="AM49" i="8"/>
  <c r="AL49" i="8"/>
  <c r="AK49" i="8"/>
  <c r="AJ49" i="8"/>
  <c r="AI49" i="8"/>
  <c r="AH49" i="8"/>
  <c r="AG49" i="8"/>
  <c r="AF49" i="8"/>
  <c r="AE49" i="8"/>
  <c r="AD49" i="8"/>
  <c r="AC49" i="8"/>
  <c r="AB49" i="8"/>
  <c r="AA49" i="8"/>
  <c r="Z49" i="8"/>
  <c r="Y49" i="8"/>
  <c r="X49" i="8"/>
  <c r="W49" i="8"/>
  <c r="S49" i="8"/>
  <c r="R49" i="8"/>
  <c r="Q49" i="8"/>
  <c r="P49" i="8"/>
  <c r="O49" i="8"/>
  <c r="N49" i="8"/>
  <c r="M49" i="8"/>
  <c r="L49" i="8"/>
  <c r="K49" i="8"/>
  <c r="J49" i="8"/>
  <c r="I49" i="8"/>
  <c r="H49" i="8"/>
  <c r="G49" i="8"/>
  <c r="F49" i="8"/>
  <c r="E49" i="8"/>
  <c r="D49" i="8"/>
  <c r="C49" i="8"/>
  <c r="B49" i="8"/>
  <c r="AN48" i="8"/>
  <c r="AM48" i="8"/>
  <c r="AL48" i="8"/>
  <c r="AK48" i="8"/>
  <c r="AJ48" i="8"/>
  <c r="AI48" i="8"/>
  <c r="AH48" i="8"/>
  <c r="AG48" i="8"/>
  <c r="AF48" i="8"/>
  <c r="AE48" i="8"/>
  <c r="AD48" i="8"/>
  <c r="AC48" i="8"/>
  <c r="AB48" i="8"/>
  <c r="AA48" i="8"/>
  <c r="Z48" i="8"/>
  <c r="Y48" i="8"/>
  <c r="X48" i="8"/>
  <c r="W48" i="8"/>
  <c r="S48" i="8"/>
  <c r="R48" i="8"/>
  <c r="Q48" i="8"/>
  <c r="P48" i="8"/>
  <c r="O48" i="8"/>
  <c r="N48" i="8"/>
  <c r="M48" i="8"/>
  <c r="L48" i="8"/>
  <c r="K48" i="8"/>
  <c r="J48" i="8"/>
  <c r="I48" i="8"/>
  <c r="H48" i="8"/>
  <c r="G48" i="8"/>
  <c r="F48" i="8"/>
  <c r="E48" i="8"/>
  <c r="D48" i="8"/>
  <c r="C48" i="8"/>
  <c r="B48" i="8"/>
  <c r="AN47" i="8"/>
  <c r="AM47" i="8"/>
  <c r="AL47" i="8"/>
  <c r="AK47" i="8"/>
  <c r="AJ47" i="8"/>
  <c r="AI47" i="8"/>
  <c r="AH47" i="8"/>
  <c r="AG47" i="8"/>
  <c r="AF47" i="8"/>
  <c r="AE47" i="8"/>
  <c r="AD47" i="8"/>
  <c r="AC47" i="8"/>
  <c r="AB47" i="8"/>
  <c r="AA47" i="8"/>
  <c r="Z47" i="8"/>
  <c r="Y47" i="8"/>
  <c r="X47" i="8"/>
  <c r="W47" i="8"/>
  <c r="S47" i="8"/>
  <c r="R47" i="8"/>
  <c r="Q47" i="8"/>
  <c r="P47" i="8"/>
  <c r="O47" i="8"/>
  <c r="N47" i="8"/>
  <c r="M47" i="8"/>
  <c r="L47" i="8"/>
  <c r="K47" i="8"/>
  <c r="J47" i="8"/>
  <c r="I47" i="8"/>
  <c r="H47" i="8"/>
  <c r="G47" i="8"/>
  <c r="F47" i="8"/>
  <c r="E47" i="8"/>
  <c r="D47" i="8"/>
  <c r="C47" i="8"/>
  <c r="B47" i="8"/>
  <c r="AN46" i="8"/>
  <c r="AM46" i="8"/>
  <c r="AL46" i="8"/>
  <c r="AK46" i="8"/>
  <c r="AJ46" i="8"/>
  <c r="AI46" i="8"/>
  <c r="AH46" i="8"/>
  <c r="AG46" i="8"/>
  <c r="AF46" i="8"/>
  <c r="AE46" i="8"/>
  <c r="AD46" i="8"/>
  <c r="AC46" i="8"/>
  <c r="AB46" i="8"/>
  <c r="AA46" i="8"/>
  <c r="Z46" i="8"/>
  <c r="Y46" i="8"/>
  <c r="X46" i="8"/>
  <c r="W46" i="8"/>
  <c r="S46" i="8"/>
  <c r="R46" i="8"/>
  <c r="Q46" i="8"/>
  <c r="P46" i="8"/>
  <c r="O46" i="8"/>
  <c r="N46" i="8"/>
  <c r="M46" i="8"/>
  <c r="L46" i="8"/>
  <c r="K46" i="8"/>
  <c r="J46" i="8"/>
  <c r="I46" i="8"/>
  <c r="H46" i="8"/>
  <c r="G46" i="8"/>
  <c r="F46" i="8"/>
  <c r="E46" i="8"/>
  <c r="D46" i="8"/>
  <c r="C46" i="8"/>
  <c r="B46" i="8"/>
  <c r="AN45" i="8"/>
  <c r="AM45" i="8"/>
  <c r="AL45" i="8"/>
  <c r="AK45" i="8"/>
  <c r="AJ45" i="8"/>
  <c r="AI45" i="8"/>
  <c r="AH45" i="8"/>
  <c r="AG45" i="8"/>
  <c r="AF45" i="8"/>
  <c r="AE45" i="8"/>
  <c r="AD45" i="8"/>
  <c r="AC45" i="8"/>
  <c r="AB45" i="8"/>
  <c r="AA45" i="8"/>
  <c r="Z45" i="8"/>
  <c r="Y45" i="8"/>
  <c r="AO45" i="8"/>
  <c r="X45" i="8"/>
  <c r="W45" i="8"/>
  <c r="S45" i="8"/>
  <c r="R45" i="8"/>
  <c r="Q45" i="8"/>
  <c r="P45" i="8"/>
  <c r="O45" i="8"/>
  <c r="N45" i="8"/>
  <c r="M45" i="8"/>
  <c r="L45" i="8"/>
  <c r="K45" i="8"/>
  <c r="J45" i="8"/>
  <c r="I45" i="8"/>
  <c r="H45" i="8"/>
  <c r="G45" i="8"/>
  <c r="F45" i="8"/>
  <c r="E45" i="8"/>
  <c r="D45" i="8"/>
  <c r="C45" i="8"/>
  <c r="B45" i="8"/>
  <c r="AN44" i="8"/>
  <c r="AM44" i="8"/>
  <c r="AL44" i="8"/>
  <c r="AK44" i="8"/>
  <c r="AJ44" i="8"/>
  <c r="AI44" i="8"/>
  <c r="AH44" i="8"/>
  <c r="AG44" i="8"/>
  <c r="AF44" i="8"/>
  <c r="AE44" i="8"/>
  <c r="AD44" i="8"/>
  <c r="AC44" i="8"/>
  <c r="AB44" i="8"/>
  <c r="AA44" i="8"/>
  <c r="Z44" i="8"/>
  <c r="Y44" i="8"/>
  <c r="X44" i="8"/>
  <c r="W44" i="8"/>
  <c r="S44" i="8"/>
  <c r="R44" i="8"/>
  <c r="Q44" i="8"/>
  <c r="P44" i="8"/>
  <c r="O44" i="8"/>
  <c r="N44" i="8"/>
  <c r="M44" i="8"/>
  <c r="L44" i="8"/>
  <c r="K44" i="8"/>
  <c r="J44" i="8"/>
  <c r="T44" i="8" s="1"/>
  <c r="AR44" i="8" s="1"/>
  <c r="I44" i="8"/>
  <c r="H44" i="8"/>
  <c r="G44" i="8"/>
  <c r="F44" i="8"/>
  <c r="E44" i="8"/>
  <c r="D44" i="8"/>
  <c r="C44" i="8"/>
  <c r="B44" i="8"/>
  <c r="AN43" i="8"/>
  <c r="AM43" i="8"/>
  <c r="AL43" i="8"/>
  <c r="AK43" i="8"/>
  <c r="AJ43" i="8"/>
  <c r="AI43" i="8"/>
  <c r="AH43" i="8"/>
  <c r="AG43" i="8"/>
  <c r="AF43" i="8"/>
  <c r="AE43" i="8"/>
  <c r="AD43" i="8"/>
  <c r="AC43" i="8"/>
  <c r="AB43" i="8"/>
  <c r="AA43" i="8"/>
  <c r="Z43" i="8"/>
  <c r="Y43" i="8"/>
  <c r="X43" i="8"/>
  <c r="W43" i="8"/>
  <c r="S43" i="8"/>
  <c r="R43" i="8"/>
  <c r="Q43" i="8"/>
  <c r="P43" i="8"/>
  <c r="O43" i="8"/>
  <c r="N43" i="8"/>
  <c r="M43" i="8"/>
  <c r="L43" i="8"/>
  <c r="K43" i="8"/>
  <c r="J43" i="8"/>
  <c r="I43" i="8"/>
  <c r="H43" i="8"/>
  <c r="G43" i="8"/>
  <c r="F43" i="8"/>
  <c r="E43" i="8"/>
  <c r="D43" i="8"/>
  <c r="C43" i="8"/>
  <c r="B43" i="8"/>
  <c r="AN42" i="8"/>
  <c r="AM42" i="8"/>
  <c r="AL42" i="8"/>
  <c r="AK42" i="8"/>
  <c r="AJ42" i="8"/>
  <c r="AI42" i="8"/>
  <c r="AH42" i="8"/>
  <c r="AG42" i="8"/>
  <c r="AF42" i="8"/>
  <c r="AE42" i="8"/>
  <c r="AD42" i="8"/>
  <c r="AC42" i="8"/>
  <c r="AB42" i="8"/>
  <c r="AA42" i="8"/>
  <c r="Z42" i="8"/>
  <c r="Y42" i="8"/>
  <c r="X42" i="8"/>
  <c r="W42" i="8"/>
  <c r="S42" i="8"/>
  <c r="R42" i="8"/>
  <c r="Q42" i="8"/>
  <c r="P42" i="8"/>
  <c r="O42" i="8"/>
  <c r="N42" i="8"/>
  <c r="M42" i="8"/>
  <c r="L42" i="8"/>
  <c r="K42" i="8"/>
  <c r="J42" i="8"/>
  <c r="T42" i="8" s="1"/>
  <c r="AR42" i="8" s="1"/>
  <c r="I42" i="8"/>
  <c r="H42" i="8"/>
  <c r="G42" i="8"/>
  <c r="F42" i="8"/>
  <c r="E42" i="8"/>
  <c r="D42" i="8"/>
  <c r="C42" i="8"/>
  <c r="B42" i="8"/>
  <c r="AN41" i="8"/>
  <c r="AM41" i="8"/>
  <c r="AL41" i="8"/>
  <c r="AK41" i="8"/>
  <c r="AJ41" i="8"/>
  <c r="AI41" i="8"/>
  <c r="AH41" i="8"/>
  <c r="AG41" i="8"/>
  <c r="AF41" i="8"/>
  <c r="AE41" i="8"/>
  <c r="AD41" i="8"/>
  <c r="AC41" i="8"/>
  <c r="AB41" i="8"/>
  <c r="AA41" i="8"/>
  <c r="Z41" i="8"/>
  <c r="Y41" i="8"/>
  <c r="X41" i="8"/>
  <c r="W41" i="8"/>
  <c r="S41" i="8"/>
  <c r="R41" i="8"/>
  <c r="Q41" i="8"/>
  <c r="P41" i="8"/>
  <c r="O41" i="8"/>
  <c r="N41" i="8"/>
  <c r="M41" i="8"/>
  <c r="L41" i="8"/>
  <c r="K41" i="8"/>
  <c r="J41" i="8"/>
  <c r="I41" i="8"/>
  <c r="H41" i="8"/>
  <c r="G41" i="8"/>
  <c r="F41" i="8"/>
  <c r="E41" i="8"/>
  <c r="D41" i="8"/>
  <c r="C41" i="8"/>
  <c r="B41" i="8"/>
  <c r="AN40" i="8"/>
  <c r="AM40" i="8"/>
  <c r="AL40" i="8"/>
  <c r="AK40" i="8"/>
  <c r="AJ40" i="8"/>
  <c r="AI40" i="8"/>
  <c r="AH40" i="8"/>
  <c r="AG40" i="8"/>
  <c r="AF40" i="8"/>
  <c r="AE40" i="8"/>
  <c r="AD40" i="8"/>
  <c r="AC40" i="8"/>
  <c r="AB40" i="8"/>
  <c r="AA40" i="8"/>
  <c r="Z40" i="8"/>
  <c r="Y40" i="8"/>
  <c r="X40" i="8"/>
  <c r="W40" i="8"/>
  <c r="S40" i="8"/>
  <c r="R40" i="8"/>
  <c r="Q40" i="8"/>
  <c r="P40" i="8"/>
  <c r="O40" i="8"/>
  <c r="N40" i="8"/>
  <c r="M40" i="8"/>
  <c r="L40" i="8"/>
  <c r="K40" i="8"/>
  <c r="J40" i="8"/>
  <c r="T40" i="8" s="1"/>
  <c r="AR40" i="8" s="1"/>
  <c r="I40" i="8"/>
  <c r="H40" i="8"/>
  <c r="G40" i="8"/>
  <c r="F40" i="8"/>
  <c r="E40" i="8"/>
  <c r="D40" i="8"/>
  <c r="C40" i="8"/>
  <c r="B40" i="8"/>
  <c r="AN39" i="8"/>
  <c r="AM39" i="8"/>
  <c r="AL39" i="8"/>
  <c r="AK39" i="8"/>
  <c r="AJ39" i="8"/>
  <c r="AI39" i="8"/>
  <c r="AH39" i="8"/>
  <c r="AG39" i="8"/>
  <c r="AF39" i="8"/>
  <c r="AE39" i="8"/>
  <c r="AD39" i="8"/>
  <c r="AC39" i="8"/>
  <c r="AB39" i="8"/>
  <c r="AA39" i="8"/>
  <c r="Z39" i="8"/>
  <c r="Y39" i="8"/>
  <c r="X39" i="8"/>
  <c r="W39" i="8"/>
  <c r="AO39" i="8"/>
  <c r="S39" i="8"/>
  <c r="R39" i="8"/>
  <c r="Q39" i="8"/>
  <c r="P39" i="8"/>
  <c r="O39" i="8"/>
  <c r="N39" i="8"/>
  <c r="M39" i="8"/>
  <c r="L39" i="8"/>
  <c r="K39" i="8"/>
  <c r="J39" i="8"/>
  <c r="T39" i="8" s="1"/>
  <c r="AR39" i="8" s="1"/>
  <c r="I39" i="8"/>
  <c r="H39" i="8"/>
  <c r="G39" i="8"/>
  <c r="F39" i="8"/>
  <c r="E39" i="8"/>
  <c r="D39" i="8"/>
  <c r="C39" i="8"/>
  <c r="B39" i="8"/>
  <c r="AN38" i="8"/>
  <c r="AM38" i="8"/>
  <c r="AL38" i="8"/>
  <c r="AK38" i="8"/>
  <c r="AJ38" i="8"/>
  <c r="AI38" i="8"/>
  <c r="AH38" i="8"/>
  <c r="AG38" i="8"/>
  <c r="AF38" i="8"/>
  <c r="AE38" i="8"/>
  <c r="AD38" i="8"/>
  <c r="AC38" i="8"/>
  <c r="AB38" i="8"/>
  <c r="AA38" i="8"/>
  <c r="Z38" i="8"/>
  <c r="Y38" i="8"/>
  <c r="X38" i="8"/>
  <c r="W38" i="8"/>
  <c r="S38" i="8"/>
  <c r="R38" i="8"/>
  <c r="Q38" i="8"/>
  <c r="P38" i="8"/>
  <c r="O38" i="8"/>
  <c r="N38" i="8"/>
  <c r="M38" i="8"/>
  <c r="L38" i="8"/>
  <c r="K38" i="8"/>
  <c r="J38" i="8"/>
  <c r="I38" i="8"/>
  <c r="H38" i="8"/>
  <c r="G38" i="8"/>
  <c r="F38" i="8"/>
  <c r="E38" i="8"/>
  <c r="D38" i="8"/>
  <c r="C38" i="8"/>
  <c r="B38" i="8"/>
  <c r="AN37" i="8"/>
  <c r="AM37" i="8"/>
  <c r="AL37" i="8"/>
  <c r="AK37" i="8"/>
  <c r="AJ37" i="8"/>
  <c r="AI37" i="8"/>
  <c r="AH37" i="8"/>
  <c r="AG37" i="8"/>
  <c r="AF37" i="8"/>
  <c r="AE37" i="8"/>
  <c r="AD37" i="8"/>
  <c r="AC37" i="8"/>
  <c r="AB37" i="8"/>
  <c r="AA37" i="8"/>
  <c r="Z37" i="8"/>
  <c r="Y37" i="8"/>
  <c r="X37" i="8"/>
  <c r="W37" i="8"/>
  <c r="S37" i="8"/>
  <c r="R37" i="8"/>
  <c r="Q37" i="8"/>
  <c r="P37" i="8"/>
  <c r="O37" i="8"/>
  <c r="N37" i="8"/>
  <c r="M37" i="8"/>
  <c r="L37" i="8"/>
  <c r="K37" i="8"/>
  <c r="J37" i="8"/>
  <c r="T37" i="8" s="1"/>
  <c r="AR37" i="8" s="1"/>
  <c r="I37" i="8"/>
  <c r="H37" i="8"/>
  <c r="G37" i="8"/>
  <c r="F37" i="8"/>
  <c r="E37" i="8"/>
  <c r="D37" i="8"/>
  <c r="C37" i="8"/>
  <c r="B37" i="8"/>
  <c r="AN36" i="8"/>
  <c r="AM36" i="8"/>
  <c r="AL36" i="8"/>
  <c r="AK36" i="8"/>
  <c r="AJ36" i="8"/>
  <c r="AI36" i="8"/>
  <c r="AH36" i="8"/>
  <c r="AG36" i="8"/>
  <c r="AF36" i="8"/>
  <c r="AE36" i="8"/>
  <c r="AD36" i="8"/>
  <c r="AC36" i="8"/>
  <c r="AB36" i="8"/>
  <c r="AA36" i="8"/>
  <c r="Z36" i="8"/>
  <c r="Y36" i="8"/>
  <c r="X36" i="8"/>
  <c r="W36" i="8"/>
  <c r="AO36" i="8"/>
  <c r="S36" i="8"/>
  <c r="R36" i="8"/>
  <c r="Q36" i="8"/>
  <c r="P36" i="8"/>
  <c r="O36" i="8"/>
  <c r="N36" i="8"/>
  <c r="M36" i="8"/>
  <c r="L36" i="8"/>
  <c r="K36" i="8"/>
  <c r="J36" i="8"/>
  <c r="T36" i="8" s="1"/>
  <c r="AR36" i="8" s="1"/>
  <c r="I36" i="8"/>
  <c r="H36" i="8"/>
  <c r="G36" i="8"/>
  <c r="F36" i="8"/>
  <c r="E36" i="8"/>
  <c r="D36" i="8"/>
  <c r="C36" i="8"/>
  <c r="B36" i="8"/>
  <c r="AN35" i="8"/>
  <c r="AM35" i="8"/>
  <c r="AL35" i="8"/>
  <c r="AK35" i="8"/>
  <c r="AJ35" i="8"/>
  <c r="AI35" i="8"/>
  <c r="AH35" i="8"/>
  <c r="AG35" i="8"/>
  <c r="AF35" i="8"/>
  <c r="AE35" i="8"/>
  <c r="AD35" i="8"/>
  <c r="AC35" i="8"/>
  <c r="AB35" i="8"/>
  <c r="AA35" i="8"/>
  <c r="Z35" i="8"/>
  <c r="Y35" i="8"/>
  <c r="X35" i="8"/>
  <c r="W35" i="8"/>
  <c r="AO35" i="8"/>
  <c r="S35" i="8"/>
  <c r="R35" i="8"/>
  <c r="Q35" i="8"/>
  <c r="P35" i="8"/>
  <c r="O35" i="8"/>
  <c r="N35" i="8"/>
  <c r="M35" i="8"/>
  <c r="L35" i="8"/>
  <c r="K35" i="8"/>
  <c r="J35" i="8"/>
  <c r="I35" i="8"/>
  <c r="H35" i="8"/>
  <c r="G35" i="8"/>
  <c r="F35" i="8"/>
  <c r="E35" i="8"/>
  <c r="D35" i="8"/>
  <c r="C35" i="8"/>
  <c r="B35" i="8"/>
  <c r="AN34" i="8"/>
  <c r="AM34" i="8"/>
  <c r="AL34" i="8"/>
  <c r="AK34" i="8"/>
  <c r="AJ34" i="8"/>
  <c r="AI34" i="8"/>
  <c r="AH34" i="8"/>
  <c r="AG34" i="8"/>
  <c r="AF34" i="8"/>
  <c r="AE34" i="8"/>
  <c r="AD34" i="8"/>
  <c r="AC34" i="8"/>
  <c r="AB34" i="8"/>
  <c r="AA34" i="8"/>
  <c r="Z34" i="8"/>
  <c r="Y34" i="8"/>
  <c r="X34" i="8"/>
  <c r="W34" i="8"/>
  <c r="S34" i="8"/>
  <c r="R34" i="8"/>
  <c r="Q34" i="8"/>
  <c r="P34" i="8"/>
  <c r="O34" i="8"/>
  <c r="N34" i="8"/>
  <c r="M34" i="8"/>
  <c r="L34" i="8"/>
  <c r="K34" i="8"/>
  <c r="J34" i="8"/>
  <c r="I34" i="8"/>
  <c r="H34" i="8"/>
  <c r="G34" i="8"/>
  <c r="F34" i="8"/>
  <c r="E34" i="8"/>
  <c r="D34" i="8"/>
  <c r="C34" i="8"/>
  <c r="B34" i="8"/>
  <c r="AN33" i="8"/>
  <c r="AM33" i="8"/>
  <c r="AL33" i="8"/>
  <c r="AK33" i="8"/>
  <c r="AJ33" i="8"/>
  <c r="AI33" i="8"/>
  <c r="AH33" i="8"/>
  <c r="AG33" i="8"/>
  <c r="AF33" i="8"/>
  <c r="AE33" i="8"/>
  <c r="AD33" i="8"/>
  <c r="AC33" i="8"/>
  <c r="AB33" i="8"/>
  <c r="AA33" i="8"/>
  <c r="Z33" i="8"/>
  <c r="Y33" i="8"/>
  <c r="X33" i="8"/>
  <c r="W33" i="8"/>
  <c r="S33" i="8"/>
  <c r="R33" i="8"/>
  <c r="Q33" i="8"/>
  <c r="P33" i="8"/>
  <c r="O33" i="8"/>
  <c r="N33" i="8"/>
  <c r="M33" i="8"/>
  <c r="L33" i="8"/>
  <c r="K33" i="8"/>
  <c r="J33" i="8"/>
  <c r="I33" i="8"/>
  <c r="H33" i="8"/>
  <c r="G33" i="8"/>
  <c r="F33" i="8"/>
  <c r="E33" i="8"/>
  <c r="D33" i="8"/>
  <c r="C33" i="8"/>
  <c r="B33" i="8"/>
  <c r="AN32" i="8"/>
  <c r="AM32" i="8"/>
  <c r="AL32" i="8"/>
  <c r="AK32" i="8"/>
  <c r="AJ32" i="8"/>
  <c r="AI32" i="8"/>
  <c r="AH32" i="8"/>
  <c r="AG32" i="8"/>
  <c r="AF32" i="8"/>
  <c r="AE32" i="8"/>
  <c r="AD32" i="8"/>
  <c r="AC32" i="8"/>
  <c r="AB32" i="8"/>
  <c r="AA32" i="8"/>
  <c r="Z32" i="8"/>
  <c r="Y32" i="8"/>
  <c r="X32" i="8"/>
  <c r="W32" i="8"/>
  <c r="S32" i="8"/>
  <c r="R32" i="8"/>
  <c r="Q32" i="8"/>
  <c r="P32" i="8"/>
  <c r="O32" i="8"/>
  <c r="N32" i="8"/>
  <c r="M32" i="8"/>
  <c r="L32" i="8"/>
  <c r="K32" i="8"/>
  <c r="J32" i="8"/>
  <c r="I32" i="8"/>
  <c r="H32" i="8"/>
  <c r="G32" i="8"/>
  <c r="F32" i="8"/>
  <c r="E32" i="8"/>
  <c r="D32" i="8"/>
  <c r="C32" i="8"/>
  <c r="B32" i="8"/>
  <c r="AN31" i="8"/>
  <c r="AM31" i="8"/>
  <c r="AL31" i="8"/>
  <c r="AK31" i="8"/>
  <c r="AJ31" i="8"/>
  <c r="AI31" i="8"/>
  <c r="AH31" i="8"/>
  <c r="AG31" i="8"/>
  <c r="AF31" i="8"/>
  <c r="AE31" i="8"/>
  <c r="AD31" i="8"/>
  <c r="AC31" i="8"/>
  <c r="AB31" i="8"/>
  <c r="AA31" i="8"/>
  <c r="Z31" i="8"/>
  <c r="Y31" i="8"/>
  <c r="X31" i="8"/>
  <c r="W31" i="8"/>
  <c r="AO31" i="8"/>
  <c r="S31" i="8"/>
  <c r="R31" i="8"/>
  <c r="Q31" i="8"/>
  <c r="P31" i="8"/>
  <c r="O31" i="8"/>
  <c r="N31" i="8"/>
  <c r="M31" i="8"/>
  <c r="L31" i="8"/>
  <c r="K31" i="8"/>
  <c r="J31" i="8"/>
  <c r="T31" i="8" s="1"/>
  <c r="AR31" i="8" s="1"/>
  <c r="I31" i="8"/>
  <c r="H31" i="8"/>
  <c r="G31" i="8"/>
  <c r="F31" i="8"/>
  <c r="E31" i="8"/>
  <c r="D31" i="8"/>
  <c r="C31" i="8"/>
  <c r="B31" i="8"/>
  <c r="AN30" i="8"/>
  <c r="AM30" i="8"/>
  <c r="AL30" i="8"/>
  <c r="AK30" i="8"/>
  <c r="AJ30" i="8"/>
  <c r="AI30" i="8"/>
  <c r="AH30" i="8"/>
  <c r="AG30" i="8"/>
  <c r="AF30" i="8"/>
  <c r="AE30" i="8"/>
  <c r="AD30" i="8"/>
  <c r="AC30" i="8"/>
  <c r="AB30" i="8"/>
  <c r="AA30" i="8"/>
  <c r="Z30" i="8"/>
  <c r="Y30" i="8"/>
  <c r="X30" i="8"/>
  <c r="W30" i="8"/>
  <c r="S30" i="8"/>
  <c r="R30" i="8"/>
  <c r="Q30" i="8"/>
  <c r="P30" i="8"/>
  <c r="O30" i="8"/>
  <c r="N30" i="8"/>
  <c r="M30" i="8"/>
  <c r="L30" i="8"/>
  <c r="K30" i="8"/>
  <c r="J30" i="8"/>
  <c r="I30" i="8"/>
  <c r="H30" i="8"/>
  <c r="G30" i="8"/>
  <c r="F30" i="8"/>
  <c r="E30" i="8"/>
  <c r="D30" i="8"/>
  <c r="C30" i="8"/>
  <c r="B30" i="8"/>
  <c r="AN29" i="8"/>
  <c r="AM29" i="8"/>
  <c r="AL29" i="8"/>
  <c r="AK29" i="8"/>
  <c r="AJ29" i="8"/>
  <c r="AI29" i="8"/>
  <c r="AH29" i="8"/>
  <c r="AG29" i="8"/>
  <c r="AF29" i="8"/>
  <c r="AE29" i="8"/>
  <c r="AD29" i="8"/>
  <c r="AC29" i="8"/>
  <c r="AB29" i="8"/>
  <c r="AA29" i="8"/>
  <c r="Z29" i="8"/>
  <c r="Y29" i="8"/>
  <c r="X29" i="8"/>
  <c r="W29" i="8"/>
  <c r="S29" i="8"/>
  <c r="R29" i="8"/>
  <c r="Q29" i="8"/>
  <c r="P29" i="8"/>
  <c r="O29" i="8"/>
  <c r="N29" i="8"/>
  <c r="M29" i="8"/>
  <c r="L29" i="8"/>
  <c r="K29" i="8"/>
  <c r="J29" i="8"/>
  <c r="I29" i="8"/>
  <c r="H29" i="8"/>
  <c r="G29" i="8"/>
  <c r="F29" i="8"/>
  <c r="E29" i="8"/>
  <c r="D29" i="8"/>
  <c r="C29" i="8"/>
  <c r="B29" i="8"/>
  <c r="AN28" i="8"/>
  <c r="AM28" i="8"/>
  <c r="AL28" i="8"/>
  <c r="AK28" i="8"/>
  <c r="AJ28" i="8"/>
  <c r="AI28" i="8"/>
  <c r="AH28" i="8"/>
  <c r="AG28" i="8"/>
  <c r="AF28" i="8"/>
  <c r="AE28" i="8"/>
  <c r="AD28" i="8"/>
  <c r="AC28" i="8"/>
  <c r="AB28" i="8"/>
  <c r="AA28" i="8"/>
  <c r="Z28" i="8"/>
  <c r="Y28" i="8"/>
  <c r="X28" i="8"/>
  <c r="W28" i="8"/>
  <c r="S28" i="8"/>
  <c r="R28" i="8"/>
  <c r="Q28" i="8"/>
  <c r="P28" i="8"/>
  <c r="O28" i="8"/>
  <c r="N28" i="8"/>
  <c r="M28" i="8"/>
  <c r="L28" i="8"/>
  <c r="K28" i="8"/>
  <c r="J28" i="8"/>
  <c r="I28" i="8"/>
  <c r="H28" i="8"/>
  <c r="G28" i="8"/>
  <c r="F28" i="8"/>
  <c r="E28" i="8"/>
  <c r="D28" i="8"/>
  <c r="C28" i="8"/>
  <c r="B28" i="8"/>
  <c r="AN27" i="8"/>
  <c r="AM27" i="8"/>
  <c r="AL27" i="8"/>
  <c r="AK27" i="8"/>
  <c r="AJ27" i="8"/>
  <c r="AI27" i="8"/>
  <c r="AH27" i="8"/>
  <c r="AG27" i="8"/>
  <c r="AF27" i="8"/>
  <c r="AE27" i="8"/>
  <c r="AD27" i="8"/>
  <c r="AC27" i="8"/>
  <c r="AB27" i="8"/>
  <c r="AA27" i="8"/>
  <c r="Z27" i="8"/>
  <c r="Y27" i="8"/>
  <c r="X27" i="8"/>
  <c r="W27" i="8"/>
  <c r="S27" i="8"/>
  <c r="R27" i="8"/>
  <c r="Q27" i="8"/>
  <c r="P27" i="8"/>
  <c r="O27" i="8"/>
  <c r="N27" i="8"/>
  <c r="M27" i="8"/>
  <c r="L27" i="8"/>
  <c r="K27" i="8"/>
  <c r="J27" i="8"/>
  <c r="T27" i="8" s="1"/>
  <c r="AR27" i="8" s="1"/>
  <c r="I27" i="8"/>
  <c r="H27" i="8"/>
  <c r="G27" i="8"/>
  <c r="F27" i="8"/>
  <c r="E27" i="8"/>
  <c r="D27" i="8"/>
  <c r="C27" i="8"/>
  <c r="B27" i="8"/>
  <c r="AN26" i="8"/>
  <c r="AM26" i="8"/>
  <c r="AL26" i="8"/>
  <c r="AK26" i="8"/>
  <c r="AJ26" i="8"/>
  <c r="AI26" i="8"/>
  <c r="AH26" i="8"/>
  <c r="AG26" i="8"/>
  <c r="AF26" i="8"/>
  <c r="AE26" i="8"/>
  <c r="AD26" i="8"/>
  <c r="AC26" i="8"/>
  <c r="AB26" i="8"/>
  <c r="AA26" i="8"/>
  <c r="Z26" i="8"/>
  <c r="Y26" i="8"/>
  <c r="X26" i="8"/>
  <c r="W26" i="8"/>
  <c r="S26" i="8"/>
  <c r="R26" i="8"/>
  <c r="Q26" i="8"/>
  <c r="P26" i="8"/>
  <c r="O26" i="8"/>
  <c r="N26" i="8"/>
  <c r="M26" i="8"/>
  <c r="L26" i="8"/>
  <c r="K26" i="8"/>
  <c r="J26" i="8"/>
  <c r="I26" i="8"/>
  <c r="H26" i="8"/>
  <c r="G26" i="8"/>
  <c r="F26" i="8"/>
  <c r="E26" i="8"/>
  <c r="D26" i="8"/>
  <c r="C26" i="8"/>
  <c r="B26" i="8"/>
  <c r="AN25" i="8"/>
  <c r="AM25" i="8"/>
  <c r="AL25" i="8"/>
  <c r="AK25" i="8"/>
  <c r="AJ25" i="8"/>
  <c r="AI25" i="8"/>
  <c r="AH25" i="8"/>
  <c r="AG25" i="8"/>
  <c r="AF25" i="8"/>
  <c r="AE25" i="8"/>
  <c r="AD25" i="8"/>
  <c r="AC25" i="8"/>
  <c r="AB25" i="8"/>
  <c r="AA25" i="8"/>
  <c r="Z25" i="8"/>
  <c r="Y25" i="8"/>
  <c r="X25" i="8"/>
  <c r="W25" i="8"/>
  <c r="S25" i="8"/>
  <c r="R25" i="8"/>
  <c r="Q25" i="8"/>
  <c r="P25" i="8"/>
  <c r="O25" i="8"/>
  <c r="N25" i="8"/>
  <c r="M25" i="8"/>
  <c r="L25" i="8"/>
  <c r="K25" i="8"/>
  <c r="J25" i="8"/>
  <c r="T25" i="8" s="1"/>
  <c r="I25" i="8"/>
  <c r="H25" i="8"/>
  <c r="G25" i="8"/>
  <c r="F25" i="8"/>
  <c r="E25" i="8"/>
  <c r="D25" i="8"/>
  <c r="C25" i="8"/>
  <c r="B25" i="8"/>
  <c r="W12" i="8"/>
  <c r="B12" i="8"/>
  <c r="T45" i="8"/>
  <c r="AR45" i="8"/>
  <c r="T41" i="8"/>
  <c r="AR41" i="8"/>
  <c r="T48" i="8"/>
  <c r="AR48" i="8"/>
  <c r="T30" i="8"/>
  <c r="AR30" i="8"/>
  <c r="T34" i="8"/>
  <c r="AR34" i="8"/>
  <c r="T38" i="8"/>
  <c r="AR38" i="8"/>
  <c r="T35" i="8"/>
  <c r="AR35" i="8"/>
  <c r="T43" i="8"/>
  <c r="AR43" i="8" s="1"/>
  <c r="AO46" i="8"/>
  <c r="T47" i="8"/>
  <c r="AR47" i="8" s="1"/>
  <c r="T29" i="8"/>
  <c r="AR29" i="8" s="1"/>
  <c r="AO43" i="8"/>
  <c r="AO27" i="8"/>
  <c r="T33" i="8"/>
  <c r="AR33" i="8"/>
  <c r="AO47" i="8"/>
  <c r="T49" i="8"/>
  <c r="AR49" i="8"/>
  <c r="AO49" i="8"/>
  <c r="AO25" i="8"/>
  <c r="T28" i="8"/>
  <c r="AR28" i="8"/>
  <c r="AO29" i="8"/>
  <c r="T32" i="8"/>
  <c r="AR32" i="8" s="1"/>
  <c r="AO33" i="8"/>
  <c r="AO37" i="8"/>
  <c r="AO41" i="8"/>
  <c r="T26" i="8"/>
  <c r="AR26" i="8"/>
  <c r="AO28" i="8"/>
  <c r="AO40" i="8"/>
  <c r="AO44" i="8"/>
  <c r="AO32" i="8"/>
  <c r="AO26" i="8"/>
  <c r="AO50" i="8"/>
  <c r="AO30" i="8"/>
  <c r="AO34" i="8"/>
  <c r="AO38" i="8"/>
  <c r="AO42" i="8"/>
  <c r="T46" i="8"/>
  <c r="AR46" i="8"/>
  <c r="AO48" i="8"/>
  <c r="T47" i="9"/>
  <c r="BM47" i="9" s="1"/>
  <c r="AR50" i="11"/>
  <c r="AR51" i="11"/>
  <c r="AR53" i="11"/>
  <c r="AO51" i="8"/>
  <c r="AO53" i="8"/>
  <c r="AO55" i="8"/>
  <c r="BI49" i="7"/>
  <c r="BH49" i="7"/>
  <c r="BG49" i="7"/>
  <c r="BF49" i="7"/>
  <c r="BE49" i="7"/>
  <c r="BD49" i="7"/>
  <c r="BA49" i="7"/>
  <c r="AZ49" i="7"/>
  <c r="AY49" i="7"/>
  <c r="AX49" i="7"/>
  <c r="AW49" i="7"/>
  <c r="AV49" i="7"/>
  <c r="AU49" i="7"/>
  <c r="AT49" i="7"/>
  <c r="AS49" i="7"/>
  <c r="AN49" i="7"/>
  <c r="AM49" i="7"/>
  <c r="AL49" i="7"/>
  <c r="AK49" i="7"/>
  <c r="AJ49" i="7"/>
  <c r="AI49" i="7"/>
  <c r="AH49" i="7"/>
  <c r="AG49" i="7"/>
  <c r="AF49" i="7"/>
  <c r="AE49" i="7"/>
  <c r="AD49" i="7"/>
  <c r="AC49" i="7"/>
  <c r="AB49" i="7"/>
  <c r="AA49" i="7"/>
  <c r="Z49" i="7"/>
  <c r="Y49" i="7"/>
  <c r="S49" i="7"/>
  <c r="R49" i="7"/>
  <c r="Q49" i="7"/>
  <c r="P49" i="7"/>
  <c r="O49" i="7"/>
  <c r="N49" i="7"/>
  <c r="M49" i="7"/>
  <c r="L49" i="7"/>
  <c r="K49" i="7"/>
  <c r="J49" i="7"/>
  <c r="I49" i="7"/>
  <c r="H49" i="7"/>
  <c r="G49" i="7"/>
  <c r="F49" i="7"/>
  <c r="E49" i="7"/>
  <c r="D49" i="7"/>
  <c r="C49" i="7"/>
  <c r="B49" i="7"/>
  <c r="BI48" i="7"/>
  <c r="BH48" i="7"/>
  <c r="BG48" i="7"/>
  <c r="BF48" i="7"/>
  <c r="BE48" i="7"/>
  <c r="BD48" i="7"/>
  <c r="BA48" i="7"/>
  <c r="AZ48" i="7"/>
  <c r="AY48" i="7"/>
  <c r="AX48" i="7"/>
  <c r="AW48" i="7"/>
  <c r="AV48" i="7"/>
  <c r="AU48" i="7"/>
  <c r="AT48" i="7"/>
  <c r="AS48" i="7"/>
  <c r="AN48" i="7"/>
  <c r="AM48" i="7"/>
  <c r="AL48" i="7"/>
  <c r="AK48" i="7"/>
  <c r="AJ48" i="7"/>
  <c r="AI48" i="7"/>
  <c r="AH48" i="7"/>
  <c r="AG48" i="7"/>
  <c r="AF48" i="7"/>
  <c r="AE48" i="7"/>
  <c r="AD48" i="7"/>
  <c r="AC48" i="7"/>
  <c r="AB48" i="7"/>
  <c r="AA48" i="7"/>
  <c r="Z48" i="7"/>
  <c r="Y48" i="7"/>
  <c r="S48" i="7"/>
  <c r="R48" i="7"/>
  <c r="Q48" i="7"/>
  <c r="P48" i="7"/>
  <c r="O48" i="7"/>
  <c r="N48" i="7"/>
  <c r="M48" i="7"/>
  <c r="L48" i="7"/>
  <c r="K48" i="7"/>
  <c r="J48" i="7"/>
  <c r="I48" i="7"/>
  <c r="H48" i="7"/>
  <c r="G48" i="7"/>
  <c r="F48" i="7"/>
  <c r="E48" i="7"/>
  <c r="D48" i="7"/>
  <c r="C48" i="7"/>
  <c r="B48" i="7"/>
  <c r="BI47" i="7"/>
  <c r="BH47" i="7"/>
  <c r="BG47" i="7"/>
  <c r="BF47" i="7"/>
  <c r="BE47" i="7"/>
  <c r="BD47" i="7"/>
  <c r="BA47" i="7"/>
  <c r="AZ47" i="7"/>
  <c r="AY47" i="7"/>
  <c r="AX47" i="7"/>
  <c r="AW47" i="7"/>
  <c r="AV47" i="7"/>
  <c r="AU47" i="7"/>
  <c r="AT47" i="7"/>
  <c r="AS47" i="7"/>
  <c r="AN47" i="7"/>
  <c r="AM47" i="7"/>
  <c r="AL47" i="7"/>
  <c r="AK47" i="7"/>
  <c r="AJ47" i="7"/>
  <c r="AI47" i="7"/>
  <c r="AH47" i="7"/>
  <c r="AG47" i="7"/>
  <c r="AF47" i="7"/>
  <c r="AE47" i="7"/>
  <c r="AD47" i="7"/>
  <c r="AC47" i="7"/>
  <c r="AB47" i="7"/>
  <c r="AA47" i="7"/>
  <c r="Z47" i="7"/>
  <c r="Y47" i="7"/>
  <c r="S47" i="7"/>
  <c r="R47" i="7"/>
  <c r="Q47" i="7"/>
  <c r="P47" i="7"/>
  <c r="O47" i="7"/>
  <c r="N47" i="7"/>
  <c r="M47" i="7"/>
  <c r="L47" i="7"/>
  <c r="K47" i="7"/>
  <c r="J47" i="7"/>
  <c r="I47" i="7"/>
  <c r="H47" i="7"/>
  <c r="G47" i="7"/>
  <c r="F47" i="7"/>
  <c r="E47" i="7"/>
  <c r="D47" i="7"/>
  <c r="C47" i="7"/>
  <c r="B47" i="7"/>
  <c r="BI46" i="7"/>
  <c r="BH46" i="7"/>
  <c r="BG46" i="7"/>
  <c r="BF46" i="7"/>
  <c r="BE46" i="7"/>
  <c r="BD46" i="7"/>
  <c r="BA46" i="7"/>
  <c r="AZ46" i="7"/>
  <c r="AY46" i="7"/>
  <c r="AX46" i="7"/>
  <c r="AW46" i="7"/>
  <c r="AV46" i="7"/>
  <c r="AU46" i="7"/>
  <c r="AT46" i="7"/>
  <c r="AS46" i="7"/>
  <c r="AN46" i="7"/>
  <c r="AM46" i="7"/>
  <c r="AL46" i="7"/>
  <c r="AK46" i="7"/>
  <c r="AJ46" i="7"/>
  <c r="AI46" i="7"/>
  <c r="AH46" i="7"/>
  <c r="AG46" i="7"/>
  <c r="AF46" i="7"/>
  <c r="AE46" i="7"/>
  <c r="AD46" i="7"/>
  <c r="AC46" i="7"/>
  <c r="AB46" i="7"/>
  <c r="AA46" i="7"/>
  <c r="Z46" i="7"/>
  <c r="Y46" i="7"/>
  <c r="S46" i="7"/>
  <c r="R46" i="7"/>
  <c r="Q46" i="7"/>
  <c r="P46" i="7"/>
  <c r="O46" i="7"/>
  <c r="N46" i="7"/>
  <c r="M46" i="7"/>
  <c r="L46" i="7"/>
  <c r="K46" i="7"/>
  <c r="J46" i="7"/>
  <c r="I46" i="7"/>
  <c r="H46" i="7"/>
  <c r="G46" i="7"/>
  <c r="F46" i="7"/>
  <c r="E46" i="7"/>
  <c r="D46" i="7"/>
  <c r="C46" i="7"/>
  <c r="B46" i="7"/>
  <c r="BI45" i="7"/>
  <c r="BH45" i="7"/>
  <c r="BG45" i="7"/>
  <c r="BF45" i="7"/>
  <c r="BE45" i="7"/>
  <c r="BD45" i="7"/>
  <c r="BA45" i="7"/>
  <c r="AZ45" i="7"/>
  <c r="AY45" i="7"/>
  <c r="AX45" i="7"/>
  <c r="AW45" i="7"/>
  <c r="AV45" i="7"/>
  <c r="AU45" i="7"/>
  <c r="AT45" i="7"/>
  <c r="AS45" i="7"/>
  <c r="AN45" i="7"/>
  <c r="AM45" i="7"/>
  <c r="AL45" i="7"/>
  <c r="AK45" i="7"/>
  <c r="AJ45" i="7"/>
  <c r="AI45" i="7"/>
  <c r="AH45" i="7"/>
  <c r="AG45" i="7"/>
  <c r="AF45" i="7"/>
  <c r="AE45" i="7"/>
  <c r="AD45" i="7"/>
  <c r="AC45" i="7"/>
  <c r="AB45" i="7"/>
  <c r="AA45" i="7"/>
  <c r="Z45" i="7"/>
  <c r="Y45" i="7"/>
  <c r="S45" i="7"/>
  <c r="R45" i="7"/>
  <c r="Q45" i="7"/>
  <c r="P45" i="7"/>
  <c r="O45" i="7"/>
  <c r="N45" i="7"/>
  <c r="M45" i="7"/>
  <c r="L45" i="7"/>
  <c r="K45" i="7"/>
  <c r="J45" i="7"/>
  <c r="I45" i="7"/>
  <c r="H45" i="7"/>
  <c r="G45" i="7"/>
  <c r="F45" i="7"/>
  <c r="E45" i="7"/>
  <c r="D45" i="7"/>
  <c r="C45" i="7"/>
  <c r="B45" i="7"/>
  <c r="BI44" i="7"/>
  <c r="BH44" i="7"/>
  <c r="BG44" i="7"/>
  <c r="BF44" i="7"/>
  <c r="BE44" i="7"/>
  <c r="BD44" i="7"/>
  <c r="BA44" i="7"/>
  <c r="AZ44" i="7"/>
  <c r="AY44" i="7"/>
  <c r="AX44" i="7"/>
  <c r="AW44" i="7"/>
  <c r="AV44" i="7"/>
  <c r="AU44" i="7"/>
  <c r="AT44" i="7"/>
  <c r="AS44" i="7"/>
  <c r="AN44" i="7"/>
  <c r="AM44" i="7"/>
  <c r="AL44" i="7"/>
  <c r="AK44" i="7"/>
  <c r="AJ44" i="7"/>
  <c r="AI44" i="7"/>
  <c r="AH44" i="7"/>
  <c r="AG44" i="7"/>
  <c r="AF44" i="7"/>
  <c r="AE44" i="7"/>
  <c r="AD44" i="7"/>
  <c r="AC44" i="7"/>
  <c r="AB44" i="7"/>
  <c r="AA44" i="7"/>
  <c r="Z44" i="7"/>
  <c r="Y44" i="7"/>
  <c r="S44" i="7"/>
  <c r="R44" i="7"/>
  <c r="Q44" i="7"/>
  <c r="P44" i="7"/>
  <c r="O44" i="7"/>
  <c r="N44" i="7"/>
  <c r="M44" i="7"/>
  <c r="L44" i="7"/>
  <c r="K44" i="7"/>
  <c r="J44" i="7"/>
  <c r="I44" i="7"/>
  <c r="H44" i="7"/>
  <c r="G44" i="7"/>
  <c r="F44" i="7"/>
  <c r="E44" i="7"/>
  <c r="D44" i="7"/>
  <c r="C44" i="7"/>
  <c r="B44" i="7"/>
  <c r="BI43" i="7"/>
  <c r="BH43" i="7"/>
  <c r="BG43" i="7"/>
  <c r="BF43" i="7"/>
  <c r="BE43" i="7"/>
  <c r="BD43" i="7"/>
  <c r="BA43" i="7"/>
  <c r="AZ43" i="7"/>
  <c r="AY43" i="7"/>
  <c r="AX43" i="7"/>
  <c r="AW43" i="7"/>
  <c r="AV43" i="7"/>
  <c r="AU43" i="7"/>
  <c r="AT43" i="7"/>
  <c r="AS43" i="7"/>
  <c r="AN43" i="7"/>
  <c r="AM43" i="7"/>
  <c r="AL43" i="7"/>
  <c r="AK43" i="7"/>
  <c r="AJ43" i="7"/>
  <c r="AI43" i="7"/>
  <c r="AH43" i="7"/>
  <c r="AG43" i="7"/>
  <c r="AF43" i="7"/>
  <c r="AE43" i="7"/>
  <c r="AD43" i="7"/>
  <c r="AC43" i="7"/>
  <c r="AB43" i="7"/>
  <c r="AA43" i="7"/>
  <c r="Z43" i="7"/>
  <c r="Y43" i="7"/>
  <c r="S43" i="7"/>
  <c r="R43" i="7"/>
  <c r="Q43" i="7"/>
  <c r="P43" i="7"/>
  <c r="O43" i="7"/>
  <c r="N43" i="7"/>
  <c r="M43" i="7"/>
  <c r="L43" i="7"/>
  <c r="K43" i="7"/>
  <c r="J43" i="7"/>
  <c r="I43" i="7"/>
  <c r="H43" i="7"/>
  <c r="G43" i="7"/>
  <c r="F43" i="7"/>
  <c r="E43" i="7"/>
  <c r="D43" i="7"/>
  <c r="C43" i="7"/>
  <c r="B43" i="7"/>
  <c r="BI42" i="7"/>
  <c r="BH42" i="7"/>
  <c r="BG42" i="7"/>
  <c r="BF42" i="7"/>
  <c r="BE42" i="7"/>
  <c r="BD42" i="7"/>
  <c r="BA42" i="7"/>
  <c r="AZ42" i="7"/>
  <c r="AY42" i="7"/>
  <c r="AX42" i="7"/>
  <c r="AW42" i="7"/>
  <c r="AV42" i="7"/>
  <c r="AU42" i="7"/>
  <c r="AT42" i="7"/>
  <c r="AS42" i="7"/>
  <c r="AN42" i="7"/>
  <c r="AM42" i="7"/>
  <c r="AL42" i="7"/>
  <c r="AK42" i="7"/>
  <c r="AJ42" i="7"/>
  <c r="AI42" i="7"/>
  <c r="AH42" i="7"/>
  <c r="AG42" i="7"/>
  <c r="AF42" i="7"/>
  <c r="AE42" i="7"/>
  <c r="AD42" i="7"/>
  <c r="AC42" i="7"/>
  <c r="AB42" i="7"/>
  <c r="AA42" i="7"/>
  <c r="Z42" i="7"/>
  <c r="Y42" i="7"/>
  <c r="S42" i="7"/>
  <c r="R42" i="7"/>
  <c r="Q42" i="7"/>
  <c r="P42" i="7"/>
  <c r="O42" i="7"/>
  <c r="N42" i="7"/>
  <c r="M42" i="7"/>
  <c r="L42" i="7"/>
  <c r="K42" i="7"/>
  <c r="J42" i="7"/>
  <c r="I42" i="7"/>
  <c r="H42" i="7"/>
  <c r="G42" i="7"/>
  <c r="F42" i="7"/>
  <c r="E42" i="7"/>
  <c r="D42" i="7"/>
  <c r="C42" i="7"/>
  <c r="B42" i="7"/>
  <c r="BI41" i="7"/>
  <c r="BH41" i="7"/>
  <c r="BG41" i="7"/>
  <c r="BF41" i="7"/>
  <c r="BE41" i="7"/>
  <c r="BD41" i="7"/>
  <c r="BA41" i="7"/>
  <c r="AZ41" i="7"/>
  <c r="AY41" i="7"/>
  <c r="AX41" i="7"/>
  <c r="AW41" i="7"/>
  <c r="AV41" i="7"/>
  <c r="AU41" i="7"/>
  <c r="AT41" i="7"/>
  <c r="AS41" i="7"/>
  <c r="AN41" i="7"/>
  <c r="AM41" i="7"/>
  <c r="AL41" i="7"/>
  <c r="AK41" i="7"/>
  <c r="AJ41" i="7"/>
  <c r="AI41" i="7"/>
  <c r="AH41" i="7"/>
  <c r="AG41" i="7"/>
  <c r="AF41" i="7"/>
  <c r="AE41" i="7"/>
  <c r="AD41" i="7"/>
  <c r="AC41" i="7"/>
  <c r="AB41" i="7"/>
  <c r="AA41" i="7"/>
  <c r="Z41" i="7"/>
  <c r="Y41" i="7"/>
  <c r="S41" i="7"/>
  <c r="R41" i="7"/>
  <c r="Q41" i="7"/>
  <c r="P41" i="7"/>
  <c r="O41" i="7"/>
  <c r="N41" i="7"/>
  <c r="M41" i="7"/>
  <c r="L41" i="7"/>
  <c r="K41" i="7"/>
  <c r="J41" i="7"/>
  <c r="I41" i="7"/>
  <c r="H41" i="7"/>
  <c r="G41" i="7"/>
  <c r="F41" i="7"/>
  <c r="E41" i="7"/>
  <c r="D41" i="7"/>
  <c r="C41" i="7"/>
  <c r="B41" i="7"/>
  <c r="BI40" i="7"/>
  <c r="BH40" i="7"/>
  <c r="BG40" i="7"/>
  <c r="BF40" i="7"/>
  <c r="BE40" i="7"/>
  <c r="BD40" i="7"/>
  <c r="BA40" i="7"/>
  <c r="AZ40" i="7"/>
  <c r="AY40" i="7"/>
  <c r="AX40" i="7"/>
  <c r="AW40" i="7"/>
  <c r="AV40" i="7"/>
  <c r="AU40" i="7"/>
  <c r="AT40" i="7"/>
  <c r="AS40" i="7"/>
  <c r="AN40" i="7"/>
  <c r="AM40" i="7"/>
  <c r="AL40" i="7"/>
  <c r="AK40" i="7"/>
  <c r="AJ40" i="7"/>
  <c r="AI40" i="7"/>
  <c r="AH40" i="7"/>
  <c r="AG40" i="7"/>
  <c r="AF40" i="7"/>
  <c r="AE40" i="7"/>
  <c r="AD40" i="7"/>
  <c r="AC40" i="7"/>
  <c r="AB40" i="7"/>
  <c r="AA40" i="7"/>
  <c r="Z40" i="7"/>
  <c r="Y40" i="7"/>
  <c r="S40" i="7"/>
  <c r="R40" i="7"/>
  <c r="Q40" i="7"/>
  <c r="P40" i="7"/>
  <c r="O40" i="7"/>
  <c r="N40" i="7"/>
  <c r="M40" i="7"/>
  <c r="L40" i="7"/>
  <c r="K40" i="7"/>
  <c r="J40" i="7"/>
  <c r="I40" i="7"/>
  <c r="H40" i="7"/>
  <c r="G40" i="7"/>
  <c r="F40" i="7"/>
  <c r="E40" i="7"/>
  <c r="D40" i="7"/>
  <c r="C40" i="7"/>
  <c r="B40" i="7"/>
  <c r="BI39" i="7"/>
  <c r="BH39" i="7"/>
  <c r="BG39" i="7"/>
  <c r="BF39" i="7"/>
  <c r="BE39" i="7"/>
  <c r="BD39" i="7"/>
  <c r="BA39" i="7"/>
  <c r="AZ39" i="7"/>
  <c r="AY39" i="7"/>
  <c r="AX39" i="7"/>
  <c r="AW39" i="7"/>
  <c r="AV39" i="7"/>
  <c r="AU39" i="7"/>
  <c r="AT39" i="7"/>
  <c r="AS39" i="7"/>
  <c r="AN39" i="7"/>
  <c r="AM39" i="7"/>
  <c r="AL39" i="7"/>
  <c r="AK39" i="7"/>
  <c r="AJ39" i="7"/>
  <c r="AI39" i="7"/>
  <c r="AH39" i="7"/>
  <c r="AG39" i="7"/>
  <c r="AF39" i="7"/>
  <c r="AE39" i="7"/>
  <c r="AD39" i="7"/>
  <c r="AC39" i="7"/>
  <c r="AB39" i="7"/>
  <c r="AA39" i="7"/>
  <c r="Z39" i="7"/>
  <c r="Y39" i="7"/>
  <c r="S39" i="7"/>
  <c r="R39" i="7"/>
  <c r="Q39" i="7"/>
  <c r="P39" i="7"/>
  <c r="O39" i="7"/>
  <c r="N39" i="7"/>
  <c r="M39" i="7"/>
  <c r="L39" i="7"/>
  <c r="K39" i="7"/>
  <c r="J39" i="7"/>
  <c r="I39" i="7"/>
  <c r="H39" i="7"/>
  <c r="G39" i="7"/>
  <c r="F39" i="7"/>
  <c r="E39" i="7"/>
  <c r="D39" i="7"/>
  <c r="C39" i="7"/>
  <c r="B39" i="7"/>
  <c r="BI38" i="7"/>
  <c r="BH38" i="7"/>
  <c r="BG38" i="7"/>
  <c r="BF38" i="7"/>
  <c r="BE38" i="7"/>
  <c r="BD38" i="7"/>
  <c r="BA38" i="7"/>
  <c r="AZ38" i="7"/>
  <c r="AY38" i="7"/>
  <c r="AX38" i="7"/>
  <c r="AW38" i="7"/>
  <c r="AV38" i="7"/>
  <c r="AU38" i="7"/>
  <c r="AT38" i="7"/>
  <c r="AS38" i="7"/>
  <c r="AN38" i="7"/>
  <c r="AM38" i="7"/>
  <c r="AL38" i="7"/>
  <c r="AK38" i="7"/>
  <c r="AJ38" i="7"/>
  <c r="AI38" i="7"/>
  <c r="AH38" i="7"/>
  <c r="AG38" i="7"/>
  <c r="AF38" i="7"/>
  <c r="AE38" i="7"/>
  <c r="AD38" i="7"/>
  <c r="AC38" i="7"/>
  <c r="AB38" i="7"/>
  <c r="AA38" i="7"/>
  <c r="Z38" i="7"/>
  <c r="Y38" i="7"/>
  <c r="S38" i="7"/>
  <c r="R38" i="7"/>
  <c r="Q38" i="7"/>
  <c r="P38" i="7"/>
  <c r="O38" i="7"/>
  <c r="N38" i="7"/>
  <c r="M38" i="7"/>
  <c r="L38" i="7"/>
  <c r="K38" i="7"/>
  <c r="J38" i="7"/>
  <c r="I38" i="7"/>
  <c r="H38" i="7"/>
  <c r="G38" i="7"/>
  <c r="F38" i="7"/>
  <c r="E38" i="7"/>
  <c r="D38" i="7"/>
  <c r="C38" i="7"/>
  <c r="B38" i="7"/>
  <c r="BI37" i="7"/>
  <c r="BH37" i="7"/>
  <c r="BG37" i="7"/>
  <c r="BF37" i="7"/>
  <c r="BE37" i="7"/>
  <c r="BD37" i="7"/>
  <c r="BA37" i="7"/>
  <c r="AZ37" i="7"/>
  <c r="AY37" i="7"/>
  <c r="AX37" i="7"/>
  <c r="AW37" i="7"/>
  <c r="AV37" i="7"/>
  <c r="AU37" i="7"/>
  <c r="AT37" i="7"/>
  <c r="AS37" i="7"/>
  <c r="AN37" i="7"/>
  <c r="AM37" i="7"/>
  <c r="AL37" i="7"/>
  <c r="AK37" i="7"/>
  <c r="AJ37" i="7"/>
  <c r="AI37" i="7"/>
  <c r="AH37" i="7"/>
  <c r="AG37" i="7"/>
  <c r="AF37" i="7"/>
  <c r="AE37" i="7"/>
  <c r="AD37" i="7"/>
  <c r="AC37" i="7"/>
  <c r="AB37" i="7"/>
  <c r="AA37" i="7"/>
  <c r="Z37" i="7"/>
  <c r="Y37" i="7"/>
  <c r="S37" i="7"/>
  <c r="R37" i="7"/>
  <c r="Q37" i="7"/>
  <c r="P37" i="7"/>
  <c r="O37" i="7"/>
  <c r="N37" i="7"/>
  <c r="M37" i="7"/>
  <c r="L37" i="7"/>
  <c r="K37" i="7"/>
  <c r="J37" i="7"/>
  <c r="I37" i="7"/>
  <c r="H37" i="7"/>
  <c r="G37" i="7"/>
  <c r="F37" i="7"/>
  <c r="E37" i="7"/>
  <c r="D37" i="7"/>
  <c r="C37" i="7"/>
  <c r="B37" i="7"/>
  <c r="BI36" i="7"/>
  <c r="BH36" i="7"/>
  <c r="BG36" i="7"/>
  <c r="BF36" i="7"/>
  <c r="BE36" i="7"/>
  <c r="BD36" i="7"/>
  <c r="BA36" i="7"/>
  <c r="AZ36" i="7"/>
  <c r="AY36" i="7"/>
  <c r="AX36" i="7"/>
  <c r="AW36" i="7"/>
  <c r="AV36" i="7"/>
  <c r="AU36" i="7"/>
  <c r="AT36" i="7"/>
  <c r="AS36" i="7"/>
  <c r="AN36" i="7"/>
  <c r="AM36" i="7"/>
  <c r="AL36" i="7"/>
  <c r="AK36" i="7"/>
  <c r="AJ36" i="7"/>
  <c r="AI36" i="7"/>
  <c r="AH36" i="7"/>
  <c r="AG36" i="7"/>
  <c r="AF36" i="7"/>
  <c r="AE36" i="7"/>
  <c r="AD36" i="7"/>
  <c r="AC36" i="7"/>
  <c r="AB36" i="7"/>
  <c r="AA36" i="7"/>
  <c r="Z36" i="7"/>
  <c r="Y36" i="7"/>
  <c r="S36" i="7"/>
  <c r="R36" i="7"/>
  <c r="Q36" i="7"/>
  <c r="P36" i="7"/>
  <c r="O36" i="7"/>
  <c r="N36" i="7"/>
  <c r="M36" i="7"/>
  <c r="L36" i="7"/>
  <c r="K36" i="7"/>
  <c r="J36" i="7"/>
  <c r="I36" i="7"/>
  <c r="H36" i="7"/>
  <c r="G36" i="7"/>
  <c r="F36" i="7"/>
  <c r="E36" i="7"/>
  <c r="D36" i="7"/>
  <c r="C36" i="7"/>
  <c r="B36" i="7"/>
  <c r="BI35" i="7"/>
  <c r="BH35" i="7"/>
  <c r="BG35" i="7"/>
  <c r="BF35" i="7"/>
  <c r="BE35" i="7"/>
  <c r="BD35" i="7"/>
  <c r="BA35" i="7"/>
  <c r="AZ35" i="7"/>
  <c r="AY35" i="7"/>
  <c r="AX35" i="7"/>
  <c r="AW35" i="7"/>
  <c r="AV35" i="7"/>
  <c r="AU35" i="7"/>
  <c r="AT35" i="7"/>
  <c r="AS35" i="7"/>
  <c r="AN35" i="7"/>
  <c r="AM35" i="7"/>
  <c r="AL35" i="7"/>
  <c r="AK35" i="7"/>
  <c r="AJ35" i="7"/>
  <c r="AI35" i="7"/>
  <c r="AH35" i="7"/>
  <c r="AG35" i="7"/>
  <c r="AF35" i="7"/>
  <c r="AE35" i="7"/>
  <c r="AD35" i="7"/>
  <c r="AC35" i="7"/>
  <c r="AB35" i="7"/>
  <c r="AA35" i="7"/>
  <c r="Z35" i="7"/>
  <c r="Y35" i="7"/>
  <c r="S35" i="7"/>
  <c r="R35" i="7"/>
  <c r="Q35" i="7"/>
  <c r="P35" i="7"/>
  <c r="O35" i="7"/>
  <c r="N35" i="7"/>
  <c r="M35" i="7"/>
  <c r="L35" i="7"/>
  <c r="K35" i="7"/>
  <c r="J35" i="7"/>
  <c r="I35" i="7"/>
  <c r="H35" i="7"/>
  <c r="G35" i="7"/>
  <c r="F35" i="7"/>
  <c r="E35" i="7"/>
  <c r="D35" i="7"/>
  <c r="C35" i="7"/>
  <c r="B35" i="7"/>
  <c r="BI34" i="7"/>
  <c r="BH34" i="7"/>
  <c r="BG34" i="7"/>
  <c r="BF34" i="7"/>
  <c r="BE34" i="7"/>
  <c r="BD34" i="7"/>
  <c r="BA34" i="7"/>
  <c r="AZ34" i="7"/>
  <c r="AY34" i="7"/>
  <c r="AX34" i="7"/>
  <c r="AW34" i="7"/>
  <c r="AV34" i="7"/>
  <c r="AU34" i="7"/>
  <c r="AT34" i="7"/>
  <c r="AS34" i="7"/>
  <c r="AN34" i="7"/>
  <c r="AM34" i="7"/>
  <c r="AL34" i="7"/>
  <c r="AK34" i="7"/>
  <c r="AJ34" i="7"/>
  <c r="AI34" i="7"/>
  <c r="AH34" i="7"/>
  <c r="AG34" i="7"/>
  <c r="AF34" i="7"/>
  <c r="AE34" i="7"/>
  <c r="AD34" i="7"/>
  <c r="AC34" i="7"/>
  <c r="AB34" i="7"/>
  <c r="AA34" i="7"/>
  <c r="Z34" i="7"/>
  <c r="Y34" i="7"/>
  <c r="S34" i="7"/>
  <c r="R34" i="7"/>
  <c r="Q34" i="7"/>
  <c r="P34" i="7"/>
  <c r="O34" i="7"/>
  <c r="N34" i="7"/>
  <c r="M34" i="7"/>
  <c r="L34" i="7"/>
  <c r="K34" i="7"/>
  <c r="J34" i="7"/>
  <c r="I34" i="7"/>
  <c r="H34" i="7"/>
  <c r="G34" i="7"/>
  <c r="F34" i="7"/>
  <c r="E34" i="7"/>
  <c r="D34" i="7"/>
  <c r="C34" i="7"/>
  <c r="B34" i="7"/>
  <c r="BI33" i="7"/>
  <c r="BH33" i="7"/>
  <c r="BG33" i="7"/>
  <c r="BF33" i="7"/>
  <c r="BE33" i="7"/>
  <c r="BD33" i="7"/>
  <c r="BA33" i="7"/>
  <c r="AZ33" i="7"/>
  <c r="AY33" i="7"/>
  <c r="AX33" i="7"/>
  <c r="AW33" i="7"/>
  <c r="AV33" i="7"/>
  <c r="AU33" i="7"/>
  <c r="AT33" i="7"/>
  <c r="AS33" i="7"/>
  <c r="AN33" i="7"/>
  <c r="AM33" i="7"/>
  <c r="AL33" i="7"/>
  <c r="AK33" i="7"/>
  <c r="AJ33" i="7"/>
  <c r="AI33" i="7"/>
  <c r="AH33" i="7"/>
  <c r="AG33" i="7"/>
  <c r="AF33" i="7"/>
  <c r="AE33" i="7"/>
  <c r="AD33" i="7"/>
  <c r="AC33" i="7"/>
  <c r="AB33" i="7"/>
  <c r="AA33" i="7"/>
  <c r="Z33" i="7"/>
  <c r="Y33" i="7"/>
  <c r="S33" i="7"/>
  <c r="R33" i="7"/>
  <c r="Q33" i="7"/>
  <c r="P33" i="7"/>
  <c r="O33" i="7"/>
  <c r="N33" i="7"/>
  <c r="M33" i="7"/>
  <c r="L33" i="7"/>
  <c r="K33" i="7"/>
  <c r="J33" i="7"/>
  <c r="I33" i="7"/>
  <c r="H33" i="7"/>
  <c r="G33" i="7"/>
  <c r="F33" i="7"/>
  <c r="E33" i="7"/>
  <c r="D33" i="7"/>
  <c r="C33" i="7"/>
  <c r="B33" i="7"/>
  <c r="BI32" i="7"/>
  <c r="BH32" i="7"/>
  <c r="BG32" i="7"/>
  <c r="BF32" i="7"/>
  <c r="BE32" i="7"/>
  <c r="BD32" i="7"/>
  <c r="BA32" i="7"/>
  <c r="AZ32" i="7"/>
  <c r="AY32" i="7"/>
  <c r="AX32" i="7"/>
  <c r="AW32" i="7"/>
  <c r="AV32" i="7"/>
  <c r="AU32" i="7"/>
  <c r="AT32" i="7"/>
  <c r="AS32" i="7"/>
  <c r="AN32" i="7"/>
  <c r="AM32" i="7"/>
  <c r="AL32" i="7"/>
  <c r="AK32" i="7"/>
  <c r="AJ32" i="7"/>
  <c r="AI32" i="7"/>
  <c r="AH32" i="7"/>
  <c r="AG32" i="7"/>
  <c r="AF32" i="7"/>
  <c r="AE32" i="7"/>
  <c r="AD32" i="7"/>
  <c r="AC32" i="7"/>
  <c r="AB32" i="7"/>
  <c r="AA32" i="7"/>
  <c r="Z32" i="7"/>
  <c r="Y32" i="7"/>
  <c r="S32" i="7"/>
  <c r="R32" i="7"/>
  <c r="Q32" i="7"/>
  <c r="P32" i="7"/>
  <c r="O32" i="7"/>
  <c r="N32" i="7"/>
  <c r="M32" i="7"/>
  <c r="L32" i="7"/>
  <c r="K32" i="7"/>
  <c r="J32" i="7"/>
  <c r="I32" i="7"/>
  <c r="H32" i="7"/>
  <c r="G32" i="7"/>
  <c r="F32" i="7"/>
  <c r="E32" i="7"/>
  <c r="D32" i="7"/>
  <c r="C32" i="7"/>
  <c r="B32" i="7"/>
  <c r="BI31" i="7"/>
  <c r="BH31" i="7"/>
  <c r="BG31" i="7"/>
  <c r="BF31" i="7"/>
  <c r="BE31" i="7"/>
  <c r="BD31" i="7"/>
  <c r="BA31" i="7"/>
  <c r="AZ31" i="7"/>
  <c r="AY31" i="7"/>
  <c r="AX31" i="7"/>
  <c r="AW31" i="7"/>
  <c r="AV31" i="7"/>
  <c r="AU31" i="7"/>
  <c r="AT31" i="7"/>
  <c r="AS31" i="7"/>
  <c r="AN31" i="7"/>
  <c r="AM31" i="7"/>
  <c r="AL31" i="7"/>
  <c r="AK31" i="7"/>
  <c r="AJ31" i="7"/>
  <c r="AI31" i="7"/>
  <c r="AH31" i="7"/>
  <c r="AG31" i="7"/>
  <c r="AF31" i="7"/>
  <c r="AE31" i="7"/>
  <c r="AD31" i="7"/>
  <c r="AC31" i="7"/>
  <c r="AB31" i="7"/>
  <c r="AA31" i="7"/>
  <c r="Z31" i="7"/>
  <c r="Y31" i="7"/>
  <c r="S31" i="7"/>
  <c r="R31" i="7"/>
  <c r="Q31" i="7"/>
  <c r="P31" i="7"/>
  <c r="O31" i="7"/>
  <c r="N31" i="7"/>
  <c r="M31" i="7"/>
  <c r="L31" i="7"/>
  <c r="K31" i="7"/>
  <c r="J31" i="7"/>
  <c r="I31" i="7"/>
  <c r="H31" i="7"/>
  <c r="G31" i="7"/>
  <c r="F31" i="7"/>
  <c r="E31" i="7"/>
  <c r="D31" i="7"/>
  <c r="C31" i="7"/>
  <c r="B31" i="7"/>
  <c r="BI30" i="7"/>
  <c r="BH30" i="7"/>
  <c r="BG30" i="7"/>
  <c r="BF30" i="7"/>
  <c r="BE30" i="7"/>
  <c r="BD30" i="7"/>
  <c r="BA30" i="7"/>
  <c r="AZ30" i="7"/>
  <c r="AY30" i="7"/>
  <c r="AX30" i="7"/>
  <c r="AW30" i="7"/>
  <c r="AV30" i="7"/>
  <c r="AU30" i="7"/>
  <c r="AT30" i="7"/>
  <c r="AS30" i="7"/>
  <c r="AN30" i="7"/>
  <c r="AM30" i="7"/>
  <c r="AL30" i="7"/>
  <c r="AK30" i="7"/>
  <c r="AJ30" i="7"/>
  <c r="AI30" i="7"/>
  <c r="AH30" i="7"/>
  <c r="AG30" i="7"/>
  <c r="AF30" i="7"/>
  <c r="AE30" i="7"/>
  <c r="AD30" i="7"/>
  <c r="AC30" i="7"/>
  <c r="AB30" i="7"/>
  <c r="AA30" i="7"/>
  <c r="Z30" i="7"/>
  <c r="Y30" i="7"/>
  <c r="S30" i="7"/>
  <c r="R30" i="7"/>
  <c r="Q30" i="7"/>
  <c r="P30" i="7"/>
  <c r="O30" i="7"/>
  <c r="N30" i="7"/>
  <c r="M30" i="7"/>
  <c r="L30" i="7"/>
  <c r="K30" i="7"/>
  <c r="J30" i="7"/>
  <c r="I30" i="7"/>
  <c r="H30" i="7"/>
  <c r="G30" i="7"/>
  <c r="F30" i="7"/>
  <c r="E30" i="7"/>
  <c r="D30" i="7"/>
  <c r="C30" i="7"/>
  <c r="B30" i="7"/>
  <c r="BI29" i="7"/>
  <c r="BH29" i="7"/>
  <c r="BG29" i="7"/>
  <c r="BF29" i="7"/>
  <c r="BE29" i="7"/>
  <c r="BD29" i="7"/>
  <c r="BA29" i="7"/>
  <c r="AZ29" i="7"/>
  <c r="AY29" i="7"/>
  <c r="AX29" i="7"/>
  <c r="AW29" i="7"/>
  <c r="AV29" i="7"/>
  <c r="AU29" i="7"/>
  <c r="AT29" i="7"/>
  <c r="AS29" i="7"/>
  <c r="AN29" i="7"/>
  <c r="AM29" i="7"/>
  <c r="AL29" i="7"/>
  <c r="AK29" i="7"/>
  <c r="AJ29" i="7"/>
  <c r="AI29" i="7"/>
  <c r="AH29" i="7"/>
  <c r="AG29" i="7"/>
  <c r="AF29" i="7"/>
  <c r="AE29" i="7"/>
  <c r="AD29" i="7"/>
  <c r="AC29" i="7"/>
  <c r="AB29" i="7"/>
  <c r="AA29" i="7"/>
  <c r="Z29" i="7"/>
  <c r="Y29" i="7"/>
  <c r="S29" i="7"/>
  <c r="R29" i="7"/>
  <c r="Q29" i="7"/>
  <c r="P29" i="7"/>
  <c r="O29" i="7"/>
  <c r="N29" i="7"/>
  <c r="M29" i="7"/>
  <c r="L29" i="7"/>
  <c r="K29" i="7"/>
  <c r="J29" i="7"/>
  <c r="I29" i="7"/>
  <c r="H29" i="7"/>
  <c r="G29" i="7"/>
  <c r="F29" i="7"/>
  <c r="E29" i="7"/>
  <c r="D29" i="7"/>
  <c r="C29" i="7"/>
  <c r="B29" i="7"/>
  <c r="BI28" i="7"/>
  <c r="BH28" i="7"/>
  <c r="BG28" i="7"/>
  <c r="BF28" i="7"/>
  <c r="BE28" i="7"/>
  <c r="BD28" i="7"/>
  <c r="BA28" i="7"/>
  <c r="AZ28" i="7"/>
  <c r="AY28" i="7"/>
  <c r="AX28" i="7"/>
  <c r="AW28" i="7"/>
  <c r="AV28" i="7"/>
  <c r="AU28" i="7"/>
  <c r="AT28" i="7"/>
  <c r="AS28" i="7"/>
  <c r="AN28" i="7"/>
  <c r="AM28" i="7"/>
  <c r="AL28" i="7"/>
  <c r="AK28" i="7"/>
  <c r="AJ28" i="7"/>
  <c r="AI28" i="7"/>
  <c r="AH28" i="7"/>
  <c r="AG28" i="7"/>
  <c r="AF28" i="7"/>
  <c r="AE28" i="7"/>
  <c r="AD28" i="7"/>
  <c r="AC28" i="7"/>
  <c r="AB28" i="7"/>
  <c r="AA28" i="7"/>
  <c r="Z28" i="7"/>
  <c r="Y28" i="7"/>
  <c r="S28" i="7"/>
  <c r="R28" i="7"/>
  <c r="Q28" i="7"/>
  <c r="P28" i="7"/>
  <c r="O28" i="7"/>
  <c r="N28" i="7"/>
  <c r="M28" i="7"/>
  <c r="L28" i="7"/>
  <c r="K28" i="7"/>
  <c r="J28" i="7"/>
  <c r="I28" i="7"/>
  <c r="H28" i="7"/>
  <c r="G28" i="7"/>
  <c r="F28" i="7"/>
  <c r="E28" i="7"/>
  <c r="D28" i="7"/>
  <c r="C28" i="7"/>
  <c r="B28" i="7"/>
  <c r="BI27" i="7"/>
  <c r="BH27" i="7"/>
  <c r="BG27" i="7"/>
  <c r="BF27" i="7"/>
  <c r="BE27" i="7"/>
  <c r="BD27" i="7"/>
  <c r="BA27" i="7"/>
  <c r="AZ27" i="7"/>
  <c r="AY27" i="7"/>
  <c r="AX27" i="7"/>
  <c r="AW27" i="7"/>
  <c r="AV27" i="7"/>
  <c r="AU27" i="7"/>
  <c r="AT27" i="7"/>
  <c r="AS27" i="7"/>
  <c r="AN27" i="7"/>
  <c r="AM27" i="7"/>
  <c r="AL27" i="7"/>
  <c r="AK27" i="7"/>
  <c r="AJ27" i="7"/>
  <c r="AI27" i="7"/>
  <c r="AH27" i="7"/>
  <c r="AG27" i="7"/>
  <c r="AF27" i="7"/>
  <c r="AE27" i="7"/>
  <c r="AD27" i="7"/>
  <c r="AC27" i="7"/>
  <c r="AB27" i="7"/>
  <c r="AA27" i="7"/>
  <c r="Z27" i="7"/>
  <c r="Y27" i="7"/>
  <c r="S27" i="7"/>
  <c r="R27" i="7"/>
  <c r="Q27" i="7"/>
  <c r="P27" i="7"/>
  <c r="O27" i="7"/>
  <c r="N27" i="7"/>
  <c r="M27" i="7"/>
  <c r="L27" i="7"/>
  <c r="K27" i="7"/>
  <c r="J27" i="7"/>
  <c r="I27" i="7"/>
  <c r="H27" i="7"/>
  <c r="G27" i="7"/>
  <c r="F27" i="7"/>
  <c r="E27" i="7"/>
  <c r="D27" i="7"/>
  <c r="C27" i="7"/>
  <c r="B27" i="7"/>
  <c r="BI26" i="7"/>
  <c r="BH26" i="7"/>
  <c r="BG26" i="7"/>
  <c r="BF26" i="7"/>
  <c r="BE26" i="7"/>
  <c r="BD26" i="7"/>
  <c r="BA26" i="7"/>
  <c r="AZ26" i="7"/>
  <c r="AY26" i="7"/>
  <c r="AX26" i="7"/>
  <c r="AW26" i="7"/>
  <c r="AV26" i="7"/>
  <c r="AU26" i="7"/>
  <c r="AT26" i="7"/>
  <c r="AS26" i="7"/>
  <c r="AN26" i="7"/>
  <c r="AM26" i="7"/>
  <c r="AL26" i="7"/>
  <c r="AK26" i="7"/>
  <c r="AJ26" i="7"/>
  <c r="AI26" i="7"/>
  <c r="AH26" i="7"/>
  <c r="AG26" i="7"/>
  <c r="AF26" i="7"/>
  <c r="AE26" i="7"/>
  <c r="AD26" i="7"/>
  <c r="AC26" i="7"/>
  <c r="AB26" i="7"/>
  <c r="AA26" i="7"/>
  <c r="Z26" i="7"/>
  <c r="Y26" i="7"/>
  <c r="S26" i="7"/>
  <c r="R26" i="7"/>
  <c r="Q26" i="7"/>
  <c r="P26" i="7"/>
  <c r="O26" i="7"/>
  <c r="N26" i="7"/>
  <c r="M26" i="7"/>
  <c r="L26" i="7"/>
  <c r="K26" i="7"/>
  <c r="J26" i="7"/>
  <c r="I26" i="7"/>
  <c r="H26" i="7"/>
  <c r="G26" i="7"/>
  <c r="F26" i="7"/>
  <c r="E26" i="7"/>
  <c r="D26" i="7"/>
  <c r="C26" i="7"/>
  <c r="B26" i="7"/>
  <c r="BI25" i="7"/>
  <c r="BH25" i="7"/>
  <c r="BG25" i="7"/>
  <c r="BF25" i="7"/>
  <c r="BE25" i="7"/>
  <c r="BD25" i="7"/>
  <c r="BA25" i="7"/>
  <c r="AZ25" i="7"/>
  <c r="AY25" i="7"/>
  <c r="AX25" i="7"/>
  <c r="AW25" i="7"/>
  <c r="AV25" i="7"/>
  <c r="AU25" i="7"/>
  <c r="AT25" i="7"/>
  <c r="AS25" i="7"/>
  <c r="AN25" i="7"/>
  <c r="AM25" i="7"/>
  <c r="AL25" i="7"/>
  <c r="AK25" i="7"/>
  <c r="AJ25" i="7"/>
  <c r="AI25" i="7"/>
  <c r="AH25" i="7"/>
  <c r="AG25" i="7"/>
  <c r="AF25" i="7"/>
  <c r="AE25" i="7"/>
  <c r="AD25" i="7"/>
  <c r="AC25" i="7"/>
  <c r="AB25" i="7"/>
  <c r="AA25" i="7"/>
  <c r="Z25" i="7"/>
  <c r="Y25" i="7"/>
  <c r="S25" i="7"/>
  <c r="R25" i="7"/>
  <c r="Q25" i="7"/>
  <c r="P25" i="7"/>
  <c r="O25" i="7"/>
  <c r="N25" i="7"/>
  <c r="M25" i="7"/>
  <c r="L25" i="7"/>
  <c r="K25" i="7"/>
  <c r="J25" i="7"/>
  <c r="I25" i="7"/>
  <c r="H25" i="7"/>
  <c r="G25" i="7"/>
  <c r="F25" i="7"/>
  <c r="E25" i="7"/>
  <c r="D25" i="7"/>
  <c r="C25" i="7"/>
  <c r="B25" i="7"/>
  <c r="AR12" i="7"/>
  <c r="W12" i="7"/>
  <c r="B12" i="7"/>
  <c r="T34" i="7"/>
  <c r="T38" i="7"/>
  <c r="BJ50" i="7"/>
  <c r="T46" i="7"/>
  <c r="T27" i="7"/>
  <c r="T31" i="7"/>
  <c r="T36" i="7"/>
  <c r="T40" i="7"/>
  <c r="T25" i="7"/>
  <c r="T29" i="7"/>
  <c r="T42" i="7"/>
  <c r="T44" i="7"/>
  <c r="T48" i="7"/>
  <c r="T33" i="7"/>
  <c r="T37" i="7"/>
  <c r="T41" i="7"/>
  <c r="T35" i="7"/>
  <c r="T39" i="7"/>
  <c r="T45" i="7"/>
  <c r="T49" i="7"/>
  <c r="T43" i="7"/>
  <c r="T28" i="7"/>
  <c r="T32" i="7"/>
  <c r="T47" i="7"/>
  <c r="T26" i="7"/>
  <c r="T30" i="7"/>
  <c r="BJ55" i="7"/>
  <c r="BJ53" i="7"/>
  <c r="BJ51" i="7"/>
  <c r="T55" i="7"/>
  <c r="T51" i="7"/>
  <c r="T53" i="7"/>
  <c r="T50" i="7"/>
  <c r="BI49" i="6"/>
  <c r="BH49" i="6"/>
  <c r="BG49" i="6"/>
  <c r="BF49" i="6"/>
  <c r="BE49" i="6"/>
  <c r="BD49" i="6"/>
  <c r="BC49" i="6"/>
  <c r="BB49" i="6"/>
  <c r="BA49" i="6"/>
  <c r="AZ49" i="6"/>
  <c r="AY49" i="6"/>
  <c r="AX49" i="6"/>
  <c r="AW49" i="6"/>
  <c r="AV49" i="6"/>
  <c r="AU49" i="6"/>
  <c r="AT49" i="6"/>
  <c r="AS49" i="6"/>
  <c r="AR49" i="6"/>
  <c r="AN49" i="6"/>
  <c r="AM49" i="6"/>
  <c r="AL49" i="6"/>
  <c r="AK49" i="6"/>
  <c r="AJ49" i="6"/>
  <c r="AI49" i="6"/>
  <c r="AH49" i="6"/>
  <c r="AG49" i="6"/>
  <c r="AF49" i="6"/>
  <c r="AE49" i="6"/>
  <c r="AD49" i="6"/>
  <c r="AC49" i="6"/>
  <c r="Z49" i="6"/>
  <c r="Y49" i="6"/>
  <c r="X49" i="6"/>
  <c r="W49" i="6"/>
  <c r="S49" i="6"/>
  <c r="R49" i="6"/>
  <c r="Q49" i="6"/>
  <c r="P49" i="6"/>
  <c r="O49" i="6"/>
  <c r="N49" i="6"/>
  <c r="M49" i="6"/>
  <c r="L49" i="6"/>
  <c r="K49" i="6"/>
  <c r="J49" i="6"/>
  <c r="I49" i="6"/>
  <c r="H49" i="6"/>
  <c r="D49" i="6"/>
  <c r="C49" i="6"/>
  <c r="B49" i="6"/>
  <c r="BI48" i="6"/>
  <c r="BH48" i="6"/>
  <c r="BG48" i="6"/>
  <c r="BF48" i="6"/>
  <c r="BE48" i="6"/>
  <c r="BD48" i="6"/>
  <c r="BC48" i="6"/>
  <c r="BB48" i="6"/>
  <c r="BA48" i="6"/>
  <c r="AZ48" i="6"/>
  <c r="AY48" i="6"/>
  <c r="AX48" i="6"/>
  <c r="AW48" i="6"/>
  <c r="AV48" i="6"/>
  <c r="AU48" i="6"/>
  <c r="AT48" i="6"/>
  <c r="AS48" i="6"/>
  <c r="AR48" i="6"/>
  <c r="AN48" i="6"/>
  <c r="AM48" i="6"/>
  <c r="AL48" i="6"/>
  <c r="AK48" i="6"/>
  <c r="AJ48" i="6"/>
  <c r="AI48" i="6"/>
  <c r="AH48" i="6"/>
  <c r="AG48" i="6"/>
  <c r="AF48" i="6"/>
  <c r="AE48" i="6"/>
  <c r="AD48" i="6"/>
  <c r="AC48" i="6"/>
  <c r="Z48" i="6"/>
  <c r="Y48" i="6"/>
  <c r="X48" i="6"/>
  <c r="W48" i="6"/>
  <c r="S48" i="6"/>
  <c r="R48" i="6"/>
  <c r="Q48" i="6"/>
  <c r="P48" i="6"/>
  <c r="O48" i="6"/>
  <c r="N48" i="6"/>
  <c r="M48" i="6"/>
  <c r="L48" i="6"/>
  <c r="K48" i="6"/>
  <c r="J48" i="6"/>
  <c r="I48" i="6"/>
  <c r="H48" i="6"/>
  <c r="D48" i="6"/>
  <c r="C48" i="6"/>
  <c r="B48" i="6"/>
  <c r="BI47" i="6"/>
  <c r="BH47" i="6"/>
  <c r="BG47" i="6"/>
  <c r="BF47" i="6"/>
  <c r="BE47" i="6"/>
  <c r="BD47" i="6"/>
  <c r="BC47" i="6"/>
  <c r="BB47" i="6"/>
  <c r="BA47" i="6"/>
  <c r="AZ47" i="6"/>
  <c r="AY47" i="6"/>
  <c r="AX47" i="6"/>
  <c r="AW47" i="6"/>
  <c r="AV47" i="6"/>
  <c r="AU47" i="6"/>
  <c r="AT47" i="6"/>
  <c r="AS47" i="6"/>
  <c r="AR47" i="6"/>
  <c r="AN47" i="6"/>
  <c r="AM47" i="6"/>
  <c r="AL47" i="6"/>
  <c r="AK47" i="6"/>
  <c r="AJ47" i="6"/>
  <c r="AI47" i="6"/>
  <c r="AH47" i="6"/>
  <c r="AG47" i="6"/>
  <c r="AF47" i="6"/>
  <c r="AE47" i="6"/>
  <c r="AD47" i="6"/>
  <c r="AC47" i="6"/>
  <c r="Z47" i="6"/>
  <c r="Y47" i="6"/>
  <c r="X47" i="6"/>
  <c r="W47" i="6"/>
  <c r="S47" i="6"/>
  <c r="R47" i="6"/>
  <c r="Q47" i="6"/>
  <c r="P47" i="6"/>
  <c r="O47" i="6"/>
  <c r="N47" i="6"/>
  <c r="M47" i="6"/>
  <c r="L47" i="6"/>
  <c r="K47" i="6"/>
  <c r="J47" i="6"/>
  <c r="I47" i="6"/>
  <c r="H47" i="6"/>
  <c r="D47" i="6"/>
  <c r="C47" i="6"/>
  <c r="B47" i="6"/>
  <c r="BI46" i="6"/>
  <c r="BH46" i="6"/>
  <c r="BG46" i="6"/>
  <c r="BF46" i="6"/>
  <c r="BE46" i="6"/>
  <c r="BD46" i="6"/>
  <c r="BC46" i="6"/>
  <c r="BB46" i="6"/>
  <c r="BA46" i="6"/>
  <c r="AZ46" i="6"/>
  <c r="AY46" i="6"/>
  <c r="AX46" i="6"/>
  <c r="AW46" i="6"/>
  <c r="AV46" i="6"/>
  <c r="AU46" i="6"/>
  <c r="AT46" i="6"/>
  <c r="AS46" i="6"/>
  <c r="AR46" i="6"/>
  <c r="AN46" i="6"/>
  <c r="AM46" i="6"/>
  <c r="AL46" i="6"/>
  <c r="AK46" i="6"/>
  <c r="AJ46" i="6"/>
  <c r="AI46" i="6"/>
  <c r="AH46" i="6"/>
  <c r="AG46" i="6"/>
  <c r="AF46" i="6"/>
  <c r="AE46" i="6"/>
  <c r="AD46" i="6"/>
  <c r="AC46" i="6"/>
  <c r="Z46" i="6"/>
  <c r="Y46" i="6"/>
  <c r="X46" i="6"/>
  <c r="W46" i="6"/>
  <c r="S46" i="6"/>
  <c r="R46" i="6"/>
  <c r="Q46" i="6"/>
  <c r="P46" i="6"/>
  <c r="O46" i="6"/>
  <c r="N46" i="6"/>
  <c r="M46" i="6"/>
  <c r="L46" i="6"/>
  <c r="K46" i="6"/>
  <c r="J46" i="6"/>
  <c r="I46" i="6"/>
  <c r="H46" i="6"/>
  <c r="D46" i="6"/>
  <c r="C46" i="6"/>
  <c r="B46" i="6"/>
  <c r="BI45" i="6"/>
  <c r="BH45" i="6"/>
  <c r="BG45" i="6"/>
  <c r="BF45" i="6"/>
  <c r="BE45" i="6"/>
  <c r="BD45" i="6"/>
  <c r="BC45" i="6"/>
  <c r="BB45" i="6"/>
  <c r="BA45" i="6"/>
  <c r="AZ45" i="6"/>
  <c r="AY45" i="6"/>
  <c r="AX45" i="6"/>
  <c r="AW45" i="6"/>
  <c r="AV45" i="6"/>
  <c r="AU45" i="6"/>
  <c r="AT45" i="6"/>
  <c r="AS45" i="6"/>
  <c r="AR45" i="6"/>
  <c r="AN45" i="6"/>
  <c r="AM45" i="6"/>
  <c r="AL45" i="6"/>
  <c r="AK45" i="6"/>
  <c r="AJ45" i="6"/>
  <c r="AI45" i="6"/>
  <c r="AH45" i="6"/>
  <c r="AG45" i="6"/>
  <c r="AF45" i="6"/>
  <c r="AE45" i="6"/>
  <c r="AD45" i="6"/>
  <c r="AC45" i="6"/>
  <c r="Z45" i="6"/>
  <c r="Y45" i="6"/>
  <c r="X45" i="6"/>
  <c r="W45" i="6"/>
  <c r="S45" i="6"/>
  <c r="R45" i="6"/>
  <c r="Q45" i="6"/>
  <c r="P45" i="6"/>
  <c r="O45" i="6"/>
  <c r="N45" i="6"/>
  <c r="M45" i="6"/>
  <c r="L45" i="6"/>
  <c r="K45" i="6"/>
  <c r="J45" i="6"/>
  <c r="I45" i="6"/>
  <c r="H45" i="6"/>
  <c r="D45" i="6"/>
  <c r="C45" i="6"/>
  <c r="B45" i="6"/>
  <c r="BI44" i="6"/>
  <c r="BH44" i="6"/>
  <c r="BG44" i="6"/>
  <c r="BF44" i="6"/>
  <c r="BE44" i="6"/>
  <c r="BD44" i="6"/>
  <c r="BC44" i="6"/>
  <c r="BB44" i="6"/>
  <c r="BA44" i="6"/>
  <c r="AZ44" i="6"/>
  <c r="AY44" i="6"/>
  <c r="AX44" i="6"/>
  <c r="AW44" i="6"/>
  <c r="AV44" i="6"/>
  <c r="AU44" i="6"/>
  <c r="AT44" i="6"/>
  <c r="AS44" i="6"/>
  <c r="AR44" i="6"/>
  <c r="AN44" i="6"/>
  <c r="AM44" i="6"/>
  <c r="AL44" i="6"/>
  <c r="AK44" i="6"/>
  <c r="AJ44" i="6"/>
  <c r="AI44" i="6"/>
  <c r="AH44" i="6"/>
  <c r="AG44" i="6"/>
  <c r="AF44" i="6"/>
  <c r="AE44" i="6"/>
  <c r="AD44" i="6"/>
  <c r="AC44" i="6"/>
  <c r="Z44" i="6"/>
  <c r="Y44" i="6"/>
  <c r="X44" i="6"/>
  <c r="W44" i="6"/>
  <c r="S44" i="6"/>
  <c r="R44" i="6"/>
  <c r="Q44" i="6"/>
  <c r="P44" i="6"/>
  <c r="O44" i="6"/>
  <c r="N44" i="6"/>
  <c r="M44" i="6"/>
  <c r="L44" i="6"/>
  <c r="K44" i="6"/>
  <c r="J44" i="6"/>
  <c r="I44" i="6"/>
  <c r="H44" i="6"/>
  <c r="D44" i="6"/>
  <c r="C44" i="6"/>
  <c r="B44" i="6"/>
  <c r="BI43" i="6"/>
  <c r="BH43" i="6"/>
  <c r="BG43" i="6"/>
  <c r="BF43" i="6"/>
  <c r="BE43" i="6"/>
  <c r="BD43" i="6"/>
  <c r="BC43" i="6"/>
  <c r="BB43" i="6"/>
  <c r="BA43" i="6"/>
  <c r="AZ43" i="6"/>
  <c r="AY43" i="6"/>
  <c r="AX43" i="6"/>
  <c r="AW43" i="6"/>
  <c r="AV43" i="6"/>
  <c r="AU43" i="6"/>
  <c r="AT43" i="6"/>
  <c r="AS43" i="6"/>
  <c r="AR43" i="6"/>
  <c r="AN43" i="6"/>
  <c r="AM43" i="6"/>
  <c r="AL43" i="6"/>
  <c r="AK43" i="6"/>
  <c r="AJ43" i="6"/>
  <c r="AI43" i="6"/>
  <c r="AH43" i="6"/>
  <c r="AG43" i="6"/>
  <c r="AF43" i="6"/>
  <c r="AE43" i="6"/>
  <c r="AD43" i="6"/>
  <c r="AC43" i="6"/>
  <c r="Z43" i="6"/>
  <c r="Y43" i="6"/>
  <c r="X43" i="6"/>
  <c r="W43" i="6"/>
  <c r="S43" i="6"/>
  <c r="R43" i="6"/>
  <c r="Q43" i="6"/>
  <c r="P43" i="6"/>
  <c r="O43" i="6"/>
  <c r="N43" i="6"/>
  <c r="M43" i="6"/>
  <c r="L43" i="6"/>
  <c r="K43" i="6"/>
  <c r="J43" i="6"/>
  <c r="I43" i="6"/>
  <c r="H43" i="6"/>
  <c r="D43" i="6"/>
  <c r="C43" i="6"/>
  <c r="B43" i="6"/>
  <c r="BI42" i="6"/>
  <c r="BH42" i="6"/>
  <c r="BG42" i="6"/>
  <c r="BF42" i="6"/>
  <c r="BE42" i="6"/>
  <c r="BD42" i="6"/>
  <c r="BC42" i="6"/>
  <c r="BB42" i="6"/>
  <c r="BA42" i="6"/>
  <c r="AZ42" i="6"/>
  <c r="AY42" i="6"/>
  <c r="AX42" i="6"/>
  <c r="AW42" i="6"/>
  <c r="AV42" i="6"/>
  <c r="AU42" i="6"/>
  <c r="AT42" i="6"/>
  <c r="AS42" i="6"/>
  <c r="AR42" i="6"/>
  <c r="AN42" i="6"/>
  <c r="AM42" i="6"/>
  <c r="AL42" i="6"/>
  <c r="AK42" i="6"/>
  <c r="AJ42" i="6"/>
  <c r="AI42" i="6"/>
  <c r="AH42" i="6"/>
  <c r="AG42" i="6"/>
  <c r="AF42" i="6"/>
  <c r="AE42" i="6"/>
  <c r="AD42" i="6"/>
  <c r="AC42" i="6"/>
  <c r="Z42" i="6"/>
  <c r="Y42" i="6"/>
  <c r="X42" i="6"/>
  <c r="W42" i="6"/>
  <c r="S42" i="6"/>
  <c r="R42" i="6"/>
  <c r="Q42" i="6"/>
  <c r="P42" i="6"/>
  <c r="O42" i="6"/>
  <c r="N42" i="6"/>
  <c r="M42" i="6"/>
  <c r="L42" i="6"/>
  <c r="K42" i="6"/>
  <c r="J42" i="6"/>
  <c r="I42" i="6"/>
  <c r="H42" i="6"/>
  <c r="D42" i="6"/>
  <c r="C42" i="6"/>
  <c r="B42" i="6"/>
  <c r="BI41" i="6"/>
  <c r="BH41" i="6"/>
  <c r="BG41" i="6"/>
  <c r="BF41" i="6"/>
  <c r="BE41" i="6"/>
  <c r="BD41" i="6"/>
  <c r="BC41" i="6"/>
  <c r="BB41" i="6"/>
  <c r="BA41" i="6"/>
  <c r="AZ41" i="6"/>
  <c r="AY41" i="6"/>
  <c r="AX41" i="6"/>
  <c r="AW41" i="6"/>
  <c r="AV41" i="6"/>
  <c r="AU41" i="6"/>
  <c r="AT41" i="6"/>
  <c r="AS41" i="6"/>
  <c r="AR41" i="6"/>
  <c r="AN41" i="6"/>
  <c r="AM41" i="6"/>
  <c r="AL41" i="6"/>
  <c r="AK41" i="6"/>
  <c r="AJ41" i="6"/>
  <c r="AI41" i="6"/>
  <c r="AH41" i="6"/>
  <c r="AG41" i="6"/>
  <c r="AF41" i="6"/>
  <c r="AE41" i="6"/>
  <c r="AD41" i="6"/>
  <c r="AC41" i="6"/>
  <c r="Z41" i="6"/>
  <c r="Y41" i="6"/>
  <c r="X41" i="6"/>
  <c r="W41" i="6"/>
  <c r="S41" i="6"/>
  <c r="R41" i="6"/>
  <c r="Q41" i="6"/>
  <c r="P41" i="6"/>
  <c r="O41" i="6"/>
  <c r="N41" i="6"/>
  <c r="M41" i="6"/>
  <c r="L41" i="6"/>
  <c r="K41" i="6"/>
  <c r="J41" i="6"/>
  <c r="I41" i="6"/>
  <c r="H41" i="6"/>
  <c r="D41" i="6"/>
  <c r="C41" i="6"/>
  <c r="B41" i="6"/>
  <c r="BI40" i="6"/>
  <c r="BH40" i="6"/>
  <c r="BG40" i="6"/>
  <c r="BF40" i="6"/>
  <c r="BE40" i="6"/>
  <c r="BD40" i="6"/>
  <c r="BC40" i="6"/>
  <c r="BB40" i="6"/>
  <c r="BA40" i="6"/>
  <c r="AZ40" i="6"/>
  <c r="AY40" i="6"/>
  <c r="AX40" i="6"/>
  <c r="AW40" i="6"/>
  <c r="AV40" i="6"/>
  <c r="AU40" i="6"/>
  <c r="AT40" i="6"/>
  <c r="AS40" i="6"/>
  <c r="AR40" i="6"/>
  <c r="AN40" i="6"/>
  <c r="AM40" i="6"/>
  <c r="AL40" i="6"/>
  <c r="AK40" i="6"/>
  <c r="AJ40" i="6"/>
  <c r="AI40" i="6"/>
  <c r="AH40" i="6"/>
  <c r="AG40" i="6"/>
  <c r="AF40" i="6"/>
  <c r="AE40" i="6"/>
  <c r="AD40" i="6"/>
  <c r="AC40" i="6"/>
  <c r="Z40" i="6"/>
  <c r="Y40" i="6"/>
  <c r="X40" i="6"/>
  <c r="W40" i="6"/>
  <c r="S40" i="6"/>
  <c r="R40" i="6"/>
  <c r="Q40" i="6"/>
  <c r="P40" i="6"/>
  <c r="O40" i="6"/>
  <c r="N40" i="6"/>
  <c r="M40" i="6"/>
  <c r="L40" i="6"/>
  <c r="K40" i="6"/>
  <c r="J40" i="6"/>
  <c r="I40" i="6"/>
  <c r="H40" i="6"/>
  <c r="D40" i="6"/>
  <c r="C40" i="6"/>
  <c r="B40" i="6"/>
  <c r="BI39" i="6"/>
  <c r="BH39" i="6"/>
  <c r="BG39" i="6"/>
  <c r="BF39" i="6"/>
  <c r="BE39" i="6"/>
  <c r="BD39" i="6"/>
  <c r="BC39" i="6"/>
  <c r="BB39" i="6"/>
  <c r="BA39" i="6"/>
  <c r="AZ39" i="6"/>
  <c r="AY39" i="6"/>
  <c r="AX39" i="6"/>
  <c r="AW39" i="6"/>
  <c r="AV39" i="6"/>
  <c r="AU39" i="6"/>
  <c r="AT39" i="6"/>
  <c r="AS39" i="6"/>
  <c r="AR39" i="6"/>
  <c r="AN39" i="6"/>
  <c r="AM39" i="6"/>
  <c r="AL39" i="6"/>
  <c r="AK39" i="6"/>
  <c r="AJ39" i="6"/>
  <c r="AI39" i="6"/>
  <c r="AH39" i="6"/>
  <c r="AG39" i="6"/>
  <c r="AF39" i="6"/>
  <c r="AE39" i="6"/>
  <c r="AD39" i="6"/>
  <c r="AC39" i="6"/>
  <c r="Z39" i="6"/>
  <c r="Y39" i="6"/>
  <c r="X39" i="6"/>
  <c r="W39" i="6"/>
  <c r="S39" i="6"/>
  <c r="R39" i="6"/>
  <c r="Q39" i="6"/>
  <c r="P39" i="6"/>
  <c r="O39" i="6"/>
  <c r="N39" i="6"/>
  <c r="M39" i="6"/>
  <c r="L39" i="6"/>
  <c r="K39" i="6"/>
  <c r="J39" i="6"/>
  <c r="I39" i="6"/>
  <c r="H39" i="6"/>
  <c r="D39" i="6"/>
  <c r="C39" i="6"/>
  <c r="B39" i="6"/>
  <c r="BI38" i="6"/>
  <c r="BH38" i="6"/>
  <c r="BG38" i="6"/>
  <c r="BF38" i="6"/>
  <c r="BE38" i="6"/>
  <c r="BD38" i="6"/>
  <c r="BC38" i="6"/>
  <c r="BB38" i="6"/>
  <c r="BA38" i="6"/>
  <c r="AZ38" i="6"/>
  <c r="AY38" i="6"/>
  <c r="AX38" i="6"/>
  <c r="AW38" i="6"/>
  <c r="AV38" i="6"/>
  <c r="AU38" i="6"/>
  <c r="AT38" i="6"/>
  <c r="AS38" i="6"/>
  <c r="AR38" i="6"/>
  <c r="AN38" i="6"/>
  <c r="AM38" i="6"/>
  <c r="AL38" i="6"/>
  <c r="AK38" i="6"/>
  <c r="AJ38" i="6"/>
  <c r="AI38" i="6"/>
  <c r="AH38" i="6"/>
  <c r="AG38" i="6"/>
  <c r="AF38" i="6"/>
  <c r="AE38" i="6"/>
  <c r="AD38" i="6"/>
  <c r="AC38" i="6"/>
  <c r="Z38" i="6"/>
  <c r="Y38" i="6"/>
  <c r="X38" i="6"/>
  <c r="W38" i="6"/>
  <c r="S38" i="6"/>
  <c r="R38" i="6"/>
  <c r="Q38" i="6"/>
  <c r="P38" i="6"/>
  <c r="O38" i="6"/>
  <c r="N38" i="6"/>
  <c r="M38" i="6"/>
  <c r="L38" i="6"/>
  <c r="K38" i="6"/>
  <c r="J38" i="6"/>
  <c r="I38" i="6"/>
  <c r="H38" i="6"/>
  <c r="D38" i="6"/>
  <c r="C38" i="6"/>
  <c r="B38" i="6"/>
  <c r="BI37" i="6"/>
  <c r="BH37" i="6"/>
  <c r="BG37" i="6"/>
  <c r="BF37" i="6"/>
  <c r="BE37" i="6"/>
  <c r="BD37" i="6"/>
  <c r="BC37" i="6"/>
  <c r="BB37" i="6"/>
  <c r="BA37" i="6"/>
  <c r="AZ37" i="6"/>
  <c r="AY37" i="6"/>
  <c r="AX37" i="6"/>
  <c r="AW37" i="6"/>
  <c r="AV37" i="6"/>
  <c r="AU37" i="6"/>
  <c r="AT37" i="6"/>
  <c r="AS37" i="6"/>
  <c r="AR37" i="6"/>
  <c r="AN37" i="6"/>
  <c r="AM37" i="6"/>
  <c r="AL37" i="6"/>
  <c r="AK37" i="6"/>
  <c r="AJ37" i="6"/>
  <c r="AI37" i="6"/>
  <c r="AH37" i="6"/>
  <c r="AG37" i="6"/>
  <c r="AF37" i="6"/>
  <c r="AE37" i="6"/>
  <c r="AD37" i="6"/>
  <c r="AC37" i="6"/>
  <c r="Z37" i="6"/>
  <c r="Y37" i="6"/>
  <c r="X37" i="6"/>
  <c r="W37" i="6"/>
  <c r="S37" i="6"/>
  <c r="R37" i="6"/>
  <c r="Q37" i="6"/>
  <c r="P37" i="6"/>
  <c r="O37" i="6"/>
  <c r="N37" i="6"/>
  <c r="M37" i="6"/>
  <c r="L37" i="6"/>
  <c r="K37" i="6"/>
  <c r="J37" i="6"/>
  <c r="I37" i="6"/>
  <c r="H37" i="6"/>
  <c r="D37" i="6"/>
  <c r="C37" i="6"/>
  <c r="B37" i="6"/>
  <c r="BI36" i="6"/>
  <c r="BH36" i="6"/>
  <c r="BG36" i="6"/>
  <c r="BF36" i="6"/>
  <c r="BE36" i="6"/>
  <c r="BD36" i="6"/>
  <c r="BC36" i="6"/>
  <c r="BB36" i="6"/>
  <c r="BA36" i="6"/>
  <c r="AZ36" i="6"/>
  <c r="AY36" i="6"/>
  <c r="AX36" i="6"/>
  <c r="AW36" i="6"/>
  <c r="AV36" i="6"/>
  <c r="AU36" i="6"/>
  <c r="AT36" i="6"/>
  <c r="AS36" i="6"/>
  <c r="AR36" i="6"/>
  <c r="AN36" i="6"/>
  <c r="AM36" i="6"/>
  <c r="AL36" i="6"/>
  <c r="AK36" i="6"/>
  <c r="AJ36" i="6"/>
  <c r="AI36" i="6"/>
  <c r="AH36" i="6"/>
  <c r="AG36" i="6"/>
  <c r="AF36" i="6"/>
  <c r="AE36" i="6"/>
  <c r="AD36" i="6"/>
  <c r="AC36" i="6"/>
  <c r="Z36" i="6"/>
  <c r="Y36" i="6"/>
  <c r="X36" i="6"/>
  <c r="W36" i="6"/>
  <c r="S36" i="6"/>
  <c r="R36" i="6"/>
  <c r="Q36" i="6"/>
  <c r="P36" i="6"/>
  <c r="O36" i="6"/>
  <c r="N36" i="6"/>
  <c r="M36" i="6"/>
  <c r="L36" i="6"/>
  <c r="K36" i="6"/>
  <c r="J36" i="6"/>
  <c r="I36" i="6"/>
  <c r="H36" i="6"/>
  <c r="D36" i="6"/>
  <c r="C36" i="6"/>
  <c r="B36" i="6"/>
  <c r="BI35" i="6"/>
  <c r="BH35" i="6"/>
  <c r="BG35" i="6"/>
  <c r="BF35" i="6"/>
  <c r="BE35" i="6"/>
  <c r="BD35" i="6"/>
  <c r="BC35" i="6"/>
  <c r="BB35" i="6"/>
  <c r="BA35" i="6"/>
  <c r="AZ35" i="6"/>
  <c r="AY35" i="6"/>
  <c r="AX35" i="6"/>
  <c r="AW35" i="6"/>
  <c r="AV35" i="6"/>
  <c r="AU35" i="6"/>
  <c r="AT35" i="6"/>
  <c r="AS35" i="6"/>
  <c r="AR35" i="6"/>
  <c r="AN35" i="6"/>
  <c r="AM35" i="6"/>
  <c r="AL35" i="6"/>
  <c r="AK35" i="6"/>
  <c r="AJ35" i="6"/>
  <c r="AI35" i="6"/>
  <c r="AH35" i="6"/>
  <c r="AG35" i="6"/>
  <c r="AF35" i="6"/>
  <c r="AE35" i="6"/>
  <c r="AD35" i="6"/>
  <c r="AC35" i="6"/>
  <c r="Z35" i="6"/>
  <c r="Y35" i="6"/>
  <c r="X35" i="6"/>
  <c r="W35" i="6"/>
  <c r="S35" i="6"/>
  <c r="R35" i="6"/>
  <c r="Q35" i="6"/>
  <c r="P35" i="6"/>
  <c r="O35" i="6"/>
  <c r="N35" i="6"/>
  <c r="M35" i="6"/>
  <c r="L35" i="6"/>
  <c r="K35" i="6"/>
  <c r="J35" i="6"/>
  <c r="I35" i="6"/>
  <c r="H35" i="6"/>
  <c r="D35" i="6"/>
  <c r="C35" i="6"/>
  <c r="B35" i="6"/>
  <c r="BI34" i="6"/>
  <c r="BH34" i="6"/>
  <c r="BG34" i="6"/>
  <c r="BF34" i="6"/>
  <c r="BE34" i="6"/>
  <c r="BD34" i="6"/>
  <c r="BC34" i="6"/>
  <c r="BB34" i="6"/>
  <c r="BA34" i="6"/>
  <c r="AZ34" i="6"/>
  <c r="AY34" i="6"/>
  <c r="AX34" i="6"/>
  <c r="AW34" i="6"/>
  <c r="AV34" i="6"/>
  <c r="AU34" i="6"/>
  <c r="AT34" i="6"/>
  <c r="AS34" i="6"/>
  <c r="AR34" i="6"/>
  <c r="AN34" i="6"/>
  <c r="AM34" i="6"/>
  <c r="AL34" i="6"/>
  <c r="AK34" i="6"/>
  <c r="AJ34" i="6"/>
  <c r="AI34" i="6"/>
  <c r="AH34" i="6"/>
  <c r="AG34" i="6"/>
  <c r="AF34" i="6"/>
  <c r="AE34" i="6"/>
  <c r="AD34" i="6"/>
  <c r="AC34" i="6"/>
  <c r="Z34" i="6"/>
  <c r="Y34" i="6"/>
  <c r="X34" i="6"/>
  <c r="W34" i="6"/>
  <c r="S34" i="6"/>
  <c r="R34" i="6"/>
  <c r="Q34" i="6"/>
  <c r="P34" i="6"/>
  <c r="O34" i="6"/>
  <c r="N34" i="6"/>
  <c r="M34" i="6"/>
  <c r="L34" i="6"/>
  <c r="K34" i="6"/>
  <c r="J34" i="6"/>
  <c r="I34" i="6"/>
  <c r="H34" i="6"/>
  <c r="D34" i="6"/>
  <c r="C34" i="6"/>
  <c r="B34" i="6"/>
  <c r="BI33" i="6"/>
  <c r="BH33" i="6"/>
  <c r="BG33" i="6"/>
  <c r="BF33" i="6"/>
  <c r="BE33" i="6"/>
  <c r="BD33" i="6"/>
  <c r="BC33" i="6"/>
  <c r="BB33" i="6"/>
  <c r="BA33" i="6"/>
  <c r="AZ33" i="6"/>
  <c r="AY33" i="6"/>
  <c r="AX33" i="6"/>
  <c r="AW33" i="6"/>
  <c r="AV33" i="6"/>
  <c r="AU33" i="6"/>
  <c r="AT33" i="6"/>
  <c r="AS33" i="6"/>
  <c r="AR33" i="6"/>
  <c r="AN33" i="6"/>
  <c r="AM33" i="6"/>
  <c r="AL33" i="6"/>
  <c r="AK33" i="6"/>
  <c r="AJ33" i="6"/>
  <c r="AI33" i="6"/>
  <c r="AH33" i="6"/>
  <c r="AG33" i="6"/>
  <c r="AF33" i="6"/>
  <c r="AE33" i="6"/>
  <c r="AD33" i="6"/>
  <c r="AC33" i="6"/>
  <c r="Z33" i="6"/>
  <c r="Y33" i="6"/>
  <c r="X33" i="6"/>
  <c r="W33" i="6"/>
  <c r="S33" i="6"/>
  <c r="R33" i="6"/>
  <c r="Q33" i="6"/>
  <c r="P33" i="6"/>
  <c r="O33" i="6"/>
  <c r="N33" i="6"/>
  <c r="M33" i="6"/>
  <c r="L33" i="6"/>
  <c r="K33" i="6"/>
  <c r="J33" i="6"/>
  <c r="I33" i="6"/>
  <c r="H33" i="6"/>
  <c r="D33" i="6"/>
  <c r="C33" i="6"/>
  <c r="B33" i="6"/>
  <c r="BI32" i="6"/>
  <c r="BH32" i="6"/>
  <c r="BG32" i="6"/>
  <c r="BF32" i="6"/>
  <c r="BE32" i="6"/>
  <c r="BD32" i="6"/>
  <c r="BC32" i="6"/>
  <c r="BB32" i="6"/>
  <c r="BA32" i="6"/>
  <c r="AZ32" i="6"/>
  <c r="AY32" i="6"/>
  <c r="AX32" i="6"/>
  <c r="AW32" i="6"/>
  <c r="AV32" i="6"/>
  <c r="AU32" i="6"/>
  <c r="AT32" i="6"/>
  <c r="AS32" i="6"/>
  <c r="AR32" i="6"/>
  <c r="AN32" i="6"/>
  <c r="AM32" i="6"/>
  <c r="AL32" i="6"/>
  <c r="AK32" i="6"/>
  <c r="AJ32" i="6"/>
  <c r="AI32" i="6"/>
  <c r="AH32" i="6"/>
  <c r="AG32" i="6"/>
  <c r="AF32" i="6"/>
  <c r="AE32" i="6"/>
  <c r="AD32" i="6"/>
  <c r="AC32" i="6"/>
  <c r="Z32" i="6"/>
  <c r="Y32" i="6"/>
  <c r="X32" i="6"/>
  <c r="W32" i="6"/>
  <c r="S32" i="6"/>
  <c r="R32" i="6"/>
  <c r="Q32" i="6"/>
  <c r="P32" i="6"/>
  <c r="O32" i="6"/>
  <c r="N32" i="6"/>
  <c r="M32" i="6"/>
  <c r="L32" i="6"/>
  <c r="K32" i="6"/>
  <c r="J32" i="6"/>
  <c r="I32" i="6"/>
  <c r="H32" i="6"/>
  <c r="D32" i="6"/>
  <c r="C32" i="6"/>
  <c r="B32" i="6"/>
  <c r="BI31" i="6"/>
  <c r="BH31" i="6"/>
  <c r="BG31" i="6"/>
  <c r="BF31" i="6"/>
  <c r="BE31" i="6"/>
  <c r="BD31" i="6"/>
  <c r="BC31" i="6"/>
  <c r="BB31" i="6"/>
  <c r="BA31" i="6"/>
  <c r="AZ31" i="6"/>
  <c r="AY31" i="6"/>
  <c r="AX31" i="6"/>
  <c r="AW31" i="6"/>
  <c r="AV31" i="6"/>
  <c r="AU31" i="6"/>
  <c r="AT31" i="6"/>
  <c r="AS31" i="6"/>
  <c r="AR31" i="6"/>
  <c r="AN31" i="6"/>
  <c r="AM31" i="6"/>
  <c r="AL31" i="6"/>
  <c r="AK31" i="6"/>
  <c r="AJ31" i="6"/>
  <c r="AI31" i="6"/>
  <c r="AH31" i="6"/>
  <c r="AG31" i="6"/>
  <c r="AF31" i="6"/>
  <c r="AE31" i="6"/>
  <c r="AD31" i="6"/>
  <c r="AC31" i="6"/>
  <c r="Z31" i="6"/>
  <c r="Y31" i="6"/>
  <c r="X31" i="6"/>
  <c r="W31" i="6"/>
  <c r="S31" i="6"/>
  <c r="R31" i="6"/>
  <c r="Q31" i="6"/>
  <c r="P31" i="6"/>
  <c r="O31" i="6"/>
  <c r="N31" i="6"/>
  <c r="M31" i="6"/>
  <c r="L31" i="6"/>
  <c r="K31" i="6"/>
  <c r="J31" i="6"/>
  <c r="I31" i="6"/>
  <c r="H31" i="6"/>
  <c r="D31" i="6"/>
  <c r="C31" i="6"/>
  <c r="B31" i="6"/>
  <c r="BI30" i="6"/>
  <c r="BH30" i="6"/>
  <c r="BG30" i="6"/>
  <c r="BF30" i="6"/>
  <c r="BE30" i="6"/>
  <c r="BD30" i="6"/>
  <c r="BC30" i="6"/>
  <c r="BB30" i="6"/>
  <c r="BA30" i="6"/>
  <c r="AZ30" i="6"/>
  <c r="AY30" i="6"/>
  <c r="AX30" i="6"/>
  <c r="AW30" i="6"/>
  <c r="AV30" i="6"/>
  <c r="AU30" i="6"/>
  <c r="AT30" i="6"/>
  <c r="AS30" i="6"/>
  <c r="AR30" i="6"/>
  <c r="AN30" i="6"/>
  <c r="AM30" i="6"/>
  <c r="AL30" i="6"/>
  <c r="AK30" i="6"/>
  <c r="AJ30" i="6"/>
  <c r="AI30" i="6"/>
  <c r="AH30" i="6"/>
  <c r="AG30" i="6"/>
  <c r="AF30" i="6"/>
  <c r="AE30" i="6"/>
  <c r="AD30" i="6"/>
  <c r="AC30" i="6"/>
  <c r="Z30" i="6"/>
  <c r="Y30" i="6"/>
  <c r="X30" i="6"/>
  <c r="W30" i="6"/>
  <c r="S30" i="6"/>
  <c r="R30" i="6"/>
  <c r="Q30" i="6"/>
  <c r="P30" i="6"/>
  <c r="O30" i="6"/>
  <c r="N30" i="6"/>
  <c r="M30" i="6"/>
  <c r="L30" i="6"/>
  <c r="K30" i="6"/>
  <c r="J30" i="6"/>
  <c r="I30" i="6"/>
  <c r="H30" i="6"/>
  <c r="D30" i="6"/>
  <c r="C30" i="6"/>
  <c r="B30" i="6"/>
  <c r="BI29" i="6"/>
  <c r="BH29" i="6"/>
  <c r="BG29" i="6"/>
  <c r="BF29" i="6"/>
  <c r="BE29" i="6"/>
  <c r="BD29" i="6"/>
  <c r="BC29" i="6"/>
  <c r="BB29" i="6"/>
  <c r="BA29" i="6"/>
  <c r="AZ29" i="6"/>
  <c r="AY29" i="6"/>
  <c r="AX29" i="6"/>
  <c r="AW29" i="6"/>
  <c r="AV29" i="6"/>
  <c r="AU29" i="6"/>
  <c r="AT29" i="6"/>
  <c r="AS29" i="6"/>
  <c r="AR29" i="6"/>
  <c r="AN29" i="6"/>
  <c r="AM29" i="6"/>
  <c r="AL29" i="6"/>
  <c r="AK29" i="6"/>
  <c r="AJ29" i="6"/>
  <c r="AI29" i="6"/>
  <c r="AH29" i="6"/>
  <c r="AG29" i="6"/>
  <c r="AF29" i="6"/>
  <c r="AE29" i="6"/>
  <c r="AD29" i="6"/>
  <c r="AC29" i="6"/>
  <c r="Z29" i="6"/>
  <c r="Y29" i="6"/>
  <c r="X29" i="6"/>
  <c r="W29" i="6"/>
  <c r="S29" i="6"/>
  <c r="R29" i="6"/>
  <c r="Q29" i="6"/>
  <c r="P29" i="6"/>
  <c r="O29" i="6"/>
  <c r="N29" i="6"/>
  <c r="M29" i="6"/>
  <c r="L29" i="6"/>
  <c r="K29" i="6"/>
  <c r="J29" i="6"/>
  <c r="I29" i="6"/>
  <c r="H29" i="6"/>
  <c r="D29" i="6"/>
  <c r="C29" i="6"/>
  <c r="B29" i="6"/>
  <c r="BI28" i="6"/>
  <c r="BH28" i="6"/>
  <c r="BG28" i="6"/>
  <c r="BF28" i="6"/>
  <c r="BE28" i="6"/>
  <c r="BD28" i="6"/>
  <c r="BC28" i="6"/>
  <c r="BB28" i="6"/>
  <c r="BA28" i="6"/>
  <c r="AZ28" i="6"/>
  <c r="AY28" i="6"/>
  <c r="AX28" i="6"/>
  <c r="AW28" i="6"/>
  <c r="AV28" i="6"/>
  <c r="AU28" i="6"/>
  <c r="AT28" i="6"/>
  <c r="AS28" i="6"/>
  <c r="AR28" i="6"/>
  <c r="AN28" i="6"/>
  <c r="AM28" i="6"/>
  <c r="AL28" i="6"/>
  <c r="AK28" i="6"/>
  <c r="AJ28" i="6"/>
  <c r="AI28" i="6"/>
  <c r="AH28" i="6"/>
  <c r="AG28" i="6"/>
  <c r="AF28" i="6"/>
  <c r="AE28" i="6"/>
  <c r="AD28" i="6"/>
  <c r="AC28" i="6"/>
  <c r="Z28" i="6"/>
  <c r="Y28" i="6"/>
  <c r="X28" i="6"/>
  <c r="W28" i="6"/>
  <c r="S28" i="6"/>
  <c r="R28" i="6"/>
  <c r="Q28" i="6"/>
  <c r="P28" i="6"/>
  <c r="O28" i="6"/>
  <c r="N28" i="6"/>
  <c r="M28" i="6"/>
  <c r="L28" i="6"/>
  <c r="K28" i="6"/>
  <c r="J28" i="6"/>
  <c r="I28" i="6"/>
  <c r="H28" i="6"/>
  <c r="D28" i="6"/>
  <c r="C28" i="6"/>
  <c r="B28" i="6"/>
  <c r="BI27" i="6"/>
  <c r="BH27" i="6"/>
  <c r="BG27" i="6"/>
  <c r="BF27" i="6"/>
  <c r="BE27" i="6"/>
  <c r="BD27" i="6"/>
  <c r="BC27" i="6"/>
  <c r="BB27" i="6"/>
  <c r="BA27" i="6"/>
  <c r="AZ27" i="6"/>
  <c r="AY27" i="6"/>
  <c r="AX27" i="6"/>
  <c r="AW27" i="6"/>
  <c r="AV27" i="6"/>
  <c r="AU27" i="6"/>
  <c r="AT27" i="6"/>
  <c r="AS27" i="6"/>
  <c r="AR27" i="6"/>
  <c r="AN27" i="6"/>
  <c r="AM27" i="6"/>
  <c r="AL27" i="6"/>
  <c r="AK27" i="6"/>
  <c r="AJ27" i="6"/>
  <c r="AI27" i="6"/>
  <c r="AH27" i="6"/>
  <c r="AG27" i="6"/>
  <c r="AF27" i="6"/>
  <c r="AE27" i="6"/>
  <c r="AD27" i="6"/>
  <c r="AC27" i="6"/>
  <c r="Z27" i="6"/>
  <c r="Y27" i="6"/>
  <c r="X27" i="6"/>
  <c r="W27" i="6"/>
  <c r="S27" i="6"/>
  <c r="R27" i="6"/>
  <c r="Q27" i="6"/>
  <c r="P27" i="6"/>
  <c r="O27" i="6"/>
  <c r="N27" i="6"/>
  <c r="M27" i="6"/>
  <c r="L27" i="6"/>
  <c r="K27" i="6"/>
  <c r="J27" i="6"/>
  <c r="I27" i="6"/>
  <c r="H27" i="6"/>
  <c r="D27" i="6"/>
  <c r="C27" i="6"/>
  <c r="B27" i="6"/>
  <c r="BI26" i="6"/>
  <c r="BH26" i="6"/>
  <c r="BG26" i="6"/>
  <c r="BF26" i="6"/>
  <c r="BE26" i="6"/>
  <c r="BD26" i="6"/>
  <c r="BC26" i="6"/>
  <c r="BB26" i="6"/>
  <c r="BA26" i="6"/>
  <c r="AZ26" i="6"/>
  <c r="AY26" i="6"/>
  <c r="AX26" i="6"/>
  <c r="AW26" i="6"/>
  <c r="AV26" i="6"/>
  <c r="AU26" i="6"/>
  <c r="AT26" i="6"/>
  <c r="AS26" i="6"/>
  <c r="AR26" i="6"/>
  <c r="AN26" i="6"/>
  <c r="AM26" i="6"/>
  <c r="AL26" i="6"/>
  <c r="AK26" i="6"/>
  <c r="AJ26" i="6"/>
  <c r="AI26" i="6"/>
  <c r="AH26" i="6"/>
  <c r="AG26" i="6"/>
  <c r="AF26" i="6"/>
  <c r="AE26" i="6"/>
  <c r="AD26" i="6"/>
  <c r="AC26" i="6"/>
  <c r="Z26" i="6"/>
  <c r="Y26" i="6"/>
  <c r="X26" i="6"/>
  <c r="W26" i="6"/>
  <c r="S26" i="6"/>
  <c r="R26" i="6"/>
  <c r="Q26" i="6"/>
  <c r="P26" i="6"/>
  <c r="O26" i="6"/>
  <c r="N26" i="6"/>
  <c r="M26" i="6"/>
  <c r="L26" i="6"/>
  <c r="K26" i="6"/>
  <c r="J26" i="6"/>
  <c r="I26" i="6"/>
  <c r="H26" i="6"/>
  <c r="D26" i="6"/>
  <c r="C26" i="6"/>
  <c r="B26" i="6"/>
  <c r="BI25" i="6"/>
  <c r="BH25" i="6"/>
  <c r="BG25" i="6"/>
  <c r="BF25" i="6"/>
  <c r="BE25" i="6"/>
  <c r="BD25" i="6"/>
  <c r="BC25" i="6"/>
  <c r="BB25" i="6"/>
  <c r="BA25" i="6"/>
  <c r="AZ25" i="6"/>
  <c r="AY25" i="6"/>
  <c r="AX25" i="6"/>
  <c r="AW25" i="6"/>
  <c r="AV25" i="6"/>
  <c r="AU25" i="6"/>
  <c r="AT25" i="6"/>
  <c r="AS25" i="6"/>
  <c r="AR25" i="6"/>
  <c r="AN25" i="6"/>
  <c r="AM25" i="6"/>
  <c r="AL25" i="6"/>
  <c r="AK25" i="6"/>
  <c r="AJ25" i="6"/>
  <c r="AI25" i="6"/>
  <c r="AH25" i="6"/>
  <c r="AG25" i="6"/>
  <c r="AF25" i="6"/>
  <c r="AE25" i="6"/>
  <c r="AD25" i="6"/>
  <c r="AC25" i="6"/>
  <c r="Z25" i="6"/>
  <c r="Y25" i="6"/>
  <c r="X25" i="6"/>
  <c r="W25" i="6"/>
  <c r="S25" i="6"/>
  <c r="R25" i="6"/>
  <c r="Q25" i="6"/>
  <c r="P25" i="6"/>
  <c r="O25" i="6"/>
  <c r="N25" i="6"/>
  <c r="M25" i="6"/>
  <c r="L25" i="6"/>
  <c r="K25" i="6"/>
  <c r="J25" i="6"/>
  <c r="I25" i="6"/>
  <c r="H25" i="6"/>
  <c r="D25" i="6"/>
  <c r="C25" i="6"/>
  <c r="B25" i="6"/>
  <c r="AR12" i="6"/>
  <c r="W12" i="6"/>
  <c r="B12" i="6"/>
  <c r="BJ26" i="6"/>
  <c r="AO53" i="6"/>
  <c r="BJ34" i="6"/>
  <c r="BJ38" i="6"/>
  <c r="BJ42" i="6"/>
  <c r="BJ45" i="6"/>
  <c r="BJ46" i="6"/>
  <c r="BJ49" i="6"/>
  <c r="BJ27" i="6"/>
  <c r="BJ31" i="6"/>
  <c r="BJ35" i="6"/>
  <c r="BJ39" i="6"/>
  <c r="BJ47" i="6"/>
  <c r="BJ43" i="6"/>
  <c r="BJ28" i="6"/>
  <c r="BJ32" i="6"/>
  <c r="BJ36" i="6"/>
  <c r="BJ40" i="6"/>
  <c r="BJ44" i="6"/>
  <c r="BJ48" i="6"/>
  <c r="BJ30" i="6"/>
  <c r="BJ25" i="6"/>
  <c r="BJ53" i="6"/>
  <c r="BJ29" i="6"/>
  <c r="BJ33" i="6"/>
  <c r="BJ37" i="6"/>
  <c r="BJ41" i="6"/>
  <c r="T51" i="6"/>
  <c r="T50" i="6"/>
  <c r="AO55" i="6"/>
  <c r="BJ51" i="6"/>
  <c r="T53" i="6"/>
  <c r="T55" i="6"/>
  <c r="AO50" i="6"/>
  <c r="BJ55" i="6"/>
  <c r="AO51" i="6"/>
  <c r="BJ50" i="6"/>
  <c r="BD17" i="4"/>
  <c r="AZ17" i="4"/>
  <c r="AZ25" i="4" s="1"/>
  <c r="AY17" i="4"/>
  <c r="AX17" i="4"/>
  <c r="AW17" i="4"/>
  <c r="AU17" i="4"/>
  <c r="AT17" i="4"/>
  <c r="AS17" i="4"/>
  <c r="AR17" i="4"/>
  <c r="AR12" i="4"/>
  <c r="BM55" i="6"/>
  <c r="BM50" i="6"/>
  <c r="BM51" i="6"/>
  <c r="BM53" i="6"/>
  <c r="BI49" i="4"/>
  <c r="BH49" i="4"/>
  <c r="BG49" i="4"/>
  <c r="BF49" i="4"/>
  <c r="BE49" i="4"/>
  <c r="BD49" i="4"/>
  <c r="BC49" i="4"/>
  <c r="BB49" i="4"/>
  <c r="AY49" i="4"/>
  <c r="AX49" i="4"/>
  <c r="AW49" i="4"/>
  <c r="AV49" i="4"/>
  <c r="AU49" i="4"/>
  <c r="AT49" i="4"/>
  <c r="AS49" i="4"/>
  <c r="AR49" i="4"/>
  <c r="AN49" i="4"/>
  <c r="AM49" i="4"/>
  <c r="AL49" i="4"/>
  <c r="AK49" i="4"/>
  <c r="AJ49" i="4"/>
  <c r="AI49" i="4"/>
  <c r="AH49" i="4"/>
  <c r="AG49" i="4"/>
  <c r="AF49" i="4"/>
  <c r="AE49" i="4"/>
  <c r="AD49" i="4"/>
  <c r="AO49" i="4" s="1"/>
  <c r="AC49" i="4"/>
  <c r="AB49" i="4"/>
  <c r="AA49" i="4"/>
  <c r="Z49" i="4"/>
  <c r="Y49" i="4"/>
  <c r="X49" i="4"/>
  <c r="W49" i="4"/>
  <c r="S49" i="4"/>
  <c r="R49" i="4"/>
  <c r="Q49" i="4"/>
  <c r="P49" i="4"/>
  <c r="O49" i="4"/>
  <c r="N49" i="4"/>
  <c r="M49" i="4"/>
  <c r="L49" i="4"/>
  <c r="K49" i="4"/>
  <c r="J49" i="4"/>
  <c r="I49" i="4"/>
  <c r="H49" i="4"/>
  <c r="B49" i="4"/>
  <c r="T49" i="4" s="1"/>
  <c r="BI48" i="4"/>
  <c r="BH48" i="4"/>
  <c r="BG48" i="4"/>
  <c r="BF48" i="4"/>
  <c r="BE48" i="4"/>
  <c r="BD48" i="4"/>
  <c r="BC48" i="4"/>
  <c r="BB48" i="4"/>
  <c r="AY48" i="4"/>
  <c r="AX48" i="4"/>
  <c r="AW48" i="4"/>
  <c r="AV48" i="4"/>
  <c r="AU48" i="4"/>
  <c r="AT48" i="4"/>
  <c r="AS48" i="4"/>
  <c r="AR48" i="4"/>
  <c r="AN48" i="4"/>
  <c r="AM48" i="4"/>
  <c r="AL48" i="4"/>
  <c r="AK48" i="4"/>
  <c r="AJ48" i="4"/>
  <c r="AI48" i="4"/>
  <c r="AH48" i="4"/>
  <c r="AG48" i="4"/>
  <c r="AF48" i="4"/>
  <c r="AE48" i="4"/>
  <c r="AD48" i="4"/>
  <c r="AO48" i="4" s="1"/>
  <c r="AC48" i="4"/>
  <c r="AB48" i="4"/>
  <c r="AA48" i="4"/>
  <c r="Z48" i="4"/>
  <c r="Y48" i="4"/>
  <c r="X48" i="4"/>
  <c r="W48" i="4"/>
  <c r="S48" i="4"/>
  <c r="R48" i="4"/>
  <c r="Q48" i="4"/>
  <c r="P48" i="4"/>
  <c r="O48" i="4"/>
  <c r="N48" i="4"/>
  <c r="M48" i="4"/>
  <c r="L48" i="4"/>
  <c r="K48" i="4"/>
  <c r="J48" i="4"/>
  <c r="I48" i="4"/>
  <c r="H48" i="4"/>
  <c r="B48" i="4"/>
  <c r="T48" i="4" s="1"/>
  <c r="BI47" i="4"/>
  <c r="BH47" i="4"/>
  <c r="BG47" i="4"/>
  <c r="BF47" i="4"/>
  <c r="BE47" i="4"/>
  <c r="BD47" i="4"/>
  <c r="BC47" i="4"/>
  <c r="BB47" i="4"/>
  <c r="AY47" i="4"/>
  <c r="AX47" i="4"/>
  <c r="AW47" i="4"/>
  <c r="AV47" i="4"/>
  <c r="AU47" i="4"/>
  <c r="AT47" i="4"/>
  <c r="AS47" i="4"/>
  <c r="AR47" i="4"/>
  <c r="AN47" i="4"/>
  <c r="AM47" i="4"/>
  <c r="AL47" i="4"/>
  <c r="AK47" i="4"/>
  <c r="AJ47" i="4"/>
  <c r="AI47" i="4"/>
  <c r="AH47" i="4"/>
  <c r="AG47" i="4"/>
  <c r="AF47" i="4"/>
  <c r="AE47" i="4"/>
  <c r="AD47" i="4"/>
  <c r="AO47" i="4" s="1"/>
  <c r="AC47" i="4"/>
  <c r="AB47" i="4"/>
  <c r="AA47" i="4"/>
  <c r="Z47" i="4"/>
  <c r="Y47" i="4"/>
  <c r="X47" i="4"/>
  <c r="W47" i="4"/>
  <c r="S47" i="4"/>
  <c r="R47" i="4"/>
  <c r="Q47" i="4"/>
  <c r="P47" i="4"/>
  <c r="O47" i="4"/>
  <c r="N47" i="4"/>
  <c r="M47" i="4"/>
  <c r="L47" i="4"/>
  <c r="K47" i="4"/>
  <c r="J47" i="4"/>
  <c r="I47" i="4"/>
  <c r="H47" i="4"/>
  <c r="B47" i="4"/>
  <c r="T47" i="4" s="1"/>
  <c r="BI46" i="4"/>
  <c r="BH46" i="4"/>
  <c r="BG46" i="4"/>
  <c r="BF46" i="4"/>
  <c r="BE46" i="4"/>
  <c r="BD46" i="4"/>
  <c r="BC46" i="4"/>
  <c r="BB46" i="4"/>
  <c r="AY46" i="4"/>
  <c r="AX46" i="4"/>
  <c r="AW46" i="4"/>
  <c r="AV46" i="4"/>
  <c r="AU46" i="4"/>
  <c r="AT46" i="4"/>
  <c r="AS46" i="4"/>
  <c r="AR46" i="4"/>
  <c r="AN46" i="4"/>
  <c r="AM46" i="4"/>
  <c r="AL46" i="4"/>
  <c r="AK46" i="4"/>
  <c r="AJ46" i="4"/>
  <c r="AI46" i="4"/>
  <c r="AH46" i="4"/>
  <c r="AG46" i="4"/>
  <c r="AF46" i="4"/>
  <c r="AE46" i="4"/>
  <c r="AD46" i="4"/>
  <c r="AO46" i="4" s="1"/>
  <c r="AC46" i="4"/>
  <c r="AB46" i="4"/>
  <c r="AA46" i="4"/>
  <c r="Z46" i="4"/>
  <c r="Y46" i="4"/>
  <c r="X46" i="4"/>
  <c r="W46" i="4"/>
  <c r="S46" i="4"/>
  <c r="R46" i="4"/>
  <c r="Q46" i="4"/>
  <c r="P46" i="4"/>
  <c r="O46" i="4"/>
  <c r="N46" i="4"/>
  <c r="M46" i="4"/>
  <c r="L46" i="4"/>
  <c r="K46" i="4"/>
  <c r="J46" i="4"/>
  <c r="I46" i="4"/>
  <c r="H46" i="4"/>
  <c r="B46" i="4"/>
  <c r="T46" i="4" s="1"/>
  <c r="BI45" i="4"/>
  <c r="BH45" i="4"/>
  <c r="BG45" i="4"/>
  <c r="BF45" i="4"/>
  <c r="BE45" i="4"/>
  <c r="BD45" i="4"/>
  <c r="BC45" i="4"/>
  <c r="BB45" i="4"/>
  <c r="AY45" i="4"/>
  <c r="AX45" i="4"/>
  <c r="AW45" i="4"/>
  <c r="AV45" i="4"/>
  <c r="AU45" i="4"/>
  <c r="AT45" i="4"/>
  <c r="AS45" i="4"/>
  <c r="AR45" i="4"/>
  <c r="AN45" i="4"/>
  <c r="AM45" i="4"/>
  <c r="AL45" i="4"/>
  <c r="AK45" i="4"/>
  <c r="AJ45" i="4"/>
  <c r="AI45" i="4"/>
  <c r="AH45" i="4"/>
  <c r="AG45" i="4"/>
  <c r="AF45" i="4"/>
  <c r="AE45" i="4"/>
  <c r="AD45" i="4"/>
  <c r="AC45" i="4"/>
  <c r="AB45" i="4"/>
  <c r="AA45" i="4"/>
  <c r="Z45" i="4"/>
  <c r="Y45" i="4"/>
  <c r="X45" i="4"/>
  <c r="W45" i="4"/>
  <c r="S45" i="4"/>
  <c r="R45" i="4"/>
  <c r="Q45" i="4"/>
  <c r="P45" i="4"/>
  <c r="O45" i="4"/>
  <c r="N45" i="4"/>
  <c r="M45" i="4"/>
  <c r="L45" i="4"/>
  <c r="K45" i="4"/>
  <c r="J45" i="4"/>
  <c r="I45" i="4"/>
  <c r="H45" i="4"/>
  <c r="B45" i="4"/>
  <c r="T45" i="4" s="1"/>
  <c r="BI44" i="4"/>
  <c r="BH44" i="4"/>
  <c r="BG44" i="4"/>
  <c r="BF44" i="4"/>
  <c r="BE44" i="4"/>
  <c r="BD44" i="4"/>
  <c r="BC44" i="4"/>
  <c r="BB44" i="4"/>
  <c r="AY44" i="4"/>
  <c r="AX44" i="4"/>
  <c r="AW44" i="4"/>
  <c r="AV44" i="4"/>
  <c r="AU44" i="4"/>
  <c r="AT44" i="4"/>
  <c r="AS44" i="4"/>
  <c r="AR44" i="4"/>
  <c r="AN44" i="4"/>
  <c r="AM44" i="4"/>
  <c r="AL44" i="4"/>
  <c r="AK44" i="4"/>
  <c r="AJ44" i="4"/>
  <c r="AI44" i="4"/>
  <c r="AH44" i="4"/>
  <c r="AG44" i="4"/>
  <c r="AF44" i="4"/>
  <c r="AE44" i="4"/>
  <c r="AD44" i="4"/>
  <c r="AO44" i="4" s="1"/>
  <c r="AC44" i="4"/>
  <c r="AB44" i="4"/>
  <c r="AA44" i="4"/>
  <c r="Z44" i="4"/>
  <c r="Y44" i="4"/>
  <c r="X44" i="4"/>
  <c r="W44" i="4"/>
  <c r="S44" i="4"/>
  <c r="R44" i="4"/>
  <c r="Q44" i="4"/>
  <c r="P44" i="4"/>
  <c r="O44" i="4"/>
  <c r="N44" i="4"/>
  <c r="M44" i="4"/>
  <c r="L44" i="4"/>
  <c r="K44" i="4"/>
  <c r="T44" i="4" s="1"/>
  <c r="J44" i="4"/>
  <c r="I44" i="4"/>
  <c r="H44" i="4"/>
  <c r="B44" i="4"/>
  <c r="BI43" i="4"/>
  <c r="BH43" i="4"/>
  <c r="BG43" i="4"/>
  <c r="BF43" i="4"/>
  <c r="BE43" i="4"/>
  <c r="BD43" i="4"/>
  <c r="BC43" i="4"/>
  <c r="BB43" i="4"/>
  <c r="AY43" i="4"/>
  <c r="AX43" i="4"/>
  <c r="AW43" i="4"/>
  <c r="AV43" i="4"/>
  <c r="AU43" i="4"/>
  <c r="AT43" i="4"/>
  <c r="AS43" i="4"/>
  <c r="AR43" i="4"/>
  <c r="AN43" i="4"/>
  <c r="AM43" i="4"/>
  <c r="AL43" i="4"/>
  <c r="AK43" i="4"/>
  <c r="AJ43" i="4"/>
  <c r="AI43" i="4"/>
  <c r="AH43" i="4"/>
  <c r="AG43" i="4"/>
  <c r="AF43" i="4"/>
  <c r="AE43" i="4"/>
  <c r="AD43" i="4"/>
  <c r="AO43" i="4" s="1"/>
  <c r="AC43" i="4"/>
  <c r="AB43" i="4"/>
  <c r="AA43" i="4"/>
  <c r="Z43" i="4"/>
  <c r="Y43" i="4"/>
  <c r="X43" i="4"/>
  <c r="W43" i="4"/>
  <c r="S43" i="4"/>
  <c r="R43" i="4"/>
  <c r="Q43" i="4"/>
  <c r="P43" i="4"/>
  <c r="O43" i="4"/>
  <c r="N43" i="4"/>
  <c r="M43" i="4"/>
  <c r="L43" i="4"/>
  <c r="K43" i="4"/>
  <c r="J43" i="4"/>
  <c r="I43" i="4"/>
  <c r="H43" i="4"/>
  <c r="B43" i="4"/>
  <c r="T43" i="4" s="1"/>
  <c r="BI42" i="4"/>
  <c r="BH42" i="4"/>
  <c r="BG42" i="4"/>
  <c r="BF42" i="4"/>
  <c r="BE42" i="4"/>
  <c r="BD42" i="4"/>
  <c r="BC42" i="4"/>
  <c r="BB42" i="4"/>
  <c r="AY42" i="4"/>
  <c r="AX42" i="4"/>
  <c r="AW42" i="4"/>
  <c r="AV42" i="4"/>
  <c r="AU42" i="4"/>
  <c r="AT42" i="4"/>
  <c r="AS42" i="4"/>
  <c r="AR42" i="4"/>
  <c r="AN42" i="4"/>
  <c r="AM42" i="4"/>
  <c r="AL42" i="4"/>
  <c r="AK42" i="4"/>
  <c r="AJ42" i="4"/>
  <c r="AI42" i="4"/>
  <c r="AH42" i="4"/>
  <c r="AG42" i="4"/>
  <c r="AF42" i="4"/>
  <c r="AE42" i="4"/>
  <c r="AD42" i="4"/>
  <c r="AO42" i="4" s="1"/>
  <c r="AC42" i="4"/>
  <c r="AB42" i="4"/>
  <c r="AA42" i="4"/>
  <c r="Z42" i="4"/>
  <c r="Y42" i="4"/>
  <c r="X42" i="4"/>
  <c r="W42" i="4"/>
  <c r="S42" i="4"/>
  <c r="R42" i="4"/>
  <c r="Q42" i="4"/>
  <c r="P42" i="4"/>
  <c r="O42" i="4"/>
  <c r="N42" i="4"/>
  <c r="M42" i="4"/>
  <c r="L42" i="4"/>
  <c r="K42" i="4"/>
  <c r="J42" i="4"/>
  <c r="I42" i="4"/>
  <c r="H42" i="4"/>
  <c r="B42" i="4"/>
  <c r="T42" i="4" s="1"/>
  <c r="BI41" i="4"/>
  <c r="BH41" i="4"/>
  <c r="BG41" i="4"/>
  <c r="BF41" i="4"/>
  <c r="BE41" i="4"/>
  <c r="BD41" i="4"/>
  <c r="BC41" i="4"/>
  <c r="BB41" i="4"/>
  <c r="AY41" i="4"/>
  <c r="AX41" i="4"/>
  <c r="AW41" i="4"/>
  <c r="AV41" i="4"/>
  <c r="AU41" i="4"/>
  <c r="AT41" i="4"/>
  <c r="AS41" i="4"/>
  <c r="AR41" i="4"/>
  <c r="AN41" i="4"/>
  <c r="AM41" i="4"/>
  <c r="AL41" i="4"/>
  <c r="AK41" i="4"/>
  <c r="AJ41" i="4"/>
  <c r="AI41" i="4"/>
  <c r="AH41" i="4"/>
  <c r="AG41" i="4"/>
  <c r="AF41" i="4"/>
  <c r="AE41" i="4"/>
  <c r="AD41" i="4"/>
  <c r="AO41" i="4" s="1"/>
  <c r="AC41" i="4"/>
  <c r="AB41" i="4"/>
  <c r="AA41" i="4"/>
  <c r="Z41" i="4"/>
  <c r="Y41" i="4"/>
  <c r="X41" i="4"/>
  <c r="W41" i="4"/>
  <c r="S41" i="4"/>
  <c r="R41" i="4"/>
  <c r="Q41" i="4"/>
  <c r="P41" i="4"/>
  <c r="O41" i="4"/>
  <c r="N41" i="4"/>
  <c r="M41" i="4"/>
  <c r="L41" i="4"/>
  <c r="K41" i="4"/>
  <c r="J41" i="4"/>
  <c r="I41" i="4"/>
  <c r="H41" i="4"/>
  <c r="B41" i="4"/>
  <c r="T41" i="4" s="1"/>
  <c r="BI40" i="4"/>
  <c r="BH40" i="4"/>
  <c r="BG40" i="4"/>
  <c r="BF40" i="4"/>
  <c r="BE40" i="4"/>
  <c r="BD40" i="4"/>
  <c r="BC40" i="4"/>
  <c r="BB40" i="4"/>
  <c r="AY40" i="4"/>
  <c r="AX40" i="4"/>
  <c r="AW40" i="4"/>
  <c r="AV40" i="4"/>
  <c r="AU40" i="4"/>
  <c r="AT40" i="4"/>
  <c r="AS40" i="4"/>
  <c r="AR40" i="4"/>
  <c r="AN40" i="4"/>
  <c r="AM40" i="4"/>
  <c r="AL40" i="4"/>
  <c r="AK40" i="4"/>
  <c r="AJ40" i="4"/>
  <c r="AI40" i="4"/>
  <c r="AH40" i="4"/>
  <c r="AG40" i="4"/>
  <c r="AF40" i="4"/>
  <c r="AE40" i="4"/>
  <c r="AD40" i="4"/>
  <c r="AC40" i="4"/>
  <c r="AB40" i="4"/>
  <c r="AA40" i="4"/>
  <c r="Z40" i="4"/>
  <c r="Y40" i="4"/>
  <c r="X40" i="4"/>
  <c r="W40" i="4"/>
  <c r="S40" i="4"/>
  <c r="R40" i="4"/>
  <c r="Q40" i="4"/>
  <c r="P40" i="4"/>
  <c r="O40" i="4"/>
  <c r="N40" i="4"/>
  <c r="M40" i="4"/>
  <c r="L40" i="4"/>
  <c r="K40" i="4"/>
  <c r="J40" i="4"/>
  <c r="I40" i="4"/>
  <c r="H40" i="4"/>
  <c r="B40" i="4"/>
  <c r="T40" i="4" s="1"/>
  <c r="BI39" i="4"/>
  <c r="BH39" i="4"/>
  <c r="BG39" i="4"/>
  <c r="BF39" i="4"/>
  <c r="BE39" i="4"/>
  <c r="BD39" i="4"/>
  <c r="BC39" i="4"/>
  <c r="BB39" i="4"/>
  <c r="AY39" i="4"/>
  <c r="AX39" i="4"/>
  <c r="AW39" i="4"/>
  <c r="AV39" i="4"/>
  <c r="AU39" i="4"/>
  <c r="AT39" i="4"/>
  <c r="AS39" i="4"/>
  <c r="AR39" i="4"/>
  <c r="AN39" i="4"/>
  <c r="AM39" i="4"/>
  <c r="AL39" i="4"/>
  <c r="AK39" i="4"/>
  <c r="AJ39" i="4"/>
  <c r="AI39" i="4"/>
  <c r="AH39" i="4"/>
  <c r="AG39" i="4"/>
  <c r="AF39" i="4"/>
  <c r="AE39" i="4"/>
  <c r="AD39" i="4"/>
  <c r="AO39" i="4" s="1"/>
  <c r="AC39" i="4"/>
  <c r="AB39" i="4"/>
  <c r="AA39" i="4"/>
  <c r="Z39" i="4"/>
  <c r="Y39" i="4"/>
  <c r="X39" i="4"/>
  <c r="W39" i="4"/>
  <c r="S39" i="4"/>
  <c r="R39" i="4"/>
  <c r="Q39" i="4"/>
  <c r="P39" i="4"/>
  <c r="O39" i="4"/>
  <c r="N39" i="4"/>
  <c r="M39" i="4"/>
  <c r="L39" i="4"/>
  <c r="K39" i="4"/>
  <c r="J39" i="4"/>
  <c r="I39" i="4"/>
  <c r="H39" i="4"/>
  <c r="B39" i="4"/>
  <c r="T39" i="4" s="1"/>
  <c r="BI38" i="4"/>
  <c r="BH38" i="4"/>
  <c r="BG38" i="4"/>
  <c r="BF38" i="4"/>
  <c r="BE38" i="4"/>
  <c r="BD38" i="4"/>
  <c r="BC38" i="4"/>
  <c r="BB38" i="4"/>
  <c r="AY38" i="4"/>
  <c r="AX38" i="4"/>
  <c r="AW38" i="4"/>
  <c r="AV38" i="4"/>
  <c r="AU38" i="4"/>
  <c r="AT38" i="4"/>
  <c r="AS38" i="4"/>
  <c r="AR38" i="4"/>
  <c r="AN38" i="4"/>
  <c r="AM38" i="4"/>
  <c r="AL38" i="4"/>
  <c r="AK38" i="4"/>
  <c r="AJ38" i="4"/>
  <c r="AI38" i="4"/>
  <c r="AH38" i="4"/>
  <c r="AG38" i="4"/>
  <c r="AF38" i="4"/>
  <c r="AE38" i="4"/>
  <c r="AD38" i="4"/>
  <c r="AO38" i="4" s="1"/>
  <c r="AC38" i="4"/>
  <c r="AB38" i="4"/>
  <c r="AA38" i="4"/>
  <c r="Z38" i="4"/>
  <c r="Y38" i="4"/>
  <c r="X38" i="4"/>
  <c r="W38" i="4"/>
  <c r="S38" i="4"/>
  <c r="R38" i="4"/>
  <c r="Q38" i="4"/>
  <c r="P38" i="4"/>
  <c r="O38" i="4"/>
  <c r="N38" i="4"/>
  <c r="M38" i="4"/>
  <c r="L38" i="4"/>
  <c r="K38" i="4"/>
  <c r="J38" i="4"/>
  <c r="I38" i="4"/>
  <c r="H38" i="4"/>
  <c r="B38" i="4"/>
  <c r="T38" i="4" s="1"/>
  <c r="BI37" i="4"/>
  <c r="BH37" i="4"/>
  <c r="BG37" i="4"/>
  <c r="BF37" i="4"/>
  <c r="BE37" i="4"/>
  <c r="BD37" i="4"/>
  <c r="BC37" i="4"/>
  <c r="BB37" i="4"/>
  <c r="AY37" i="4"/>
  <c r="AX37" i="4"/>
  <c r="AW37" i="4"/>
  <c r="AV37" i="4"/>
  <c r="AU37" i="4"/>
  <c r="AT37" i="4"/>
  <c r="AS37" i="4"/>
  <c r="AR37" i="4"/>
  <c r="AN37" i="4"/>
  <c r="AM37" i="4"/>
  <c r="AL37" i="4"/>
  <c r="AK37" i="4"/>
  <c r="AJ37" i="4"/>
  <c r="AI37" i="4"/>
  <c r="AH37" i="4"/>
  <c r="AG37" i="4"/>
  <c r="AF37" i="4"/>
  <c r="AE37" i="4"/>
  <c r="AD37" i="4"/>
  <c r="AO37" i="4" s="1"/>
  <c r="AC37" i="4"/>
  <c r="AB37" i="4"/>
  <c r="AA37" i="4"/>
  <c r="Z37" i="4"/>
  <c r="Y37" i="4"/>
  <c r="X37" i="4"/>
  <c r="W37" i="4"/>
  <c r="S37" i="4"/>
  <c r="R37" i="4"/>
  <c r="Q37" i="4"/>
  <c r="P37" i="4"/>
  <c r="O37" i="4"/>
  <c r="N37" i="4"/>
  <c r="M37" i="4"/>
  <c r="L37" i="4"/>
  <c r="K37" i="4"/>
  <c r="J37" i="4"/>
  <c r="I37" i="4"/>
  <c r="H37" i="4"/>
  <c r="B37" i="4"/>
  <c r="T37" i="4" s="1"/>
  <c r="BI36" i="4"/>
  <c r="BH36" i="4"/>
  <c r="BG36" i="4"/>
  <c r="BF36" i="4"/>
  <c r="BE36" i="4"/>
  <c r="BD36" i="4"/>
  <c r="BC36" i="4"/>
  <c r="BB36" i="4"/>
  <c r="AY36" i="4"/>
  <c r="AX36" i="4"/>
  <c r="AW36" i="4"/>
  <c r="AV36" i="4"/>
  <c r="AU36" i="4"/>
  <c r="AT36" i="4"/>
  <c r="AS36" i="4"/>
  <c r="AR36" i="4"/>
  <c r="AN36" i="4"/>
  <c r="AM36" i="4"/>
  <c r="AL36" i="4"/>
  <c r="AK36" i="4"/>
  <c r="AJ36" i="4"/>
  <c r="AI36" i="4"/>
  <c r="AH36" i="4"/>
  <c r="AG36" i="4"/>
  <c r="AF36" i="4"/>
  <c r="AE36" i="4"/>
  <c r="AD36" i="4"/>
  <c r="AO36" i="4" s="1"/>
  <c r="AC36" i="4"/>
  <c r="AB36" i="4"/>
  <c r="AA36" i="4"/>
  <c r="Z36" i="4"/>
  <c r="Y36" i="4"/>
  <c r="X36" i="4"/>
  <c r="W36" i="4"/>
  <c r="S36" i="4"/>
  <c r="R36" i="4"/>
  <c r="Q36" i="4"/>
  <c r="P36" i="4"/>
  <c r="O36" i="4"/>
  <c r="N36" i="4"/>
  <c r="M36" i="4"/>
  <c r="L36" i="4"/>
  <c r="K36" i="4"/>
  <c r="J36" i="4"/>
  <c r="I36" i="4"/>
  <c r="H36" i="4"/>
  <c r="B36" i="4"/>
  <c r="T36" i="4" s="1"/>
  <c r="BI35" i="4"/>
  <c r="BH35" i="4"/>
  <c r="BG35" i="4"/>
  <c r="BF35" i="4"/>
  <c r="BE35" i="4"/>
  <c r="BD35" i="4"/>
  <c r="BC35" i="4"/>
  <c r="BB35" i="4"/>
  <c r="AY35" i="4"/>
  <c r="AX35" i="4"/>
  <c r="AW35" i="4"/>
  <c r="AV35" i="4"/>
  <c r="AU35" i="4"/>
  <c r="AT35" i="4"/>
  <c r="AS35" i="4"/>
  <c r="AR35" i="4"/>
  <c r="AN35" i="4"/>
  <c r="AM35" i="4"/>
  <c r="AL35" i="4"/>
  <c r="AK35" i="4"/>
  <c r="AJ35" i="4"/>
  <c r="AI35" i="4"/>
  <c r="AH35" i="4"/>
  <c r="AG35" i="4"/>
  <c r="AF35" i="4"/>
  <c r="AE35" i="4"/>
  <c r="AD35" i="4"/>
  <c r="AO35" i="4" s="1"/>
  <c r="AC35" i="4"/>
  <c r="AB35" i="4"/>
  <c r="AA35" i="4"/>
  <c r="Z35" i="4"/>
  <c r="Y35" i="4"/>
  <c r="X35" i="4"/>
  <c r="W35" i="4"/>
  <c r="S35" i="4"/>
  <c r="R35" i="4"/>
  <c r="Q35" i="4"/>
  <c r="P35" i="4"/>
  <c r="O35" i="4"/>
  <c r="N35" i="4"/>
  <c r="M35" i="4"/>
  <c r="L35" i="4"/>
  <c r="K35" i="4"/>
  <c r="T35" i="4" s="1"/>
  <c r="J35" i="4"/>
  <c r="I35" i="4"/>
  <c r="H35" i="4"/>
  <c r="B35" i="4"/>
  <c r="BI34" i="4"/>
  <c r="BH34" i="4"/>
  <c r="BG34" i="4"/>
  <c r="BF34" i="4"/>
  <c r="BE34" i="4"/>
  <c r="BD34" i="4"/>
  <c r="BC34" i="4"/>
  <c r="BB34" i="4"/>
  <c r="AY34" i="4"/>
  <c r="AX34" i="4"/>
  <c r="AW34" i="4"/>
  <c r="AV34" i="4"/>
  <c r="AU34" i="4"/>
  <c r="AT34" i="4"/>
  <c r="AS34" i="4"/>
  <c r="AR34" i="4"/>
  <c r="AN34" i="4"/>
  <c r="AM34" i="4"/>
  <c r="AL34" i="4"/>
  <c r="AK34" i="4"/>
  <c r="AJ34" i="4"/>
  <c r="AI34" i="4"/>
  <c r="AH34" i="4"/>
  <c r="AG34" i="4"/>
  <c r="AF34" i="4"/>
  <c r="AE34" i="4"/>
  <c r="AD34" i="4"/>
  <c r="AC34" i="4"/>
  <c r="AB34" i="4"/>
  <c r="AA34" i="4"/>
  <c r="Z34" i="4"/>
  <c r="Y34" i="4"/>
  <c r="X34" i="4"/>
  <c r="W34" i="4"/>
  <c r="AO34" i="4" s="1"/>
  <c r="S34" i="4"/>
  <c r="R34" i="4"/>
  <c r="Q34" i="4"/>
  <c r="P34" i="4"/>
  <c r="O34" i="4"/>
  <c r="N34" i="4"/>
  <c r="M34" i="4"/>
  <c r="L34" i="4"/>
  <c r="K34" i="4"/>
  <c r="J34" i="4"/>
  <c r="I34" i="4"/>
  <c r="H34" i="4"/>
  <c r="B34" i="4"/>
  <c r="T34" i="4" s="1"/>
  <c r="BI33" i="4"/>
  <c r="BH33" i="4"/>
  <c r="BG33" i="4"/>
  <c r="BF33" i="4"/>
  <c r="BE33" i="4"/>
  <c r="BD33" i="4"/>
  <c r="BC33" i="4"/>
  <c r="BB33" i="4"/>
  <c r="AY33" i="4"/>
  <c r="AX33" i="4"/>
  <c r="AW33" i="4"/>
  <c r="AV33" i="4"/>
  <c r="AU33" i="4"/>
  <c r="AT33" i="4"/>
  <c r="AS33" i="4"/>
  <c r="AR33" i="4"/>
  <c r="AN33" i="4"/>
  <c r="AM33" i="4"/>
  <c r="AL33" i="4"/>
  <c r="AK33" i="4"/>
  <c r="AJ33" i="4"/>
  <c r="AI33" i="4"/>
  <c r="AH33" i="4"/>
  <c r="AG33" i="4"/>
  <c r="AF33" i="4"/>
  <c r="AE33" i="4"/>
  <c r="AD33" i="4"/>
  <c r="AO33" i="4" s="1"/>
  <c r="AC33" i="4"/>
  <c r="AB33" i="4"/>
  <c r="AA33" i="4"/>
  <c r="Z33" i="4"/>
  <c r="Y33" i="4"/>
  <c r="X33" i="4"/>
  <c r="W33" i="4"/>
  <c r="S33" i="4"/>
  <c r="R33" i="4"/>
  <c r="Q33" i="4"/>
  <c r="P33" i="4"/>
  <c r="O33" i="4"/>
  <c r="N33" i="4"/>
  <c r="M33" i="4"/>
  <c r="L33" i="4"/>
  <c r="K33" i="4"/>
  <c r="J33" i="4"/>
  <c r="I33" i="4"/>
  <c r="H33" i="4"/>
  <c r="B33" i="4"/>
  <c r="T33" i="4" s="1"/>
  <c r="BI32" i="4"/>
  <c r="BH32" i="4"/>
  <c r="BG32" i="4"/>
  <c r="BF32" i="4"/>
  <c r="BE32" i="4"/>
  <c r="BD32" i="4"/>
  <c r="BC32" i="4"/>
  <c r="BB32" i="4"/>
  <c r="AY32" i="4"/>
  <c r="AX32" i="4"/>
  <c r="AW32" i="4"/>
  <c r="AV32" i="4"/>
  <c r="AU32" i="4"/>
  <c r="AT32" i="4"/>
  <c r="AS32" i="4"/>
  <c r="AR32" i="4"/>
  <c r="AN32" i="4"/>
  <c r="AM32" i="4"/>
  <c r="AL32" i="4"/>
  <c r="AK32" i="4"/>
  <c r="AJ32" i="4"/>
  <c r="AI32" i="4"/>
  <c r="AH32" i="4"/>
  <c r="AG32" i="4"/>
  <c r="AF32" i="4"/>
  <c r="AE32" i="4"/>
  <c r="AD32" i="4"/>
  <c r="AC32" i="4"/>
  <c r="AB32" i="4"/>
  <c r="AA32" i="4"/>
  <c r="Z32" i="4"/>
  <c r="Y32" i="4"/>
  <c r="X32" i="4"/>
  <c r="W32" i="4"/>
  <c r="AO32" i="4" s="1"/>
  <c r="S32" i="4"/>
  <c r="R32" i="4"/>
  <c r="Q32" i="4"/>
  <c r="P32" i="4"/>
  <c r="O32" i="4"/>
  <c r="N32" i="4"/>
  <c r="M32" i="4"/>
  <c r="L32" i="4"/>
  <c r="K32" i="4"/>
  <c r="J32" i="4"/>
  <c r="I32" i="4"/>
  <c r="H32" i="4"/>
  <c r="B32" i="4"/>
  <c r="T32" i="4" s="1"/>
  <c r="BI31" i="4"/>
  <c r="BH31" i="4"/>
  <c r="BG31" i="4"/>
  <c r="BF31" i="4"/>
  <c r="BE31" i="4"/>
  <c r="BD31" i="4"/>
  <c r="BC31" i="4"/>
  <c r="BB31" i="4"/>
  <c r="AY31" i="4"/>
  <c r="AX31" i="4"/>
  <c r="AW31" i="4"/>
  <c r="AV31" i="4"/>
  <c r="AU31" i="4"/>
  <c r="AT31" i="4"/>
  <c r="AS31" i="4"/>
  <c r="AR31" i="4"/>
  <c r="AN31" i="4"/>
  <c r="AM31" i="4"/>
  <c r="AL31" i="4"/>
  <c r="AK31" i="4"/>
  <c r="AJ31" i="4"/>
  <c r="AI31" i="4"/>
  <c r="AH31" i="4"/>
  <c r="AG31" i="4"/>
  <c r="AF31" i="4"/>
  <c r="AE31" i="4"/>
  <c r="AD31" i="4"/>
  <c r="AC31" i="4"/>
  <c r="AB31" i="4"/>
  <c r="AA31" i="4"/>
  <c r="Z31" i="4"/>
  <c r="Y31" i="4"/>
  <c r="X31" i="4"/>
  <c r="W31" i="4"/>
  <c r="AO31" i="4" s="1"/>
  <c r="S31" i="4"/>
  <c r="R31" i="4"/>
  <c r="Q31" i="4"/>
  <c r="P31" i="4"/>
  <c r="O31" i="4"/>
  <c r="N31" i="4"/>
  <c r="M31" i="4"/>
  <c r="L31" i="4"/>
  <c r="K31" i="4"/>
  <c r="J31" i="4"/>
  <c r="I31" i="4"/>
  <c r="H31" i="4"/>
  <c r="B31" i="4"/>
  <c r="T31" i="4" s="1"/>
  <c r="BI30" i="4"/>
  <c r="BH30" i="4"/>
  <c r="BG30" i="4"/>
  <c r="BF30" i="4"/>
  <c r="BE30" i="4"/>
  <c r="BD30" i="4"/>
  <c r="BC30" i="4"/>
  <c r="BB30" i="4"/>
  <c r="AY30" i="4"/>
  <c r="AX30" i="4"/>
  <c r="AW30" i="4"/>
  <c r="AV30" i="4"/>
  <c r="AU30" i="4"/>
  <c r="AT30" i="4"/>
  <c r="AS30" i="4"/>
  <c r="AR30" i="4"/>
  <c r="AN30" i="4"/>
  <c r="AM30" i="4"/>
  <c r="AL30" i="4"/>
  <c r="AK30" i="4"/>
  <c r="AJ30" i="4"/>
  <c r="AI30" i="4"/>
  <c r="AH30" i="4"/>
  <c r="AG30" i="4"/>
  <c r="AF30" i="4"/>
  <c r="AE30" i="4"/>
  <c r="AD30" i="4"/>
  <c r="AO30" i="4" s="1"/>
  <c r="AC30" i="4"/>
  <c r="AB30" i="4"/>
  <c r="AA30" i="4"/>
  <c r="Z30" i="4"/>
  <c r="Y30" i="4"/>
  <c r="X30" i="4"/>
  <c r="W30" i="4"/>
  <c r="S30" i="4"/>
  <c r="R30" i="4"/>
  <c r="Q30" i="4"/>
  <c r="P30" i="4"/>
  <c r="O30" i="4"/>
  <c r="N30" i="4"/>
  <c r="M30" i="4"/>
  <c r="L30" i="4"/>
  <c r="K30" i="4"/>
  <c r="J30" i="4"/>
  <c r="I30" i="4"/>
  <c r="H30" i="4"/>
  <c r="B30" i="4"/>
  <c r="T30" i="4" s="1"/>
  <c r="BI29" i="4"/>
  <c r="BH29" i="4"/>
  <c r="BG29" i="4"/>
  <c r="BF29" i="4"/>
  <c r="BE29" i="4"/>
  <c r="BD29" i="4"/>
  <c r="BC29" i="4"/>
  <c r="BB29" i="4"/>
  <c r="AY29" i="4"/>
  <c r="AX29" i="4"/>
  <c r="AW29" i="4"/>
  <c r="AV29" i="4"/>
  <c r="AU29" i="4"/>
  <c r="AT29" i="4"/>
  <c r="AS29" i="4"/>
  <c r="AR29" i="4"/>
  <c r="AN29" i="4"/>
  <c r="AM29" i="4"/>
  <c r="AL29" i="4"/>
  <c r="AK29" i="4"/>
  <c r="AJ29" i="4"/>
  <c r="AI29" i="4"/>
  <c r="AH29" i="4"/>
  <c r="AG29" i="4"/>
  <c r="AF29" i="4"/>
  <c r="AE29" i="4"/>
  <c r="AD29" i="4"/>
  <c r="AC29" i="4"/>
  <c r="AB29" i="4"/>
  <c r="AA29" i="4"/>
  <c r="Z29" i="4"/>
  <c r="Y29" i="4"/>
  <c r="X29" i="4"/>
  <c r="W29" i="4"/>
  <c r="S29" i="4"/>
  <c r="R29" i="4"/>
  <c r="Q29" i="4"/>
  <c r="P29" i="4"/>
  <c r="O29" i="4"/>
  <c r="N29" i="4"/>
  <c r="M29" i="4"/>
  <c r="L29" i="4"/>
  <c r="K29" i="4"/>
  <c r="J29" i="4"/>
  <c r="BI28" i="4"/>
  <c r="BH28" i="4"/>
  <c r="BG28" i="4"/>
  <c r="BF28" i="4"/>
  <c r="BE28" i="4"/>
  <c r="BD28" i="4"/>
  <c r="BC28" i="4"/>
  <c r="BB28" i="4"/>
  <c r="AY28" i="4"/>
  <c r="AX28" i="4"/>
  <c r="AW28" i="4"/>
  <c r="AV28" i="4"/>
  <c r="AU28" i="4"/>
  <c r="AT28" i="4"/>
  <c r="AS28" i="4"/>
  <c r="AR28" i="4"/>
  <c r="AN28" i="4"/>
  <c r="AM28" i="4"/>
  <c r="AL28" i="4"/>
  <c r="AK28" i="4"/>
  <c r="AJ28" i="4"/>
  <c r="AI28" i="4"/>
  <c r="AH28" i="4"/>
  <c r="AG28" i="4"/>
  <c r="AF28" i="4"/>
  <c r="AE28" i="4"/>
  <c r="AD28" i="4"/>
  <c r="AC28" i="4"/>
  <c r="AB28" i="4"/>
  <c r="AA28" i="4"/>
  <c r="Z28" i="4"/>
  <c r="Y28" i="4"/>
  <c r="X28" i="4"/>
  <c r="AO28" i="4" s="1"/>
  <c r="W28" i="4"/>
  <c r="S28" i="4"/>
  <c r="R28" i="4"/>
  <c r="Q28" i="4"/>
  <c r="P28" i="4"/>
  <c r="O28" i="4"/>
  <c r="N28" i="4"/>
  <c r="M28" i="4"/>
  <c r="L28" i="4"/>
  <c r="K28" i="4"/>
  <c r="J28" i="4"/>
  <c r="BI27" i="4"/>
  <c r="BH27" i="4"/>
  <c r="BG27" i="4"/>
  <c r="BF27" i="4"/>
  <c r="BE27" i="4"/>
  <c r="BD27" i="4"/>
  <c r="BC27" i="4"/>
  <c r="BB27" i="4"/>
  <c r="AY27" i="4"/>
  <c r="AX27" i="4"/>
  <c r="AW27" i="4"/>
  <c r="AV27" i="4"/>
  <c r="AU27" i="4"/>
  <c r="AT27" i="4"/>
  <c r="AS27" i="4"/>
  <c r="AR27" i="4"/>
  <c r="AN27" i="4"/>
  <c r="AM27" i="4"/>
  <c r="AL27" i="4"/>
  <c r="AK27" i="4"/>
  <c r="AJ27" i="4"/>
  <c r="AI27" i="4"/>
  <c r="AH27" i="4"/>
  <c r="AG27" i="4"/>
  <c r="AF27" i="4"/>
  <c r="AE27" i="4"/>
  <c r="AD27" i="4"/>
  <c r="AC27" i="4"/>
  <c r="AB27" i="4"/>
  <c r="AA27" i="4"/>
  <c r="Z27" i="4"/>
  <c r="Y27" i="4"/>
  <c r="X27" i="4"/>
  <c r="AO27" i="4" s="1"/>
  <c r="W27" i="4"/>
  <c r="S27" i="4"/>
  <c r="R27" i="4"/>
  <c r="Q27" i="4"/>
  <c r="P27" i="4"/>
  <c r="O27" i="4"/>
  <c r="N27" i="4"/>
  <c r="M27" i="4"/>
  <c r="L27" i="4"/>
  <c r="K27" i="4"/>
  <c r="J27" i="4"/>
  <c r="BI26" i="4"/>
  <c r="BH26" i="4"/>
  <c r="BG26" i="4"/>
  <c r="BF26" i="4"/>
  <c r="BE26" i="4"/>
  <c r="BD26" i="4"/>
  <c r="BC26" i="4"/>
  <c r="BB26" i="4"/>
  <c r="AY26" i="4"/>
  <c r="AX26" i="4"/>
  <c r="AW26" i="4"/>
  <c r="AV26" i="4"/>
  <c r="AU26" i="4"/>
  <c r="AT26" i="4"/>
  <c r="AS26" i="4"/>
  <c r="AR26" i="4"/>
  <c r="AN26" i="4"/>
  <c r="AM26" i="4"/>
  <c r="AL26" i="4"/>
  <c r="AK26" i="4"/>
  <c r="AJ26" i="4"/>
  <c r="AI26" i="4"/>
  <c r="AH26" i="4"/>
  <c r="AG26" i="4"/>
  <c r="AF26" i="4"/>
  <c r="AE26" i="4"/>
  <c r="AD26" i="4"/>
  <c r="AC26" i="4"/>
  <c r="AB26" i="4"/>
  <c r="AA26" i="4"/>
  <c r="Z26" i="4"/>
  <c r="Y26" i="4"/>
  <c r="X26" i="4"/>
  <c r="W26" i="4"/>
  <c r="S26" i="4"/>
  <c r="R26" i="4"/>
  <c r="Q26" i="4"/>
  <c r="P26" i="4"/>
  <c r="O26" i="4"/>
  <c r="N26" i="4"/>
  <c r="M26" i="4"/>
  <c r="L26" i="4"/>
  <c r="K26" i="4"/>
  <c r="J26" i="4"/>
  <c r="BI25" i="4"/>
  <c r="BH25" i="4"/>
  <c r="BG25" i="4"/>
  <c r="BF25" i="4"/>
  <c r="BE25" i="4"/>
  <c r="BD25" i="4"/>
  <c r="BC25" i="4"/>
  <c r="BB25" i="4"/>
  <c r="AY25" i="4"/>
  <c r="AX25" i="4"/>
  <c r="AW25" i="4"/>
  <c r="AV25" i="4"/>
  <c r="AU25" i="4"/>
  <c r="AT25" i="4"/>
  <c r="AS25" i="4"/>
  <c r="AR25" i="4"/>
  <c r="AN25" i="4"/>
  <c r="AM25" i="4"/>
  <c r="AL25" i="4"/>
  <c r="AK25" i="4"/>
  <c r="AJ25" i="4"/>
  <c r="AI25" i="4"/>
  <c r="AH25" i="4"/>
  <c r="AG25" i="4"/>
  <c r="AF25" i="4"/>
  <c r="AE25" i="4"/>
  <c r="AD25" i="4"/>
  <c r="AC25" i="4"/>
  <c r="AB25" i="4"/>
  <c r="AA25" i="4"/>
  <c r="Z25" i="4"/>
  <c r="AO25" i="4" s="1"/>
  <c r="Y25" i="4"/>
  <c r="X25" i="4"/>
  <c r="W25" i="4"/>
  <c r="S25" i="4"/>
  <c r="R25" i="4"/>
  <c r="Q25" i="4"/>
  <c r="P25" i="4"/>
  <c r="O25" i="4"/>
  <c r="N25" i="4"/>
  <c r="M25" i="4"/>
  <c r="L25" i="4"/>
  <c r="K25" i="4"/>
  <c r="J25" i="4"/>
  <c r="I17" i="4"/>
  <c r="I27" i="4" s="1"/>
  <c r="I29" i="4"/>
  <c r="H17" i="4"/>
  <c r="H29" i="4"/>
  <c r="B17" i="4"/>
  <c r="B27" i="4" s="1"/>
  <c r="W12" i="4"/>
  <c r="B12" i="4"/>
  <c r="BM12" i="4" s="1"/>
  <c r="C4" i="21" s="1"/>
  <c r="B26" i="4"/>
  <c r="AO26" i="4"/>
  <c r="AO40" i="4"/>
  <c r="AO29" i="4"/>
  <c r="AO45" i="4"/>
  <c r="H25" i="4"/>
  <c r="H26" i="4"/>
  <c r="H27" i="4"/>
  <c r="H28" i="4"/>
  <c r="I25" i="4"/>
  <c r="I26" i="4"/>
  <c r="AS12" i="2"/>
  <c r="BN12" i="2"/>
  <c r="B12" i="2"/>
  <c r="W12" i="2"/>
  <c r="CF50" i="2"/>
  <c r="BK53" i="2"/>
  <c r="BK55" i="2"/>
  <c r="BK50" i="2"/>
  <c r="BK51" i="2"/>
  <c r="CF55" i="2"/>
  <c r="CF51" i="2"/>
  <c r="CF53" i="2"/>
  <c r="AP55" i="2"/>
  <c r="AP51" i="2"/>
  <c r="AP53" i="2"/>
  <c r="AP50" i="2"/>
  <c r="DC56" i="20" l="1"/>
  <c r="DC51" i="20"/>
  <c r="DC54" i="20"/>
  <c r="B18" i="21" s="1"/>
  <c r="DC52" i="20"/>
  <c r="T51" i="20"/>
  <c r="T30" i="19"/>
  <c r="T34" i="19"/>
  <c r="T38" i="19"/>
  <c r="T42" i="19"/>
  <c r="T46" i="19"/>
  <c r="T29" i="19"/>
  <c r="T33" i="19"/>
  <c r="T37" i="19"/>
  <c r="T41" i="19"/>
  <c r="T45" i="19"/>
  <c r="T49" i="19"/>
  <c r="AU12" i="19"/>
  <c r="C17" i="21" s="1"/>
  <c r="T28" i="19"/>
  <c r="T32" i="19"/>
  <c r="T55" i="19" s="1"/>
  <c r="T36" i="19"/>
  <c r="T40" i="19"/>
  <c r="T48" i="19"/>
  <c r="T27" i="19"/>
  <c r="T26" i="19"/>
  <c r="T25" i="19"/>
  <c r="AR25" i="19"/>
  <c r="AR28" i="19"/>
  <c r="AR31" i="19"/>
  <c r="AR32" i="19"/>
  <c r="AR29" i="19"/>
  <c r="AR30" i="19"/>
  <c r="AR33" i="19"/>
  <c r="AR34" i="19"/>
  <c r="AR35" i="19"/>
  <c r="AR36" i="19"/>
  <c r="AR37" i="19"/>
  <c r="AR38" i="19"/>
  <c r="AR39" i="19"/>
  <c r="AR40" i="19"/>
  <c r="AR41" i="19"/>
  <c r="AR42" i="19"/>
  <c r="AR43" i="19"/>
  <c r="AR44" i="19"/>
  <c r="AR45" i="19"/>
  <c r="AR46" i="19"/>
  <c r="AR47" i="19"/>
  <c r="AR48" i="19"/>
  <c r="AR49" i="19"/>
  <c r="AM27" i="19"/>
  <c r="AR27" i="19" s="1"/>
  <c r="AM26" i="19"/>
  <c r="AR26" i="19" s="1"/>
  <c r="C23" i="21"/>
  <c r="BJ47" i="4"/>
  <c r="BM47" i="4" s="1"/>
  <c r="C29" i="4"/>
  <c r="C28" i="4"/>
  <c r="C27" i="4"/>
  <c r="T27" i="4" s="1"/>
  <c r="C25" i="4"/>
  <c r="C26" i="4"/>
  <c r="AO50" i="4"/>
  <c r="AO51" i="4"/>
  <c r="AO53" i="4"/>
  <c r="AO55" i="4"/>
  <c r="C19" i="21"/>
  <c r="D26" i="4"/>
  <c r="D27" i="4"/>
  <c r="B28" i="4"/>
  <c r="BJ25" i="4"/>
  <c r="AZ29" i="4"/>
  <c r="AZ30" i="4"/>
  <c r="AZ31" i="4"/>
  <c r="BJ31" i="4" s="1"/>
  <c r="BM31" i="4" s="1"/>
  <c r="AZ32" i="4"/>
  <c r="AZ33" i="4"/>
  <c r="AZ34" i="4"/>
  <c r="AZ35" i="4"/>
  <c r="BJ35" i="4" s="1"/>
  <c r="BM35" i="4" s="1"/>
  <c r="AZ36" i="4"/>
  <c r="BJ36" i="4" s="1"/>
  <c r="BM36" i="4" s="1"/>
  <c r="AZ37" i="4"/>
  <c r="AZ38" i="4"/>
  <c r="AZ39" i="4"/>
  <c r="BJ39" i="4" s="1"/>
  <c r="BM39" i="4" s="1"/>
  <c r="AZ40" i="4"/>
  <c r="AZ41" i="4"/>
  <c r="AZ42" i="4"/>
  <c r="AZ43" i="4"/>
  <c r="BJ43" i="4" s="1"/>
  <c r="BM43" i="4" s="1"/>
  <c r="AZ44" i="4"/>
  <c r="BJ44" i="4" s="1"/>
  <c r="BM44" i="4" s="1"/>
  <c r="AZ45" i="4"/>
  <c r="BJ45" i="4" s="1"/>
  <c r="BM45" i="4" s="1"/>
  <c r="AZ46" i="4"/>
  <c r="AZ47" i="4"/>
  <c r="AZ48" i="4"/>
  <c r="AZ49" i="4"/>
  <c r="D28" i="4"/>
  <c r="BJ26" i="4"/>
  <c r="AZ27" i="4"/>
  <c r="BJ27" i="4" s="1"/>
  <c r="BM27" i="4" s="1"/>
  <c r="B25" i="4"/>
  <c r="T25" i="4" s="1"/>
  <c r="B29" i="4"/>
  <c r="AZ26" i="4"/>
  <c r="D29" i="4"/>
  <c r="AZ28" i="4"/>
  <c r="BJ28" i="4" s="1"/>
  <c r="I28" i="4"/>
  <c r="BJ29" i="4"/>
  <c r="BJ30" i="4"/>
  <c r="BM30" i="4" s="1"/>
  <c r="BJ32" i="4"/>
  <c r="BM32" i="4" s="1"/>
  <c r="BJ33" i="4"/>
  <c r="BM33" i="4" s="1"/>
  <c r="BJ34" i="4"/>
  <c r="BM34" i="4" s="1"/>
  <c r="BJ37" i="4"/>
  <c r="BM37" i="4" s="1"/>
  <c r="BJ38" i="4"/>
  <c r="BM38" i="4" s="1"/>
  <c r="BJ40" i="4"/>
  <c r="BM40" i="4" s="1"/>
  <c r="BJ41" i="4"/>
  <c r="BM41" i="4" s="1"/>
  <c r="BJ42" i="4"/>
  <c r="BM42" i="4" s="1"/>
  <c r="BJ46" i="4"/>
  <c r="BM46" i="4" s="1"/>
  <c r="BJ48" i="4"/>
  <c r="BM48" i="4" s="1"/>
  <c r="BJ49" i="4"/>
  <c r="BM49" i="4" s="1"/>
  <c r="CZ50" i="17"/>
  <c r="CZ51" i="17"/>
  <c r="CZ53" i="17"/>
  <c r="CZ55" i="17"/>
  <c r="EP55" i="17"/>
  <c r="EP53" i="17"/>
  <c r="EP51" i="17"/>
  <c r="EP50" i="17"/>
  <c r="FK53" i="17"/>
  <c r="FK55" i="17"/>
  <c r="FK51" i="17"/>
  <c r="FK50" i="17"/>
  <c r="CE55" i="17"/>
  <c r="CE51" i="17"/>
  <c r="CE53" i="17"/>
  <c r="CE50" i="17"/>
  <c r="AO47" i="17"/>
  <c r="DU50" i="17"/>
  <c r="DU53" i="17"/>
  <c r="DU51" i="17"/>
  <c r="DU55" i="17"/>
  <c r="AB48" i="17"/>
  <c r="AO48" i="17" s="1"/>
  <c r="AB46" i="17"/>
  <c r="AO46" i="17" s="1"/>
  <c r="T28" i="17"/>
  <c r="T55" i="17" s="1"/>
  <c r="T32" i="17"/>
  <c r="T51" i="17" s="1"/>
  <c r="T41" i="17"/>
  <c r="T44" i="17"/>
  <c r="T45" i="17"/>
  <c r="T48" i="17"/>
  <c r="AB27" i="17"/>
  <c r="AO27" i="17" s="1"/>
  <c r="AB44" i="17"/>
  <c r="AO44" i="17" s="1"/>
  <c r="AB33" i="17"/>
  <c r="AO33" i="17" s="1"/>
  <c r="T37" i="17"/>
  <c r="AC32" i="17"/>
  <c r="AB40" i="17"/>
  <c r="AO40" i="17" s="1"/>
  <c r="AB29" i="17"/>
  <c r="AO29" i="17" s="1"/>
  <c r="AB42" i="17"/>
  <c r="AO42" i="17" s="1"/>
  <c r="AB38" i="17"/>
  <c r="AO38" i="17" s="1"/>
  <c r="T26" i="17"/>
  <c r="T29" i="17"/>
  <c r="T33" i="17"/>
  <c r="T42" i="17"/>
  <c r="T46" i="17"/>
  <c r="AC33" i="17"/>
  <c r="AB36" i="17"/>
  <c r="AO36" i="17" s="1"/>
  <c r="AB25" i="17"/>
  <c r="AO25" i="17" s="1"/>
  <c r="T25" i="17"/>
  <c r="T38" i="17"/>
  <c r="T49" i="17"/>
  <c r="AC26" i="17"/>
  <c r="AB32" i="17"/>
  <c r="AO32" i="17" s="1"/>
  <c r="AB49" i="17"/>
  <c r="AO49" i="17" s="1"/>
  <c r="T30" i="17"/>
  <c r="T34" i="17"/>
  <c r="AC27" i="17"/>
  <c r="AB43" i="17"/>
  <c r="AO43" i="17" s="1"/>
  <c r="AB45" i="17"/>
  <c r="AO45" i="17" s="1"/>
  <c r="AB34" i="17"/>
  <c r="AO34" i="17" s="1"/>
  <c r="AB26" i="17"/>
  <c r="AO26" i="17" s="1"/>
  <c r="T27" i="17"/>
  <c r="T35" i="17"/>
  <c r="T39" i="17"/>
  <c r="T43" i="17"/>
  <c r="T47" i="17"/>
  <c r="AC28" i="17"/>
  <c r="AO28" i="17" s="1"/>
  <c r="T31" i="17"/>
  <c r="T40" i="17"/>
  <c r="AC29" i="17"/>
  <c r="BJ46" i="17"/>
  <c r="BJ38" i="17"/>
  <c r="BJ30" i="17"/>
  <c r="FN30" i="17" s="1"/>
  <c r="BJ40" i="17"/>
  <c r="BJ32" i="17"/>
  <c r="BJ25" i="17"/>
  <c r="BJ42" i="17"/>
  <c r="BJ34" i="17"/>
  <c r="BJ47" i="17"/>
  <c r="BJ39" i="17"/>
  <c r="BJ31" i="17"/>
  <c r="FN31" i="17" s="1"/>
  <c r="BJ48" i="17"/>
  <c r="BJ49" i="17"/>
  <c r="BJ41" i="17"/>
  <c r="FN41" i="17" s="1"/>
  <c r="BJ33" i="17"/>
  <c r="BJ26" i="17"/>
  <c r="BJ43" i="17"/>
  <c r="BJ35" i="17"/>
  <c r="FN35" i="17" s="1"/>
  <c r="BJ27" i="17"/>
  <c r="BJ44" i="17"/>
  <c r="BJ36" i="17"/>
  <c r="BJ28" i="17"/>
  <c r="BJ45" i="17"/>
  <c r="BJ37" i="17"/>
  <c r="BJ29" i="17"/>
  <c r="AO47" i="12"/>
  <c r="AR47" i="12" s="1"/>
  <c r="AO39" i="12"/>
  <c r="AR39" i="12" s="1"/>
  <c r="AO31" i="12"/>
  <c r="AR31" i="12" s="1"/>
  <c r="AO25" i="12"/>
  <c r="AR25" i="12" s="1"/>
  <c r="AO46" i="12"/>
  <c r="AR46" i="12" s="1"/>
  <c r="AO42" i="12"/>
  <c r="AR42" i="12" s="1"/>
  <c r="AO38" i="12"/>
  <c r="AR38" i="12" s="1"/>
  <c r="AO34" i="12"/>
  <c r="AR34" i="12" s="1"/>
  <c r="AO30" i="12"/>
  <c r="AR30" i="12" s="1"/>
  <c r="AO26" i="12"/>
  <c r="AR26" i="12" s="1"/>
  <c r="AO48" i="12"/>
  <c r="AR48" i="12" s="1"/>
  <c r="AO44" i="12"/>
  <c r="AR44" i="12" s="1"/>
  <c r="AO40" i="12"/>
  <c r="AR40" i="12" s="1"/>
  <c r="AO36" i="12"/>
  <c r="AR36" i="12" s="1"/>
  <c r="AO32" i="12"/>
  <c r="AR32" i="12" s="1"/>
  <c r="AO28" i="12"/>
  <c r="AR28" i="12" s="1"/>
  <c r="AO49" i="12"/>
  <c r="AR49" i="12" s="1"/>
  <c r="AO45" i="12"/>
  <c r="AR45" i="12" s="1"/>
  <c r="AO41" i="12"/>
  <c r="AR41" i="12" s="1"/>
  <c r="AO37" i="12"/>
  <c r="AR37" i="12" s="1"/>
  <c r="AO33" i="12"/>
  <c r="AR33" i="12" s="1"/>
  <c r="AO29" i="12"/>
  <c r="AR29" i="12" s="1"/>
  <c r="AO51" i="7"/>
  <c r="BM25" i="7"/>
  <c r="AO50" i="7"/>
  <c r="AO53" i="7"/>
  <c r="AO55" i="7"/>
  <c r="T34" i="2"/>
  <c r="DD34" i="2" s="1"/>
  <c r="T29" i="2"/>
  <c r="DD29" i="2" s="1"/>
  <c r="T40" i="2"/>
  <c r="DD45" i="2"/>
  <c r="T42" i="2"/>
  <c r="DD42" i="2" s="1"/>
  <c r="DD47" i="2"/>
  <c r="T43" i="2"/>
  <c r="DD43" i="2" s="1"/>
  <c r="DD36" i="2"/>
  <c r="T32" i="2"/>
  <c r="T28" i="2"/>
  <c r="T53" i="2" s="1"/>
  <c r="DD39" i="2"/>
  <c r="DD33" i="2"/>
  <c r="DD32" i="2"/>
  <c r="DD30" i="2"/>
  <c r="DD31" i="2"/>
  <c r="DD46" i="2"/>
  <c r="DD44" i="2"/>
  <c r="DD49" i="2"/>
  <c r="DD48" i="2"/>
  <c r="DD35" i="2"/>
  <c r="DD26" i="2"/>
  <c r="DD37" i="2"/>
  <c r="DD27" i="2"/>
  <c r="DD41" i="2"/>
  <c r="DD40" i="2"/>
  <c r="DD38" i="2"/>
  <c r="DA53" i="2"/>
  <c r="DA51" i="2"/>
  <c r="DA50" i="2"/>
  <c r="DD25" i="2"/>
  <c r="DA55" i="2"/>
  <c r="E27" i="15"/>
  <c r="DD12" i="15"/>
  <c r="C14" i="21" s="1"/>
  <c r="E26" i="15"/>
  <c r="E29" i="15"/>
  <c r="CE48" i="15"/>
  <c r="E28" i="15"/>
  <c r="E25" i="15"/>
  <c r="CE27" i="15"/>
  <c r="CE41" i="15"/>
  <c r="CE33" i="15"/>
  <c r="CE32" i="15"/>
  <c r="T32" i="15"/>
  <c r="BJ32" i="15"/>
  <c r="T36" i="15"/>
  <c r="BJ36" i="15"/>
  <c r="T40" i="15"/>
  <c r="BJ40" i="15"/>
  <c r="T44" i="15"/>
  <c r="DD44" i="15" s="1"/>
  <c r="BJ44" i="15"/>
  <c r="T48" i="15"/>
  <c r="BJ48" i="15"/>
  <c r="CE46" i="15"/>
  <c r="CE44" i="15"/>
  <c r="CE38" i="15"/>
  <c r="CE36" i="15"/>
  <c r="CE45" i="15"/>
  <c r="CE37" i="15"/>
  <c r="CE30" i="15"/>
  <c r="CE28" i="15"/>
  <c r="T31" i="15"/>
  <c r="DD31" i="15" s="1"/>
  <c r="BJ31" i="15"/>
  <c r="T35" i="15"/>
  <c r="BJ35" i="15"/>
  <c r="T39" i="15"/>
  <c r="BJ39" i="15"/>
  <c r="T43" i="15"/>
  <c r="BJ43" i="15"/>
  <c r="T47" i="15"/>
  <c r="BJ47" i="15"/>
  <c r="CE40" i="15"/>
  <c r="CE29" i="15"/>
  <c r="BJ30" i="15"/>
  <c r="T34" i="15"/>
  <c r="BJ38" i="15"/>
  <c r="T42" i="15"/>
  <c r="BJ46" i="15"/>
  <c r="CE31" i="15"/>
  <c r="T30" i="15"/>
  <c r="DD30" i="15" s="1"/>
  <c r="BJ34" i="15"/>
  <c r="T38" i="15"/>
  <c r="BJ42" i="15"/>
  <c r="T46" i="15"/>
  <c r="CE42" i="15"/>
  <c r="CE34" i="15"/>
  <c r="CE25" i="15"/>
  <c r="CZ25" i="15"/>
  <c r="CE26" i="15"/>
  <c r="CZ42" i="15"/>
  <c r="CZ34" i="15"/>
  <c r="T33" i="15"/>
  <c r="BJ33" i="15"/>
  <c r="T37" i="15"/>
  <c r="BJ37" i="15"/>
  <c r="T41" i="15"/>
  <c r="BJ41" i="15"/>
  <c r="T45" i="15"/>
  <c r="DD45" i="15" s="1"/>
  <c r="BJ45" i="15"/>
  <c r="T49" i="15"/>
  <c r="BJ49" i="15"/>
  <c r="CE49" i="15"/>
  <c r="CE47" i="15"/>
  <c r="CE43" i="15"/>
  <c r="CE39" i="15"/>
  <c r="CE35" i="15"/>
  <c r="CZ26" i="15"/>
  <c r="H29" i="15"/>
  <c r="H25" i="15"/>
  <c r="H26" i="15"/>
  <c r="H28" i="15"/>
  <c r="H27" i="15"/>
  <c r="AU29" i="15"/>
  <c r="CI47" i="15"/>
  <c r="CZ47" i="15" s="1"/>
  <c r="CI39" i="15"/>
  <c r="CZ39" i="15" s="1"/>
  <c r="CI31" i="15"/>
  <c r="CZ31" i="15" s="1"/>
  <c r="CI44" i="15"/>
  <c r="CZ44" i="15" s="1"/>
  <c r="CI36" i="15"/>
  <c r="CZ36" i="15" s="1"/>
  <c r="CI28" i="15"/>
  <c r="CZ28" i="15" s="1"/>
  <c r="AX17" i="15"/>
  <c r="AU27" i="15"/>
  <c r="CI49" i="15"/>
  <c r="CZ49" i="15" s="1"/>
  <c r="CI41" i="15"/>
  <c r="CZ41" i="15" s="1"/>
  <c r="CI33" i="15"/>
  <c r="CZ33" i="15" s="1"/>
  <c r="CI46" i="15"/>
  <c r="CZ46" i="15" s="1"/>
  <c r="CI38" i="15"/>
  <c r="CZ38" i="15" s="1"/>
  <c r="CI30" i="15"/>
  <c r="CZ30" i="15" s="1"/>
  <c r="AU25" i="15"/>
  <c r="CI43" i="15"/>
  <c r="CZ43" i="15" s="1"/>
  <c r="CI35" i="15"/>
  <c r="CZ35" i="15" s="1"/>
  <c r="CI27" i="15"/>
  <c r="CZ27" i="15" s="1"/>
  <c r="CI48" i="15"/>
  <c r="CZ48" i="15" s="1"/>
  <c r="CI40" i="15"/>
  <c r="CZ40" i="15" s="1"/>
  <c r="CI32" i="15"/>
  <c r="CZ32" i="15" s="1"/>
  <c r="CI45" i="15"/>
  <c r="CZ45" i="15" s="1"/>
  <c r="CI37" i="15"/>
  <c r="CZ37" i="15" s="1"/>
  <c r="CI29" i="15"/>
  <c r="CZ29" i="15" s="1"/>
  <c r="T27" i="13"/>
  <c r="T31" i="13"/>
  <c r="BM31" i="13" s="1"/>
  <c r="T35" i="13"/>
  <c r="T39" i="13"/>
  <c r="BM39" i="13" s="1"/>
  <c r="T43" i="13"/>
  <c r="BM43" i="13" s="1"/>
  <c r="T47" i="13"/>
  <c r="BM47" i="13" s="1"/>
  <c r="BM27" i="13"/>
  <c r="C20" i="21"/>
  <c r="BM35" i="13"/>
  <c r="BJ50" i="13"/>
  <c r="BJ53" i="13"/>
  <c r="BJ51" i="13"/>
  <c r="BJ55" i="13"/>
  <c r="T34" i="13"/>
  <c r="T38" i="13"/>
  <c r="F28" i="13"/>
  <c r="T28" i="13" s="1"/>
  <c r="F32" i="13"/>
  <c r="T32" i="13" s="1"/>
  <c r="F36" i="13"/>
  <c r="T36" i="13" s="1"/>
  <c r="F40" i="13"/>
  <c r="T40" i="13" s="1"/>
  <c r="F44" i="13"/>
  <c r="T44" i="13" s="1"/>
  <c r="F48" i="13"/>
  <c r="T48" i="13" s="1"/>
  <c r="F27" i="13"/>
  <c r="F31" i="13"/>
  <c r="F35" i="13"/>
  <c r="F39" i="13"/>
  <c r="F43" i="13"/>
  <c r="F47" i="13"/>
  <c r="F26" i="13"/>
  <c r="T26" i="13" s="1"/>
  <c r="F30" i="13"/>
  <c r="T30" i="13" s="1"/>
  <c r="F34" i="13"/>
  <c r="F38" i="13"/>
  <c r="F42" i="13"/>
  <c r="T42" i="13" s="1"/>
  <c r="F46" i="13"/>
  <c r="T46" i="13" s="1"/>
  <c r="F25" i="13"/>
  <c r="F29" i="13"/>
  <c r="T29" i="13" s="1"/>
  <c r="F33" i="13"/>
  <c r="T33" i="13" s="1"/>
  <c r="F37" i="13"/>
  <c r="F41" i="13"/>
  <c r="F45" i="13"/>
  <c r="F49" i="13"/>
  <c r="T25" i="13"/>
  <c r="T37" i="13"/>
  <c r="T41" i="13"/>
  <c r="T45" i="13"/>
  <c r="T49" i="13"/>
  <c r="AO38" i="13"/>
  <c r="AO36" i="13"/>
  <c r="BM36" i="13" s="1"/>
  <c r="AO49" i="13"/>
  <c r="BM49" i="13" s="1"/>
  <c r="AO34" i="13"/>
  <c r="BM34" i="13" s="1"/>
  <c r="AO32" i="13"/>
  <c r="BM32" i="13" s="1"/>
  <c r="AO45" i="13"/>
  <c r="BM45" i="13" s="1"/>
  <c r="AO30" i="13"/>
  <c r="AO28" i="13"/>
  <c r="BM28" i="13" s="1"/>
  <c r="AO41" i="13"/>
  <c r="BM41" i="13" s="1"/>
  <c r="AO26" i="13"/>
  <c r="AO37" i="13"/>
  <c r="AO25" i="13"/>
  <c r="AO55" i="13" s="1"/>
  <c r="AO48" i="13"/>
  <c r="BM48" i="13" s="1"/>
  <c r="AO33" i="13"/>
  <c r="AO46" i="13"/>
  <c r="AO44" i="13"/>
  <c r="AO29" i="13"/>
  <c r="AO42" i="13"/>
  <c r="AO40" i="13"/>
  <c r="BM40" i="13" s="1"/>
  <c r="AO51" i="13"/>
  <c r="T55" i="8"/>
  <c r="AR25" i="8"/>
  <c r="T51" i="8"/>
  <c r="T50" i="8"/>
  <c r="T53" i="8"/>
  <c r="AO51" i="9"/>
  <c r="AO50" i="9"/>
  <c r="AO55" i="9"/>
  <c r="AO53" i="9"/>
  <c r="T25" i="9"/>
  <c r="BM25" i="9" s="1"/>
  <c r="T29" i="9"/>
  <c r="BM29" i="9" s="1"/>
  <c r="T33" i="9"/>
  <c r="BM33" i="9" s="1"/>
  <c r="T37" i="9"/>
  <c r="BM37" i="9" s="1"/>
  <c r="T41" i="9"/>
  <c r="BM41" i="9" s="1"/>
  <c r="T45" i="9"/>
  <c r="BM45" i="9" s="1"/>
  <c r="T49" i="9"/>
  <c r="BM49" i="9" s="1"/>
  <c r="T26" i="9"/>
  <c r="BM26" i="9" s="1"/>
  <c r="T30" i="9"/>
  <c r="BM30" i="9" s="1"/>
  <c r="T34" i="9"/>
  <c r="BM34" i="9" s="1"/>
  <c r="T38" i="9"/>
  <c r="BM38" i="9" s="1"/>
  <c r="T42" i="9"/>
  <c r="BM42" i="9" s="1"/>
  <c r="T46" i="9"/>
  <c r="BM46" i="9" s="1"/>
  <c r="T27" i="9"/>
  <c r="BM27" i="9" s="1"/>
  <c r="T31" i="9"/>
  <c r="BM31" i="9" s="1"/>
  <c r="T35" i="9"/>
  <c r="BM35" i="9" s="1"/>
  <c r="T39" i="9"/>
  <c r="BM39" i="9" s="1"/>
  <c r="T43" i="9"/>
  <c r="BM43" i="9" s="1"/>
  <c r="T28" i="9"/>
  <c r="BM28" i="9" s="1"/>
  <c r="T32" i="9"/>
  <c r="BM32" i="9" s="1"/>
  <c r="T36" i="9"/>
  <c r="BM36" i="9" s="1"/>
  <c r="T40" i="9"/>
  <c r="BM40" i="9" s="1"/>
  <c r="T44" i="9"/>
  <c r="BM44" i="9" s="1"/>
  <c r="T48" i="9"/>
  <c r="BM48" i="9" s="1"/>
  <c r="C21" i="21" l="1"/>
  <c r="T51" i="19"/>
  <c r="C24" i="21"/>
  <c r="T50" i="19"/>
  <c r="T53" i="19"/>
  <c r="AU53" i="19"/>
  <c r="B17" i="21" s="1"/>
  <c r="AR50" i="19"/>
  <c r="AR51" i="19"/>
  <c r="AR55" i="19"/>
  <c r="AR53" i="19"/>
  <c r="BJ55" i="4"/>
  <c r="BM26" i="4"/>
  <c r="BJ51" i="4"/>
  <c r="T26" i="4"/>
  <c r="T50" i="4" s="1"/>
  <c r="BJ50" i="4"/>
  <c r="BM29" i="4"/>
  <c r="BM25" i="4"/>
  <c r="BM55" i="4" s="1"/>
  <c r="T29" i="4"/>
  <c r="T55" i="4"/>
  <c r="T53" i="4"/>
  <c r="T28" i="4"/>
  <c r="BM28" i="4" s="1"/>
  <c r="BJ53" i="4"/>
  <c r="FN47" i="17"/>
  <c r="FN37" i="17"/>
  <c r="T53" i="17"/>
  <c r="FN28" i="17"/>
  <c r="FN45" i="17"/>
  <c r="FN43" i="17"/>
  <c r="FN33" i="17"/>
  <c r="FN44" i="17"/>
  <c r="FN38" i="17"/>
  <c r="FN36" i="17"/>
  <c r="FN49" i="17"/>
  <c r="FN32" i="17"/>
  <c r="FN40" i="17"/>
  <c r="AO50" i="17"/>
  <c r="AO55" i="17"/>
  <c r="AO51" i="17"/>
  <c r="AO53" i="17"/>
  <c r="FN25" i="17"/>
  <c r="FN29" i="17"/>
  <c r="FN26" i="17"/>
  <c r="FN34" i="17"/>
  <c r="FN46" i="17"/>
  <c r="FN42" i="17"/>
  <c r="FN48" i="17"/>
  <c r="T50" i="17"/>
  <c r="BJ50" i="17"/>
  <c r="FN39" i="17"/>
  <c r="BJ51" i="17"/>
  <c r="BJ55" i="17"/>
  <c r="BJ53" i="17"/>
  <c r="FN27" i="17"/>
  <c r="AO50" i="12"/>
  <c r="AO51" i="12"/>
  <c r="AO55" i="12"/>
  <c r="AO53" i="12"/>
  <c r="AR55" i="12"/>
  <c r="AR50" i="12"/>
  <c r="AR51" i="12"/>
  <c r="AR53" i="12"/>
  <c r="B10" i="21" s="1"/>
  <c r="BM50" i="7"/>
  <c r="BM53" i="7"/>
  <c r="B6" i="21" s="1"/>
  <c r="BM51" i="7"/>
  <c r="BM55" i="7"/>
  <c r="T50" i="2"/>
  <c r="T55" i="2"/>
  <c r="T51" i="2"/>
  <c r="DD28" i="2"/>
  <c r="DD51" i="2" s="1"/>
  <c r="DD55" i="2"/>
  <c r="DD41" i="15"/>
  <c r="DD35" i="15"/>
  <c r="DD40" i="15"/>
  <c r="T28" i="15"/>
  <c r="DD47" i="15"/>
  <c r="DD36" i="15"/>
  <c r="DD37" i="15"/>
  <c r="DD42" i="15"/>
  <c r="DD49" i="15"/>
  <c r="DD33" i="15"/>
  <c r="DD46" i="15"/>
  <c r="DD43" i="15"/>
  <c r="DD48" i="15"/>
  <c r="DD32" i="15"/>
  <c r="DD34" i="15"/>
  <c r="DD38" i="15"/>
  <c r="DD39" i="15"/>
  <c r="T27" i="15"/>
  <c r="T26" i="15"/>
  <c r="T25" i="15"/>
  <c r="CE53" i="15"/>
  <c r="C25" i="21"/>
  <c r="T29" i="15"/>
  <c r="DD29" i="15" s="1"/>
  <c r="CE50" i="15"/>
  <c r="CE51" i="15"/>
  <c r="CE55" i="15"/>
  <c r="CZ51" i="15"/>
  <c r="CZ55" i="15"/>
  <c r="CZ50" i="15"/>
  <c r="CZ53" i="15"/>
  <c r="AX29" i="15"/>
  <c r="BJ29" i="15" s="1"/>
  <c r="AX26" i="15"/>
  <c r="BJ26" i="15" s="1"/>
  <c r="AX28" i="15"/>
  <c r="BJ28" i="15" s="1"/>
  <c r="AX25" i="15"/>
  <c r="BJ25" i="15" s="1"/>
  <c r="AX27" i="15"/>
  <c r="BJ27" i="15" s="1"/>
  <c r="BM25" i="13"/>
  <c r="BM37" i="13"/>
  <c r="BM26" i="13"/>
  <c r="BM50" i="13" s="1"/>
  <c r="BM38" i="13"/>
  <c r="AO50" i="13"/>
  <c r="AO53" i="13"/>
  <c r="BM46" i="13"/>
  <c r="BM30" i="13"/>
  <c r="BM42" i="13"/>
  <c r="T53" i="13"/>
  <c r="T55" i="13"/>
  <c r="T50" i="13"/>
  <c r="T51" i="13"/>
  <c r="BM29" i="13"/>
  <c r="BM44" i="13"/>
  <c r="BM33" i="13"/>
  <c r="BM51" i="13"/>
  <c r="AR50" i="8"/>
  <c r="AR51" i="8"/>
  <c r="AR53" i="8"/>
  <c r="B7" i="21" s="1"/>
  <c r="AR55" i="8"/>
  <c r="T55" i="9"/>
  <c r="T53" i="9"/>
  <c r="T51" i="9"/>
  <c r="T50" i="9"/>
  <c r="BM50" i="9"/>
  <c r="BM55" i="9"/>
  <c r="BM53" i="9"/>
  <c r="B8" i="21" s="1"/>
  <c r="BM51" i="9"/>
  <c r="AU51" i="19" l="1"/>
  <c r="AU55" i="19"/>
  <c r="D21" i="21" s="1"/>
  <c r="AU50" i="19"/>
  <c r="BM51" i="4"/>
  <c r="BM53" i="4"/>
  <c r="B4" i="21" s="1"/>
  <c r="T51" i="4"/>
  <c r="BM50" i="4"/>
  <c r="D19" i="21"/>
  <c r="D23" i="21"/>
  <c r="DD53" i="2"/>
  <c r="B3" i="21" s="1"/>
  <c r="B19" i="21" s="1"/>
  <c r="DD50" i="2"/>
  <c r="FN53" i="17"/>
  <c r="B15" i="21" s="1"/>
  <c r="FN51" i="17"/>
  <c r="FN50" i="17"/>
  <c r="FN55" i="17"/>
  <c r="B21" i="21"/>
  <c r="T55" i="15"/>
  <c r="DD25" i="15"/>
  <c r="DD28" i="15"/>
  <c r="DD26" i="15"/>
  <c r="T53" i="15"/>
  <c r="T50" i="15"/>
  <c r="DD27" i="15"/>
  <c r="T51" i="15"/>
  <c r="BJ53" i="15"/>
  <c r="BJ51" i="15"/>
  <c r="BJ50" i="15"/>
  <c r="BJ55" i="15"/>
  <c r="BM55" i="13"/>
  <c r="BM53" i="13"/>
  <c r="B11" i="21" s="1"/>
  <c r="B22" i="21"/>
  <c r="B20" i="21"/>
  <c r="D25" i="21" l="1"/>
  <c r="D24" i="21"/>
  <c r="B23" i="21"/>
  <c r="DD53" i="15"/>
  <c r="B14" i="21" s="1"/>
  <c r="B25" i="21" s="1"/>
  <c r="DD51" i="15"/>
  <c r="DD55" i="15"/>
  <c r="DD50" i="15"/>
  <c r="B24" i="2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Outdoors</author>
  </authors>
  <commentList>
    <comment ref="L14" authorId="0" shapeId="0" xr:uid="{00000000-0006-0000-0100-000001000000}">
      <text>
        <r>
          <rPr>
            <sz val="12"/>
            <color indexed="81"/>
            <rFont val="Tahoma"/>
            <family val="2"/>
          </rPr>
          <t>e.g.  gathering information or surveys (pre-action) / monitoring for reporting purposes (post-action) / experimental monitoring for adaptive management if learning is part of the action</t>
        </r>
      </text>
    </comment>
    <comment ref="P14" authorId="0" shapeId="0" xr:uid="{00000000-0006-0000-0100-000002000000}">
      <text>
        <r>
          <rPr>
            <sz val="12"/>
            <color indexed="81"/>
            <rFont val="Tahoma"/>
            <family val="2"/>
          </rPr>
          <t>e.g. training staff / education and extension / stakeholder engagement processes</t>
        </r>
        <r>
          <rPr>
            <sz val="9"/>
            <color indexed="81"/>
            <rFont val="Tahoma"/>
            <family val="2"/>
          </rPr>
          <t xml:space="preserve">
</t>
        </r>
      </text>
    </comment>
    <comment ref="AH14" authorId="0" shapeId="0" xr:uid="{00000000-0006-0000-0100-000003000000}">
      <text>
        <r>
          <rPr>
            <sz val="12"/>
            <color indexed="81"/>
            <rFont val="Tahoma"/>
            <family val="2"/>
          </rPr>
          <t>e.g.  gathering information or surveys (pre-action) / monitoring for reporting purposes (post-action) / experimental monitoring for adaptive management if learning is part of the action</t>
        </r>
      </text>
    </comment>
    <comment ref="AL14" authorId="0" shapeId="0" xr:uid="{00000000-0006-0000-0100-000004000000}">
      <text>
        <r>
          <rPr>
            <sz val="12"/>
            <color indexed="81"/>
            <rFont val="Tahoma"/>
            <family val="2"/>
          </rPr>
          <t>e.g. training staff / education and extension / stakeholder engagement processes</t>
        </r>
        <r>
          <rPr>
            <sz val="9"/>
            <color indexed="81"/>
            <rFont val="Tahoma"/>
            <family val="2"/>
          </rPr>
          <t xml:space="preserve">
</t>
        </r>
      </text>
    </comment>
    <comment ref="BC14" authorId="0" shapeId="0" xr:uid="{00000000-0006-0000-0100-000007000000}">
      <text>
        <r>
          <rPr>
            <sz val="12"/>
            <color indexed="81"/>
            <rFont val="Tahoma"/>
            <family val="2"/>
          </rPr>
          <t>e.g.  gathering information or surveys (pre-action) / monitoring for reporting purposes (post-action) / experimental monitoring for adaptive management if learning is part of the action</t>
        </r>
      </text>
    </comment>
    <comment ref="BG14" authorId="0" shapeId="0" xr:uid="{00000000-0006-0000-0100-000008000000}">
      <text>
        <r>
          <rPr>
            <sz val="12"/>
            <color indexed="81"/>
            <rFont val="Tahoma"/>
            <family val="2"/>
          </rPr>
          <t>e.g. training staff / education and extension / stakeholder engagement processes</t>
        </r>
        <r>
          <rPr>
            <sz val="9"/>
            <color indexed="81"/>
            <rFont val="Tahoma"/>
            <family val="2"/>
          </rPr>
          <t xml:space="preserve">
</t>
        </r>
      </text>
    </comment>
    <comment ref="BX14" authorId="0" shapeId="0" xr:uid="{00000000-0006-0000-0100-000009000000}">
      <text>
        <r>
          <rPr>
            <sz val="12"/>
            <color indexed="81"/>
            <rFont val="Tahoma"/>
            <family val="2"/>
          </rPr>
          <t>e.g.  gathering information or surveys (pre-action) / monitoring for reporting purposes (post-action) / experimental monitoring for adaptive management if learning is part of the action</t>
        </r>
      </text>
    </comment>
    <comment ref="CB14" authorId="0" shapeId="0" xr:uid="{00000000-0006-0000-0100-00000A000000}">
      <text>
        <r>
          <rPr>
            <sz val="12"/>
            <color indexed="81"/>
            <rFont val="Tahoma"/>
            <family val="2"/>
          </rPr>
          <t>e.g. training staff / education and extension / stakeholder engagement processes</t>
        </r>
        <r>
          <rPr>
            <sz val="9"/>
            <color indexed="81"/>
            <rFont val="Tahoma"/>
            <family val="2"/>
          </rPr>
          <t xml:space="preserve">
</t>
        </r>
      </text>
    </comment>
    <comment ref="CS14" authorId="0" shapeId="0" xr:uid="{EDBDA843-A449-4B29-AC06-13035EC45850}">
      <text>
        <r>
          <rPr>
            <sz val="12"/>
            <color indexed="81"/>
            <rFont val="Tahoma"/>
            <family val="2"/>
          </rPr>
          <t>e.g.  gathering information or surveys (pre-action) / monitoring for reporting purposes (post-action) / experimental monitoring for adaptive management if learning is part of the action</t>
        </r>
      </text>
    </comment>
    <comment ref="CW14" authorId="0" shapeId="0" xr:uid="{4B5B3C14-975D-4C17-BEC7-FF74A587F038}">
      <text>
        <r>
          <rPr>
            <sz val="12"/>
            <color indexed="81"/>
            <rFont val="Tahoma"/>
            <family val="2"/>
          </rPr>
          <t>e.g. training staff / education and extension / stakeholder engagement processes</t>
        </r>
        <r>
          <rPr>
            <sz val="9"/>
            <color indexed="81"/>
            <rFont val="Tahoma"/>
            <family val="2"/>
          </rPr>
          <t xml:space="preserve">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Outdoors</author>
  </authors>
  <commentList>
    <comment ref="L14" authorId="0" shapeId="0" xr:uid="{7DC025A8-61B5-4123-A0CF-64A29933292A}">
      <text>
        <r>
          <rPr>
            <sz val="12"/>
            <color indexed="81"/>
            <rFont val="Tahoma"/>
            <family val="2"/>
          </rPr>
          <t>e.g.  gathering information or surveys (pre-action) / monitoring for reporting purposes (post-action) / experimental monitoring for adaptive management if learning is part of the action</t>
        </r>
      </text>
    </comment>
    <comment ref="P14" authorId="0" shapeId="0" xr:uid="{0ECA6D95-3DFF-47BE-8655-0B30F5BCB315}">
      <text>
        <r>
          <rPr>
            <sz val="12"/>
            <color indexed="81"/>
            <rFont val="Tahoma"/>
            <family val="2"/>
          </rPr>
          <t>e.g. training staff / education and extension / stakeholder engagement processes</t>
        </r>
        <r>
          <rPr>
            <sz val="9"/>
            <color indexed="81"/>
            <rFont val="Tahoma"/>
            <family val="2"/>
          </rPr>
          <t xml:space="preserve">
</t>
        </r>
      </text>
    </comment>
    <comment ref="AG14" authorId="0" shapeId="0" xr:uid="{E1914A21-055A-40D5-8E54-08FA3C07F005}">
      <text>
        <r>
          <rPr>
            <sz val="12"/>
            <color indexed="81"/>
            <rFont val="Tahoma"/>
            <family val="2"/>
          </rPr>
          <t>e.g.  gathering information or surveys (pre-action) / monitoring for reporting purposes (post-action) / experimental monitoring for adaptive management if learning is part of the action</t>
        </r>
      </text>
    </comment>
    <comment ref="AK14" authorId="0" shapeId="0" xr:uid="{569CC0C7-A9C0-4653-9866-7C3DFFA255E6}">
      <text>
        <r>
          <rPr>
            <sz val="12"/>
            <color indexed="81"/>
            <rFont val="Tahoma"/>
            <family val="2"/>
          </rPr>
          <t>e.g. training staff / education and extension / stakeholder engagement processes</t>
        </r>
        <r>
          <rPr>
            <sz val="9"/>
            <color indexed="81"/>
            <rFont val="Tahoma"/>
            <family val="2"/>
          </rPr>
          <t xml:space="preserve">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Outdoors</author>
  </authors>
  <commentList>
    <comment ref="L14" authorId="0" shapeId="0" xr:uid="{00000000-0006-0000-0100-000001000000}">
      <text>
        <r>
          <rPr>
            <sz val="12"/>
            <color indexed="81"/>
            <rFont val="Tahoma"/>
            <family val="2"/>
          </rPr>
          <t>e.g.  gathering information or surveys (pre-action) / monitoring for reporting purposes (post-action) / experimental monitoring for adaptive management if learning is part of the action</t>
        </r>
      </text>
    </comment>
    <comment ref="P14" authorId="0" shapeId="0" xr:uid="{00000000-0006-0000-0100-000002000000}">
      <text>
        <r>
          <rPr>
            <sz val="12"/>
            <color indexed="81"/>
            <rFont val="Tahoma"/>
            <family val="2"/>
          </rPr>
          <t>e.g. training staff / education and extension / stakeholder engagement processes</t>
        </r>
        <r>
          <rPr>
            <sz val="9"/>
            <color indexed="81"/>
            <rFont val="Tahoma"/>
            <family val="2"/>
          </rPr>
          <t xml:space="preserve">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Outdoors</author>
  </authors>
  <commentList>
    <comment ref="L14" authorId="0" shapeId="0" xr:uid="{2A855305-CD06-4CA4-B94A-D05469B4D148}">
      <text>
        <r>
          <rPr>
            <sz val="12"/>
            <color indexed="81"/>
            <rFont val="Tahoma"/>
            <family val="2"/>
          </rPr>
          <t>e.g.  gathering information or surveys (pre-action) / monitoring for reporting purposes (post-action) / experimental monitoring for adaptive management if learning is part of the action</t>
        </r>
      </text>
    </comment>
    <comment ref="P14" authorId="0" shapeId="0" xr:uid="{02B40603-848A-4A03-8B65-555B495240CE}">
      <text>
        <r>
          <rPr>
            <sz val="12"/>
            <color indexed="81"/>
            <rFont val="Tahoma"/>
            <family val="2"/>
          </rPr>
          <t>e.g. training staff / education and extension / stakeholder engagement processes</t>
        </r>
        <r>
          <rPr>
            <sz val="9"/>
            <color indexed="81"/>
            <rFont val="Tahoma"/>
            <family val="2"/>
          </rPr>
          <t xml:space="preserve">
</t>
        </r>
      </text>
    </comment>
    <comment ref="AG14" authorId="0" shapeId="0" xr:uid="{595F529C-751B-4437-9ABA-79DE7D2E63AA}">
      <text>
        <r>
          <rPr>
            <sz val="12"/>
            <color indexed="81"/>
            <rFont val="Tahoma"/>
            <family val="2"/>
          </rPr>
          <t>e.g.  gathering information or surveys (pre-action) / monitoring for reporting purposes (post-action) / experimental monitoring for adaptive management if learning is part of the action</t>
        </r>
      </text>
    </comment>
    <comment ref="AK14" authorId="0" shapeId="0" xr:uid="{58670C02-DFF8-4649-A4F9-0E9F0EE42536}">
      <text>
        <r>
          <rPr>
            <sz val="12"/>
            <color indexed="81"/>
            <rFont val="Tahoma"/>
            <family val="2"/>
          </rPr>
          <t>e.g. training staff / education and extension / stakeholder engagement processes</t>
        </r>
        <r>
          <rPr>
            <sz val="9"/>
            <color indexed="81"/>
            <rFont val="Tahoma"/>
            <family val="2"/>
          </rPr>
          <t xml:space="preserve">
</t>
        </r>
      </text>
    </comment>
    <comment ref="BB14" authorId="0" shapeId="0" xr:uid="{F685D847-8B41-41E1-AD37-A8601941626E}">
      <text>
        <r>
          <rPr>
            <sz val="12"/>
            <color indexed="81"/>
            <rFont val="Tahoma"/>
            <family val="2"/>
          </rPr>
          <t>e.g.  gathering information or surveys (pre-action) / monitoring for reporting purposes (post-action) / experimental monitoring for adaptive management if learning is part of the action</t>
        </r>
      </text>
    </comment>
    <comment ref="BF14" authorId="0" shapeId="0" xr:uid="{F2AEA38C-9CE4-471F-98A4-0912C8E86BA8}">
      <text>
        <r>
          <rPr>
            <sz val="12"/>
            <color indexed="81"/>
            <rFont val="Tahoma"/>
            <family val="2"/>
          </rPr>
          <t>e.g. training staff / education and extension / stakeholder engagement processes</t>
        </r>
        <r>
          <rPr>
            <sz val="9"/>
            <color indexed="81"/>
            <rFont val="Tahoma"/>
            <family val="2"/>
          </rPr>
          <t xml:space="preserve">
</t>
        </r>
      </text>
    </comment>
    <comment ref="BW14" authorId="0" shapeId="0" xr:uid="{FF87E064-7A11-4C40-A551-AC514105BB26}">
      <text>
        <r>
          <rPr>
            <sz val="12"/>
            <color indexed="81"/>
            <rFont val="Tahoma"/>
            <family val="2"/>
          </rPr>
          <t>e.g.  gathering information or surveys (pre-action) / monitoring for reporting purposes (post-action) / experimental monitoring for adaptive management if learning is part of the action</t>
        </r>
      </text>
    </comment>
    <comment ref="CA14" authorId="0" shapeId="0" xr:uid="{5B0D6326-0F8E-4D1C-9287-2281C7E54ED9}">
      <text>
        <r>
          <rPr>
            <sz val="12"/>
            <color indexed="81"/>
            <rFont val="Tahoma"/>
            <family val="2"/>
          </rPr>
          <t>e.g. training staff / education and extension / stakeholder engagement processes</t>
        </r>
        <r>
          <rPr>
            <sz val="9"/>
            <color indexed="81"/>
            <rFont val="Tahoma"/>
            <family val="2"/>
          </rPr>
          <t xml:space="preserve">
</t>
        </r>
      </text>
    </comment>
    <comment ref="CR14" authorId="0" shapeId="0" xr:uid="{2F100B59-8050-4CD5-BE14-417E57DC3B29}">
      <text>
        <r>
          <rPr>
            <sz val="12"/>
            <color indexed="81"/>
            <rFont val="Tahoma"/>
            <family val="2"/>
          </rPr>
          <t>e.g.  gathering information or surveys (pre-action) / monitoring for reporting purposes (post-action) / experimental monitoring for adaptive management if learning is part of the action</t>
        </r>
      </text>
    </comment>
    <comment ref="CV14" authorId="0" shapeId="0" xr:uid="{D9EC3BD5-1106-40ED-82B6-6DA5507A8473}">
      <text>
        <r>
          <rPr>
            <sz val="12"/>
            <color indexed="81"/>
            <rFont val="Tahoma"/>
            <family val="2"/>
          </rPr>
          <t>e.g. training staff / education and extension / stakeholder engagement processes</t>
        </r>
        <r>
          <rPr>
            <sz val="9"/>
            <color indexed="81"/>
            <rFont val="Tahoma"/>
            <family val="2"/>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Outdoors</author>
  </authors>
  <commentList>
    <comment ref="P14" authorId="0" shapeId="0" xr:uid="{87744D96-AC2C-433C-B1D7-33FA0B27D857}">
      <text>
        <r>
          <rPr>
            <sz val="12"/>
            <color indexed="81"/>
            <rFont val="Tahoma"/>
            <family val="2"/>
          </rPr>
          <t>e.g. training staff / education and extension / stakeholder engagement processes</t>
        </r>
        <r>
          <rPr>
            <sz val="9"/>
            <color indexed="81"/>
            <rFont val="Tahoma"/>
            <family val="2"/>
          </rPr>
          <t xml:space="preserve">
</t>
        </r>
      </text>
    </comment>
    <comment ref="AG14" authorId="0" shapeId="0" xr:uid="{182FE40E-86CC-455D-AC0C-DB3DC6C1A452}">
      <text>
        <r>
          <rPr>
            <sz val="12"/>
            <color indexed="81"/>
            <rFont val="Tahoma"/>
            <family val="2"/>
          </rPr>
          <t>e.g.  gathering information or surveys (pre-action) / monitoring for reporting purposes (post-action) / experimental monitoring for adaptive management if learning is part of the action</t>
        </r>
      </text>
    </comment>
    <comment ref="AK14" authorId="0" shapeId="0" xr:uid="{265430DF-04B2-40D2-9DB5-02C9BA3ABEA8}">
      <text>
        <r>
          <rPr>
            <sz val="12"/>
            <color indexed="81"/>
            <rFont val="Tahoma"/>
            <family val="2"/>
          </rPr>
          <t>e.g. training staff / education and extension / stakeholder engagement processes</t>
        </r>
        <r>
          <rPr>
            <sz val="9"/>
            <color indexed="81"/>
            <rFont val="Tahoma"/>
            <family val="2"/>
          </rPr>
          <t xml:space="preserve">
</t>
        </r>
      </text>
    </comment>
    <comment ref="BB14" authorId="0" shapeId="0" xr:uid="{4AD56E1B-DB09-44E0-A034-3BB912F6B7C1}">
      <text>
        <r>
          <rPr>
            <sz val="12"/>
            <color indexed="81"/>
            <rFont val="Tahoma"/>
            <family val="2"/>
          </rPr>
          <t>e.g.  gathering information or surveys (pre-action) / monitoring for reporting purposes (post-action) / experimental monitoring for adaptive management if learning is part of the action</t>
        </r>
      </text>
    </comment>
    <comment ref="BF14" authorId="0" shapeId="0" xr:uid="{DF09A224-1A19-4783-9B24-BA75EC577F49}">
      <text>
        <r>
          <rPr>
            <sz val="12"/>
            <color indexed="81"/>
            <rFont val="Tahoma"/>
            <family val="2"/>
          </rPr>
          <t>e.g. training staff / education and extension / stakeholder engagement processes</t>
        </r>
        <r>
          <rPr>
            <sz val="9"/>
            <color indexed="81"/>
            <rFont val="Tahoma"/>
            <family val="2"/>
          </rPr>
          <t xml:space="preserve">
</t>
        </r>
      </text>
    </comment>
    <comment ref="BW14" authorId="0" shapeId="0" xr:uid="{C21C5AFA-745F-4672-AFAD-99F681B722F4}">
      <text>
        <r>
          <rPr>
            <sz val="12"/>
            <color indexed="81"/>
            <rFont val="Tahoma"/>
            <family val="2"/>
          </rPr>
          <t>e.g.  gathering information or surveys (pre-action) / monitoring for reporting purposes (post-action) / experimental monitoring for adaptive management if learning is part of the action</t>
        </r>
      </text>
    </comment>
    <comment ref="CA14" authorId="0" shapeId="0" xr:uid="{A587D5D0-0881-4296-BE4C-2961339BD893}">
      <text>
        <r>
          <rPr>
            <sz val="12"/>
            <color indexed="81"/>
            <rFont val="Tahoma"/>
            <family val="2"/>
          </rPr>
          <t>e.g. training staff / education and extension / stakeholder engagement processes</t>
        </r>
        <r>
          <rPr>
            <sz val="9"/>
            <color indexed="81"/>
            <rFont val="Tahoma"/>
            <family val="2"/>
          </rPr>
          <t xml:space="preserve">
</t>
        </r>
      </text>
    </comment>
    <comment ref="CR14" authorId="0" shapeId="0" xr:uid="{4C0D6A35-3F05-4FAF-A549-E8DE3A3C5027}">
      <text>
        <r>
          <rPr>
            <sz val="12"/>
            <color indexed="81"/>
            <rFont val="Tahoma"/>
            <family val="2"/>
          </rPr>
          <t>e.g.  gathering information or surveys (pre-action) / monitoring for reporting purposes (post-action) / experimental monitoring for adaptive management if learning is part of the action</t>
        </r>
      </text>
    </comment>
    <comment ref="CV14" authorId="0" shapeId="0" xr:uid="{991F6573-5720-4FB7-BF7C-7F4018219717}">
      <text>
        <r>
          <rPr>
            <sz val="12"/>
            <color indexed="81"/>
            <rFont val="Tahoma"/>
            <family val="2"/>
          </rPr>
          <t>e.g. training staff / education and extension / stakeholder engagement processes</t>
        </r>
        <r>
          <rPr>
            <sz val="9"/>
            <color indexed="81"/>
            <rFont val="Tahoma"/>
            <family val="2"/>
          </rPr>
          <t xml:space="preserve">
</t>
        </r>
      </text>
    </comment>
    <comment ref="DM14" authorId="0" shapeId="0" xr:uid="{4A96C127-1827-43BB-A95D-1CDE58741410}">
      <text>
        <r>
          <rPr>
            <sz val="12"/>
            <color indexed="81"/>
            <rFont val="Tahoma"/>
            <family val="2"/>
          </rPr>
          <t>e.g.  gathering information or surveys (pre-action) / monitoring for reporting purposes (post-action) / experimental monitoring for adaptive management if learning is part of the action</t>
        </r>
      </text>
    </comment>
    <comment ref="DQ14" authorId="0" shapeId="0" xr:uid="{93661559-61E5-423D-B371-6E0AD7EC6D19}">
      <text>
        <r>
          <rPr>
            <sz val="12"/>
            <color indexed="81"/>
            <rFont val="Tahoma"/>
            <family val="2"/>
          </rPr>
          <t>e.g. training staff / education and extension / stakeholder engagement processes</t>
        </r>
        <r>
          <rPr>
            <sz val="9"/>
            <color indexed="81"/>
            <rFont val="Tahoma"/>
            <family val="2"/>
          </rPr>
          <t xml:space="preserve">
</t>
        </r>
      </text>
    </comment>
    <comment ref="EH14" authorId="0" shapeId="0" xr:uid="{22A85FF1-7F6A-4B28-9832-8FE6F2E20B8C}">
      <text>
        <r>
          <rPr>
            <sz val="12"/>
            <color indexed="81"/>
            <rFont val="Tahoma"/>
            <family val="2"/>
          </rPr>
          <t>e.g.  gathering information or surveys (pre-action) / monitoring for reporting purposes (post-action) / experimental monitoring for adaptive management if learning is part of the action</t>
        </r>
      </text>
    </comment>
    <comment ref="EL14" authorId="0" shapeId="0" xr:uid="{2878F7FA-D99B-4CEE-B3D1-1479D7C28172}">
      <text>
        <r>
          <rPr>
            <sz val="12"/>
            <color indexed="81"/>
            <rFont val="Tahoma"/>
            <family val="2"/>
          </rPr>
          <t>e.g. training staff / education and extension / stakeholder engagement processes</t>
        </r>
        <r>
          <rPr>
            <sz val="9"/>
            <color indexed="81"/>
            <rFont val="Tahoma"/>
            <family val="2"/>
          </rPr>
          <t xml:space="preserve">
</t>
        </r>
      </text>
    </comment>
    <comment ref="FC14" authorId="0" shapeId="0" xr:uid="{D59F1AA6-56E0-4929-B908-1EF0FB0B39F2}">
      <text>
        <r>
          <rPr>
            <sz val="12"/>
            <color indexed="81"/>
            <rFont val="Tahoma"/>
            <family val="2"/>
          </rPr>
          <t>e.g.  gathering information or surveys (pre-action) / monitoring for reporting purposes (post-action) / experimental monitoring for adaptive management if learning is part of the action</t>
        </r>
      </text>
    </comment>
    <comment ref="FG14" authorId="0" shapeId="0" xr:uid="{8B9133FF-B06E-48BE-813E-7F5156CB3FE4}">
      <text>
        <r>
          <rPr>
            <sz val="12"/>
            <color indexed="81"/>
            <rFont val="Tahoma"/>
            <family val="2"/>
          </rPr>
          <t>e.g. training staff / education and extension / stakeholder engagement processes</t>
        </r>
        <r>
          <rPr>
            <sz val="9"/>
            <color indexed="81"/>
            <rFont val="Tahoma"/>
            <family val="2"/>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Outdoors</author>
  </authors>
  <commentList>
    <comment ref="L14" authorId="0" shapeId="0" xr:uid="{7D3DF2F8-3597-4CC4-93ED-03B3D1BF2CDE}">
      <text>
        <r>
          <rPr>
            <sz val="12"/>
            <color indexed="81"/>
            <rFont val="Tahoma"/>
            <family val="2"/>
          </rPr>
          <t>e.g.  gathering information or surveys (pre-action) / monitoring for reporting purposes (post-action) / experimental monitoring for adaptive management if learning is part of the action</t>
        </r>
      </text>
    </comment>
    <comment ref="P14" authorId="0" shapeId="0" xr:uid="{1D0C8218-4225-49A4-89B0-DB9460B411B6}">
      <text>
        <r>
          <rPr>
            <sz val="12"/>
            <color indexed="81"/>
            <rFont val="Tahoma"/>
            <family val="2"/>
          </rPr>
          <t>e.g. training staff / education and extension / stakeholder engagement processes</t>
        </r>
        <r>
          <rPr>
            <sz val="9"/>
            <color indexed="81"/>
            <rFont val="Tahoma"/>
            <family val="2"/>
          </rPr>
          <t xml:space="preserve">
</t>
        </r>
      </text>
    </comment>
    <comment ref="AG14" authorId="0" shapeId="0" xr:uid="{7AB942F6-1575-4E2E-AF5C-02274F6BDA7C}">
      <text>
        <r>
          <rPr>
            <sz val="12"/>
            <color indexed="81"/>
            <rFont val="Tahoma"/>
            <family val="2"/>
          </rPr>
          <t>e.g.  gathering information or surveys (pre-action) / monitoring for reporting purposes (post-action) / experimental monitoring for adaptive management if learning is part of the action</t>
        </r>
      </text>
    </comment>
    <comment ref="AK14" authorId="0" shapeId="0" xr:uid="{0C0A3691-E228-4493-9128-DE36977E565A}">
      <text>
        <r>
          <rPr>
            <sz val="12"/>
            <color indexed="81"/>
            <rFont val="Tahoma"/>
            <family val="2"/>
          </rPr>
          <t>e.g. training staff / education and extension / stakeholder engagement processes</t>
        </r>
        <r>
          <rPr>
            <sz val="9"/>
            <color indexed="81"/>
            <rFont val="Tahoma"/>
            <family val="2"/>
          </rPr>
          <t xml:space="preserve">
</t>
        </r>
      </text>
    </comment>
    <comment ref="BB14" authorId="0" shapeId="0" xr:uid="{CF8D7E11-EA88-421A-8217-5AE8912C27A3}">
      <text>
        <r>
          <rPr>
            <sz val="12"/>
            <color indexed="81"/>
            <rFont val="Tahoma"/>
            <family val="2"/>
          </rPr>
          <t>e.g.  gathering information or surveys (pre-action) / monitoring for reporting purposes (post-action) / experimental monitoring for adaptive management if learning is part of the action</t>
        </r>
      </text>
    </comment>
    <comment ref="BF14" authorId="0" shapeId="0" xr:uid="{D6720120-5838-4384-A27D-0D40A703950B}">
      <text>
        <r>
          <rPr>
            <sz val="12"/>
            <color indexed="81"/>
            <rFont val="Tahoma"/>
            <family val="2"/>
          </rPr>
          <t>e.g. training staff / education and extension / stakeholder engagement processes</t>
        </r>
        <r>
          <rPr>
            <sz val="9"/>
            <color indexed="81"/>
            <rFont val="Tahoma"/>
            <family val="2"/>
          </rPr>
          <t xml:space="preserve">
</t>
        </r>
      </text>
    </comment>
    <comment ref="BW14" authorId="0" shapeId="0" xr:uid="{30B24538-57C9-4EB4-A7BA-92D3BD506747}">
      <text>
        <r>
          <rPr>
            <sz val="12"/>
            <color indexed="81"/>
            <rFont val="Tahoma"/>
            <family val="2"/>
          </rPr>
          <t>e.g.  gathering information or surveys (pre-action) / monitoring for reporting purposes (post-action) / experimental monitoring for adaptive management if learning is part of the action</t>
        </r>
      </text>
    </comment>
    <comment ref="CA14" authorId="0" shapeId="0" xr:uid="{3C363AE9-C768-44AD-BBA3-B896DEB872DD}">
      <text>
        <r>
          <rPr>
            <sz val="12"/>
            <color indexed="81"/>
            <rFont val="Tahoma"/>
            <family val="2"/>
          </rPr>
          <t>e.g. training staff / education and extension / stakeholder engagement processes</t>
        </r>
        <r>
          <rPr>
            <sz val="9"/>
            <color indexed="81"/>
            <rFont val="Tahoma"/>
            <family val="2"/>
          </rPr>
          <t xml:space="preserve">
</t>
        </r>
      </text>
    </comment>
    <comment ref="CR14" authorId="0" shapeId="0" xr:uid="{4846F462-6E76-436D-93CA-D0F65C07F3A8}">
      <text>
        <r>
          <rPr>
            <sz val="12"/>
            <color indexed="81"/>
            <rFont val="Tahoma"/>
            <family val="2"/>
          </rPr>
          <t>e.g.  gathering information or surveys (pre-action) / monitoring for reporting purposes (post-action) / experimental monitoring for adaptive management if learning is part of the action</t>
        </r>
      </text>
    </comment>
    <comment ref="CV14" authorId="0" shapeId="0" xr:uid="{7F813D91-70FB-4554-8FCF-18547B88248C}">
      <text>
        <r>
          <rPr>
            <sz val="12"/>
            <color indexed="81"/>
            <rFont val="Tahoma"/>
            <family val="2"/>
          </rPr>
          <t>e.g. training staff / education and extension / stakeholder engagement processes</t>
        </r>
        <r>
          <rPr>
            <sz val="9"/>
            <color indexed="81"/>
            <rFont val="Tahoma"/>
            <family val="2"/>
          </rPr>
          <t xml:space="preserve">
</t>
        </r>
      </text>
    </comment>
    <comment ref="DM14" authorId="0" shapeId="0" xr:uid="{FCBA5797-7BA0-431A-B12E-33745F256B58}">
      <text>
        <r>
          <rPr>
            <sz val="12"/>
            <color indexed="81"/>
            <rFont val="Tahoma"/>
            <family val="2"/>
          </rPr>
          <t>e.g.  gathering information or surveys (pre-action) / monitoring for reporting purposes (post-action) / experimental monitoring for adaptive management if learning is part of the action</t>
        </r>
      </text>
    </comment>
    <comment ref="DQ14" authorId="0" shapeId="0" xr:uid="{802B82EE-3A39-4232-BB36-F48462EBFA71}">
      <text>
        <r>
          <rPr>
            <sz val="12"/>
            <color indexed="81"/>
            <rFont val="Tahoma"/>
            <family val="2"/>
          </rPr>
          <t>e.g. training staff / education and extension / stakeholder engagement processes</t>
        </r>
        <r>
          <rPr>
            <sz val="9"/>
            <color indexed="81"/>
            <rFont val="Tahoma"/>
            <family val="2"/>
          </rPr>
          <t xml:space="preserve">
</t>
        </r>
      </text>
    </comment>
    <comment ref="EH14" authorId="0" shapeId="0" xr:uid="{64498DBB-C5E5-4544-B872-A17FBAC6E4E4}">
      <text>
        <r>
          <rPr>
            <sz val="12"/>
            <color indexed="81"/>
            <rFont val="Tahoma"/>
            <family val="2"/>
          </rPr>
          <t>e.g.  gathering information or surveys (pre-action) / monitoring for reporting purposes (post-action) / experimental monitoring for adaptive management if learning is part of the action</t>
        </r>
      </text>
    </comment>
    <comment ref="EL14" authorId="0" shapeId="0" xr:uid="{D2C7718C-EFC6-483D-983A-7768C1447681}">
      <text>
        <r>
          <rPr>
            <sz val="12"/>
            <color indexed="81"/>
            <rFont val="Tahoma"/>
            <family val="2"/>
          </rPr>
          <t>e.g. training staff / education and extension / stakeholder engagement processes</t>
        </r>
        <r>
          <rPr>
            <sz val="9"/>
            <color indexed="81"/>
            <rFont val="Tahoma"/>
            <family val="2"/>
          </rPr>
          <t xml:space="preserve">
</t>
        </r>
      </text>
    </comment>
    <comment ref="FC14" authorId="0" shapeId="0" xr:uid="{7288B891-C3B4-4214-AE1D-CC1750B83E7E}">
      <text>
        <r>
          <rPr>
            <sz val="12"/>
            <color indexed="81"/>
            <rFont val="Tahoma"/>
            <family val="2"/>
          </rPr>
          <t>e.g.  gathering information or surveys (pre-action) / monitoring for reporting purposes (post-action) / experimental monitoring for adaptive management if learning is part of the action</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Outdoors</author>
  </authors>
  <commentList>
    <comment ref="L14" authorId="0" shapeId="0" xr:uid="{CA56D295-4A48-47B4-9405-F1BC01075043}">
      <text>
        <r>
          <rPr>
            <sz val="12"/>
            <color indexed="81"/>
            <rFont val="Tahoma"/>
            <family val="2"/>
          </rPr>
          <t>e.g.  gathering information or surveys (pre-action) / monitoring for reporting purposes (post-action) / experimental monitoring for adaptive management if learning is part of the action</t>
        </r>
      </text>
    </comment>
    <comment ref="P14" authorId="0" shapeId="0" xr:uid="{84C1BAAD-0E89-4F89-A558-58A496B5FB94}">
      <text>
        <r>
          <rPr>
            <sz val="12"/>
            <color indexed="81"/>
            <rFont val="Tahoma"/>
            <family val="2"/>
          </rPr>
          <t>e.g. training staff / education and extension / stakeholder engagement processes</t>
        </r>
        <r>
          <rPr>
            <sz val="9"/>
            <color indexed="81"/>
            <rFont val="Tahoma"/>
            <family val="2"/>
          </rPr>
          <t xml:space="preserve">
</t>
        </r>
      </text>
    </comment>
    <comment ref="AJ14" authorId="0" shapeId="0" xr:uid="{53CBB854-173A-4E2B-8594-14A80AAE351F}">
      <text>
        <r>
          <rPr>
            <sz val="12"/>
            <color indexed="81"/>
            <rFont val="Tahoma"/>
            <family val="2"/>
          </rPr>
          <t>e.g.  gathering information or surveys (pre-action) / monitoring for reporting purposes (post-action) / experimental monitoring for adaptive management if learning is part of the action</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Outdoors</author>
  </authors>
  <commentList>
    <comment ref="L15" authorId="0" shapeId="0" xr:uid="{8753DDC8-9B05-4C12-973E-CD1770605733}">
      <text>
        <r>
          <rPr>
            <sz val="12"/>
            <color indexed="81"/>
            <rFont val="Tahoma"/>
            <family val="2"/>
          </rPr>
          <t>e.g.  gathering information or surveys (pre-action) / monitoring for reporting purposes (post-action) / experimental monitoring for adaptive management if learning is part of the action</t>
        </r>
      </text>
    </comment>
    <comment ref="P15" authorId="0" shapeId="0" xr:uid="{1824004C-15A2-44B8-AA9F-B3970D6957C3}">
      <text>
        <r>
          <rPr>
            <sz val="12"/>
            <color indexed="81"/>
            <rFont val="Tahoma"/>
            <family val="2"/>
          </rPr>
          <t>e.g. training staff / education and extension / stakeholder engagement processes</t>
        </r>
        <r>
          <rPr>
            <sz val="9"/>
            <color indexed="81"/>
            <rFont val="Tahoma"/>
            <family val="2"/>
          </rPr>
          <t xml:space="preserve">
</t>
        </r>
      </text>
    </comment>
    <comment ref="AG15" authorId="0" shapeId="0" xr:uid="{50829D45-E334-49D1-A0D1-145F936A1237}">
      <text>
        <r>
          <rPr>
            <sz val="12"/>
            <color indexed="81"/>
            <rFont val="Tahoma"/>
            <family val="2"/>
          </rPr>
          <t>e.g.  gathering information or surveys (pre-action) / monitoring for reporting purposes (post-action) / experimental monitoring for adaptive management if learning is part of the action</t>
        </r>
      </text>
    </comment>
    <comment ref="AK15" authorId="0" shapeId="0" xr:uid="{7477BAC2-0803-477A-953B-BAD3B597E850}">
      <text>
        <r>
          <rPr>
            <sz val="12"/>
            <color indexed="81"/>
            <rFont val="Tahoma"/>
            <family val="2"/>
          </rPr>
          <t>e.g. training staff / education and extension / stakeholder engagement processes</t>
        </r>
        <r>
          <rPr>
            <sz val="9"/>
            <color indexed="81"/>
            <rFont val="Tahoma"/>
            <family val="2"/>
          </rPr>
          <t xml:space="preserve">
</t>
        </r>
      </text>
    </comment>
    <comment ref="BB15" authorId="0" shapeId="0" xr:uid="{41827476-8CB1-4313-BEE9-F22997EAF9D1}">
      <text>
        <r>
          <rPr>
            <sz val="12"/>
            <color indexed="81"/>
            <rFont val="Tahoma"/>
            <family val="2"/>
          </rPr>
          <t>e.g.  gathering information or surveys (pre-action) / monitoring for reporting purposes (post-action) / experimental monitoring for adaptive management if learning is part of the action</t>
        </r>
      </text>
    </comment>
    <comment ref="BF15" authorId="0" shapeId="0" xr:uid="{4894553B-0E62-410A-98DD-37683ACD7835}">
      <text>
        <r>
          <rPr>
            <sz val="12"/>
            <color indexed="81"/>
            <rFont val="Tahoma"/>
            <family val="2"/>
          </rPr>
          <t>e.g. training staff / education and extension / stakeholder engagement processes</t>
        </r>
        <r>
          <rPr>
            <sz val="9"/>
            <color indexed="81"/>
            <rFont val="Tahoma"/>
            <family val="2"/>
          </rPr>
          <t xml:space="preserve">
</t>
        </r>
      </text>
    </comment>
    <comment ref="BW15" authorId="0" shapeId="0" xr:uid="{B6070761-D867-47FC-8E81-0FB0533DB96A}">
      <text>
        <r>
          <rPr>
            <sz val="12"/>
            <color indexed="81"/>
            <rFont val="Tahoma"/>
            <family val="2"/>
          </rPr>
          <t>e.g.  gathering information or surveys (pre-action) / monitoring for reporting purposes (post-action) / experimental monitoring for adaptive management if learning is part of the action</t>
        </r>
      </text>
    </comment>
    <comment ref="CA15" authorId="0" shapeId="0" xr:uid="{B55D8E1B-83EC-4A54-AF33-5BB0F449C5D1}">
      <text>
        <r>
          <rPr>
            <sz val="12"/>
            <color indexed="81"/>
            <rFont val="Tahoma"/>
            <family val="2"/>
          </rPr>
          <t>e.g. training staff / education and extension / stakeholder engagement processes</t>
        </r>
        <r>
          <rPr>
            <sz val="9"/>
            <color indexed="81"/>
            <rFont val="Tahoma"/>
            <family val="2"/>
          </rPr>
          <t xml:space="preserve">
</t>
        </r>
      </text>
    </comment>
    <comment ref="CR15" authorId="0" shapeId="0" xr:uid="{8338607E-F51E-438C-BDF4-F2AF98625DF5}">
      <text>
        <r>
          <rPr>
            <sz val="12"/>
            <color indexed="81"/>
            <rFont val="Tahoma"/>
            <family val="2"/>
          </rPr>
          <t>e.g.  gathering information or surveys (pre-action) / monitoring for reporting purposes (post-action) / experimental monitoring for adaptive management if learning is part of the action</t>
        </r>
      </text>
    </comment>
    <comment ref="CV15" authorId="0" shapeId="0" xr:uid="{4D9456C4-1ABB-4A3C-9CBB-EAE11BA4E03B}">
      <text>
        <r>
          <rPr>
            <sz val="12"/>
            <color indexed="81"/>
            <rFont val="Tahoma"/>
            <family val="2"/>
          </rPr>
          <t>e.g. training staff / education and extension / stakeholder engagement processes</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Outdoors</author>
  </authors>
  <commentList>
    <comment ref="L14" authorId="0" shapeId="0" xr:uid="{65BB5CCF-B942-40A8-9985-4BBB366E6DFF}">
      <text>
        <r>
          <rPr>
            <sz val="12"/>
            <color indexed="81"/>
            <rFont val="Tahoma"/>
            <family val="2"/>
          </rPr>
          <t>e.g.  gathering information or surveys (pre-action) / monitoring for reporting purposes (post-action) / experimental monitoring for adaptive management if learning is part of the action</t>
        </r>
      </text>
    </comment>
    <comment ref="P14" authorId="0" shapeId="0" xr:uid="{81BE9BFE-730C-4C21-A950-8FD9646BA027}">
      <text>
        <r>
          <rPr>
            <sz val="12"/>
            <color indexed="81"/>
            <rFont val="Tahoma"/>
            <family val="2"/>
          </rPr>
          <t>e.g. training staff / education and extension / stakeholder engagement processes</t>
        </r>
        <r>
          <rPr>
            <sz val="9"/>
            <color indexed="81"/>
            <rFont val="Tahoma"/>
            <family val="2"/>
          </rPr>
          <t xml:space="preserve">
</t>
        </r>
      </text>
    </comment>
    <comment ref="AG14" authorId="0" shapeId="0" xr:uid="{7794D407-00C7-4274-A680-4764C02CE718}">
      <text>
        <r>
          <rPr>
            <sz val="12"/>
            <color indexed="81"/>
            <rFont val="Tahoma"/>
            <family val="2"/>
          </rPr>
          <t>e.g.  gathering information or surveys (pre-action) / monitoring for reporting purposes (post-action) / experimental monitoring for adaptive management if learning is part of the action</t>
        </r>
      </text>
    </comment>
    <comment ref="AK14" authorId="0" shapeId="0" xr:uid="{E0CA6D41-18A9-490B-8A77-966122A07A71}">
      <text>
        <r>
          <rPr>
            <sz val="12"/>
            <color indexed="81"/>
            <rFont val="Tahoma"/>
            <family val="2"/>
          </rPr>
          <t>e.g. training staff / education and extension / stakeholder engagement processes</t>
        </r>
        <r>
          <rPr>
            <sz val="9"/>
            <color indexed="81"/>
            <rFont val="Tahoma"/>
            <family val="2"/>
          </rPr>
          <t xml:space="preserve">
</t>
        </r>
      </text>
    </comment>
    <comment ref="BB14" authorId="0" shapeId="0" xr:uid="{B823829A-F89F-43ED-88C6-F91F1AE88955}">
      <text>
        <r>
          <rPr>
            <sz val="12"/>
            <color indexed="81"/>
            <rFont val="Tahoma"/>
            <family val="2"/>
          </rPr>
          <t>e.g.  gathering information or surveys (pre-action) / monitoring for reporting purposes (post-action) / experimental monitoring for adaptive management if learning is part of the action</t>
        </r>
      </text>
    </comment>
    <comment ref="BF14" authorId="0" shapeId="0" xr:uid="{E019DBC2-1872-4C69-9444-E775CAE3D3F3}">
      <text>
        <r>
          <rPr>
            <sz val="12"/>
            <color indexed="81"/>
            <rFont val="Tahoma"/>
            <family val="2"/>
          </rPr>
          <t>e.g. training staff / education and extension / stakeholder engagement processes</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Outdoors</author>
  </authors>
  <commentList>
    <comment ref="L14" authorId="0" shapeId="0" xr:uid="{E3555C2F-2771-4F5D-AB7C-19207C3E3279}">
      <text>
        <r>
          <rPr>
            <sz val="12"/>
            <color indexed="81"/>
            <rFont val="Tahoma"/>
            <family val="2"/>
          </rPr>
          <t>e.g.  gathering information or surveys (pre-action) / monitoring for reporting purposes (post-action) / experimental monitoring for adaptive management if learning is part of the action</t>
        </r>
      </text>
    </comment>
    <comment ref="P14" authorId="0" shapeId="0" xr:uid="{E4E87C0D-6FD6-42CD-90B1-56A41C3E6CCF}">
      <text>
        <r>
          <rPr>
            <sz val="12"/>
            <color indexed="81"/>
            <rFont val="Tahoma"/>
            <family val="2"/>
          </rPr>
          <t>e.g. training staff / education and extension / stakeholder engagement processes</t>
        </r>
        <r>
          <rPr>
            <sz val="9"/>
            <color indexed="81"/>
            <rFont val="Tahoma"/>
            <family val="2"/>
          </rPr>
          <t xml:space="preserve">
</t>
        </r>
      </text>
    </comment>
    <comment ref="AG14" authorId="0" shapeId="0" xr:uid="{89A58AE9-17D1-4E74-8CF2-8521351B653F}">
      <text>
        <r>
          <rPr>
            <sz val="12"/>
            <color indexed="81"/>
            <rFont val="Tahoma"/>
            <family val="2"/>
          </rPr>
          <t>e.g.  gathering information or surveys (pre-action) / monitoring for reporting purposes (post-action) / experimental monitoring for adaptive management if learning is part of the action</t>
        </r>
      </text>
    </comment>
    <comment ref="AK14" authorId="0" shapeId="0" xr:uid="{5B76ED9F-1A2A-457B-A324-660EB2BDC5F2}">
      <text>
        <r>
          <rPr>
            <sz val="12"/>
            <color indexed="81"/>
            <rFont val="Tahoma"/>
            <family val="2"/>
          </rPr>
          <t>e.g. training staff / education and extension / stakeholder engagement processes</t>
        </r>
        <r>
          <rPr>
            <sz val="9"/>
            <color indexed="81"/>
            <rFont val="Tahoma"/>
            <family val="2"/>
          </rPr>
          <t xml:space="preserve">
</t>
        </r>
      </text>
    </comment>
    <comment ref="BB14" authorId="0" shapeId="0" xr:uid="{00CC1290-D59F-46E3-AA3A-0710D04DCA16}">
      <text>
        <r>
          <rPr>
            <sz val="12"/>
            <color indexed="81"/>
            <rFont val="Tahoma"/>
            <family val="2"/>
          </rPr>
          <t>e.g.  gathering information or surveys (pre-action) / monitoring for reporting purposes (post-action) / experimental monitoring for adaptive management if learning is part of the action</t>
        </r>
      </text>
    </comment>
    <comment ref="BF14" authorId="0" shapeId="0" xr:uid="{B92FC9CB-E2A1-4D99-A505-9C7ED61A8A7A}">
      <text>
        <r>
          <rPr>
            <sz val="12"/>
            <color indexed="81"/>
            <rFont val="Tahoma"/>
            <family val="2"/>
          </rPr>
          <t>e.g. training staff / education and extension / stakeholder engagement processes</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Outdoors</author>
  </authors>
  <commentList>
    <comment ref="L14" authorId="0" shapeId="0" xr:uid="{24B06232-FCE8-43C6-8E8C-17884579EDBE}">
      <text>
        <r>
          <rPr>
            <sz val="12"/>
            <color indexed="81"/>
            <rFont val="Tahoma"/>
            <family val="2"/>
          </rPr>
          <t>e.g.  gathering information or surveys (pre-action) / monitoring for reporting purposes (post-action) / experimental monitoring for adaptive management if learning is part of the action</t>
        </r>
      </text>
    </comment>
    <comment ref="P14" authorId="0" shapeId="0" xr:uid="{2F7B6B67-1D03-419C-82F6-C78E758570AD}">
      <text>
        <r>
          <rPr>
            <sz val="12"/>
            <color indexed="81"/>
            <rFont val="Tahoma"/>
            <family val="2"/>
          </rPr>
          <t>e.g. training staff / education and extension / stakeholder engagement processes</t>
        </r>
        <r>
          <rPr>
            <sz val="9"/>
            <color indexed="81"/>
            <rFont val="Tahoma"/>
            <family val="2"/>
          </rPr>
          <t xml:space="preserve">
</t>
        </r>
      </text>
    </comment>
    <comment ref="AG14" authorId="0" shapeId="0" xr:uid="{BAE99A5A-ABD0-44A5-8394-692296D036DB}">
      <text>
        <r>
          <rPr>
            <sz val="12"/>
            <color indexed="81"/>
            <rFont val="Tahoma"/>
            <family val="2"/>
          </rPr>
          <t>e.g.  gathering information or surveys (pre-action) / monitoring for reporting purposes (post-action) / experimental monitoring for adaptive management if learning is part of the action</t>
        </r>
      </text>
    </comment>
    <comment ref="AK14" authorId="0" shapeId="0" xr:uid="{1C554C1D-4975-4A13-97DF-A645000DC36E}">
      <text>
        <r>
          <rPr>
            <sz val="12"/>
            <color indexed="81"/>
            <rFont val="Tahoma"/>
            <family val="2"/>
          </rPr>
          <t>e.g. training staff / education and extension / stakeholder engagement processes</t>
        </r>
        <r>
          <rPr>
            <sz val="9"/>
            <color indexed="81"/>
            <rFont val="Tahoma"/>
            <family val="2"/>
          </rPr>
          <t xml:space="preserve">
</t>
        </r>
      </text>
    </comment>
    <comment ref="BB14" authorId="0" shapeId="0" xr:uid="{BDD4B6DA-9415-4789-877E-A1F4C40CFE85}">
      <text>
        <r>
          <rPr>
            <sz val="12"/>
            <color indexed="81"/>
            <rFont val="Tahoma"/>
            <family val="2"/>
          </rPr>
          <t>e.g.  gathering information or surveys (pre-action) / monitoring for reporting purposes (post-action) / experimental monitoring for adaptive management if learning is part of the action</t>
        </r>
      </text>
    </comment>
    <comment ref="BF14" authorId="0" shapeId="0" xr:uid="{E05EA7FA-43AB-4F69-9573-47F2C08B3B0A}">
      <text>
        <r>
          <rPr>
            <sz val="12"/>
            <color indexed="81"/>
            <rFont val="Tahoma"/>
            <family val="2"/>
          </rPr>
          <t>e.g. training staff / education and extension / stakeholder engagement processes</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Outdoors</author>
  </authors>
  <commentList>
    <comment ref="L14" authorId="0" shapeId="0" xr:uid="{CC293FB2-6FA5-47D6-9D89-2670C0528468}">
      <text>
        <r>
          <rPr>
            <sz val="12"/>
            <color indexed="81"/>
            <rFont val="Tahoma"/>
            <family val="2"/>
          </rPr>
          <t>e.g.  gathering information or surveys (pre-action) / monitoring for reporting purposes (post-action) / experimental monitoring for adaptive management if learning is part of the action</t>
        </r>
      </text>
    </comment>
    <comment ref="P14" authorId="0" shapeId="0" xr:uid="{B6EB1106-ECAA-4ED7-9DA2-69BF266F9D2A}">
      <text>
        <r>
          <rPr>
            <sz val="12"/>
            <color indexed="81"/>
            <rFont val="Tahoma"/>
            <family val="2"/>
          </rPr>
          <t>e.g. training staff / education and extension / stakeholder engagement processes</t>
        </r>
        <r>
          <rPr>
            <sz val="9"/>
            <color indexed="81"/>
            <rFont val="Tahoma"/>
            <family val="2"/>
          </rPr>
          <t xml:space="preserve">
</t>
        </r>
      </text>
    </comment>
    <comment ref="AG14" authorId="0" shapeId="0" xr:uid="{2200DB5B-43EB-46F2-84B0-52350BC23733}">
      <text>
        <r>
          <rPr>
            <sz val="12"/>
            <color indexed="81"/>
            <rFont val="Tahoma"/>
            <family val="2"/>
          </rPr>
          <t>e.g.  gathering information or surveys (pre-action) / monitoring for reporting purposes (post-action) / experimental monitoring for adaptive management if learning is part of the action</t>
        </r>
      </text>
    </comment>
    <comment ref="AK14" authorId="0" shapeId="0" xr:uid="{4940EBF4-307A-4C42-8692-134D88641D27}">
      <text>
        <r>
          <rPr>
            <sz val="12"/>
            <color indexed="81"/>
            <rFont val="Tahoma"/>
            <family val="2"/>
          </rPr>
          <t>e.g. training staff / education and extension / stakeholder engagement processes</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Outdoors</author>
  </authors>
  <commentList>
    <comment ref="L14" authorId="0" shapeId="0" xr:uid="{FBB454E8-C746-4C45-8904-0E9759FC4A5D}">
      <text>
        <r>
          <rPr>
            <sz val="12"/>
            <color indexed="81"/>
            <rFont val="Tahoma"/>
            <family val="2"/>
          </rPr>
          <t>e.g.  gathering information or surveys (pre-action) / monitoring for reporting purposes (post-action) / experimental monitoring for adaptive management if learning is part of the action</t>
        </r>
      </text>
    </comment>
    <comment ref="P14" authorId="0" shapeId="0" xr:uid="{BBFC4A9F-F445-44F9-978A-60AEDE79C1CC}">
      <text>
        <r>
          <rPr>
            <sz val="12"/>
            <color indexed="81"/>
            <rFont val="Tahoma"/>
            <family val="2"/>
          </rPr>
          <t>e.g. training staff / education and extension / stakeholder engagement processes</t>
        </r>
        <r>
          <rPr>
            <sz val="9"/>
            <color indexed="81"/>
            <rFont val="Tahoma"/>
            <family val="2"/>
          </rPr>
          <t xml:space="preserve">
</t>
        </r>
      </text>
    </comment>
    <comment ref="AG14" authorId="0" shapeId="0" xr:uid="{D5F438B9-2069-4AE4-B573-9D462ED18BF0}">
      <text>
        <r>
          <rPr>
            <sz val="12"/>
            <color indexed="81"/>
            <rFont val="Tahoma"/>
            <family val="2"/>
          </rPr>
          <t>e.g.  gathering information or surveys (pre-action) / monitoring for reporting purposes (post-action) / experimental monitoring for adaptive management if learning is part of the action</t>
        </r>
      </text>
    </comment>
    <comment ref="AK14" authorId="0" shapeId="0" xr:uid="{FFE5C62A-0503-4FE1-A678-D0DF2A28A7DE}">
      <text>
        <r>
          <rPr>
            <sz val="12"/>
            <color indexed="81"/>
            <rFont val="Tahoma"/>
            <family val="2"/>
          </rPr>
          <t>e.g. training staff / education and extension / stakeholder engagement processes</t>
        </r>
        <r>
          <rPr>
            <sz val="9"/>
            <color indexed="81"/>
            <rFont val="Tahoma"/>
            <family val="2"/>
          </rPr>
          <t xml:space="preserve">
</t>
        </r>
      </text>
    </comment>
    <comment ref="BB14" authorId="0" shapeId="0" xr:uid="{CE4C579C-8F62-4118-B861-442E4BED9B82}">
      <text>
        <r>
          <rPr>
            <sz val="12"/>
            <color indexed="81"/>
            <rFont val="Tahoma"/>
            <family val="2"/>
          </rPr>
          <t>e.g.  gathering information or surveys (pre-action) / monitoring for reporting purposes (post-action) / experimental monitoring for adaptive management if learning is part of the action</t>
        </r>
      </text>
    </comment>
    <comment ref="BF14" authorId="0" shapeId="0" xr:uid="{081CB7DF-11F7-4B20-9A26-A7197CB7C33C}">
      <text>
        <r>
          <rPr>
            <sz val="12"/>
            <color indexed="81"/>
            <rFont val="Tahoma"/>
            <family val="2"/>
          </rPr>
          <t>e.g. training staff / education and extension / stakeholder engagement processes</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Outdoors</author>
    <author>Emily Giles</author>
  </authors>
  <commentList>
    <comment ref="L14" authorId="0" shapeId="0" xr:uid="{E0DE9452-2746-48EC-8CB2-89CD8CE36CA5}">
      <text>
        <r>
          <rPr>
            <sz val="12"/>
            <color indexed="81"/>
            <rFont val="Tahoma"/>
            <family val="2"/>
          </rPr>
          <t>e.g.  gathering information or surveys (pre-action) / monitoring for reporting purposes (post-action) / experimental monitoring for adaptive management if learning is part of the action</t>
        </r>
      </text>
    </comment>
    <comment ref="P14" authorId="0" shapeId="0" xr:uid="{18901912-7A9F-4805-A14A-970FE6CA6D00}">
      <text>
        <r>
          <rPr>
            <sz val="12"/>
            <color indexed="81"/>
            <rFont val="Tahoma"/>
            <family val="2"/>
          </rPr>
          <t>e.g. training staff / education and extension / stakeholder engagement processes</t>
        </r>
        <r>
          <rPr>
            <sz val="9"/>
            <color indexed="81"/>
            <rFont val="Tahoma"/>
            <family val="2"/>
          </rPr>
          <t xml:space="preserve">
</t>
        </r>
      </text>
    </comment>
    <comment ref="AG14" authorId="0" shapeId="0" xr:uid="{8D6EA361-829A-42CB-A55C-079E3D2362F5}">
      <text>
        <r>
          <rPr>
            <sz val="12"/>
            <color indexed="81"/>
            <rFont val="Tahoma"/>
            <family val="2"/>
          </rPr>
          <t>e.g.  gathering information or surveys (pre-action) / monitoring for reporting purposes (post-action) / experimental monitoring for adaptive management if learning is part of the action</t>
        </r>
      </text>
    </comment>
    <comment ref="AK14" authorId="0" shapeId="0" xr:uid="{E6A5FF01-22D2-49D8-83A3-14B6974263E9}">
      <text>
        <r>
          <rPr>
            <sz val="12"/>
            <color indexed="81"/>
            <rFont val="Tahoma"/>
            <family val="2"/>
          </rPr>
          <t>e.g. training staff / education and extension / stakeholder engagement processes</t>
        </r>
        <r>
          <rPr>
            <sz val="9"/>
            <color indexed="81"/>
            <rFont val="Tahoma"/>
            <family val="2"/>
          </rPr>
          <t xml:space="preserve">
</t>
        </r>
      </text>
    </comment>
    <comment ref="E16" authorId="1" shapeId="0" xr:uid="{C61CC557-DDA3-4DEA-9739-9A10E6DE6070}">
      <text>
        <r>
          <rPr>
            <b/>
            <sz val="9"/>
            <color indexed="81"/>
            <rFont val="Tahoma"/>
            <family val="2"/>
          </rPr>
          <t>Emily Giles:</t>
        </r>
        <r>
          <rPr>
            <sz val="9"/>
            <color indexed="81"/>
            <rFont val="Tahoma"/>
            <family val="2"/>
          </rPr>
          <t xml:space="preserve">
All of study area</t>
        </r>
      </text>
    </comment>
    <comment ref="F16" authorId="1" shapeId="0" xr:uid="{1E2346EE-B424-49A9-AE37-AE0096AA6AF0}">
      <text>
        <r>
          <rPr>
            <b/>
            <sz val="9"/>
            <color indexed="81"/>
            <rFont val="Tahoma"/>
            <family val="2"/>
          </rPr>
          <t>Emily Giles:</t>
        </r>
        <r>
          <rPr>
            <sz val="9"/>
            <color indexed="81"/>
            <rFont val="Tahoma"/>
            <family val="2"/>
          </rPr>
          <t xml:space="preserve">
Shoreline of Grand Lake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Outdoors</author>
  </authors>
  <commentList>
    <comment ref="L14" authorId="0" shapeId="0" xr:uid="{EFD53701-C4EC-42AB-9E37-FEB44E6D3C37}">
      <text>
        <r>
          <rPr>
            <sz val="12"/>
            <color indexed="81"/>
            <rFont val="Tahoma"/>
            <family val="2"/>
          </rPr>
          <t>e.g.  gathering information or surveys (pre-action) / monitoring for reporting purposes (post-action) / experimental monitoring for adaptive management if learning is part of the action</t>
        </r>
      </text>
    </comment>
    <comment ref="P14" authorId="0" shapeId="0" xr:uid="{179A3517-FE55-49DA-9ECC-958A349349E3}">
      <text>
        <r>
          <rPr>
            <sz val="12"/>
            <color indexed="81"/>
            <rFont val="Tahoma"/>
            <family val="2"/>
          </rPr>
          <t>e.g. training staff / education and extension / stakeholder engagement processes</t>
        </r>
        <r>
          <rPr>
            <sz val="9"/>
            <color indexed="81"/>
            <rFont val="Tahoma"/>
            <family val="2"/>
          </rPr>
          <t xml:space="preserve">
</t>
        </r>
      </text>
    </comment>
    <comment ref="AG14" authorId="0" shapeId="0" xr:uid="{8C4B3E9C-408F-4A9C-80C6-A1DDC7222FDC}">
      <text>
        <r>
          <rPr>
            <sz val="12"/>
            <color indexed="81"/>
            <rFont val="Tahoma"/>
            <family val="2"/>
          </rPr>
          <t>e.g.  gathering information or surveys (pre-action) / monitoring for reporting purposes (post-action) / experimental monitoring for adaptive management if learning is part of the action</t>
        </r>
      </text>
    </comment>
    <comment ref="AK14" authorId="0" shapeId="0" xr:uid="{2F251288-8831-4A5D-960E-DBAB4AC4CD42}">
      <text>
        <r>
          <rPr>
            <sz val="12"/>
            <color indexed="81"/>
            <rFont val="Tahoma"/>
            <family val="2"/>
          </rPr>
          <t>e.g. training staff / education and extension / stakeholder engagement processes</t>
        </r>
        <r>
          <rPr>
            <sz val="9"/>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Outdoors</author>
  </authors>
  <commentList>
    <comment ref="L14" authorId="0" shapeId="0" xr:uid="{F907C17E-0A21-4778-94FE-1754695A42C3}">
      <text>
        <r>
          <rPr>
            <sz val="12"/>
            <color indexed="81"/>
            <rFont val="Tahoma"/>
            <family val="2"/>
          </rPr>
          <t>e.g.  gathering information or surveys (pre-action) / monitoring for reporting purposes (post-action) / experimental monitoring for adaptive management if learning is part of the action</t>
        </r>
      </text>
    </comment>
    <comment ref="P14" authorId="0" shapeId="0" xr:uid="{C0E03DA0-E0E1-467A-9F12-A6D9EFB590F5}">
      <text>
        <r>
          <rPr>
            <sz val="12"/>
            <color indexed="81"/>
            <rFont val="Tahoma"/>
            <family val="2"/>
          </rPr>
          <t>e.g. training staff / education and extension / stakeholder engagement processes</t>
        </r>
        <r>
          <rPr>
            <sz val="9"/>
            <color indexed="81"/>
            <rFont val="Tahoma"/>
            <family val="2"/>
          </rPr>
          <t xml:space="preserve">
</t>
        </r>
      </text>
    </comment>
    <comment ref="AG14" authorId="0" shapeId="0" xr:uid="{43C1D56A-409E-45C7-B0DE-A20BF2420413}">
      <text>
        <r>
          <rPr>
            <sz val="12"/>
            <color indexed="81"/>
            <rFont val="Tahoma"/>
            <family val="2"/>
          </rPr>
          <t>e.g.  gathering information or surveys (pre-action) / monitoring for reporting purposes (post-action) / experimental monitoring for adaptive management if learning is part of the action</t>
        </r>
      </text>
    </comment>
    <comment ref="AK14" authorId="0" shapeId="0" xr:uid="{456D98CD-93BE-4A12-8E5E-B99DC7683BC3}">
      <text>
        <r>
          <rPr>
            <sz val="12"/>
            <color indexed="81"/>
            <rFont val="Tahoma"/>
            <family val="2"/>
          </rPr>
          <t>e.g. training staff / education and extension / stakeholder engagement processes</t>
        </r>
        <r>
          <rPr>
            <sz val="9"/>
            <color indexed="81"/>
            <rFont val="Tahoma"/>
            <family val="2"/>
          </rPr>
          <t xml:space="preserve">
</t>
        </r>
      </text>
    </comment>
    <comment ref="BB14" authorId="0" shapeId="0" xr:uid="{FF3B1A02-AB60-4C23-91D1-2ACD26D9B52C}">
      <text>
        <r>
          <rPr>
            <sz val="12"/>
            <color indexed="81"/>
            <rFont val="Tahoma"/>
            <family val="2"/>
          </rPr>
          <t>e.g.  gathering information or surveys (pre-action) / monitoring for reporting purposes (post-action) / experimental monitoring for adaptive management if learning is part of the action</t>
        </r>
      </text>
    </comment>
    <comment ref="BF14" authorId="0" shapeId="0" xr:uid="{0F1D859F-223B-47E5-9192-1D1D53818C26}">
      <text>
        <r>
          <rPr>
            <sz val="12"/>
            <color indexed="81"/>
            <rFont val="Tahoma"/>
            <family val="2"/>
          </rPr>
          <t>e.g. training staff / education and extension / stakeholder engagement processes</t>
        </r>
        <r>
          <rPr>
            <sz val="9"/>
            <color indexed="81"/>
            <rFont val="Tahoma"/>
            <family val="2"/>
          </rPr>
          <t xml:space="preserve">
</t>
        </r>
      </text>
    </comment>
  </commentList>
</comments>
</file>

<file path=xl/sharedStrings.xml><?xml version="1.0" encoding="utf-8"?>
<sst xmlns="http://schemas.openxmlformats.org/spreadsheetml/2006/main" count="2289" uniqueCount="640">
  <si>
    <t>Management Strategy:</t>
  </si>
  <si>
    <t>Goal:</t>
  </si>
  <si>
    <t>Experts:</t>
  </si>
  <si>
    <t>Feasibility:</t>
  </si>
  <si>
    <t>Management action 1:</t>
  </si>
  <si>
    <t>% Uptake:</t>
  </si>
  <si>
    <t>% Success:</t>
  </si>
  <si>
    <t>Cost Type</t>
  </si>
  <si>
    <t>Details and Units</t>
  </si>
  <si>
    <t>Extent</t>
  </si>
  <si>
    <t>Cost / Year</t>
  </si>
  <si>
    <t>Start Year</t>
  </si>
  <si>
    <t>Notes</t>
  </si>
  <si>
    <t>Materials, fuel, transport and equipment</t>
  </si>
  <si>
    <t>Labour and/or FTEs (including individuals already employed)</t>
  </si>
  <si>
    <t>Accommodation, travel,  etc.</t>
  </si>
  <si>
    <t>Lost production (opportunity costs) OR compensation</t>
  </si>
  <si>
    <t>Survey or monitoring (if needed to implement the action)</t>
  </si>
  <si>
    <t>Development of management plan</t>
  </si>
  <si>
    <t>Capacity building (e.g., training, stakeholder engagement)</t>
  </si>
  <si>
    <t>Co-ordinating implementation</t>
  </si>
  <si>
    <t>Year</t>
  </si>
  <si>
    <t>Total</t>
  </si>
  <si>
    <t>Management action 2:</t>
  </si>
  <si>
    <t xml:space="preserve">e.g. 15% = improbable, 25% = unlikely, 50% = fifty-fifty, 75% = likely, 85% = probable, 100% = certain  </t>
  </si>
  <si>
    <t>INSTRUCTIONS</t>
  </si>
  <si>
    <t>Costs:</t>
  </si>
  <si>
    <t xml:space="preserve">Estimate the probability of uptake and success (in %, from 0 - 100%) for each supporting action
</t>
  </si>
  <si>
    <t>Note that the feasibility is calculated automatically from the % uptake and % success</t>
  </si>
  <si>
    <t>Estimate one-off / ongoing costs for each supporting action ($, $/ha, FTE’s, etc.), provide a range where appropriate</t>
  </si>
  <si>
    <t>Survey or monitoring (if needed to implement the action or for adaptive mgmt)</t>
  </si>
  <si>
    <t>Accommodation, travel, etc.</t>
  </si>
  <si>
    <t>NPV with discount rates</t>
  </si>
  <si>
    <t>Management action 8:</t>
  </si>
  <si>
    <t>Management action 7:</t>
  </si>
  <si>
    <t>Management action 6:</t>
  </si>
  <si>
    <t>Management action 5:</t>
  </si>
  <si>
    <t>Management action 4:</t>
  </si>
  <si>
    <t>Management action 3:</t>
  </si>
  <si>
    <t>NOTE: The cells below are filled in automatically with the costs for each year of the time horizon, using values from the corresponding columns in the table above. If additional columns were added, copy the formula from the adjacent column into the new column</t>
  </si>
  <si>
    <t>If more cost units are needed, insert additional columns by highlighting an entire column, right-clicking and selecting 'Insert'</t>
  </si>
  <si>
    <t>Feasibility</t>
  </si>
  <si>
    <t>Interval (years)</t>
  </si>
  <si>
    <t>Additional comments on feasibility:</t>
  </si>
  <si>
    <t># of Occurrences (years)</t>
  </si>
  <si>
    <t>Development of management plan/policy</t>
  </si>
  <si>
    <t xml:space="preserve">Species: </t>
  </si>
  <si>
    <t>Materials, fuel, transport and equipment (genotyping work)</t>
  </si>
  <si>
    <t>Improve forest land management practices to increase the probability of persistence of identified species</t>
  </si>
  <si>
    <t>Public Land Management</t>
  </si>
  <si>
    <t>Identify and protect known occurrences of rare, restricted plants and lichen communities (Identification for Twayblade,  Pinedrops, Black-foam Lichen; protection for all plants).</t>
  </si>
  <si>
    <t>All plants</t>
  </si>
  <si>
    <t xml:space="preserve">Field work, plannign and SDM modelling; 30 days fieldwork/modelling; 30 days x 3 species over 3 years  = 10 days x 3 species x 3 years </t>
  </si>
  <si>
    <t>30 days x $350 day</t>
  </si>
  <si>
    <t>Data management, data entry, reporting</t>
  </si>
  <si>
    <t>field expenses</t>
  </si>
  <si>
    <t>Protect the land - no-low cost</t>
  </si>
  <si>
    <t>Once species identified, the data is available for distribution to land managers; educate land managers (park managers)</t>
  </si>
  <si>
    <t>Note for private land - tax incentive for protection on private land  $$</t>
  </si>
  <si>
    <t>Advance the identification of CH for Odonates, Cobblestone Tiger Beetle, Monarchs and Bumblebees</t>
  </si>
  <si>
    <t>Odonates (understanding habitat needs) ).25 FTE</t>
  </si>
  <si>
    <t>Cobblestone beetle (0.2 FTE)</t>
  </si>
  <si>
    <t>Monarchs (0.25 FTE)</t>
  </si>
  <si>
    <t>Bumblebees (0.25 FTE)</t>
  </si>
  <si>
    <t xml:space="preserve">Identify and protect bat maternity colonies and winter hibernacula (Bats), and manage maternity sites (Bats) </t>
  </si>
  <si>
    <t>Vehicle</t>
  </si>
  <si>
    <t>Bats</t>
  </si>
  <si>
    <t>Research and identify hotspots for wildlife crossings (including for turtles, migratory fish) to guide planning decisions for road placement decisions,  appropriate restrictions (eg. slow downs) and infrastructure (eg. crossings, culverts)</t>
  </si>
  <si>
    <t>Turtles, Migratory fish, other wildlife</t>
  </si>
  <si>
    <t>DTI Staff - Analyst</t>
  </si>
  <si>
    <t xml:space="preserve">Regional travel by vehicle </t>
  </si>
  <si>
    <t>Forestry Land Management Practices</t>
  </si>
  <si>
    <t>wood turtle</t>
  </si>
  <si>
    <t>All species</t>
  </si>
  <si>
    <t>Research to identify the distribution of wood turtles by watershed across the province</t>
  </si>
  <si>
    <t>f. Ensure that forest companies have the best available data on species occurrences</t>
  </si>
  <si>
    <t>Vehicle/fuel</t>
  </si>
  <si>
    <t>0.5 FTE (gov biologist)</t>
  </si>
  <si>
    <t>0.5 FTE Technical</t>
  </si>
  <si>
    <t>0.5 FTE Technical/field</t>
  </si>
  <si>
    <t>Food</t>
  </si>
  <si>
    <t xml:space="preserve">40 field days x 2 0.5 FTES x $70/day </t>
  </si>
  <si>
    <t>Coordinating partners to collect data, Field work to identify and model distribution</t>
  </si>
  <si>
    <t>observation plus eDNA samples</t>
  </si>
  <si>
    <t>10K year x 5 groups (3 forest companies + 2 big landholders)</t>
  </si>
  <si>
    <t xml:space="preserve">General sense of likelihood of uptake and success, but largely since target is restricted to "informing" management options rather than implementation </t>
  </si>
  <si>
    <t>Vehicles - rentals</t>
  </si>
  <si>
    <t>Fuel &amp; Maintenance</t>
  </si>
  <si>
    <t>10 Msc</t>
  </si>
  <si>
    <t>6 Students</t>
  </si>
  <si>
    <t>Cabins</t>
  </si>
  <si>
    <t>Research Supplies including Telemetry - (eg. Modis tags for birds)</t>
  </si>
  <si>
    <t>Lost production (opportunity costs) OR compensation costs</t>
  </si>
  <si>
    <t>Protect, restore and connect habitats necessary to maintain persistence of identified species</t>
  </si>
  <si>
    <t>List goals of strategy here</t>
  </si>
  <si>
    <t xml:space="preserve">Develop coordinated conservation implementation plan for private land – Coordinator, central hub for information, ecosystem-based approach </t>
  </si>
  <si>
    <t xml:space="preserve">Implement coordinated conservation plan for private land </t>
  </si>
  <si>
    <t>2 FTE</t>
  </si>
  <si>
    <t>Mileage (15,000Km/person)</t>
  </si>
  <si>
    <t xml:space="preserve">Outreach materials </t>
  </si>
  <si>
    <t>5 FTE</t>
  </si>
  <si>
    <t>1 FTE Coordinator</t>
  </si>
  <si>
    <t>Incentives for landowners to attend 3 workshops/year</t>
  </si>
  <si>
    <t>Costs of hosting workshop</t>
  </si>
  <si>
    <t>watershed</t>
  </si>
  <si>
    <t>Office space/overhead</t>
  </si>
  <si>
    <t>4 meetings day/year with stakeholders 25 people (est. 500Km per meeting)</t>
  </si>
  <si>
    <t>meeting expenses</t>
  </si>
  <si>
    <t>site visits</t>
  </si>
  <si>
    <t xml:space="preserve">Website/database for citizen science, pamphlets, brochures, etc. </t>
  </si>
  <si>
    <t>Training workshops for landowners - citizen science and habitat restoration</t>
  </si>
  <si>
    <t>Rental costs, food, etc</t>
  </si>
  <si>
    <t>$20M capital investment in endowment fund for Private land purchases for conservation (contributes to Target 1)</t>
  </si>
  <si>
    <t>Capital Investment</t>
  </si>
  <si>
    <t>Private Land Management</t>
  </si>
  <si>
    <t>Wetland and Aquatic Habitat Management</t>
  </si>
  <si>
    <t>Protecting, maintaining and enhancing wetlands and aquatic habitat connectivity</t>
  </si>
  <si>
    <t>Identify small forest wetlands / ephemeral streams and improve overall wetland policy (for all small wetlands)</t>
  </si>
  <si>
    <t>Mitigation of culvert impacts ensuring proper aquatic passage (we split this from the original action circulated)</t>
  </si>
  <si>
    <t>Bank stabilization, wetland restoration and in-stream restoration</t>
  </si>
  <si>
    <t>area (ha) and associated volume of wood around the wetland</t>
  </si>
  <si>
    <t>1 FTE</t>
  </si>
  <si>
    <t>whole watershed</t>
  </si>
  <si>
    <t>increasing wetland buffer zones from 30 m to 70 m (for wetlands over 1 ha) and maintaining 7m buffer on smaller wetlands</t>
  </si>
  <si>
    <t>co-benefits: $275,000 / ha for water filtration and retention provided by uncut forest land.  In NS report, section 3.2.2</t>
  </si>
  <si>
    <t>Some of this work is on-going via the Aboriginal Strategies Fisheries workers</t>
  </si>
  <si>
    <t xml:space="preserve">Flow management from dams </t>
  </si>
  <si>
    <t>Improving and maintaining healthy hydrological cycles and freshwater connectivity</t>
  </si>
  <si>
    <t>Better flow management through dam (Loss of power generation/ change of flow by ~10% of peak; Also addresses smolt movement)</t>
  </si>
  <si>
    <t>Improve fish passage [installation of downstream collection and/or bypass for MQ, BW, TK; for TB improve operation]</t>
  </si>
  <si>
    <t>Already discussed - very likely for Mactaquac Dam which is the biggest dam</t>
  </si>
  <si>
    <t>Success is largely dependent on the species</t>
  </si>
  <si>
    <t>Surveys and long-term monitoring for baseline information. Includes staff, training, equipment, travel, and accomodation</t>
  </si>
  <si>
    <t>Improve lift for passage at Mactaquac dam ($100M). $100M for remaining 3 dams. Includes materials, labour, etc.</t>
  </si>
  <si>
    <t>Survey, monitoring, operations (4 dams)</t>
  </si>
  <si>
    <t>Mactaquac</t>
  </si>
  <si>
    <t>4 dams (MQ, BW, TK, TB)</t>
  </si>
  <si>
    <t>Assuming 20% capacity - MQ(668MW); BW(112MW); TB(20MW); GF(66MW); TK(35MW); SI(9MW). 7 hours at peak and 17 hours off-peak. Change flows to 5.5 hours peak and 18.5 hours off-peak.</t>
  </si>
  <si>
    <t>Group had difficulty specifying this number. In the USA, this was $23M USA. Document in email.</t>
  </si>
  <si>
    <t>Would like to put small amount ($25K) in first 5 years. The $110,000 is accurate - not cited because contributor wanted to remain anonymous.</t>
  </si>
  <si>
    <t xml:space="preserve"> Values based on pro-rating NB Power's estimates</t>
  </si>
  <si>
    <t>Based on estimates from DFO</t>
  </si>
  <si>
    <t>Dam Removal</t>
  </si>
  <si>
    <t>% Uptake is relative to 2030, given the timeline of NB Power</t>
  </si>
  <si>
    <t>Restoring healthy hydrological cycles and freshwater connectivity</t>
  </si>
  <si>
    <t>Enforcement and increased surveillance collection of SAR</t>
  </si>
  <si>
    <t>Public outreach and communication</t>
  </si>
  <si>
    <t>Field gear</t>
  </si>
  <si>
    <t xml:space="preserve">Mileage 10,000 km *50c/km </t>
  </si>
  <si>
    <t xml:space="preserve">1 FTE (online)
</t>
  </si>
  <si>
    <t>10 FTE (salmon)</t>
  </si>
  <si>
    <t>Travel &amp; conferences</t>
  </si>
  <si>
    <t>mileage</t>
  </si>
  <si>
    <t xml:space="preserve">Comms materials, reports, etc. </t>
  </si>
  <si>
    <t>50km (long)</t>
  </si>
  <si>
    <t xml:space="preserve">All of </t>
  </si>
  <si>
    <t>$1,000 each for all 22 staff</t>
  </si>
  <si>
    <t>for all staff</t>
  </si>
  <si>
    <t>1 full time staff investigating online and doing public outreach, and project managing</t>
  </si>
  <si>
    <t>2 person team, just working July/Aug potentially with enforcement capactiy</t>
  </si>
  <si>
    <t>20 people for 6 months of the year</t>
  </si>
  <si>
    <t>Policy and Regulation for poaching &amp; incidental take</t>
  </si>
  <si>
    <t>Reduce illegal poaching and bycatch/incidental take</t>
  </si>
  <si>
    <t>Public campaign around the importance of protecting wetlands</t>
  </si>
  <si>
    <t>Implementing the new wetlands strategy on private land</t>
  </si>
  <si>
    <t>Mileage</t>
  </si>
  <si>
    <t>Equipment/material costs</t>
  </si>
  <si>
    <t>Meeting costs</t>
  </si>
  <si>
    <t>Site visits &amp; vehicles</t>
  </si>
  <si>
    <t>all of watershed</t>
  </si>
  <si>
    <t>Coordinated effort amongst ENGO's multiple</t>
  </si>
  <si>
    <t>Policy and Regulation for small wetlands</t>
  </si>
  <si>
    <t>Better protection of existing wetlands (especially wet forests and small &lt;1 hectare wetlands)</t>
  </si>
  <si>
    <t>Maintain/ improve water quality</t>
  </si>
  <si>
    <t>Maintain and where possible, improve year-round water quality</t>
  </si>
  <si>
    <t>Monitor water quality (odonates, yellow lampmussel, Atlantic salmon)</t>
  </si>
  <si>
    <t>Best management practices to inform (and implement) infrastructure development for stormwater treatment (fish)</t>
  </si>
  <si>
    <t>This piece of information is ESSENTIAL to address issues associated with sewage, agricuture, forestry, etc. Without monitoring we can't address these many issues. But it doesn't make sense to cost it into all.</t>
  </si>
  <si>
    <t>Truck (2); Fuel; Coolers; Jars</t>
  </si>
  <si>
    <t>2 FTE Biologists</t>
  </si>
  <si>
    <t>Entire Watershed</t>
  </si>
  <si>
    <t>23 major municiaplities (Fredericton, Oromocto, Saint John, Woodstock, Grand Falls and Edmuston would have 2)</t>
  </si>
  <si>
    <t>Not every pond every year, but the staff would be FTE for this period</t>
  </si>
  <si>
    <t>1 FTE - outreach coordinator, comms support</t>
  </si>
  <si>
    <t>Travel</t>
  </si>
  <si>
    <t>Incentives for homeowners (tax rebate)</t>
  </si>
  <si>
    <t xml:space="preserve">Breeding, rearing and re-introduction </t>
  </si>
  <si>
    <t>salmon to follow up</t>
  </si>
  <si>
    <t>butternut</t>
  </si>
  <si>
    <t>Butternut</t>
  </si>
  <si>
    <t>Black Ash</t>
  </si>
  <si>
    <t>yellow lampmussel</t>
  </si>
  <si>
    <t xml:space="preserve">Research to understand virulance of butternut canker (identify strains) and to undertsand hydribization potential </t>
  </si>
  <si>
    <t>gap collection of seeds for ex-situ conservation &amp; seed banking</t>
  </si>
  <si>
    <t>Undertsanding the genetic variation of Black Ash in New Brunswick and undertaking a representative collection of seed</t>
  </si>
  <si>
    <t>Population Augmentation of Yellow lampmussel (captive rearing, monitoring/research)</t>
  </si>
  <si>
    <t>Improvements to facilities at Mactaquac for salmon enhancement</t>
  </si>
  <si>
    <t>Goal: Setting the stage for future reintroduction work if necessary</t>
  </si>
  <si>
    <t xml:space="preserve">Success depends on marker development </t>
  </si>
  <si>
    <t>10 sites across NB range x 2 samples each</t>
  </si>
  <si>
    <t>Common garden experimen to look at hybridization and native resistance</t>
  </si>
  <si>
    <t>Cost of trees</t>
  </si>
  <si>
    <t>Technician (0.25 FTE)</t>
  </si>
  <si>
    <t>Research Scientist (0.50 FTE - in-kind)</t>
  </si>
  <si>
    <t>Student - in-kind monitoring</t>
  </si>
  <si>
    <t>Genotyping 20 x 30 samples x 20</t>
  </si>
  <si>
    <t>Includes equipment, fuel</t>
  </si>
  <si>
    <t>Research Scientist (0.1 FTE/YR)</t>
  </si>
  <si>
    <t>Technician (0.2 FTE)</t>
  </si>
  <si>
    <t>PhD (0.5)</t>
  </si>
  <si>
    <t>1 FTE Technician</t>
  </si>
  <si>
    <t>Water quality improvement in tanks (increases disease risk); invoves filtration UV &amp;ozone</t>
  </si>
  <si>
    <t>Centralization of early rearing facilty to single site</t>
  </si>
  <si>
    <t xml:space="preserve">Tanks for different Conservation units </t>
  </si>
  <si>
    <t>Labour saving as opposed to costs here</t>
  </si>
  <si>
    <t>3-5K</t>
  </si>
  <si>
    <t>Fencing of sites (2 x 40K)</t>
  </si>
  <si>
    <t>9000 trees x .34 cents</t>
  </si>
  <si>
    <t>project runs for 5 years</t>
  </si>
  <si>
    <t>600 samples to process</t>
  </si>
  <si>
    <t>Take % of startup ofr account electricity costs</t>
  </si>
  <si>
    <t>Salmon</t>
  </si>
  <si>
    <t>Regional travel</t>
  </si>
  <si>
    <t xml:space="preserve">1/2 FTE </t>
  </si>
  <si>
    <t>1 FTE - Outreach officer</t>
  </si>
  <si>
    <t>Signage</t>
  </si>
  <si>
    <t>Overall feasibility was seen as high if resources were available</t>
  </si>
  <si>
    <t>Disease Management</t>
  </si>
  <si>
    <t>Outreach and awareness to minimize transmission of WNS and compliance with decontamination protocols</t>
  </si>
  <si>
    <t>Invasive species management</t>
  </si>
  <si>
    <t>Social marketing and awareness of establishment and spread of invasive species (plants and fish)</t>
  </si>
  <si>
    <t>Enforcement and compliance promotion of regulations and policies - DFO and province of NB - including via a Guardian program</t>
  </si>
  <si>
    <t>Develop a provincial aquatic invasive species policy</t>
  </si>
  <si>
    <t>Cleaning stations for boats and recreational vehicles</t>
  </si>
  <si>
    <t>BMPs for honeybee and commercial bee management (escapes and disease transmission)</t>
  </si>
  <si>
    <t>Research impacts of non-native earthworms in forest (Wood Thrush)</t>
  </si>
  <si>
    <t>Develop and implement provincial policy requiring native plants used in site restoration to be locally sourced</t>
  </si>
  <si>
    <t xml:space="preserve">If funding is available then there a few, if any, major hurdles for uptake.  Success could be limited by ability to meet key target audiences </t>
  </si>
  <si>
    <t>Signage, printing, other materials</t>
  </si>
  <si>
    <t>Behavioural scientists - post-doc</t>
  </si>
  <si>
    <t>Full-time education and awareness office</t>
  </si>
  <si>
    <t>Regional travel - phase 2</t>
  </si>
  <si>
    <t>8 Vehicles - 4x4</t>
  </si>
  <si>
    <t xml:space="preserve">Maintenance &amp; Fuel </t>
  </si>
  <si>
    <t>2 Provincial Compliance Officers</t>
  </si>
  <si>
    <t>6 - FN Guardians</t>
  </si>
  <si>
    <t>Training</t>
  </si>
  <si>
    <t>1/2 FTE - Sr. Policy Analyst</t>
  </si>
  <si>
    <t>1/2 FTE Consultation Coordiaton</t>
  </si>
  <si>
    <t>Lawyers</t>
  </si>
  <si>
    <t>In-person community meetings (FN)</t>
  </si>
  <si>
    <t>Translation</t>
  </si>
  <si>
    <t>Cleaning units for 10 sites</t>
  </si>
  <si>
    <t>Maintenance Cost</t>
  </si>
  <si>
    <t>Installation costs</t>
  </si>
  <si>
    <t>Service Contract</t>
  </si>
  <si>
    <t>Contract for writing of the BMP</t>
  </si>
  <si>
    <t>Contract for outreach</t>
  </si>
  <si>
    <t>Field equipment</t>
  </si>
  <si>
    <t>PHD Student</t>
  </si>
  <si>
    <t>Masters Student</t>
  </si>
  <si>
    <t>Fieldwork</t>
  </si>
  <si>
    <t>Consultation with government departments and project developers</t>
  </si>
  <si>
    <t>Conferences</t>
  </si>
  <si>
    <t>Manage predators</t>
  </si>
  <si>
    <t>Reduce mortality from predation associated with cats and problematic species</t>
  </si>
  <si>
    <t>Research to understand scope of the threat of cats and their impact on birds, focusing on rural communities (farms), and ongoing monitoring</t>
  </si>
  <si>
    <t>Implement and enforce local policies on cat licensing and tracking, including free microchipping program for pets</t>
  </si>
  <si>
    <t>Trap and cull predators at problem areas</t>
  </si>
  <si>
    <t>scaled down version with 15 sites</t>
  </si>
  <si>
    <t>Identify problem areas and implement targeted program to promote better waste management system</t>
  </si>
  <si>
    <t>Use mesopredator deterrents to discourage nest predation and implement nest protection program - last resort, assuming small populations only</t>
  </si>
  <si>
    <t>Research to determine location of problem areas (high incidence of predation), and modelling study to predict locations of potential predation</t>
  </si>
  <si>
    <t>success depends on staff ability to find nests, make sure someone is checking work</t>
  </si>
  <si>
    <t>GPS units, etc. likely in kind</t>
  </si>
  <si>
    <t>Honours student project</t>
  </si>
  <si>
    <t>Monitoring program</t>
  </si>
  <si>
    <t>Honours student project (rental car, fuel, accommodation)</t>
  </si>
  <si>
    <t>technician to microchip at rate of $40/ cat * 10000</t>
  </si>
  <si>
    <t>Develop incentive program</t>
  </si>
  <si>
    <t>developing social marketing campaign to increase adoption</t>
  </si>
  <si>
    <t>Fuel</t>
  </si>
  <si>
    <t>0.5 FTE wildlife control officer</t>
  </si>
  <si>
    <t>Accomodation, per diem ($200) X 20 overnight days</t>
  </si>
  <si>
    <t>funding for animal shelters ($75000 x 5 shelters)</t>
  </si>
  <si>
    <t>annual supplementary funding</t>
  </si>
  <si>
    <t>in-kind from landowners</t>
  </si>
  <si>
    <t>data management &amp; analysis</t>
  </si>
  <si>
    <t>1 FTE for 4 months  to coordinate landowner trapping</t>
  </si>
  <si>
    <t>predator proof bins in public areas = 2 per sites * 50</t>
  </si>
  <si>
    <t>1 FTE collecting info on problems and inform household on better waste mgmt systems</t>
  </si>
  <si>
    <t xml:space="preserve">deterrent spray </t>
  </si>
  <si>
    <t>materials for nest boxes (made by volunteers)</t>
  </si>
  <si>
    <t>lit review/research to identify effective deterrents</t>
  </si>
  <si>
    <t>monitor population response to protection program</t>
  </si>
  <si>
    <t>Coordinate program and data management/analysis</t>
  </si>
  <si>
    <t>rental vehicle+fuel for 4 months a year</t>
  </si>
  <si>
    <t>other equipment</t>
  </si>
  <si>
    <t>Master's thesis</t>
  </si>
  <si>
    <t>targeted areas</t>
  </si>
  <si>
    <t>targeted area</t>
  </si>
  <si>
    <t>5 shelters</t>
  </si>
  <si>
    <t>$10000 * 5 shelters</t>
  </si>
  <si>
    <t>4km stretch of beach on average per site</t>
  </si>
  <si>
    <t>25% of problem  areas within focus area (Saint John River)</t>
  </si>
  <si>
    <t>2 months per year FTE $30/h  for 37.5 h per week</t>
  </si>
  <si>
    <t>Public areas</t>
  </si>
  <si>
    <t>=$15/h people 40h per week</t>
  </si>
  <si>
    <t>1 months FTE student ($2000/weeks</t>
  </si>
  <si>
    <t>mostly labour costs (consultant)</t>
  </si>
  <si>
    <t>vehicle already owned (in kind)</t>
  </si>
  <si>
    <t>151 sites = 25% of these will need staff labour, other 25% are in-kind contribution (stewardship work by farmers)</t>
  </si>
  <si>
    <t>on going monitoring of nesting beaches to estimate predation rates, every year but with rotating sites</t>
  </si>
  <si>
    <t>don't actually how many sites</t>
  </si>
  <si>
    <t>don't know unit cost</t>
  </si>
  <si>
    <t>Pollution reduction and management</t>
  </si>
  <si>
    <t>1/2 FTE - SR Policy Analyst</t>
  </si>
  <si>
    <t>1/2 FTE Consultation Coordination</t>
  </si>
  <si>
    <t>5-year education and "buy-back" program for hunters to incentivize switching to non-lead ammo and subsequent regulation to reduce use of lead bullets by hunters (benefit to Bald Eagle)</t>
  </si>
  <si>
    <t>In-person community consultations</t>
  </si>
  <si>
    <t xml:space="preserve">Climate change mitigation and adaptation (compensatory actions) </t>
  </si>
  <si>
    <t>Mitigate/offset the negative impacts of climate change on wildlife.</t>
  </si>
  <si>
    <t xml:space="preserve">Note that we have limited expertise. </t>
  </si>
  <si>
    <t xml:space="preserve">Maintain food availability for bees by providing early flowering plant. </t>
  </si>
  <si>
    <t xml:space="preserve">Specifically: Provincial education program targeting public (traditional &amp; social media etc) &amp; young people (traveling educational program) to love bees and understand what they can do on their private property to help them. This may include traditional and social media campagins with marketing programs (not government information program). There could be an element that encourages aboriginal organizations to come in to schools and would require honoraria to make possible. </t>
  </si>
  <si>
    <t>Establish a grant program for municipalities, communities and NGOs to grow &amp; maintain early flowering native plants gardens &amp; do outreach.</t>
  </si>
  <si>
    <t>Design and implement policy to foster (e.g., prevent spraying) of early flowering plants on provincial land.</t>
  </si>
  <si>
    <t xml:space="preserve">60% feasibility because even if the program is youth targetted it isn't going to be 100%. And we have an aging demographic that is hard to reach. In the next 20-25 years it'll take time. The older demographic are the ones that have the land and the decision making capability. </t>
  </si>
  <si>
    <t xml:space="preserve">Per elementary school cost is 250. </t>
  </si>
  <si>
    <t>1 FTE Educator</t>
  </si>
  <si>
    <t>.15 FTE Outreach (low level)</t>
  </si>
  <si>
    <t xml:space="preserve">Travel costs for school visits to give assembly presentations </t>
  </si>
  <si>
    <t>Government outsource (contract) development of educational program would take a single outreach program development expert 1 year, plus assistance from subject matter expert.</t>
  </si>
  <si>
    <t>Grant</t>
  </si>
  <si>
    <t>Grant administrator</t>
  </si>
  <si>
    <t>1 FTE Medium level Policy Analyst</t>
  </si>
  <si>
    <t xml:space="preserve">0.1 FTE enforcement </t>
  </si>
  <si>
    <t>Assume baseline monitoring is already being done and can be used to monitor success of implementation</t>
  </si>
  <si>
    <t>All schools</t>
  </si>
  <si>
    <t>We don't know if this kind of activity is already underway</t>
  </si>
  <si>
    <t>It'll take time to get it set up and a bit of time to role it out</t>
  </si>
  <si>
    <t>This person goes out to audit that the program is working (no spraying)</t>
  </si>
  <si>
    <t>Identifying and protecting climate refugia for fish.</t>
  </si>
  <si>
    <t xml:space="preserve">Map, prioritize and protect stretches of tributaries that are likely to act as cold-water climate refugia for juvenile/adult Salmon based on habitat availability, fish distribution, climate models, land use planning and groundwater modelling. </t>
  </si>
  <si>
    <t xml:space="preserve">Field costs </t>
  </si>
  <si>
    <t>0.1 FTE Research Scientist</t>
  </si>
  <si>
    <t>2 FTE PhD + 2 technicians</t>
  </si>
  <si>
    <t xml:space="preserve">.25 FTE government person </t>
  </si>
  <si>
    <t>consultation related to protection which can be implemented through forestry management under other projects that will likely be under way</t>
  </si>
  <si>
    <t xml:space="preserve">Uptake: It's so dependent on land ownership issues, and the protection would be difficult, even if areas are possible to prioritize. If these can be protected through critical habitat then this would be an improvement.  Feasibility: There are a lot of other stressors. </t>
  </si>
  <si>
    <t xml:space="preserve">A provincial program is in place to support Regional Service Commissions, municipalities and Local Service District in ensuring that land use plans and watershed plans are forward thinking, climate adapted and benefiting biodiversity. A network exists and is maintained by annual meetings. </t>
  </si>
  <si>
    <t xml:space="preserve">Uptake: If you are offering support the uptake can be good - they're offering them work they don't have to do themselves! Challenge would be where the recommendations or planning requirements suggested are in contrary to what their community expectations are. </t>
  </si>
  <si>
    <t xml:space="preserve">Example: If people move out of the floodplain this creates nearshore habitat, riparian habitat and will benefit all those species that use it. Less nearshore disturbance in boats. AND/OR Tranportation planning may be more efficient, so habitat is less fragmented. </t>
  </si>
  <si>
    <t xml:space="preserve">We assume the following biodiv benefits: </t>
  </si>
  <si>
    <t>Misc</t>
  </si>
  <si>
    <t xml:space="preserve">Provincial coordinator (Experienced &amp; with specific training in the interrelationship between human development, ecology &amp; climate adaptation) </t>
  </si>
  <si>
    <t>3.5 FTE support</t>
  </si>
  <si>
    <t>Travel for meetings with RSC/LSD</t>
  </si>
  <si>
    <t>Annual meetings/workshops to train land-use planners from municipalities Regional Service Commissions (RSC) &amp; Land Service Districts  (LSD) so that they are considering biodiversity when planning climate change adaptation</t>
  </si>
  <si>
    <t>STRATEGY COSTS</t>
  </si>
  <si>
    <t>Forest Pest Management</t>
  </si>
  <si>
    <t>primarily forest birds, but could benefit all</t>
  </si>
  <si>
    <t>2 FTE per site for 1.5 months</t>
  </si>
  <si>
    <t>$12/h people 40 h per week</t>
  </si>
  <si>
    <t>Research to determine whether predation is a major threat in the SJ Watershed, where long-term monitoring sites should be, which sites need predator management, and what strategies should be used for different situations.</t>
  </si>
  <si>
    <t>High likelihood of success with CTB, fairly high with salmon, low with turtle</t>
  </si>
  <si>
    <t>Lab costs ($4,300 per site per year; need additional 35 sites; need better frequency (x2)) [AC: already included in the estimate]</t>
  </si>
  <si>
    <t>6 dams</t>
  </si>
  <si>
    <t>Would like to put small amount ($25K) in first 5 years. The $110,000 is accurate - not cited because contributor wanted to remain anonymous. [AC: see next column]</t>
  </si>
  <si>
    <t>5 dams (not including Mactaquac)</t>
  </si>
  <si>
    <t>6 dams (includes Mactaquac because removal of dam would still require long-term monitoring</t>
  </si>
  <si>
    <t>Assuming 20% capacity -BW(112MW); TB(20MW); GF(66MW); TK(35MW); SI(9MW). 7 hours at peak and 17 hours off-peak. Change flows to 5.5 hours peak and 18.5 hours off-peak.</t>
  </si>
  <si>
    <t>Improve fish passage [installation of downstream collection and/or bypass for BW, TK; for TB improve operation - from Strategy 5, but without Mactaquac costs</t>
  </si>
  <si>
    <t>3 dams (BW, TK, TB)</t>
  </si>
  <si>
    <t>Survey, monitoring, operations (3 dams)</t>
  </si>
  <si>
    <t>1 FTE
Research Scientist leading cumulative effects research</t>
  </si>
  <si>
    <t>1 FTE
2 1/2 time technicians invovled in cumulative effects research</t>
  </si>
  <si>
    <t>Travel associated with field work</t>
  </si>
  <si>
    <t>Need research on cumulative effects of multiple land uses and indirect effects of habitat change (related to hericide use)</t>
  </si>
  <si>
    <t>SJR Watershed (CRI or NRCan has landuse percentages)</t>
  </si>
  <si>
    <t>equipment</t>
  </si>
  <si>
    <t>vehicle</t>
  </si>
  <si>
    <t>equipment+vehicle for extra site on year 4</t>
  </si>
  <si>
    <t>2 FTE for 5 months (1 student $15/h = $12000, 1 tech $20-30/h=$20000)</t>
  </si>
  <si>
    <t>1 Part-time (0.2 FTE) for 6 months</t>
  </si>
  <si>
    <t>labour for extra site in year 4 = $16000 +2400</t>
  </si>
  <si>
    <t>Coordinator, data analyst ($30/h, 50 days/yr per site)</t>
  </si>
  <si>
    <t>coordinator/analyst for extra site in year 4</t>
  </si>
  <si>
    <t>9 sites total, assume 2 sites per year except final year</t>
  </si>
  <si>
    <t>Similar to action 7 but multiply by 4x - prelim research to determine scope of problem</t>
  </si>
  <si>
    <t>Honoraria $100-400 per day, avg $200 per elder per visit</t>
  </si>
  <si>
    <t>All schools (109)</t>
  </si>
  <si>
    <t>Seed collection for Eastern Hemlock</t>
  </si>
  <si>
    <t>Collection equipment (pole pruners, clippers, bags, etc)</t>
  </si>
  <si>
    <t>Long term costs/ storage</t>
  </si>
  <si>
    <t>Forecasting, 2 person crew for 3 - 4 days, incl vehicle</t>
  </si>
  <si>
    <t>Collection, 2 person crew/climbers (10 trees/day)</t>
  </si>
  <si>
    <t>Labwork 16 person days @ $250/person/day</t>
  </si>
  <si>
    <t>Collection travel + meals</t>
  </si>
  <si>
    <t>Training - 1 day, for field crew (2 people) + $300 for trainer</t>
  </si>
  <si>
    <t>Planning/ coordinating, 2-3 days</t>
  </si>
  <si>
    <t>Collection equipment</t>
  </si>
  <si>
    <t>Forecasting, 2 person crew with vehicle @ $250/person/day</t>
  </si>
  <si>
    <t>Collection, 2 person crew (15 tree/day)</t>
  </si>
  <si>
    <t>Lab work (drying, cleaning, processing, testing, storage)</t>
  </si>
  <si>
    <t>Training (1 day) 2 people + trainer ($300)</t>
  </si>
  <si>
    <t>Planning/ coordinating</t>
  </si>
  <si>
    <t>1 site</t>
  </si>
  <si>
    <t>1 day</t>
  </si>
  <si>
    <t>3 sites/populations</t>
  </si>
  <si>
    <t>3 sites</t>
  </si>
  <si>
    <t>14 person days/site</t>
  </si>
  <si>
    <t>2-3 days/species (all 3 sites)</t>
  </si>
  <si>
    <t>Only need to collect from 1 more site in NB</t>
  </si>
  <si>
    <t>in conjunction with 1 NTSC person</t>
  </si>
  <si>
    <t>equipment a one time cost, not per site</t>
  </si>
  <si>
    <t>training is a single cost, not per site (use same crew for all sites)</t>
  </si>
  <si>
    <t>in conjunction with NTSC 1 person</t>
  </si>
  <si>
    <t>all</t>
  </si>
  <si>
    <t>*based on survey in Wright et al. 2019 (Is it necessary to protect such areas (protected areas)?)</t>
  </si>
  <si>
    <t>1 FTE mid-level analyst/scientist</t>
  </si>
  <si>
    <t>engagement and public consultations</t>
  </si>
  <si>
    <t>conduct gap analysis to identify sites or protection</t>
  </si>
  <si>
    <t>Analyst Overheads + Benefits</t>
  </si>
  <si>
    <t xml:space="preserve">Coordinator - engagement  - (assume 0.3 FTE, or 4 months/year) </t>
  </si>
  <si>
    <t>Overhead + benefits</t>
  </si>
  <si>
    <t>*assume data analyst</t>
  </si>
  <si>
    <t>*assume scientist position - $75000/a</t>
  </si>
  <si>
    <t>overheads + benefits (tech)</t>
  </si>
  <si>
    <t>overheads + benefits (biologist)</t>
  </si>
  <si>
    <t>Research Assistants</t>
  </si>
  <si>
    <t>*assume program coordinator position</t>
  </si>
  <si>
    <t>*assume policy analyst position</t>
  </si>
  <si>
    <t>overheads + benefits</t>
  </si>
  <si>
    <t>for both FTEs</t>
  </si>
  <si>
    <t>*assume program coordinator</t>
  </si>
  <si>
    <t>overhead + benefits for coordinator</t>
  </si>
  <si>
    <t>*assume field technicians (for site visits)</t>
  </si>
  <si>
    <t xml:space="preserve">overhead + benefits </t>
  </si>
  <si>
    <t>for all FTEs</t>
  </si>
  <si>
    <t>maintenance and updating of the database *data analyst</t>
  </si>
  <si>
    <t>monitoring and enforcement of buffer policy * enforcement officer</t>
  </si>
  <si>
    <t>fuel + maintenance</t>
  </si>
  <si>
    <t xml:space="preserve">vehicle @ $50K every 10 years </t>
  </si>
  <si>
    <t>Possible research project *assume PhD student</t>
  </si>
  <si>
    <t>overhead + benefits for analyst</t>
  </si>
  <si>
    <t>overhead + benefits for enforcement officers</t>
  </si>
  <si>
    <t>verify existing models and prioritize culvers for next 5 years * assume data analyst</t>
  </si>
  <si>
    <t>overhead +benefits</t>
  </si>
  <si>
    <t>*assume field techs</t>
  </si>
  <si>
    <t>vehicles + fuel for monitoring</t>
  </si>
  <si>
    <t>overhead + benefits</t>
  </si>
  <si>
    <t>.33 FTE (CBT)</t>
  </si>
  <si>
    <t>Travel allowance for trade conferences/incidental field work costs</t>
  </si>
  <si>
    <t>*assume communications officer</t>
  </si>
  <si>
    <t>1 FTE *assume communications officer</t>
  </si>
  <si>
    <t>*assume lab technicians/data analyst</t>
  </si>
  <si>
    <t>Signage and materials</t>
  </si>
  <si>
    <t>overhead + benefits (technician)</t>
  </si>
  <si>
    <t>overhead + benefits for staff</t>
  </si>
  <si>
    <t>Part time- engagement officers</t>
  </si>
  <si>
    <t>overhead + benefits for postdoc</t>
  </si>
  <si>
    <t xml:space="preserve">overhead + benefits for FTE </t>
  </si>
  <si>
    <t>overhead + benefits for part time officers</t>
  </si>
  <si>
    <t>overhead + benefits for officers</t>
  </si>
  <si>
    <t>overheads + benefits for Staff</t>
  </si>
  <si>
    <t>overhead + benefit for coordinator</t>
  </si>
  <si>
    <t>*used same as research on forest bird distribution</t>
  </si>
  <si>
    <t>Signage, other outreach/educational materials</t>
  </si>
  <si>
    <t>vehicle for enforcement officers</t>
  </si>
  <si>
    <t>fuel + vehicle maintenance</t>
  </si>
  <si>
    <t>in-kind from various eNGOs, lake/watershed associations</t>
  </si>
  <si>
    <t>1 FTE mid-level analyst/manager</t>
  </si>
  <si>
    <t>1 FTE mid-level manage/program coordinator</t>
  </si>
  <si>
    <t>high-use/traffic lakes in watershed</t>
  </si>
  <si>
    <t>2 vehicles at $50 000 each</t>
  </si>
  <si>
    <t>for 2 vehicles</t>
  </si>
  <si>
    <t>Enforcement officers to make sure control programs follow BMPs (start in Year 2 after policy and BMP has been developed)</t>
  </si>
  <si>
    <t>conduct outreach/awareness initiatives to inform boaters about preventive measures</t>
  </si>
  <si>
    <t>Develop prov. policy (i.e. wetlands/watercourse permitting) and BMPs for controlling Eurasian milfoil</t>
  </si>
  <si>
    <t>coordinate eNGOs, lake associations to deliver outreach/awareness initiatives during spring/summer/fall season (~6 months), conduct outreach/education campaign to inform property owners about policy and BMP for controlling milfoil (~6 months, fall/winter/spring)</t>
  </si>
  <si>
    <t>overhead + benefits for manager</t>
  </si>
  <si>
    <t>mostly labour costs *assume policy analyst</t>
  </si>
  <si>
    <t>overhead for coordinator</t>
  </si>
  <si>
    <t>*project coordinator</t>
  </si>
  <si>
    <t>overhead + benefits for policy analyst</t>
  </si>
  <si>
    <t>overhead + benefits for consultation coordinator</t>
  </si>
  <si>
    <t>overhead + benefits for research scientist</t>
  </si>
  <si>
    <t>overhead + benefits for cumul eff. researcher</t>
  </si>
  <si>
    <t>*assume .25 FTE for program coordinator</t>
  </si>
  <si>
    <t>Policy analyst overheads + benefits</t>
  </si>
  <si>
    <t>Enforcement overheads + benefits</t>
  </si>
  <si>
    <t>overheads for research FTEs</t>
  </si>
  <si>
    <t>*excluding PhDs</t>
  </si>
  <si>
    <t>overheads + benefits for staff</t>
  </si>
  <si>
    <t>* assume it was $70K per year, not $70K for .25 FTE</t>
  </si>
  <si>
    <t>overhead + benefits for 'gov't person'</t>
  </si>
  <si>
    <t>overhead + benefits for education + outreach officer</t>
  </si>
  <si>
    <t>overhead + benefits coordinator</t>
  </si>
  <si>
    <t>*assume 0.2FTE for data analyst</t>
  </si>
  <si>
    <t>*assume half of usual cost</t>
  </si>
  <si>
    <t>* assume junior field tech + field tech - see column for field tech</t>
  </si>
  <si>
    <t>field tech for 5 months</t>
  </si>
  <si>
    <t>*assume half of usual labour costs</t>
  </si>
  <si>
    <t>*also field tech at $50K</t>
  </si>
  <si>
    <t>*cost is for student/junior field tech only</t>
  </si>
  <si>
    <t>overhead + benefits for coordinator/analyst</t>
  </si>
  <si>
    <t>Vehicle + fuel for collection/reintro</t>
  </si>
  <si>
    <t>3 Field techs for 1-2 days (rate of $22.5/h)</t>
  </si>
  <si>
    <t>1 FTE scientist</t>
  </si>
  <si>
    <t>identify collection/augment sites, develop augmentation plan (objectives, propagation methods, target stock size, etc.)</t>
  </si>
  <si>
    <t>collect/reintro adult mussels from river, population monitoring</t>
  </si>
  <si>
    <t>5 years *assume outreach/analyst position</t>
  </si>
  <si>
    <t>monitoring traps</t>
  </si>
  <si>
    <t>overhead for analyst</t>
  </si>
  <si>
    <t>40 sites (4 sites per year, 10 year interval between site visits)</t>
  </si>
  <si>
    <t>1.3 FTE (4 people for 4 months), assume field tech salary</t>
  </si>
  <si>
    <t>Survey or monitoring (if needed to implement the action) - this doesn't change with the scaling</t>
  </si>
  <si>
    <t>* data analyst</t>
  </si>
  <si>
    <t>2 vehicles  x 1 month</t>
  </si>
  <si>
    <t>2 FTE for 1 month *animal control officer @ $50K/a</t>
  </si>
  <si>
    <t xml:space="preserve">$100 traps x 20 traps per site * 10 sites </t>
  </si>
  <si>
    <t>20traps*10sites, changed every 2 days</t>
  </si>
  <si>
    <t>bait</t>
  </si>
  <si>
    <t>$20 per exclosure at 5 sites, 30 nests per site = 150</t>
  </si>
  <si>
    <t>1 FTE per site for 3 months = 0.25 FTE per site</t>
  </si>
  <si>
    <t>*changed to student or junior field tech</t>
  </si>
  <si>
    <t>* changed to student or junior field tech</t>
  </si>
  <si>
    <t>*junior field tech</t>
  </si>
  <si>
    <t>1 sites per year, 1 fte per site, 3 onths total, every 10 years</t>
  </si>
  <si>
    <t>$25/h for 37.5 h * 6 month</t>
  </si>
  <si>
    <t>assume this is included in the estimate of cost per culvert</t>
  </si>
  <si>
    <t>whole watershed - only wetland/stream/shoreline restoration related projects for SJR</t>
  </si>
  <si>
    <t>2 FTEs (*but likely only working 4 months a year?)</t>
  </si>
  <si>
    <t>BMP development</t>
  </si>
  <si>
    <t>1 FTE analyst</t>
  </si>
  <si>
    <t>1 FTE coordinator</t>
  </si>
  <si>
    <t>outreach, communications, advice/guidance for municipalities</t>
  </si>
  <si>
    <t>2 FTE for 4 months a year, technicians</t>
  </si>
  <si>
    <t>capital/construction costs, to be spent over 5 years</t>
  </si>
  <si>
    <t>included in the maintenance costs</t>
  </si>
  <si>
    <t>Strategy</t>
  </si>
  <si>
    <t>Baseline</t>
  </si>
  <si>
    <t>S1</t>
  </si>
  <si>
    <t>S2</t>
  </si>
  <si>
    <t>S3</t>
  </si>
  <si>
    <t>S4</t>
  </si>
  <si>
    <t>S5</t>
  </si>
  <si>
    <t>S6</t>
  </si>
  <si>
    <t>S7</t>
  </si>
  <si>
    <t>S8</t>
  </si>
  <si>
    <t>S9</t>
  </si>
  <si>
    <t>S10</t>
  </si>
  <si>
    <t>S11</t>
  </si>
  <si>
    <t>S12</t>
  </si>
  <si>
    <t>S13</t>
  </si>
  <si>
    <t>S14</t>
  </si>
  <si>
    <t>S15</t>
  </si>
  <si>
    <t>S16</t>
  </si>
  <si>
    <t>S17</t>
  </si>
  <si>
    <t>S18</t>
  </si>
  <si>
    <t>S19</t>
  </si>
  <si>
    <t>S20</t>
  </si>
  <si>
    <t>S21</t>
  </si>
  <si>
    <t>S22</t>
  </si>
  <si>
    <t xml:space="preserve">Feasibility: </t>
  </si>
  <si>
    <t>S23</t>
  </si>
  <si>
    <t>Modify and properly implement policy around use and management of pesticide/herbicide use</t>
  </si>
  <si>
    <t>population viability based targets/goals</t>
  </si>
  <si>
    <t>Add additional  7% to current 10% (+0.5% proposed) terrestrial protected areas for NB to meet Target 1 objectives (17% total)</t>
  </si>
  <si>
    <t>Research to support the determination of population viability and distribution-based habitat objectives/targets for species of concern in forestry managed lands, and inform the preferred related forestry management options</t>
  </si>
  <si>
    <t>Invasive species control programs (Asian milfoil, zebra mussels, terrestrial invasive plants)</t>
  </si>
  <si>
    <t>$1M was suggested at the workshop, but unclear if it was a one-time funding or per year (likely 1 time)</t>
  </si>
  <si>
    <t>funding for control programs on private land (terrestrial)</t>
  </si>
  <si>
    <t>5 Phds - $20000 * 5 / 10</t>
  </si>
  <si>
    <t>30 days per year at $1000 per day</t>
  </si>
  <si>
    <t>Reporting cost (30 days) - $1000 a day</t>
  </si>
  <si>
    <t>understand habitat use (are they using milk-weed in swamp and dry habitat)</t>
  </si>
  <si>
    <t>Overheads + Benefits (CTB &amp; Odonates)</t>
  </si>
  <si>
    <t>Overheads + Benefits (Monarch + Bumble bee)</t>
  </si>
  <si>
    <t>money towards compensation/purchasing leases, etc.?</t>
  </si>
  <si>
    <t>no cost as the province can do what they want with prov crown land</t>
  </si>
  <si>
    <t>support for companies to obtain &amp; use data e.g. fr  CDC</t>
  </si>
  <si>
    <t>should be at least $21k per year per student - assume 4 years funding per PhD</t>
  </si>
  <si>
    <t>On-going cost only relates to harvest per year
*NOTE not including opportunity costs at this time</t>
  </si>
  <si>
    <t>*NOTE not including cobenefits at this time</t>
  </si>
  <si>
    <t>using $250000 per culvert, but actual costs will vary; assume 4 culverts can be done per year</t>
  </si>
  <si>
    <t>whole watershed - assume 40% of all culverts (n = ~13500 possible culverts, based on NCC assessment) need mitigation, then mitigate the top 2%  = approx 100 culverts over 25 yrs</t>
  </si>
  <si>
    <t>culvert costs vary wildly, ie based on size, location, etc.; costs could be much higher, ~up to $500K per culvert, sometimes more</t>
  </si>
  <si>
    <t>FTE's: assume this is included in project costings</t>
  </si>
  <si>
    <t>Double the amount that is already being spent on this</t>
  </si>
  <si>
    <t>To estimate current spending: used info from 2019-2020 NB Environmental Trust Fund  awards list, $10K - 45K per *aquatic/riparian/wetland restoration* project, total $338K</t>
  </si>
  <si>
    <t>Lost cost of power generation: $2M
*NOTE opportunity costs not included at this time</t>
  </si>
  <si>
    <t>Compensation costs for Aboriginal groups ($25M lump sum payment)
*NOTE compensation costs not included at this time</t>
  </si>
  <si>
    <t xml:space="preserve">Group had difficulty specifying this number. In the USA, this was $23M USA. </t>
  </si>
  <si>
    <t>Compensation costs for Aboriginal groups ($25M lump sum payment) - 
*NOTE excluded for now</t>
  </si>
  <si>
    <t>Lost cost of power generation: $530000.00
*NOTE excluded for now</t>
  </si>
  <si>
    <t>*this is the 'small amount in first 5 years'</t>
  </si>
  <si>
    <t>Removal of the Mactaquac Dam - this is the 'River restore' option proposed by NB Power, which includes: removal of the powerhouse, main spillway, and diversion sluiceway and associated infrastructure. The earthen dam would be decommissioned and removed.</t>
  </si>
  <si>
    <t>Cost estimate is from NB Power assessment --
Cost of dam removal ('River restore' option): $4.3B
MINUS
Cost of NB Power's preferred option ('Life achievement'): $3.6B
= $700M</t>
  </si>
  <si>
    <t>This is the additional cost required to switch from the preferred option (assumed to be status quo) to the dam removal option</t>
  </si>
  <si>
    <t>dam removal proposed to start in 2030 and estimated to take 4 years</t>
  </si>
  <si>
    <t>assume as included in total cost</t>
  </si>
  <si>
    <t>Fuel (1,000km's per week * 6 months * 6 people)</t>
  </si>
  <si>
    <t>12 FTE for 6 mos/year = 1.5 FTE total</t>
  </si>
  <si>
    <t>Educate land-owners and incentivize shoreline stewardship (septic systems upgrades &amp; maintenance, shoreline maintenance (on lakes occupied by PQ)</t>
  </si>
  <si>
    <t>* costs based on Lake Simcoe LID Life Cycle cost report, for a 2000m2 area; range from $20K to $110K capital/construction costs (excluding green roofs) - used $110K for this estimate</t>
  </si>
  <si>
    <t>annual maintenance cost range: $100-1500, used midpoint of $800 per municipality</t>
  </si>
  <si>
    <t>maintenance costs for all</t>
  </si>
  <si>
    <t>maintenance costs for those done in year 2</t>
  </si>
  <si>
    <t>maintenance costs for those done in years 2-3</t>
  </si>
  <si>
    <t>maintenance costs for those done in years 2-4</t>
  </si>
  <si>
    <t>maintenance costs for those done in years 2-5</t>
  </si>
  <si>
    <t>Small streamside rearing facility</t>
  </si>
  <si>
    <t>operational costs</t>
  </si>
  <si>
    <t>few examples in the US have not performed any post-introduction monitoring to determine if reintroduced mussels are surviving</t>
  </si>
  <si>
    <t>assume in-kind</t>
  </si>
  <si>
    <t>Seed collection for Black Ash tree species</t>
  </si>
  <si>
    <t>2 FTEs</t>
  </si>
  <si>
    <t>5 * 0.5 FTEs</t>
  </si>
  <si>
    <t>Recertification</t>
  </si>
  <si>
    <t>2 Fisheries Enforcement Officers</t>
  </si>
  <si>
    <t>1 FTE (2 people full time for 6 months) per region x 4 regions</t>
  </si>
  <si>
    <t>Control free-rangings cats and provide funding support to shelters</t>
  </si>
  <si>
    <t>Other Labour costs</t>
  </si>
  <si>
    <t>Analysis of contaminant concentrations</t>
  </si>
  <si>
    <t>Purchase of non-led bullets (70,000 hunters, $40 box of bullets)</t>
  </si>
  <si>
    <t>range $100-400/day, can be reduced to $100 per visit; other orgs. offer $350/day standard</t>
  </si>
  <si>
    <t>0.25 FTE</t>
  </si>
  <si>
    <t>Cost (4% discount rate)</t>
  </si>
  <si>
    <t>Cost (no discounting)</t>
  </si>
  <si>
    <t>ALL</t>
  </si>
  <si>
    <t>S1 - S16 inclusive</t>
  </si>
  <si>
    <t>S1 - S4 and S6 - S16</t>
  </si>
  <si>
    <t>S1 - S5 and S7 - S16</t>
  </si>
  <si>
    <t>S1 - S3</t>
  </si>
  <si>
    <t>S4, S5, S8, S9</t>
  </si>
  <si>
    <t>S7, S8, S15, S16</t>
  </si>
  <si>
    <t>S5, S10</t>
  </si>
  <si>
    <t>S1, S3, S14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</si>
</sst>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Red]\-&quot;$&quot;#,##0.00"/>
    <numFmt numFmtId="164" formatCode="&quot;$&quot;#,##0_);[Red]\(&quot;$&quot;#,##0\)"/>
    <numFmt numFmtId="165" formatCode="&quot;$&quot;#,##0.00_);[Red]\(&quot;$&quot;#,##0.00\)"/>
    <numFmt numFmtId="166" formatCode="_(* #,##0.00_);_(* \(#,##0.00\);_(* &quot;-&quot;??_);_(@_)"/>
    <numFmt numFmtId="167" formatCode="&quot;$&quot;#,##0.00"/>
    <numFmt numFmtId="168" formatCode="&quot;$&quot;#,##0"/>
  </numFmts>
  <fonts count="20"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i/>
      <sz val="11"/>
      <name val="Calibri"/>
      <family val="2"/>
      <scheme val="minor"/>
    </font>
    <font>
      <b/>
      <sz val="10"/>
      <name val="Calibri"/>
      <family val="2"/>
      <scheme val="minor"/>
    </font>
    <font>
      <sz val="10"/>
      <color theme="1"/>
      <name val="Calibri"/>
      <family val="2"/>
      <scheme val="minor"/>
    </font>
    <font>
      <sz val="10"/>
      <name val="Calibri"/>
      <family val="2"/>
      <scheme val="minor"/>
    </font>
    <font>
      <sz val="12"/>
      <color indexed="81"/>
      <name val="Tahoma"/>
      <family val="2"/>
    </font>
    <font>
      <sz val="9"/>
      <color indexed="81"/>
      <name val="Tahoma"/>
      <family val="2"/>
    </font>
    <font>
      <b/>
      <sz val="10"/>
      <color theme="1"/>
      <name val="Calibri"/>
      <family val="2"/>
      <scheme val="minor"/>
    </font>
    <font>
      <b/>
      <u/>
      <sz val="10"/>
      <name val="Calibri"/>
      <family val="2"/>
      <scheme val="minor"/>
    </font>
    <font>
      <b/>
      <u/>
      <sz val="10"/>
      <color theme="1"/>
      <name val="Calibri"/>
      <family val="2"/>
      <scheme val="minor"/>
    </font>
    <font>
      <b/>
      <i/>
      <sz val="11"/>
      <color theme="1"/>
      <name val="Calibri"/>
      <family val="2"/>
      <scheme val="minor"/>
    </font>
    <font>
      <sz val="11"/>
      <name val="Calibri"/>
      <family val="2"/>
      <scheme val="minor"/>
    </font>
    <font>
      <sz val="11"/>
      <color rgb="FFFF0000"/>
      <name val="Calibri"/>
      <family val="2"/>
      <scheme val="minor"/>
    </font>
    <font>
      <sz val="10"/>
      <color rgb="FF000000"/>
      <name val="Calibri"/>
      <family val="2"/>
      <scheme val="minor"/>
    </font>
    <font>
      <sz val="12"/>
      <color theme="1"/>
      <name val="Calibri"/>
      <family val="2"/>
      <scheme val="minor"/>
    </font>
    <font>
      <b/>
      <sz val="9"/>
      <color indexed="81"/>
      <name val="Tahoma"/>
      <family val="2"/>
    </font>
    <font>
      <sz val="11"/>
      <color rgb="FF9C0006"/>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FC7CE"/>
      </patternFill>
    </fill>
  </fills>
  <borders count="26">
    <border>
      <left/>
      <right/>
      <top/>
      <bottom/>
      <diagonal/>
    </border>
    <border>
      <left/>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indexed="64"/>
      </left>
      <right/>
      <top/>
      <bottom style="thin">
        <color auto="1"/>
      </bottom>
      <diagonal/>
    </border>
    <border>
      <left/>
      <right style="medium">
        <color indexed="64"/>
      </right>
      <top/>
      <bottom style="thin">
        <color auto="1"/>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right/>
      <top style="medium">
        <color indexed="64"/>
      </top>
      <bottom style="thin">
        <color auto="1"/>
      </bottom>
      <diagonal/>
    </border>
    <border>
      <left style="thin">
        <color auto="1"/>
      </left>
      <right style="thin">
        <color auto="1"/>
      </right>
      <top/>
      <bottom style="thin">
        <color auto="1"/>
      </bottom>
      <diagonal/>
    </border>
    <border>
      <left/>
      <right style="medium">
        <color indexed="64"/>
      </right>
      <top style="medium">
        <color indexed="64"/>
      </top>
      <bottom style="thin">
        <color auto="1"/>
      </bottom>
      <diagonal/>
    </border>
  </borders>
  <cellStyleXfs count="4">
    <xf numFmtId="0" fontId="0" fillId="0" borderId="0"/>
    <xf numFmtId="166" fontId="1" fillId="0" borderId="0" applyFont="0" applyFill="0" applyBorder="0" applyAlignment="0" applyProtection="0"/>
    <xf numFmtId="9" fontId="1" fillId="0" borderId="0" applyFont="0" applyFill="0" applyBorder="0" applyAlignment="0" applyProtection="0"/>
    <xf numFmtId="0" fontId="19" fillId="4" borderId="0" applyNumberFormat="0" applyBorder="0" applyAlignment="0" applyProtection="0"/>
  </cellStyleXfs>
  <cellXfs count="306">
    <xf numFmtId="0" fontId="0" fillId="0" borderId="0" xfId="0"/>
    <xf numFmtId="0" fontId="2" fillId="0" borderId="0" xfId="0" applyFont="1" applyFill="1" applyBorder="1" applyAlignment="1">
      <alignment horizontal="right" vertical="top"/>
    </xf>
    <xf numFmtId="0" fontId="2" fillId="0" borderId="0" xfId="0" applyFont="1" applyFill="1" applyBorder="1" applyAlignment="1">
      <alignment horizontal="left" vertical="top"/>
    </xf>
    <xf numFmtId="0" fontId="4" fillId="0" borderId="0" xfId="0" applyFont="1" applyFill="1" applyBorder="1" applyAlignment="1" applyProtection="1">
      <alignment horizontal="left" vertical="top"/>
      <protection locked="0"/>
    </xf>
    <xf numFmtId="0" fontId="2" fillId="0" borderId="0" xfId="0" applyFont="1" applyFill="1" applyBorder="1" applyAlignment="1">
      <alignment horizontal="right" vertical="top" wrapText="1"/>
    </xf>
    <xf numFmtId="0" fontId="2" fillId="0" borderId="2" xfId="0" applyFont="1" applyFill="1" applyBorder="1" applyAlignment="1">
      <alignment horizontal="right" vertical="top" wrapText="1"/>
    </xf>
    <xf numFmtId="0" fontId="0" fillId="0" borderId="3" xfId="0" applyNumberFormat="1" applyFont="1" applyFill="1" applyBorder="1" applyAlignment="1" applyProtection="1">
      <alignment horizontal="center" vertical="top"/>
      <protection locked="0"/>
    </xf>
    <xf numFmtId="0" fontId="2" fillId="0" borderId="0" xfId="0" applyFont="1" applyFill="1" applyBorder="1" applyAlignment="1" applyProtection="1">
      <alignment horizontal="left" vertical="top" wrapText="1"/>
      <protection locked="0"/>
    </xf>
    <xf numFmtId="0" fontId="2" fillId="0" borderId="4" xfId="0" applyFont="1" applyFill="1" applyBorder="1" applyAlignment="1" applyProtection="1">
      <alignment horizontal="right" vertical="top" wrapText="1"/>
      <protection locked="0"/>
    </xf>
    <xf numFmtId="0" fontId="0" fillId="0" borderId="5" xfId="0" applyNumberFormat="1" applyFont="1" applyFill="1" applyBorder="1" applyAlignment="1">
      <alignment horizontal="center" vertical="top"/>
    </xf>
    <xf numFmtId="0" fontId="2" fillId="2" borderId="6" xfId="0" applyFont="1" applyFill="1" applyBorder="1" applyAlignment="1" applyProtection="1">
      <alignment horizontal="right" vertical="top" wrapText="1"/>
      <protection locked="0"/>
    </xf>
    <xf numFmtId="10" fontId="0" fillId="2" borderId="7" xfId="2" applyNumberFormat="1" applyFont="1" applyFill="1" applyBorder="1" applyAlignment="1" applyProtection="1">
      <alignment horizontal="center" vertical="top"/>
      <protection locked="0"/>
    </xf>
    <xf numFmtId="0" fontId="0" fillId="0" borderId="0" xfId="0" applyFont="1" applyFill="1" applyBorder="1" applyAlignment="1" applyProtection="1">
      <alignment horizontal="left" vertical="top" wrapText="1"/>
      <protection locked="0"/>
    </xf>
    <xf numFmtId="167" fontId="7" fillId="0" borderId="8" xfId="0" applyNumberFormat="1" applyFont="1" applyFill="1" applyBorder="1" applyAlignment="1" applyProtection="1">
      <alignment horizontal="right" vertical="top"/>
      <protection locked="0"/>
    </xf>
    <xf numFmtId="1" fontId="7" fillId="0" borderId="8" xfId="0" applyNumberFormat="1" applyFont="1" applyFill="1" applyBorder="1" applyAlignment="1" applyProtection="1">
      <alignment horizontal="center" vertical="top"/>
      <protection locked="0"/>
    </xf>
    <xf numFmtId="0" fontId="0" fillId="0" borderId="0" xfId="0" applyFont="1" applyFill="1" applyBorder="1" applyAlignment="1">
      <alignment horizontal="left" vertical="top"/>
    </xf>
    <xf numFmtId="0" fontId="0" fillId="0" borderId="0" xfId="0" applyFont="1" applyFill="1" applyBorder="1" applyAlignment="1" applyProtection="1">
      <alignment horizontal="left" vertical="top"/>
      <protection locked="0"/>
    </xf>
    <xf numFmtId="8" fontId="6" fillId="0" borderId="8" xfId="0" applyNumberFormat="1" applyFont="1" applyFill="1" applyBorder="1" applyAlignment="1" applyProtection="1">
      <alignment horizontal="left" vertical="top" wrapText="1"/>
      <protection locked="0"/>
    </xf>
    <xf numFmtId="0" fontId="6" fillId="0" borderId="8" xfId="0" applyFont="1" applyFill="1" applyBorder="1" applyAlignment="1" applyProtection="1">
      <alignment horizontal="left" vertical="top" wrapText="1"/>
      <protection locked="0"/>
    </xf>
    <xf numFmtId="10" fontId="0" fillId="2" borderId="7" xfId="2" applyNumberFormat="1" applyFont="1" applyFill="1" applyBorder="1" applyAlignment="1" applyProtection="1">
      <alignment horizontal="center" vertical="top"/>
    </xf>
    <xf numFmtId="0" fontId="3" fillId="0" borderId="0" xfId="0" applyFont="1" applyFill="1" applyBorder="1" applyAlignment="1">
      <alignment horizontal="left" vertical="top"/>
    </xf>
    <xf numFmtId="0" fontId="3" fillId="0" borderId="0" xfId="0" applyFont="1" applyFill="1" applyBorder="1" applyAlignment="1">
      <alignment vertical="top"/>
    </xf>
    <xf numFmtId="168" fontId="10" fillId="0" borderId="0" xfId="1" applyNumberFormat="1" applyFont="1" applyFill="1" applyBorder="1" applyAlignment="1">
      <alignment horizontal="right"/>
    </xf>
    <xf numFmtId="0" fontId="0" fillId="2" borderId="0" xfId="0" applyFill="1"/>
    <xf numFmtId="0" fontId="6" fillId="2" borderId="0" xfId="0" applyFont="1" applyFill="1"/>
    <xf numFmtId="0" fontId="11" fillId="2" borderId="0" xfId="0" applyFont="1" applyFill="1" applyBorder="1" applyAlignment="1" applyProtection="1">
      <alignment horizontal="right" wrapText="1"/>
      <protection locked="0"/>
    </xf>
    <xf numFmtId="0" fontId="12" fillId="2" borderId="0" xfId="0" applyFont="1" applyFill="1" applyAlignment="1">
      <alignment horizontal="center"/>
    </xf>
    <xf numFmtId="0" fontId="6" fillId="2" borderId="0" xfId="0" applyFont="1" applyFill="1" applyAlignment="1">
      <alignment horizontal="center"/>
    </xf>
    <xf numFmtId="168" fontId="10" fillId="2" borderId="3" xfId="1" applyNumberFormat="1" applyFont="1" applyFill="1" applyBorder="1" applyAlignment="1">
      <alignment horizontal="center"/>
    </xf>
    <xf numFmtId="168" fontId="10" fillId="2" borderId="12" xfId="1" applyNumberFormat="1" applyFont="1" applyFill="1" applyBorder="1" applyAlignment="1">
      <alignment horizontal="center"/>
    </xf>
    <xf numFmtId="0" fontId="3" fillId="0" borderId="0" xfId="0" applyFont="1" applyFill="1" applyBorder="1" applyAlignment="1" applyProtection="1">
      <alignment vertical="top"/>
      <protection locked="0"/>
    </xf>
    <xf numFmtId="0" fontId="2" fillId="0" borderId="0" xfId="0" applyFont="1" applyFill="1" applyBorder="1" applyAlignment="1" applyProtection="1">
      <alignment vertical="top"/>
      <protection locked="0"/>
    </xf>
    <xf numFmtId="0" fontId="0" fillId="0" borderId="0" xfId="0" applyFont="1" applyFill="1" applyBorder="1" applyAlignment="1">
      <alignment vertical="top"/>
    </xf>
    <xf numFmtId="0" fontId="4" fillId="0" borderId="0" xfId="0" applyFont="1" applyFill="1" applyBorder="1" applyAlignment="1" applyProtection="1">
      <alignment vertical="top"/>
      <protection locked="0"/>
    </xf>
    <xf numFmtId="0" fontId="10" fillId="2" borderId="0" xfId="0" applyFont="1" applyFill="1" applyAlignment="1"/>
    <xf numFmtId="0" fontId="0" fillId="0" borderId="0" xfId="0" applyFill="1"/>
    <xf numFmtId="0" fontId="2" fillId="0" borderId="0" xfId="0" applyFont="1"/>
    <xf numFmtId="0" fontId="5" fillId="0" borderId="14" xfId="0" applyFont="1" applyFill="1" applyBorder="1" applyAlignment="1">
      <alignment horizontal="left" wrapText="1"/>
    </xf>
    <xf numFmtId="0" fontId="5" fillId="0" borderId="17" xfId="0" applyFont="1" applyFill="1" applyBorder="1" applyAlignment="1" applyProtection="1">
      <alignment vertical="top" wrapText="1"/>
      <protection locked="0"/>
    </xf>
    <xf numFmtId="0" fontId="6" fillId="0" borderId="9" xfId="0" applyFont="1" applyFill="1" applyBorder="1" applyAlignment="1" applyProtection="1">
      <alignment horizontal="left" vertical="top" wrapText="1"/>
      <protection locked="0"/>
    </xf>
    <xf numFmtId="0" fontId="6" fillId="0" borderId="9" xfId="0" applyFont="1" applyFill="1" applyBorder="1" applyAlignment="1" applyProtection="1">
      <alignment horizontal="right" vertical="top"/>
      <protection locked="0"/>
    </xf>
    <xf numFmtId="0" fontId="6" fillId="0" borderId="9" xfId="0" applyFont="1" applyFill="1" applyBorder="1" applyAlignment="1" applyProtection="1">
      <alignment horizontal="left" vertical="top"/>
      <protection locked="0"/>
    </xf>
    <xf numFmtId="0" fontId="5" fillId="0" borderId="18" xfId="0" applyFont="1" applyFill="1" applyBorder="1" applyAlignment="1" applyProtection="1">
      <alignment vertical="top" wrapText="1"/>
      <protection locked="0"/>
    </xf>
    <xf numFmtId="0" fontId="6" fillId="0" borderId="19" xfId="0" applyFont="1" applyFill="1" applyBorder="1" applyAlignment="1" applyProtection="1">
      <alignment horizontal="left" vertical="top" wrapText="1"/>
      <protection locked="0"/>
    </xf>
    <xf numFmtId="0" fontId="6" fillId="0" borderId="20" xfId="0" applyFont="1" applyFill="1" applyBorder="1" applyAlignment="1" applyProtection="1">
      <alignment horizontal="left" vertical="top" wrapText="1"/>
      <protection locked="0"/>
    </xf>
    <xf numFmtId="0" fontId="6" fillId="0" borderId="0" xfId="0" applyFont="1" applyFill="1" applyBorder="1" applyAlignment="1" applyProtection="1">
      <alignment horizontal="left" vertical="top" wrapText="1"/>
      <protection locked="0"/>
    </xf>
    <xf numFmtId="168" fontId="10" fillId="2" borderId="7" xfId="1" applyNumberFormat="1" applyFont="1" applyFill="1" applyBorder="1" applyAlignment="1">
      <alignment horizontal="center"/>
    </xf>
    <xf numFmtId="9" fontId="10" fillId="2" borderId="10" xfId="0" applyNumberFormat="1" applyFont="1" applyFill="1" applyBorder="1" applyAlignment="1"/>
    <xf numFmtId="0" fontId="10" fillId="2" borderId="0" xfId="0" applyFont="1" applyFill="1" applyBorder="1" applyAlignment="1"/>
    <xf numFmtId="9" fontId="10" fillId="2" borderId="0" xfId="0" applyNumberFormat="1" applyFont="1" applyFill="1" applyBorder="1" applyAlignment="1"/>
    <xf numFmtId="9" fontId="10" fillId="2" borderId="13" xfId="0" applyNumberFormat="1" applyFont="1" applyFill="1" applyBorder="1" applyAlignment="1"/>
    <xf numFmtId="168" fontId="10" fillId="2" borderId="3" xfId="1" applyNumberFormat="1" applyFont="1" applyFill="1" applyBorder="1" applyAlignment="1">
      <alignment horizontal="right"/>
    </xf>
    <xf numFmtId="0" fontId="10" fillId="2" borderId="0" xfId="0" applyFont="1" applyFill="1" applyBorder="1" applyAlignment="1">
      <alignment horizontal="right"/>
    </xf>
    <xf numFmtId="168" fontId="10" fillId="2" borderId="12" xfId="1" applyNumberFormat="1" applyFont="1" applyFill="1" applyBorder="1" applyAlignment="1">
      <alignment horizontal="right"/>
    </xf>
    <xf numFmtId="168" fontId="10" fillId="2" borderId="7" xfId="1" applyNumberFormat="1" applyFont="1" applyFill="1" applyBorder="1" applyAlignment="1">
      <alignment horizontal="right"/>
    </xf>
    <xf numFmtId="9" fontId="10" fillId="2" borderId="10" xfId="0" applyNumberFormat="1" applyFont="1" applyFill="1" applyBorder="1" applyAlignment="1">
      <alignment horizontal="right"/>
    </xf>
    <xf numFmtId="9" fontId="10" fillId="2" borderId="0" xfId="0" applyNumberFormat="1" applyFont="1" applyFill="1" applyBorder="1" applyAlignment="1">
      <alignment horizontal="right"/>
    </xf>
    <xf numFmtId="9" fontId="10" fillId="2" borderId="13" xfId="0" applyNumberFormat="1" applyFont="1" applyFill="1" applyBorder="1" applyAlignment="1">
      <alignment horizontal="right"/>
    </xf>
    <xf numFmtId="0" fontId="12" fillId="0" borderId="0" xfId="0" applyFont="1" applyFill="1" applyAlignment="1">
      <alignment horizontal="center"/>
    </xf>
    <xf numFmtId="0" fontId="6" fillId="0" borderId="0" xfId="0" applyFont="1" applyFill="1" applyAlignment="1">
      <alignment horizontal="center"/>
    </xf>
    <xf numFmtId="0" fontId="10" fillId="0" borderId="0" xfId="0" applyFont="1" applyFill="1" applyAlignment="1"/>
    <xf numFmtId="0" fontId="5" fillId="0" borderId="0" xfId="0" applyFont="1" applyFill="1" applyBorder="1" applyAlignment="1" applyProtection="1">
      <alignment vertical="top" wrapText="1"/>
      <protection locked="0"/>
    </xf>
    <xf numFmtId="0" fontId="14" fillId="0" borderId="0" xfId="0" applyFont="1" applyFill="1" applyBorder="1" applyAlignment="1" applyProtection="1">
      <alignment vertical="top"/>
      <protection locked="0"/>
    </xf>
    <xf numFmtId="0" fontId="3" fillId="0" borderId="0" xfId="0" applyFont="1" applyFill="1" applyBorder="1" applyAlignment="1">
      <alignment vertical="top" wrapText="1"/>
    </xf>
    <xf numFmtId="0" fontId="2" fillId="0" borderId="0" xfId="0" applyFont="1" applyFill="1" applyBorder="1" applyAlignment="1" applyProtection="1">
      <alignment horizontal="right" vertical="top"/>
      <protection locked="0"/>
    </xf>
    <xf numFmtId="0" fontId="2" fillId="0" borderId="0" xfId="0" applyFont="1" applyFill="1" applyBorder="1" applyAlignment="1" applyProtection="1">
      <alignment horizontal="left" vertical="top" wrapText="1"/>
      <protection locked="0"/>
    </xf>
    <xf numFmtId="0" fontId="2" fillId="0" borderId="0" xfId="0" applyFont="1" applyFill="1" applyBorder="1" applyAlignment="1">
      <alignment horizontal="right" vertical="top" indent="1"/>
    </xf>
    <xf numFmtId="0" fontId="2" fillId="0" borderId="0" xfId="0" applyFont="1" applyAlignment="1">
      <alignment horizontal="right" indent="1"/>
    </xf>
    <xf numFmtId="0" fontId="2" fillId="0" borderId="0" xfId="0" applyFont="1" applyAlignment="1">
      <alignment horizontal="right"/>
    </xf>
    <xf numFmtId="10" fontId="0" fillId="2" borderId="7" xfId="2" applyNumberFormat="1" applyFont="1" applyFill="1" applyBorder="1" applyAlignment="1" applyProtection="1">
      <alignment horizontal="center" vertical="top"/>
      <protection locked="0"/>
    </xf>
    <xf numFmtId="0" fontId="3" fillId="0" borderId="0" xfId="0" applyFont="1"/>
    <xf numFmtId="0" fontId="0" fillId="0" borderId="0" xfId="0"/>
    <xf numFmtId="0" fontId="2" fillId="0" borderId="0" xfId="0" applyFont="1" applyFill="1" applyBorder="1" applyAlignment="1">
      <alignment horizontal="right" vertical="top"/>
    </xf>
    <xf numFmtId="0" fontId="2" fillId="0" borderId="0" xfId="0" applyFont="1" applyFill="1" applyBorder="1" applyAlignment="1">
      <alignment horizontal="left" vertical="top"/>
    </xf>
    <xf numFmtId="0" fontId="4" fillId="0" borderId="0" xfId="0" applyFont="1" applyFill="1" applyBorder="1" applyAlignment="1" applyProtection="1">
      <alignment horizontal="left" vertical="top"/>
      <protection locked="0"/>
    </xf>
    <xf numFmtId="0" fontId="2" fillId="0" borderId="0" xfId="0" applyFont="1" applyFill="1" applyBorder="1" applyAlignment="1">
      <alignment horizontal="right" vertical="top" wrapText="1"/>
    </xf>
    <xf numFmtId="0" fontId="2" fillId="0" borderId="2" xfId="0" applyFont="1" applyFill="1" applyBorder="1" applyAlignment="1">
      <alignment horizontal="right" vertical="top" wrapText="1"/>
    </xf>
    <xf numFmtId="0" fontId="0" fillId="0" borderId="3" xfId="0" applyNumberFormat="1" applyFont="1" applyFill="1" applyBorder="1" applyAlignment="1" applyProtection="1">
      <alignment horizontal="center" vertical="top"/>
      <protection locked="0"/>
    </xf>
    <xf numFmtId="0" fontId="2" fillId="0" borderId="0" xfId="0" applyFont="1" applyFill="1" applyBorder="1" applyAlignment="1" applyProtection="1">
      <alignment horizontal="left" vertical="top" wrapText="1"/>
      <protection locked="0"/>
    </xf>
    <xf numFmtId="0" fontId="2" fillId="0" borderId="4" xfId="0" applyFont="1" applyFill="1" applyBorder="1" applyAlignment="1" applyProtection="1">
      <alignment horizontal="right" vertical="top" wrapText="1"/>
      <protection locked="0"/>
    </xf>
    <xf numFmtId="0" fontId="0" fillId="0" borderId="5" xfId="0" applyNumberFormat="1" applyFont="1" applyFill="1" applyBorder="1" applyAlignment="1">
      <alignment horizontal="center" vertical="top"/>
    </xf>
    <xf numFmtId="0" fontId="2" fillId="2" borderId="6" xfId="0" applyFont="1" applyFill="1" applyBorder="1" applyAlignment="1" applyProtection="1">
      <alignment horizontal="right" vertical="top" wrapText="1"/>
      <protection locked="0"/>
    </xf>
    <xf numFmtId="10" fontId="0" fillId="2" borderId="7" xfId="2" applyNumberFormat="1" applyFont="1" applyFill="1" applyBorder="1" applyAlignment="1" applyProtection="1">
      <alignment horizontal="center" vertical="top"/>
      <protection locked="0"/>
    </xf>
    <xf numFmtId="0" fontId="0" fillId="0" borderId="0" xfId="0" applyFont="1" applyFill="1" applyBorder="1" applyAlignment="1" applyProtection="1">
      <alignment horizontal="left" vertical="top" wrapText="1"/>
      <protection locked="0"/>
    </xf>
    <xf numFmtId="167" fontId="7" fillId="0" borderId="8" xfId="0" applyNumberFormat="1" applyFont="1" applyFill="1" applyBorder="1" applyAlignment="1" applyProtection="1">
      <alignment horizontal="right" vertical="top"/>
      <protection locked="0"/>
    </xf>
    <xf numFmtId="1" fontId="7" fillId="0" borderId="8" xfId="0" applyNumberFormat="1" applyFont="1" applyFill="1" applyBorder="1" applyAlignment="1" applyProtection="1">
      <alignment horizontal="center" vertical="top"/>
      <protection locked="0"/>
    </xf>
    <xf numFmtId="8" fontId="6" fillId="0" borderId="8" xfId="0" applyNumberFormat="1" applyFont="1" applyFill="1" applyBorder="1" applyAlignment="1" applyProtection="1">
      <alignment horizontal="left" vertical="top" wrapText="1"/>
      <protection locked="0"/>
    </xf>
    <xf numFmtId="0" fontId="6" fillId="0" borderId="8" xfId="0" applyFont="1" applyFill="1" applyBorder="1" applyAlignment="1" applyProtection="1">
      <alignment horizontal="left" vertical="top" wrapText="1"/>
      <protection locked="0"/>
    </xf>
    <xf numFmtId="10" fontId="0" fillId="2" borderId="7" xfId="2" applyNumberFormat="1" applyFont="1" applyFill="1" applyBorder="1" applyAlignment="1" applyProtection="1">
      <alignment horizontal="center" vertical="top"/>
    </xf>
    <xf numFmtId="0" fontId="3" fillId="0" borderId="0" xfId="0" applyFont="1" applyFill="1" applyBorder="1" applyAlignment="1">
      <alignment horizontal="left" vertical="top"/>
    </xf>
    <xf numFmtId="0" fontId="3" fillId="0" borderId="0" xfId="0" applyFont="1" applyFill="1" applyBorder="1" applyAlignment="1">
      <alignment vertical="top"/>
    </xf>
    <xf numFmtId="168" fontId="10" fillId="0" borderId="0" xfId="1" applyNumberFormat="1" applyFont="1" applyFill="1" applyBorder="1" applyAlignment="1">
      <alignment horizontal="right"/>
    </xf>
    <xf numFmtId="0" fontId="0" fillId="2" borderId="0" xfId="0" applyFill="1"/>
    <xf numFmtId="0" fontId="6" fillId="2" borderId="0" xfId="0" applyFont="1" applyFill="1"/>
    <xf numFmtId="0" fontId="11" fillId="2" borderId="0" xfId="0" applyFont="1" applyFill="1" applyBorder="1" applyAlignment="1" applyProtection="1">
      <alignment horizontal="right" wrapText="1"/>
      <protection locked="0"/>
    </xf>
    <xf numFmtId="0" fontId="12" fillId="2" borderId="0" xfId="0" applyFont="1" applyFill="1" applyAlignment="1">
      <alignment horizontal="center"/>
    </xf>
    <xf numFmtId="0" fontId="6" fillId="2" borderId="0" xfId="0" applyFont="1" applyFill="1" applyAlignment="1">
      <alignment horizontal="center"/>
    </xf>
    <xf numFmtId="168" fontId="10" fillId="2" borderId="3" xfId="1" applyNumberFormat="1" applyFont="1" applyFill="1" applyBorder="1" applyAlignment="1">
      <alignment horizontal="center"/>
    </xf>
    <xf numFmtId="168" fontId="10" fillId="2" borderId="12" xfId="1" applyNumberFormat="1" applyFont="1" applyFill="1" applyBorder="1" applyAlignment="1">
      <alignment horizontal="center"/>
    </xf>
    <xf numFmtId="0" fontId="3" fillId="0" borderId="0" xfId="0" applyFont="1" applyFill="1" applyBorder="1" applyAlignment="1" applyProtection="1">
      <alignment vertical="top"/>
      <protection locked="0"/>
    </xf>
    <xf numFmtId="0" fontId="2" fillId="0" borderId="0" xfId="0" applyFont="1" applyFill="1" applyBorder="1" applyAlignment="1" applyProtection="1">
      <alignment vertical="top"/>
      <protection locked="0"/>
    </xf>
    <xf numFmtId="0" fontId="0" fillId="0" borderId="0" xfId="0" applyFont="1" applyFill="1" applyBorder="1" applyAlignment="1">
      <alignment vertical="top"/>
    </xf>
    <xf numFmtId="0" fontId="4" fillId="0" borderId="0" xfId="0" applyFont="1" applyFill="1" applyBorder="1" applyAlignment="1" applyProtection="1">
      <alignment vertical="top"/>
      <protection locked="0"/>
    </xf>
    <xf numFmtId="0" fontId="10" fillId="2" borderId="0" xfId="0" applyFont="1" applyFill="1" applyAlignment="1"/>
    <xf numFmtId="0" fontId="0" fillId="0" borderId="0" xfId="0" applyFill="1"/>
    <xf numFmtId="0" fontId="2" fillId="0" borderId="0" xfId="0" applyFont="1"/>
    <xf numFmtId="0" fontId="5" fillId="0" borderId="14" xfId="0" applyFont="1" applyFill="1" applyBorder="1" applyAlignment="1">
      <alignment horizontal="left" wrapText="1"/>
    </xf>
    <xf numFmtId="0" fontId="5" fillId="0" borderId="17" xfId="0" applyFont="1" applyFill="1" applyBorder="1" applyAlignment="1" applyProtection="1">
      <alignment vertical="top" wrapText="1"/>
      <protection locked="0"/>
    </xf>
    <xf numFmtId="0" fontId="6" fillId="0" borderId="9" xfId="0" applyFont="1" applyFill="1" applyBorder="1" applyAlignment="1" applyProtection="1">
      <alignment horizontal="left" vertical="top" wrapText="1"/>
      <protection locked="0"/>
    </xf>
    <xf numFmtId="0" fontId="6" fillId="0" borderId="9" xfId="0" applyFont="1" applyFill="1" applyBorder="1" applyAlignment="1" applyProtection="1">
      <alignment horizontal="right" vertical="top"/>
      <protection locked="0"/>
    </xf>
    <xf numFmtId="0" fontId="6" fillId="0" borderId="9" xfId="0" applyFont="1" applyFill="1" applyBorder="1" applyAlignment="1" applyProtection="1">
      <alignment horizontal="left" vertical="top"/>
      <protection locked="0"/>
    </xf>
    <xf numFmtId="0" fontId="5" fillId="0" borderId="18" xfId="0" applyFont="1" applyFill="1" applyBorder="1" applyAlignment="1" applyProtection="1">
      <alignment vertical="top" wrapText="1"/>
      <protection locked="0"/>
    </xf>
    <xf numFmtId="0" fontId="6" fillId="0" borderId="19" xfId="0" applyFont="1" applyFill="1" applyBorder="1" applyAlignment="1" applyProtection="1">
      <alignment horizontal="left" vertical="top" wrapText="1"/>
      <protection locked="0"/>
    </xf>
    <xf numFmtId="0" fontId="6" fillId="0" borderId="20" xfId="0" applyFont="1" applyFill="1" applyBorder="1" applyAlignment="1" applyProtection="1">
      <alignment horizontal="left" vertical="top" wrapText="1"/>
      <protection locked="0"/>
    </xf>
    <xf numFmtId="0" fontId="6" fillId="0" borderId="0" xfId="0" applyFont="1" applyFill="1" applyBorder="1" applyAlignment="1" applyProtection="1">
      <alignment horizontal="left" vertical="top" wrapText="1"/>
      <protection locked="0"/>
    </xf>
    <xf numFmtId="168" fontId="10" fillId="2" borderId="7" xfId="1" applyNumberFormat="1" applyFont="1" applyFill="1" applyBorder="1" applyAlignment="1">
      <alignment horizontal="center"/>
    </xf>
    <xf numFmtId="9" fontId="10" fillId="2" borderId="10" xfId="0" applyNumberFormat="1" applyFont="1" applyFill="1" applyBorder="1" applyAlignment="1"/>
    <xf numFmtId="0" fontId="10" fillId="2" borderId="0" xfId="0" applyFont="1" applyFill="1" applyBorder="1" applyAlignment="1"/>
    <xf numFmtId="9" fontId="10" fillId="2" borderId="0" xfId="0" applyNumberFormat="1" applyFont="1" applyFill="1" applyBorder="1" applyAlignment="1"/>
    <xf numFmtId="9" fontId="10" fillId="2" borderId="13" xfId="0" applyNumberFormat="1" applyFont="1" applyFill="1" applyBorder="1" applyAlignment="1"/>
    <xf numFmtId="168" fontId="10" fillId="2" borderId="3" xfId="1" applyNumberFormat="1" applyFont="1" applyFill="1" applyBorder="1" applyAlignment="1">
      <alignment horizontal="right"/>
    </xf>
    <xf numFmtId="0" fontId="10" fillId="2" borderId="0" xfId="0" applyFont="1" applyFill="1" applyBorder="1" applyAlignment="1">
      <alignment horizontal="right"/>
    </xf>
    <xf numFmtId="168" fontId="10" fillId="2" borderId="12" xfId="1" applyNumberFormat="1" applyFont="1" applyFill="1" applyBorder="1" applyAlignment="1">
      <alignment horizontal="right"/>
    </xf>
    <xf numFmtId="168" fontId="10" fillId="2" borderId="7" xfId="1" applyNumberFormat="1" applyFont="1" applyFill="1" applyBorder="1" applyAlignment="1">
      <alignment horizontal="right"/>
    </xf>
    <xf numFmtId="9" fontId="10" fillId="2" borderId="10" xfId="0" applyNumberFormat="1" applyFont="1" applyFill="1" applyBorder="1" applyAlignment="1">
      <alignment horizontal="right"/>
    </xf>
    <xf numFmtId="9" fontId="10" fillId="2" borderId="0" xfId="0" applyNumberFormat="1" applyFont="1" applyFill="1" applyBorder="1" applyAlignment="1">
      <alignment horizontal="right"/>
    </xf>
    <xf numFmtId="9" fontId="10" fillId="2" borderId="13" xfId="0" applyNumberFormat="1" applyFont="1" applyFill="1" applyBorder="1" applyAlignment="1">
      <alignment horizontal="right"/>
    </xf>
    <xf numFmtId="0" fontId="12" fillId="0" borderId="0" xfId="0" applyFont="1" applyFill="1" applyAlignment="1">
      <alignment horizontal="center"/>
    </xf>
    <xf numFmtId="0" fontId="6" fillId="0" borderId="0" xfId="0" applyFont="1" applyFill="1" applyAlignment="1">
      <alignment horizontal="center"/>
    </xf>
    <xf numFmtId="0" fontId="10" fillId="0" borderId="0" xfId="0" applyFont="1" applyFill="1" applyAlignment="1"/>
    <xf numFmtId="0" fontId="5" fillId="0" borderId="0" xfId="0" applyFont="1" applyFill="1" applyBorder="1" applyAlignment="1" applyProtection="1">
      <alignment vertical="top" wrapText="1"/>
      <protection locked="0"/>
    </xf>
    <xf numFmtId="0" fontId="14" fillId="0" borderId="0" xfId="0" applyFont="1" applyFill="1" applyBorder="1" applyAlignment="1" applyProtection="1">
      <alignment vertical="top"/>
      <protection locked="0"/>
    </xf>
    <xf numFmtId="0" fontId="3" fillId="0" borderId="0" xfId="0" applyFont="1" applyFill="1" applyBorder="1" applyAlignment="1">
      <alignment vertical="top" wrapText="1"/>
    </xf>
    <xf numFmtId="0" fontId="2" fillId="0" borderId="0" xfId="0" applyFont="1" applyFill="1" applyBorder="1" applyAlignment="1" applyProtection="1">
      <alignment horizontal="right" vertical="top"/>
      <protection locked="0"/>
    </xf>
    <xf numFmtId="0" fontId="0" fillId="0" borderId="0" xfId="0"/>
    <xf numFmtId="0" fontId="2" fillId="0" borderId="0" xfId="0" applyFont="1" applyFill="1" applyBorder="1" applyAlignment="1">
      <alignment horizontal="right" vertical="top"/>
    </xf>
    <xf numFmtId="0" fontId="2" fillId="0" borderId="0" xfId="0" applyFont="1" applyFill="1" applyBorder="1" applyAlignment="1">
      <alignment horizontal="left" vertical="top"/>
    </xf>
    <xf numFmtId="0" fontId="4" fillId="0" borderId="0" xfId="0" applyFont="1" applyFill="1" applyBorder="1" applyAlignment="1" applyProtection="1">
      <alignment horizontal="left" vertical="top"/>
      <protection locked="0"/>
    </xf>
    <xf numFmtId="0" fontId="2" fillId="0" borderId="0" xfId="0" applyFont="1" applyFill="1" applyBorder="1" applyAlignment="1">
      <alignment horizontal="right" vertical="top" wrapText="1"/>
    </xf>
    <xf numFmtId="0" fontId="2" fillId="0" borderId="2" xfId="0" applyFont="1" applyFill="1" applyBorder="1" applyAlignment="1">
      <alignment horizontal="right" vertical="top" wrapText="1"/>
    </xf>
    <xf numFmtId="0" fontId="0" fillId="0" borderId="3" xfId="0" applyNumberFormat="1" applyFont="1" applyFill="1" applyBorder="1" applyAlignment="1" applyProtection="1">
      <alignment horizontal="center" vertical="top"/>
      <protection locked="0"/>
    </xf>
    <xf numFmtId="0" fontId="2" fillId="0" borderId="0" xfId="0" applyFont="1" applyFill="1" applyBorder="1" applyAlignment="1" applyProtection="1">
      <alignment horizontal="left" vertical="top" wrapText="1"/>
      <protection locked="0"/>
    </xf>
    <xf numFmtId="0" fontId="2" fillId="0" borderId="4" xfId="0" applyFont="1" applyFill="1" applyBorder="1" applyAlignment="1" applyProtection="1">
      <alignment horizontal="right" vertical="top" wrapText="1"/>
      <protection locked="0"/>
    </xf>
    <xf numFmtId="0" fontId="0" fillId="0" borderId="5" xfId="0" applyNumberFormat="1" applyFont="1" applyFill="1" applyBorder="1" applyAlignment="1">
      <alignment horizontal="center" vertical="top"/>
    </xf>
    <xf numFmtId="0" fontId="2" fillId="2" borderId="6" xfId="0" applyFont="1" applyFill="1" applyBorder="1" applyAlignment="1" applyProtection="1">
      <alignment horizontal="right" vertical="top" wrapText="1"/>
      <protection locked="0"/>
    </xf>
    <xf numFmtId="10" fontId="0" fillId="2" borderId="7" xfId="2" applyNumberFormat="1" applyFont="1" applyFill="1" applyBorder="1" applyAlignment="1" applyProtection="1">
      <alignment horizontal="center" vertical="top"/>
      <protection locked="0"/>
    </xf>
    <xf numFmtId="0" fontId="0" fillId="0" borderId="0" xfId="0" applyFont="1" applyFill="1" applyBorder="1" applyAlignment="1" applyProtection="1">
      <alignment horizontal="left" vertical="top" wrapText="1"/>
      <protection locked="0"/>
    </xf>
    <xf numFmtId="167" fontId="7" fillId="0" borderId="8" xfId="0" applyNumberFormat="1" applyFont="1" applyFill="1" applyBorder="1" applyAlignment="1" applyProtection="1">
      <alignment horizontal="right" vertical="top"/>
      <protection locked="0"/>
    </xf>
    <xf numFmtId="1" fontId="7" fillId="0" borderId="8" xfId="0" applyNumberFormat="1" applyFont="1" applyFill="1" applyBorder="1" applyAlignment="1" applyProtection="1">
      <alignment horizontal="center" vertical="top"/>
      <protection locked="0"/>
    </xf>
    <xf numFmtId="8" fontId="6" fillId="0" borderId="8" xfId="0" applyNumberFormat="1" applyFont="1" applyFill="1" applyBorder="1" applyAlignment="1" applyProtection="1">
      <alignment horizontal="left" vertical="top" wrapText="1"/>
      <protection locked="0"/>
    </xf>
    <xf numFmtId="0" fontId="6" fillId="0" borderId="8" xfId="0" applyFont="1" applyFill="1" applyBorder="1" applyAlignment="1" applyProtection="1">
      <alignment horizontal="left" vertical="top" wrapText="1"/>
      <protection locked="0"/>
    </xf>
    <xf numFmtId="10" fontId="0" fillId="2" borderId="7" xfId="2" applyNumberFormat="1" applyFont="1" applyFill="1" applyBorder="1" applyAlignment="1" applyProtection="1">
      <alignment horizontal="center" vertical="top"/>
    </xf>
    <xf numFmtId="0" fontId="3" fillId="0" borderId="0" xfId="0" applyFont="1" applyFill="1" applyBorder="1" applyAlignment="1">
      <alignment horizontal="left" vertical="top"/>
    </xf>
    <xf numFmtId="0" fontId="3" fillId="0" borderId="0" xfId="0" applyFont="1" applyFill="1" applyBorder="1" applyAlignment="1">
      <alignment vertical="top"/>
    </xf>
    <xf numFmtId="168" fontId="10" fillId="0" borderId="0" xfId="1" applyNumberFormat="1" applyFont="1" applyFill="1" applyBorder="1" applyAlignment="1">
      <alignment horizontal="right"/>
    </xf>
    <xf numFmtId="0" fontId="0" fillId="2" borderId="0" xfId="0" applyFill="1"/>
    <xf numFmtId="0" fontId="6" fillId="2" borderId="0" xfId="0" applyFont="1" applyFill="1"/>
    <xf numFmtId="0" fontId="11" fillId="2" borderId="0" xfId="0" applyFont="1" applyFill="1" applyBorder="1" applyAlignment="1" applyProtection="1">
      <alignment horizontal="right" wrapText="1"/>
      <protection locked="0"/>
    </xf>
    <xf numFmtId="0" fontId="12" fillId="2" borderId="0" xfId="0" applyFont="1" applyFill="1" applyAlignment="1">
      <alignment horizontal="center"/>
    </xf>
    <xf numFmtId="0" fontId="6" fillId="2" borderId="0" xfId="0" applyFont="1" applyFill="1" applyAlignment="1">
      <alignment horizontal="center"/>
    </xf>
    <xf numFmtId="168" fontId="10" fillId="2" borderId="3" xfId="1" applyNumberFormat="1" applyFont="1" applyFill="1" applyBorder="1" applyAlignment="1">
      <alignment horizontal="center"/>
    </xf>
    <xf numFmtId="168" fontId="10" fillId="2" borderId="12" xfId="1" applyNumberFormat="1" applyFont="1" applyFill="1" applyBorder="1" applyAlignment="1">
      <alignment horizontal="center"/>
    </xf>
    <xf numFmtId="0" fontId="3" fillId="0" borderId="0" xfId="0" applyFont="1" applyFill="1" applyBorder="1" applyAlignment="1" applyProtection="1">
      <alignment vertical="top"/>
      <protection locked="0"/>
    </xf>
    <xf numFmtId="0" fontId="2" fillId="0" borderId="0" xfId="0" applyFont="1" applyFill="1" applyBorder="1" applyAlignment="1" applyProtection="1">
      <alignment vertical="top"/>
      <protection locked="0"/>
    </xf>
    <xf numFmtId="0" fontId="0" fillId="0" borderId="0" xfId="0" applyFont="1" applyFill="1" applyBorder="1" applyAlignment="1">
      <alignment vertical="top"/>
    </xf>
    <xf numFmtId="0" fontId="4" fillId="0" borderId="0" xfId="0" applyFont="1" applyFill="1" applyBorder="1" applyAlignment="1" applyProtection="1">
      <alignment vertical="top"/>
      <protection locked="0"/>
    </xf>
    <xf numFmtId="0" fontId="10" fillId="2" borderId="0" xfId="0" applyFont="1" applyFill="1" applyAlignment="1"/>
    <xf numFmtId="0" fontId="0" fillId="0" borderId="0" xfId="0" applyFill="1"/>
    <xf numFmtId="0" fontId="2" fillId="0" borderId="0" xfId="0" applyFont="1"/>
    <xf numFmtId="0" fontId="6" fillId="0" borderId="8" xfId="0" applyFont="1" applyFill="1" applyBorder="1" applyAlignment="1" applyProtection="1">
      <alignment vertical="top" wrapText="1"/>
      <protection locked="0"/>
    </xf>
    <xf numFmtId="0" fontId="5" fillId="0" borderId="14" xfId="0" applyFont="1" applyFill="1" applyBorder="1" applyAlignment="1">
      <alignment horizontal="left" wrapText="1"/>
    </xf>
    <xf numFmtId="0" fontId="5" fillId="0" borderId="17" xfId="0" applyFont="1" applyFill="1" applyBorder="1" applyAlignment="1" applyProtection="1">
      <alignment vertical="top" wrapText="1"/>
      <protection locked="0"/>
    </xf>
    <xf numFmtId="0" fontId="6" fillId="0" borderId="9" xfId="0" applyFont="1" applyFill="1" applyBorder="1" applyAlignment="1" applyProtection="1">
      <alignment horizontal="left" vertical="top" wrapText="1"/>
      <protection locked="0"/>
    </xf>
    <xf numFmtId="0" fontId="6" fillId="0" borderId="9" xfId="0" applyFont="1" applyFill="1" applyBorder="1" applyAlignment="1" applyProtection="1">
      <alignment horizontal="right" vertical="top"/>
      <protection locked="0"/>
    </xf>
    <xf numFmtId="0" fontId="6" fillId="0" borderId="9" xfId="0" applyFont="1" applyFill="1" applyBorder="1" applyAlignment="1" applyProtection="1">
      <alignment horizontal="left" vertical="top"/>
      <protection locked="0"/>
    </xf>
    <xf numFmtId="0" fontId="5" fillId="0" borderId="18" xfId="0" applyFont="1" applyFill="1" applyBorder="1" applyAlignment="1" applyProtection="1">
      <alignment vertical="top" wrapText="1"/>
      <protection locked="0"/>
    </xf>
    <xf numFmtId="0" fontId="6" fillId="0" borderId="19" xfId="0" applyFont="1" applyFill="1" applyBorder="1" applyAlignment="1" applyProtection="1">
      <alignment horizontal="left" vertical="top" wrapText="1"/>
      <protection locked="0"/>
    </xf>
    <xf numFmtId="0" fontId="6" fillId="0" borderId="20" xfId="0" applyFont="1" applyFill="1" applyBorder="1" applyAlignment="1" applyProtection="1">
      <alignment horizontal="left" vertical="top" wrapText="1"/>
      <protection locked="0"/>
    </xf>
    <xf numFmtId="0" fontId="6" fillId="0" borderId="0" xfId="0" applyFont="1" applyFill="1" applyBorder="1" applyAlignment="1" applyProtection="1">
      <alignment horizontal="left" vertical="top" wrapText="1"/>
      <protection locked="0"/>
    </xf>
    <xf numFmtId="168" fontId="10" fillId="2" borderId="7" xfId="1" applyNumberFormat="1" applyFont="1" applyFill="1" applyBorder="1" applyAlignment="1">
      <alignment horizontal="center"/>
    </xf>
    <xf numFmtId="9" fontId="10" fillId="2" borderId="10" xfId="0" applyNumberFormat="1" applyFont="1" applyFill="1" applyBorder="1" applyAlignment="1"/>
    <xf numFmtId="0" fontId="10" fillId="2" borderId="0" xfId="0" applyFont="1" applyFill="1" applyBorder="1" applyAlignment="1"/>
    <xf numFmtId="9" fontId="10" fillId="2" borderId="0" xfId="0" applyNumberFormat="1" applyFont="1" applyFill="1" applyBorder="1" applyAlignment="1"/>
    <xf numFmtId="9" fontId="10" fillId="2" borderId="13" xfId="0" applyNumberFormat="1" applyFont="1" applyFill="1" applyBorder="1" applyAlignment="1"/>
    <xf numFmtId="168" fontId="10" fillId="2" borderId="3" xfId="1" applyNumberFormat="1" applyFont="1" applyFill="1" applyBorder="1" applyAlignment="1">
      <alignment horizontal="right"/>
    </xf>
    <xf numFmtId="0" fontId="10" fillId="2" borderId="0" xfId="0" applyFont="1" applyFill="1" applyBorder="1" applyAlignment="1">
      <alignment horizontal="right"/>
    </xf>
    <xf numFmtId="168" fontId="10" fillId="2" borderId="12" xfId="1" applyNumberFormat="1" applyFont="1" applyFill="1" applyBorder="1" applyAlignment="1">
      <alignment horizontal="right"/>
    </xf>
    <xf numFmtId="168" fontId="10" fillId="2" borderId="7" xfId="1" applyNumberFormat="1" applyFont="1" applyFill="1" applyBorder="1" applyAlignment="1">
      <alignment horizontal="right"/>
    </xf>
    <xf numFmtId="9" fontId="10" fillId="2" borderId="10" xfId="0" applyNumberFormat="1" applyFont="1" applyFill="1" applyBorder="1" applyAlignment="1">
      <alignment horizontal="right"/>
    </xf>
    <xf numFmtId="9" fontId="10" fillId="2" borderId="0" xfId="0" applyNumberFormat="1" applyFont="1" applyFill="1" applyBorder="1" applyAlignment="1">
      <alignment horizontal="right"/>
    </xf>
    <xf numFmtId="9" fontId="10" fillId="2" borderId="13" xfId="0" applyNumberFormat="1" applyFont="1" applyFill="1" applyBorder="1" applyAlignment="1">
      <alignment horizontal="right"/>
    </xf>
    <xf numFmtId="0" fontId="12" fillId="0" borderId="0" xfId="0" applyFont="1" applyFill="1" applyAlignment="1">
      <alignment horizontal="center"/>
    </xf>
    <xf numFmtId="0" fontId="6" fillId="0" borderId="0" xfId="0" applyFont="1" applyFill="1" applyAlignment="1">
      <alignment horizontal="center"/>
    </xf>
    <xf numFmtId="0" fontId="10" fillId="0" borderId="0" xfId="0" applyFont="1" applyFill="1" applyAlignment="1"/>
    <xf numFmtId="0" fontId="5" fillId="0" borderId="0" xfId="0" applyFont="1" applyFill="1" applyBorder="1" applyAlignment="1" applyProtection="1">
      <alignment vertical="top" wrapText="1"/>
      <protection locked="0"/>
    </xf>
    <xf numFmtId="0" fontId="14" fillId="0" borderId="0" xfId="0" applyFont="1" applyFill="1" applyBorder="1" applyAlignment="1" applyProtection="1">
      <alignment vertical="top"/>
      <protection locked="0"/>
    </xf>
    <xf numFmtId="0" fontId="3" fillId="0" borderId="0" xfId="0" applyFont="1"/>
    <xf numFmtId="0" fontId="3" fillId="0" borderId="0" xfId="0" applyFont="1" applyFill="1" applyBorder="1" applyAlignment="1">
      <alignment vertical="top" wrapText="1"/>
    </xf>
    <xf numFmtId="0" fontId="2" fillId="0" borderId="0" xfId="0" applyFont="1" applyFill="1" applyBorder="1" applyAlignment="1" applyProtection="1">
      <alignment horizontal="right" vertical="top"/>
      <protection locked="0"/>
    </xf>
    <xf numFmtId="0" fontId="16" fillId="0" borderId="8" xfId="0" applyFont="1" applyBorder="1" applyAlignment="1">
      <alignment wrapText="1"/>
    </xf>
    <xf numFmtId="165" fontId="7" fillId="0" borderId="8" xfId="0" applyNumberFormat="1" applyFont="1" applyBorder="1" applyAlignment="1">
      <alignment wrapText="1"/>
    </xf>
    <xf numFmtId="0" fontId="7" fillId="0" borderId="8" xfId="0" applyFont="1" applyBorder="1" applyAlignment="1">
      <alignment wrapText="1"/>
    </xf>
    <xf numFmtId="0" fontId="3" fillId="0" borderId="0" xfId="0" applyFont="1" applyFill="1" applyBorder="1" applyAlignment="1" applyProtection="1">
      <alignment horizontal="left" vertical="top"/>
      <protection locked="0"/>
    </xf>
    <xf numFmtId="0" fontId="0" fillId="0" borderId="0" xfId="0" applyFont="1" applyFill="1" applyBorder="1" applyAlignment="1" applyProtection="1">
      <alignment vertical="top"/>
      <protection locked="0"/>
    </xf>
    <xf numFmtId="0" fontId="0" fillId="0" borderId="0" xfId="0" applyBorder="1"/>
    <xf numFmtId="0" fontId="2" fillId="0" borderId="0" xfId="0" applyFont="1" applyFill="1" applyBorder="1" applyAlignment="1" applyProtection="1">
      <alignment horizontal="left" vertical="top"/>
      <protection locked="0"/>
    </xf>
    <xf numFmtId="3" fontId="2" fillId="0" borderId="0" xfId="0" applyNumberFormat="1" applyFont="1" applyFill="1" applyBorder="1" applyAlignment="1" applyProtection="1">
      <alignment horizontal="left" vertical="top" wrapText="1"/>
      <protection locked="0"/>
    </xf>
    <xf numFmtId="0" fontId="17" fillId="0" borderId="0" xfId="0" applyFont="1"/>
    <xf numFmtId="0" fontId="3" fillId="0" borderId="0" xfId="0" applyFont="1" applyAlignment="1">
      <alignment vertical="top"/>
    </xf>
    <xf numFmtId="0" fontId="13" fillId="0" borderId="0" xfId="0" applyFont="1"/>
    <xf numFmtId="168" fontId="10" fillId="0" borderId="0" xfId="1" applyNumberFormat="1" applyFont="1" applyFill="1" applyBorder="1" applyAlignment="1">
      <alignment horizontal="center"/>
    </xf>
    <xf numFmtId="0" fontId="0" fillId="0" borderId="0" xfId="0" applyFont="1" applyFill="1" applyBorder="1" applyAlignment="1" applyProtection="1">
      <alignment horizontal="center" vertical="top" wrapText="1"/>
      <protection locked="0"/>
    </xf>
    <xf numFmtId="0" fontId="2" fillId="0" borderId="0" xfId="0" applyFont="1" applyFill="1" applyBorder="1" applyAlignment="1" applyProtection="1">
      <alignment horizontal="right" vertical="top" wrapText="1"/>
      <protection locked="0"/>
    </xf>
    <xf numFmtId="10" fontId="14" fillId="2" borderId="7" xfId="2" applyNumberFormat="1" applyFont="1" applyFill="1" applyBorder="1" applyAlignment="1" applyProtection="1">
      <alignment horizontal="center" vertical="top"/>
      <protection locked="0"/>
    </xf>
    <xf numFmtId="0" fontId="15" fillId="0" borderId="0" xfId="0" applyFont="1" applyFill="1" applyBorder="1" applyAlignment="1" applyProtection="1">
      <alignment horizontal="left" vertical="top" wrapText="1"/>
      <protection locked="0"/>
    </xf>
    <xf numFmtId="0" fontId="6" fillId="0" borderId="8" xfId="0" quotePrefix="1" applyFont="1" applyFill="1" applyBorder="1" applyAlignment="1" applyProtection="1">
      <alignment horizontal="left" vertical="top" wrapText="1"/>
      <protection locked="0"/>
    </xf>
    <xf numFmtId="168" fontId="0" fillId="0" borderId="0" xfId="0" applyNumberFormat="1"/>
    <xf numFmtId="0" fontId="6" fillId="0" borderId="8" xfId="0" applyFont="1" applyFill="1" applyBorder="1" applyAlignment="1" applyProtection="1">
      <alignment horizontal="center" vertical="top" wrapText="1"/>
      <protection locked="0"/>
    </xf>
    <xf numFmtId="0" fontId="0" fillId="0" borderId="0" xfId="0" applyFont="1" applyFill="1" applyBorder="1" applyAlignment="1" applyProtection="1">
      <alignment vertical="top" wrapText="1"/>
      <protection locked="0"/>
    </xf>
    <xf numFmtId="0" fontId="3" fillId="0" borderId="0" xfId="0" applyFont="1" applyFill="1" applyBorder="1" applyAlignment="1" applyProtection="1">
      <alignment vertical="top" wrapText="1"/>
      <protection locked="0"/>
    </xf>
    <xf numFmtId="0" fontId="0" fillId="3" borderId="0" xfId="0" applyFill="1"/>
    <xf numFmtId="9" fontId="10" fillId="3" borderId="10" xfId="0" applyNumberFormat="1" applyFont="1" applyFill="1" applyBorder="1" applyAlignment="1"/>
    <xf numFmtId="168" fontId="10" fillId="3" borderId="3" xfId="1" applyNumberFormat="1" applyFont="1" applyFill="1" applyBorder="1" applyAlignment="1">
      <alignment horizontal="center"/>
    </xf>
    <xf numFmtId="0" fontId="10" fillId="3" borderId="0" xfId="0" applyFont="1" applyFill="1" applyBorder="1" applyAlignment="1"/>
    <xf numFmtId="168" fontId="10" fillId="3" borderId="12" xfId="1" applyNumberFormat="1" applyFont="1" applyFill="1" applyBorder="1" applyAlignment="1">
      <alignment horizontal="center"/>
    </xf>
    <xf numFmtId="9" fontId="10" fillId="3" borderId="0" xfId="0" applyNumberFormat="1" applyFont="1" applyFill="1" applyBorder="1" applyAlignment="1"/>
    <xf numFmtId="9" fontId="10" fillId="3" borderId="13" xfId="0" applyNumberFormat="1" applyFont="1" applyFill="1" applyBorder="1" applyAlignment="1"/>
    <xf numFmtId="168" fontId="10" fillId="3" borderId="7" xfId="1" applyNumberFormat="1" applyFont="1" applyFill="1" applyBorder="1" applyAlignment="1">
      <alignment horizontal="center"/>
    </xf>
    <xf numFmtId="0" fontId="10" fillId="3" borderId="0" xfId="0" applyFont="1" applyFill="1" applyAlignment="1">
      <alignment horizontal="right"/>
    </xf>
    <xf numFmtId="0" fontId="0" fillId="0" borderId="8" xfId="0" applyFill="1" applyBorder="1"/>
    <xf numFmtId="0" fontId="0" fillId="0" borderId="0" xfId="0" applyFont="1" applyFill="1" applyBorder="1" applyAlignment="1" applyProtection="1">
      <alignment horizontal="left" vertical="top" wrapText="1"/>
      <protection locked="0"/>
    </xf>
    <xf numFmtId="0" fontId="0" fillId="0" borderId="0" xfId="0" applyFont="1" applyFill="1" applyBorder="1" applyAlignment="1" applyProtection="1">
      <alignment horizontal="left" vertical="top"/>
      <protection locked="0"/>
    </xf>
    <xf numFmtId="168" fontId="10" fillId="2" borderId="10" xfId="1" applyNumberFormat="1" applyFont="1" applyFill="1" applyBorder="1" applyAlignment="1">
      <alignment horizontal="center"/>
    </xf>
    <xf numFmtId="168" fontId="10" fillId="2" borderId="0" xfId="1" applyNumberFormat="1" applyFont="1" applyFill="1" applyBorder="1" applyAlignment="1">
      <alignment horizontal="center"/>
    </xf>
    <xf numFmtId="168" fontId="10" fillId="2" borderId="13" xfId="1" applyNumberFormat="1" applyFont="1" applyFill="1" applyBorder="1" applyAlignment="1">
      <alignment horizontal="center"/>
    </xf>
    <xf numFmtId="0" fontId="6" fillId="0" borderId="0" xfId="0" applyFont="1" applyFill="1" applyAlignment="1">
      <alignment vertical="top" wrapText="1"/>
    </xf>
    <xf numFmtId="0" fontId="0" fillId="0" borderId="0" xfId="0" applyFont="1" applyFill="1" applyBorder="1" applyAlignment="1" applyProtection="1">
      <alignment horizontal="left" vertical="top"/>
      <protection locked="0"/>
    </xf>
    <xf numFmtId="0" fontId="6" fillId="0" borderId="24" xfId="0" applyFont="1" applyFill="1" applyBorder="1" applyAlignment="1" applyProtection="1">
      <alignment horizontal="left" vertical="top" wrapText="1"/>
      <protection locked="0"/>
    </xf>
    <xf numFmtId="0" fontId="0" fillId="0" borderId="19" xfId="0" applyFill="1" applyBorder="1"/>
    <xf numFmtId="0" fontId="0" fillId="0" borderId="0" xfId="0" applyFont="1" applyFill="1" applyBorder="1" applyAlignment="1" applyProtection="1">
      <alignment horizontal="left" vertical="top" wrapText="1"/>
      <protection locked="0"/>
    </xf>
    <xf numFmtId="0" fontId="6" fillId="0" borderId="15" xfId="0" applyFont="1" applyFill="1" applyBorder="1" applyAlignment="1">
      <alignment vertical="top" wrapText="1"/>
    </xf>
    <xf numFmtId="0" fontId="6" fillId="0" borderId="15" xfId="0" applyFont="1" applyFill="1" applyBorder="1" applyAlignment="1">
      <alignment wrapText="1"/>
    </xf>
    <xf numFmtId="0" fontId="16" fillId="0" borderId="8" xfId="0" applyFont="1" applyBorder="1" applyAlignment="1">
      <alignment vertical="top" wrapText="1"/>
    </xf>
    <xf numFmtId="0" fontId="0" fillId="0" borderId="0" xfId="0" applyFont="1" applyFill="1" applyBorder="1" applyAlignment="1" applyProtection="1">
      <alignment horizontal="left" vertical="top"/>
      <protection locked="0"/>
    </xf>
    <xf numFmtId="9" fontId="0" fillId="0" borderId="0" xfId="2" applyFont="1"/>
    <xf numFmtId="10" fontId="0" fillId="0" borderId="0" xfId="0" applyNumberFormat="1"/>
    <xf numFmtId="2" fontId="0" fillId="0" borderId="0" xfId="0" applyNumberFormat="1"/>
    <xf numFmtId="167" fontId="0" fillId="0" borderId="0" xfId="0" applyNumberFormat="1"/>
    <xf numFmtId="165" fontId="0" fillId="0" borderId="0" xfId="0" applyNumberFormat="1"/>
    <xf numFmtId="0" fontId="3" fillId="0" borderId="0" xfId="0" applyFont="1" applyFill="1" applyBorder="1" applyAlignment="1" applyProtection="1">
      <alignment horizontal="left" vertical="top"/>
      <protection locked="0"/>
    </xf>
    <xf numFmtId="0" fontId="6" fillId="0" borderId="19" xfId="0" applyFont="1" applyFill="1" applyBorder="1" applyAlignment="1">
      <alignment vertical="top" wrapText="1"/>
    </xf>
    <xf numFmtId="0" fontId="19" fillId="4" borderId="8" xfId="3" applyBorder="1" applyAlignment="1" applyProtection="1">
      <alignment horizontal="left" vertical="top" wrapText="1"/>
      <protection locked="0"/>
    </xf>
    <xf numFmtId="167" fontId="19" fillId="4" borderId="8" xfId="3" applyNumberFormat="1" applyBorder="1" applyAlignment="1" applyProtection="1">
      <alignment horizontal="right" vertical="top"/>
      <protection locked="0"/>
    </xf>
    <xf numFmtId="1" fontId="19" fillId="4" borderId="8" xfId="3" applyNumberFormat="1" applyBorder="1" applyAlignment="1" applyProtection="1">
      <alignment horizontal="center" vertical="top"/>
      <protection locked="0"/>
    </xf>
    <xf numFmtId="0" fontId="19" fillId="4" borderId="19" xfId="3" applyBorder="1" applyAlignment="1" applyProtection="1">
      <alignment horizontal="left" vertical="top" wrapText="1"/>
      <protection locked="0"/>
    </xf>
    <xf numFmtId="0" fontId="10" fillId="0" borderId="0" xfId="0" applyFont="1" applyFill="1"/>
    <xf numFmtId="167" fontId="7" fillId="0" borderId="8" xfId="0" applyNumberFormat="1" applyFont="1" applyFill="1" applyBorder="1" applyAlignment="1" applyProtection="1">
      <alignment horizontal="left" vertical="top" wrapText="1"/>
      <protection locked="0"/>
    </xf>
    <xf numFmtId="10" fontId="6" fillId="0" borderId="0" xfId="0" applyNumberFormat="1" applyFont="1"/>
    <xf numFmtId="0" fontId="10" fillId="0" borderId="0" xfId="0" applyFont="1" applyAlignment="1">
      <alignment horizontal="right"/>
    </xf>
    <xf numFmtId="167" fontId="6" fillId="0" borderId="9" xfId="0" applyNumberFormat="1" applyFont="1" applyFill="1" applyBorder="1" applyAlignment="1" applyProtection="1">
      <alignment horizontal="right" vertical="top"/>
      <protection locked="0"/>
    </xf>
    <xf numFmtId="0" fontId="2" fillId="0" borderId="0" xfId="0" applyFont="1" applyFill="1" applyAlignment="1">
      <alignment horizontal="right"/>
    </xf>
    <xf numFmtId="0" fontId="19" fillId="0" borderId="8" xfId="3" applyFill="1" applyBorder="1" applyAlignment="1" applyProtection="1">
      <alignment horizontal="left" vertical="top" wrapText="1"/>
      <protection locked="0"/>
    </xf>
    <xf numFmtId="167" fontId="19" fillId="0" borderId="8" xfId="3" applyNumberFormat="1" applyFill="1" applyBorder="1" applyAlignment="1" applyProtection="1">
      <alignment horizontal="right" vertical="top"/>
      <protection locked="0"/>
    </xf>
    <xf numFmtId="1" fontId="19" fillId="0" borderId="8" xfId="3" applyNumberFormat="1" applyFill="1" applyBorder="1" applyAlignment="1" applyProtection="1">
      <alignment horizontal="center" vertical="top"/>
      <protection locked="0"/>
    </xf>
    <xf numFmtId="0" fontId="19" fillId="0" borderId="19" xfId="3" applyFill="1" applyBorder="1" applyAlignment="1" applyProtection="1">
      <alignment horizontal="left" vertical="top" wrapText="1"/>
      <protection locked="0"/>
    </xf>
    <xf numFmtId="0" fontId="6" fillId="0" borderId="9" xfId="0" applyFont="1" applyFill="1" applyBorder="1" applyAlignment="1" applyProtection="1">
      <alignment horizontal="center" vertical="top"/>
      <protection locked="0"/>
    </xf>
    <xf numFmtId="10" fontId="0" fillId="0" borderId="0" xfId="2" applyNumberFormat="1" applyFont="1" applyFill="1" applyBorder="1" applyAlignment="1" applyProtection="1">
      <alignment horizontal="center" vertical="top"/>
      <protection locked="0"/>
    </xf>
    <xf numFmtId="164" fontId="6" fillId="0" borderId="9" xfId="0" applyNumberFormat="1" applyFont="1" applyFill="1" applyBorder="1" applyAlignment="1" applyProtection="1">
      <alignment horizontal="right" vertical="top"/>
      <protection locked="0"/>
    </xf>
    <xf numFmtId="0" fontId="16" fillId="0" borderId="8" xfId="0" applyFont="1" applyFill="1" applyBorder="1" applyAlignment="1">
      <alignment wrapText="1"/>
    </xf>
    <xf numFmtId="165" fontId="7" fillId="0" borderId="8" xfId="0" applyNumberFormat="1" applyFont="1" applyFill="1" applyBorder="1" applyAlignment="1">
      <alignment wrapText="1"/>
    </xf>
    <xf numFmtId="0" fontId="7" fillId="0" borderId="8" xfId="0" applyFont="1" applyFill="1" applyBorder="1" applyAlignment="1">
      <alignment wrapText="1"/>
    </xf>
    <xf numFmtId="0" fontId="6" fillId="0" borderId="15" xfId="0" applyFont="1" applyFill="1" applyBorder="1" applyAlignment="1">
      <alignment horizontal="left" vertical="top" wrapText="1"/>
    </xf>
    <xf numFmtId="0" fontId="6" fillId="0" borderId="16" xfId="0" applyFont="1" applyFill="1" applyBorder="1" applyAlignment="1">
      <alignment horizontal="left" vertical="top" wrapText="1"/>
    </xf>
    <xf numFmtId="0" fontId="10" fillId="2" borderId="2" xfId="0" applyFont="1" applyFill="1" applyBorder="1" applyAlignment="1">
      <alignment horizontal="left" vertical="top" wrapText="1"/>
    </xf>
    <xf numFmtId="0" fontId="10" fillId="2" borderId="11" xfId="0" applyFont="1" applyFill="1" applyBorder="1" applyAlignment="1">
      <alignment horizontal="left" vertical="top" wrapText="1"/>
    </xf>
    <xf numFmtId="0" fontId="10" fillId="2" borderId="6" xfId="0" applyFont="1" applyFill="1" applyBorder="1" applyAlignment="1">
      <alignment horizontal="left" vertical="top" wrapText="1"/>
    </xf>
    <xf numFmtId="0" fontId="3" fillId="0" borderId="0" xfId="0" applyFont="1" applyFill="1" applyBorder="1" applyAlignment="1" applyProtection="1">
      <alignment horizontal="left" vertical="top"/>
      <protection locked="0"/>
    </xf>
    <xf numFmtId="0" fontId="6" fillId="0" borderId="15" xfId="0" applyFont="1" applyFill="1" applyBorder="1" applyAlignment="1">
      <alignment horizontal="center" wrapText="1"/>
    </xf>
    <xf numFmtId="0" fontId="3" fillId="0" borderId="0" xfId="0" applyFont="1" applyFill="1" applyBorder="1" applyAlignment="1">
      <alignment horizontal="left" vertical="top" wrapText="1"/>
    </xf>
    <xf numFmtId="0" fontId="2" fillId="0" borderId="0" xfId="0" applyFont="1" applyFill="1" applyBorder="1" applyAlignment="1">
      <alignment horizontal="left" vertical="top" wrapText="1"/>
    </xf>
    <xf numFmtId="0" fontId="6" fillId="0" borderId="16" xfId="0" applyFont="1" applyFill="1" applyBorder="1" applyAlignment="1">
      <alignment horizontal="center" wrapText="1"/>
    </xf>
    <xf numFmtId="0" fontId="2" fillId="0" borderId="1" xfId="0" applyFont="1" applyFill="1" applyBorder="1" applyAlignment="1" applyProtection="1">
      <alignment horizontal="center" vertical="top" wrapText="1"/>
      <protection locked="0"/>
    </xf>
    <xf numFmtId="0" fontId="6" fillId="0" borderId="21" xfId="0" applyFont="1" applyFill="1" applyBorder="1" applyAlignment="1">
      <alignment horizontal="left" vertical="top" wrapText="1"/>
    </xf>
    <xf numFmtId="0" fontId="6" fillId="0" borderId="23" xfId="0" applyFont="1" applyFill="1" applyBorder="1" applyAlignment="1">
      <alignment horizontal="left" vertical="top" wrapText="1"/>
    </xf>
    <xf numFmtId="0" fontId="6" fillId="0" borderId="22" xfId="0" applyFont="1" applyFill="1" applyBorder="1" applyAlignment="1">
      <alignment horizontal="left" vertical="top" wrapText="1"/>
    </xf>
    <xf numFmtId="0" fontId="3" fillId="0" borderId="0" xfId="0" applyFont="1" applyFill="1" applyBorder="1" applyAlignment="1">
      <alignment horizontal="left" vertical="top"/>
    </xf>
    <xf numFmtId="0" fontId="10" fillId="3" borderId="2" xfId="0" applyFont="1" applyFill="1" applyBorder="1" applyAlignment="1">
      <alignment horizontal="left" vertical="top" wrapText="1"/>
    </xf>
    <xf numFmtId="0" fontId="10" fillId="3" borderId="11" xfId="0" applyFont="1" applyFill="1" applyBorder="1" applyAlignment="1">
      <alignment horizontal="left" vertical="top" wrapText="1"/>
    </xf>
    <xf numFmtId="0" fontId="10" fillId="3" borderId="6" xfId="0" applyFont="1" applyFill="1" applyBorder="1" applyAlignment="1">
      <alignment horizontal="left" vertical="top" wrapText="1"/>
    </xf>
    <xf numFmtId="0" fontId="13" fillId="0" borderId="13" xfId="0" applyFont="1" applyBorder="1" applyAlignment="1">
      <alignment horizontal="center"/>
    </xf>
    <xf numFmtId="0" fontId="6" fillId="0" borderId="15" xfId="0" applyFont="1" applyFill="1" applyBorder="1" applyAlignment="1">
      <alignment horizontal="center" vertical="top" wrapText="1"/>
    </xf>
    <xf numFmtId="0" fontId="6" fillId="0" borderId="21" xfId="0" applyFont="1" applyFill="1" applyBorder="1" applyAlignment="1">
      <alignment horizontal="left" wrapText="1"/>
    </xf>
    <xf numFmtId="0" fontId="6" fillId="0" borderId="23" xfId="0" applyFont="1" applyFill="1" applyBorder="1" applyAlignment="1">
      <alignment horizontal="left" wrapText="1"/>
    </xf>
    <xf numFmtId="0" fontId="6" fillId="0" borderId="22" xfId="0" applyFont="1" applyFill="1" applyBorder="1" applyAlignment="1">
      <alignment horizontal="left" wrapText="1"/>
    </xf>
    <xf numFmtId="0" fontId="0" fillId="0" borderId="0" xfId="0" applyFont="1" applyFill="1" applyBorder="1" applyAlignment="1" applyProtection="1">
      <alignment horizontal="left" vertical="top" wrapText="1"/>
      <protection locked="0"/>
    </xf>
    <xf numFmtId="0" fontId="0" fillId="0" borderId="1" xfId="0" applyFont="1" applyFill="1" applyBorder="1" applyAlignment="1" applyProtection="1">
      <alignment horizontal="left" vertical="top" wrapText="1"/>
      <protection locked="0"/>
    </xf>
    <xf numFmtId="0" fontId="3" fillId="0" borderId="0" xfId="0" applyFont="1" applyFill="1" applyBorder="1" applyAlignment="1" applyProtection="1">
      <alignment horizontal="left" vertical="top" wrapText="1"/>
      <protection locked="0"/>
    </xf>
    <xf numFmtId="0" fontId="0" fillId="0" borderId="1" xfId="0" applyFont="1" applyFill="1" applyBorder="1" applyAlignment="1" applyProtection="1">
      <alignment horizontal="center" vertical="top" wrapText="1"/>
      <protection locked="0"/>
    </xf>
    <xf numFmtId="0" fontId="13" fillId="0" borderId="0" xfId="0" applyFont="1" applyFill="1" applyBorder="1" applyAlignment="1">
      <alignment horizontal="left" vertical="top" wrapText="1"/>
    </xf>
    <xf numFmtId="0" fontId="6" fillId="0" borderId="25" xfId="0" applyFont="1" applyFill="1" applyBorder="1" applyAlignment="1">
      <alignment horizontal="left" vertical="top" wrapText="1"/>
    </xf>
    <xf numFmtId="0" fontId="6" fillId="0" borderId="21" xfId="0" applyFont="1" applyFill="1" applyBorder="1" applyAlignment="1">
      <alignment horizontal="center" wrapText="1"/>
    </xf>
    <xf numFmtId="0" fontId="6" fillId="0" borderId="22" xfId="0" applyFont="1" applyFill="1" applyBorder="1" applyAlignment="1">
      <alignment horizontal="center" wrapText="1"/>
    </xf>
    <xf numFmtId="0" fontId="6" fillId="0" borderId="23" xfId="0" applyFont="1" applyFill="1" applyBorder="1" applyAlignment="1">
      <alignment horizontal="center" wrapText="1"/>
    </xf>
    <xf numFmtId="0" fontId="6" fillId="0" borderId="21" xfId="0" applyFont="1" applyFill="1" applyBorder="1" applyAlignment="1">
      <alignment horizontal="center" vertical="top" wrapText="1"/>
    </xf>
    <xf numFmtId="0" fontId="6" fillId="0" borderId="22" xfId="0" applyFont="1" applyFill="1" applyBorder="1" applyAlignment="1">
      <alignment horizontal="center" vertical="top" wrapText="1"/>
    </xf>
    <xf numFmtId="0" fontId="0" fillId="0" borderId="0" xfId="0" applyFont="1" applyFill="1" applyBorder="1" applyAlignment="1" applyProtection="1">
      <alignment vertical="top" wrapText="1"/>
      <protection locked="0"/>
    </xf>
  </cellXfs>
  <cellStyles count="4">
    <cellStyle name="Bad" xfId="3" builtinId="27"/>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image" Target="../media/image1.emf"/></Relationships>
</file>

<file path=xl/drawings/_rels/drawing1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2.xml.rels><?xml version="1.0" encoding="UTF-8" standalone="yes"?>
<Relationships xmlns="http://schemas.openxmlformats.org/package/2006/relationships"><Relationship Id="rId1" Type="http://schemas.openxmlformats.org/officeDocument/2006/relationships/image" Target="../media/image1.emf"/></Relationships>
</file>

<file path=xl/drawings/_rels/drawing13.xml.rels><?xml version="1.0" encoding="UTF-8" standalone="yes"?>
<Relationships xmlns="http://schemas.openxmlformats.org/package/2006/relationships"><Relationship Id="rId1" Type="http://schemas.openxmlformats.org/officeDocument/2006/relationships/image" Target="../media/image1.emf"/></Relationships>
</file>

<file path=xl/drawings/_rels/drawing14.xml.rels><?xml version="1.0" encoding="UTF-8" standalone="yes"?>
<Relationships xmlns="http://schemas.openxmlformats.org/package/2006/relationships"><Relationship Id="rId1" Type="http://schemas.openxmlformats.org/officeDocument/2006/relationships/image" Target="../media/image1.emf"/></Relationships>
</file>

<file path=xl/drawings/_rels/drawing15.xml.rels><?xml version="1.0" encoding="UTF-8" standalone="yes"?>
<Relationships xmlns="http://schemas.openxmlformats.org/package/2006/relationships"><Relationship Id="rId1" Type="http://schemas.openxmlformats.org/officeDocument/2006/relationships/image" Target="../media/image1.emf"/></Relationships>
</file>

<file path=xl/drawings/_rels/drawing16.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1" Type="http://schemas.openxmlformats.org/officeDocument/2006/relationships/image" Target="../media/image1.emf"/></Relationships>
</file>

<file path=xl/drawings/_rels/drawing7.xml.rels><?xml version="1.0" encoding="UTF-8" standalone="yes"?>
<Relationships xmlns="http://schemas.openxmlformats.org/package/2006/relationships"><Relationship Id="rId1" Type="http://schemas.openxmlformats.org/officeDocument/2006/relationships/image" Target="../media/image1.emf"/></Relationships>
</file>

<file path=xl/drawings/_rels/drawing8.xml.rels><?xml version="1.0" encoding="UTF-8" standalone="yes"?>
<Relationships xmlns="http://schemas.openxmlformats.org/package/2006/relationships"><Relationship Id="rId1" Type="http://schemas.openxmlformats.org/officeDocument/2006/relationships/image" Target="../media/image1.emf"/></Relationships>
</file>

<file path=xl/drawings/_rels/drawing9.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17</xdr:col>
      <xdr:colOff>581025</xdr:colOff>
      <xdr:row>0</xdr:row>
      <xdr:rowOff>123824</xdr:rowOff>
    </xdr:from>
    <xdr:to>
      <xdr:col>19</xdr:col>
      <xdr:colOff>723900</xdr:colOff>
      <xdr:row>11</xdr:row>
      <xdr:rowOff>181520</xdr:rowOff>
    </xdr:to>
    <xdr:pic>
      <xdr:nvPicPr>
        <xdr:cNvPr id="2" name="Content Placeholder 6" descr="Probability Scale">
          <a:extLst>
            <a:ext uri="{FF2B5EF4-FFF2-40B4-BE49-F238E27FC236}">
              <a16:creationId xmlns:a16="http://schemas.microsoft.com/office/drawing/2014/main" id="{DD2AB646-75E8-4A3D-99F3-0A073A725383}"/>
            </a:ext>
            <a:ext uri="{C183D7F6-B498-43B3-948B-1728B52AA6E4}">
              <adec:decorative xmlns:adec="http://schemas.microsoft.com/office/drawing/2017/decorative" val="0"/>
            </a:ext>
          </a:extLst>
        </xdr:cNvPr>
        <xdr:cNvPicPr>
          <a:picLocks noGrp="1" noChangeAspect="1"/>
        </xdr:cNvPicPr>
      </xdr:nvPicPr>
      <xdr:blipFill rotWithShape="1">
        <a:blip xmlns:r="http://schemas.openxmlformats.org/officeDocument/2006/relationships" r:embed="rId1" cstate="print"/>
        <a:srcRect l="16743" t="5758" r="32999" b="8525"/>
        <a:stretch/>
      </xdr:blipFill>
      <xdr:spPr bwMode="auto">
        <a:xfrm>
          <a:off x="12153900" y="123824"/>
          <a:ext cx="1371600" cy="2353221"/>
        </a:xfrm>
        <a:prstGeom prst="rect">
          <a:avLst/>
        </a:prstGeom>
        <a:noFill/>
        <a:ln w="9525">
          <a:solidFill>
            <a:schemeClr val="tx1"/>
          </a:solid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16</xdr:col>
      <xdr:colOff>542925</xdr:colOff>
      <xdr:row>0</xdr:row>
      <xdr:rowOff>133349</xdr:rowOff>
    </xdr:from>
    <xdr:to>
      <xdr:col>19</xdr:col>
      <xdr:colOff>76200</xdr:colOff>
      <xdr:row>11</xdr:row>
      <xdr:rowOff>191045</xdr:rowOff>
    </xdr:to>
    <xdr:pic>
      <xdr:nvPicPr>
        <xdr:cNvPr id="2" name="Content Placeholder 6" descr="Probability Scale">
          <a:extLst>
            <a:ext uri="{FF2B5EF4-FFF2-40B4-BE49-F238E27FC236}">
              <a16:creationId xmlns:a16="http://schemas.microsoft.com/office/drawing/2014/main" id="{44F5D53B-32BE-4A22-962A-3D8992B9F765}"/>
            </a:ext>
            <a:ext uri="{C183D7F6-B498-43B3-948B-1728B52AA6E4}">
              <adec:decorative xmlns:adec="http://schemas.microsoft.com/office/drawing/2017/decorative" val="0"/>
            </a:ext>
          </a:extLst>
        </xdr:cNvPr>
        <xdr:cNvPicPr>
          <a:picLocks noGrp="1" noChangeAspect="1"/>
        </xdr:cNvPicPr>
      </xdr:nvPicPr>
      <xdr:blipFill rotWithShape="1">
        <a:blip xmlns:r="http://schemas.openxmlformats.org/officeDocument/2006/relationships" r:embed="rId1" cstate="print"/>
        <a:srcRect l="16743" t="5758" r="32999" b="8525"/>
        <a:stretch/>
      </xdr:blipFill>
      <xdr:spPr bwMode="auto">
        <a:xfrm>
          <a:off x="11458575" y="133349"/>
          <a:ext cx="1371600" cy="2353221"/>
        </a:xfrm>
        <a:prstGeom prst="rect">
          <a:avLst/>
        </a:prstGeom>
        <a:noFill/>
        <a:ln w="9525">
          <a:solidFill>
            <a:schemeClr val="tx1"/>
          </a:solidFill>
          <a:miter lim="800000"/>
          <a:headEnd/>
          <a:tailEnd/>
        </a:ln>
      </xdr:spPr>
    </xdr:pic>
    <xdr:clientData/>
  </xdr:twoCellAnchor>
</xdr:wsDr>
</file>

<file path=xl/drawings/drawing11.xml><?xml version="1.0" encoding="utf-8"?>
<xdr:wsDr xmlns:xdr="http://schemas.openxmlformats.org/drawingml/2006/spreadsheetDrawing" xmlns:a="http://schemas.openxmlformats.org/drawingml/2006/main">
  <xdr:oneCellAnchor>
    <xdr:from>
      <xdr:col>16</xdr:col>
      <xdr:colOff>542925</xdr:colOff>
      <xdr:row>0</xdr:row>
      <xdr:rowOff>133349</xdr:rowOff>
    </xdr:from>
    <xdr:ext cx="1371600" cy="2353221"/>
    <xdr:pic>
      <xdr:nvPicPr>
        <xdr:cNvPr id="2" name="Content Placeholder 6" descr="Probability Scale">
          <a:extLst>
            <a:ext uri="{FF2B5EF4-FFF2-40B4-BE49-F238E27FC236}">
              <a16:creationId xmlns:a16="http://schemas.microsoft.com/office/drawing/2014/main" id="{C5E45183-3359-405E-8391-5CC77483D4E9}"/>
            </a:ext>
            <a:ext uri="{C183D7F6-B498-43B3-948B-1728B52AA6E4}">
              <adec:decorative xmlns:adec="http://schemas.microsoft.com/office/drawing/2017/decorative" val="0"/>
            </a:ext>
          </a:extLst>
        </xdr:cNvPr>
        <xdr:cNvPicPr>
          <a:picLocks noGrp="1" noChangeAspect="1"/>
        </xdr:cNvPicPr>
      </xdr:nvPicPr>
      <xdr:blipFill rotWithShape="1">
        <a:blip xmlns:r="http://schemas.openxmlformats.org/officeDocument/2006/relationships" r:embed="rId1" cstate="print"/>
        <a:srcRect l="16743" t="5758" r="32999" b="8525"/>
        <a:stretch/>
      </xdr:blipFill>
      <xdr:spPr bwMode="auto">
        <a:xfrm>
          <a:off x="10296525" y="133349"/>
          <a:ext cx="1371600" cy="2353221"/>
        </a:xfrm>
        <a:prstGeom prst="rect">
          <a:avLst/>
        </a:prstGeom>
        <a:noFill/>
        <a:ln w="9525">
          <a:solidFill>
            <a:schemeClr val="tx1"/>
          </a:solidFill>
          <a:miter lim="800000"/>
          <a:headEnd/>
          <a:tailEnd/>
        </a:ln>
      </xdr:spPr>
    </xdr:pic>
    <xdr:clientData/>
  </xdr:oneCellAnchor>
</xdr:wsDr>
</file>

<file path=xl/drawings/drawing12.xml><?xml version="1.0" encoding="utf-8"?>
<xdr:wsDr xmlns:xdr="http://schemas.openxmlformats.org/drawingml/2006/spreadsheetDrawing" xmlns:a="http://schemas.openxmlformats.org/drawingml/2006/main">
  <xdr:twoCellAnchor editAs="oneCell">
    <xdr:from>
      <xdr:col>16</xdr:col>
      <xdr:colOff>542925</xdr:colOff>
      <xdr:row>0</xdr:row>
      <xdr:rowOff>133349</xdr:rowOff>
    </xdr:from>
    <xdr:to>
      <xdr:col>19</xdr:col>
      <xdr:colOff>76200</xdr:colOff>
      <xdr:row>11</xdr:row>
      <xdr:rowOff>191045</xdr:rowOff>
    </xdr:to>
    <xdr:pic>
      <xdr:nvPicPr>
        <xdr:cNvPr id="2" name="Content Placeholder 6" descr="Probability Scale">
          <a:extLst>
            <a:ext uri="{FF2B5EF4-FFF2-40B4-BE49-F238E27FC236}">
              <a16:creationId xmlns:a16="http://schemas.microsoft.com/office/drawing/2014/main" id="{D87246FA-6D3E-4AAD-9701-ECB003B3ED9F}"/>
            </a:ext>
            <a:ext uri="{C183D7F6-B498-43B3-948B-1728B52AA6E4}">
              <adec:decorative xmlns:adec="http://schemas.microsoft.com/office/drawing/2017/decorative" val="0"/>
            </a:ext>
          </a:extLst>
        </xdr:cNvPr>
        <xdr:cNvPicPr>
          <a:picLocks noGrp="1" noChangeAspect="1"/>
        </xdr:cNvPicPr>
      </xdr:nvPicPr>
      <xdr:blipFill rotWithShape="1">
        <a:blip xmlns:r="http://schemas.openxmlformats.org/officeDocument/2006/relationships" r:embed="rId1" cstate="print"/>
        <a:srcRect l="16743" t="5758" r="32999" b="8525"/>
        <a:stretch/>
      </xdr:blipFill>
      <xdr:spPr bwMode="auto">
        <a:xfrm>
          <a:off x="11458575" y="133349"/>
          <a:ext cx="1371600" cy="2353221"/>
        </a:xfrm>
        <a:prstGeom prst="rect">
          <a:avLst/>
        </a:prstGeom>
        <a:noFill/>
        <a:ln w="9525">
          <a:solidFill>
            <a:schemeClr val="tx1"/>
          </a:solidFill>
          <a:miter lim="800000"/>
          <a:headEnd/>
          <a:tailEnd/>
        </a:ln>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16</xdr:col>
      <xdr:colOff>542925</xdr:colOff>
      <xdr:row>0</xdr:row>
      <xdr:rowOff>133349</xdr:rowOff>
    </xdr:from>
    <xdr:to>
      <xdr:col>19</xdr:col>
      <xdr:colOff>76200</xdr:colOff>
      <xdr:row>12</xdr:row>
      <xdr:rowOff>545</xdr:rowOff>
    </xdr:to>
    <xdr:pic>
      <xdr:nvPicPr>
        <xdr:cNvPr id="2" name="Content Placeholder 6" descr="Probability Scale">
          <a:extLst>
            <a:ext uri="{FF2B5EF4-FFF2-40B4-BE49-F238E27FC236}">
              <a16:creationId xmlns:a16="http://schemas.microsoft.com/office/drawing/2014/main" id="{DB32C895-718E-4D3D-A38D-8088E256AECE}"/>
            </a:ext>
            <a:ext uri="{C183D7F6-B498-43B3-948B-1728B52AA6E4}">
              <adec:decorative xmlns:adec="http://schemas.microsoft.com/office/drawing/2017/decorative" val="0"/>
            </a:ext>
          </a:extLst>
        </xdr:cNvPr>
        <xdr:cNvPicPr>
          <a:picLocks noGrp="1" noChangeAspect="1"/>
        </xdr:cNvPicPr>
      </xdr:nvPicPr>
      <xdr:blipFill rotWithShape="1">
        <a:blip xmlns:r="http://schemas.openxmlformats.org/officeDocument/2006/relationships" r:embed="rId1" cstate="print"/>
        <a:srcRect l="16743" t="5758" r="32999" b="8525"/>
        <a:stretch/>
      </xdr:blipFill>
      <xdr:spPr bwMode="auto">
        <a:xfrm>
          <a:off x="11372850" y="133349"/>
          <a:ext cx="1371600" cy="2362746"/>
        </a:xfrm>
        <a:prstGeom prst="rect">
          <a:avLst/>
        </a:prstGeom>
        <a:noFill/>
        <a:ln w="9525">
          <a:solidFill>
            <a:schemeClr val="tx1"/>
          </a:solidFill>
          <a:miter lim="800000"/>
          <a:headEnd/>
          <a:tailEnd/>
        </a:ln>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16</xdr:col>
      <xdr:colOff>542925</xdr:colOff>
      <xdr:row>0</xdr:row>
      <xdr:rowOff>133349</xdr:rowOff>
    </xdr:from>
    <xdr:to>
      <xdr:col>19</xdr:col>
      <xdr:colOff>76200</xdr:colOff>
      <xdr:row>11</xdr:row>
      <xdr:rowOff>171995</xdr:rowOff>
    </xdr:to>
    <xdr:pic>
      <xdr:nvPicPr>
        <xdr:cNvPr id="2" name="Content Placeholder 6" descr="Probability Scale">
          <a:extLst>
            <a:ext uri="{FF2B5EF4-FFF2-40B4-BE49-F238E27FC236}">
              <a16:creationId xmlns:a16="http://schemas.microsoft.com/office/drawing/2014/main" id="{0A153CE0-23EB-4EDC-A371-28101E22C90C}"/>
            </a:ext>
            <a:ext uri="{C183D7F6-B498-43B3-948B-1728B52AA6E4}">
              <adec:decorative xmlns:adec="http://schemas.microsoft.com/office/drawing/2017/decorative" val="0"/>
            </a:ext>
          </a:extLst>
        </xdr:cNvPr>
        <xdr:cNvPicPr>
          <a:picLocks noGrp="1" noChangeAspect="1"/>
        </xdr:cNvPicPr>
      </xdr:nvPicPr>
      <xdr:blipFill rotWithShape="1">
        <a:blip xmlns:r="http://schemas.openxmlformats.org/officeDocument/2006/relationships" r:embed="rId1" cstate="print"/>
        <a:srcRect l="16743" t="5758" r="32999" b="8525"/>
        <a:stretch/>
      </xdr:blipFill>
      <xdr:spPr bwMode="auto">
        <a:xfrm>
          <a:off x="11458575" y="133349"/>
          <a:ext cx="1371600" cy="2353221"/>
        </a:xfrm>
        <a:prstGeom prst="rect">
          <a:avLst/>
        </a:prstGeom>
        <a:noFill/>
        <a:ln w="9525">
          <a:solidFill>
            <a:schemeClr val="tx1"/>
          </a:solidFill>
          <a:miter lim="800000"/>
          <a:headEnd/>
          <a:tailEnd/>
        </a:ln>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16</xdr:col>
      <xdr:colOff>542925</xdr:colOff>
      <xdr:row>0</xdr:row>
      <xdr:rowOff>133349</xdr:rowOff>
    </xdr:from>
    <xdr:to>
      <xdr:col>18</xdr:col>
      <xdr:colOff>466725</xdr:colOff>
      <xdr:row>11</xdr:row>
      <xdr:rowOff>191045</xdr:rowOff>
    </xdr:to>
    <xdr:pic>
      <xdr:nvPicPr>
        <xdr:cNvPr id="2" name="Content Placeholder 6" descr="Probability Scale">
          <a:extLst>
            <a:ext uri="{FF2B5EF4-FFF2-40B4-BE49-F238E27FC236}">
              <a16:creationId xmlns:a16="http://schemas.microsoft.com/office/drawing/2014/main" id="{532F814D-C424-40F6-8D84-D9A707438BD1}"/>
            </a:ext>
            <a:ext uri="{C183D7F6-B498-43B3-948B-1728B52AA6E4}">
              <adec:decorative xmlns:adec="http://schemas.microsoft.com/office/drawing/2017/decorative" val="0"/>
            </a:ext>
          </a:extLst>
        </xdr:cNvPr>
        <xdr:cNvPicPr>
          <a:picLocks noGrp="1" noChangeAspect="1"/>
        </xdr:cNvPicPr>
      </xdr:nvPicPr>
      <xdr:blipFill rotWithShape="1">
        <a:blip xmlns:r="http://schemas.openxmlformats.org/officeDocument/2006/relationships" r:embed="rId1" cstate="print"/>
        <a:srcRect l="16743" t="5758" r="32999" b="8525"/>
        <a:stretch/>
      </xdr:blipFill>
      <xdr:spPr bwMode="auto">
        <a:xfrm>
          <a:off x="11410950" y="133349"/>
          <a:ext cx="1371600" cy="2353221"/>
        </a:xfrm>
        <a:prstGeom prst="rect">
          <a:avLst/>
        </a:prstGeom>
        <a:noFill/>
        <a:ln w="9525">
          <a:solidFill>
            <a:schemeClr val="tx1"/>
          </a:solidFill>
          <a:miter lim="800000"/>
          <a:headEnd/>
          <a:tailEnd/>
        </a:ln>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18</xdr:col>
      <xdr:colOff>600075</xdr:colOff>
      <xdr:row>0</xdr:row>
      <xdr:rowOff>123824</xdr:rowOff>
    </xdr:from>
    <xdr:to>
      <xdr:col>20</xdr:col>
      <xdr:colOff>361950</xdr:colOff>
      <xdr:row>11</xdr:row>
      <xdr:rowOff>19595</xdr:rowOff>
    </xdr:to>
    <xdr:pic>
      <xdr:nvPicPr>
        <xdr:cNvPr id="2" name="Content Placeholder 6" descr="Probability Scale">
          <a:extLst>
            <a:ext uri="{FF2B5EF4-FFF2-40B4-BE49-F238E27FC236}">
              <a16:creationId xmlns:a16="http://schemas.microsoft.com/office/drawing/2014/main" id="{65A3A327-397C-4949-A5A6-49ADB6093E45}"/>
            </a:ext>
            <a:ext uri="{C183D7F6-B498-43B3-948B-1728B52AA6E4}">
              <adec:decorative xmlns:adec="http://schemas.microsoft.com/office/drawing/2017/decorative" val="0"/>
            </a:ext>
          </a:extLst>
        </xdr:cNvPr>
        <xdr:cNvPicPr>
          <a:picLocks noGrp="1" noChangeAspect="1"/>
        </xdr:cNvPicPr>
      </xdr:nvPicPr>
      <xdr:blipFill rotWithShape="1">
        <a:blip xmlns:r="http://schemas.openxmlformats.org/officeDocument/2006/relationships" r:embed="rId1" cstate="print"/>
        <a:srcRect l="16743" t="5758" r="32999" b="8525"/>
        <a:stretch/>
      </xdr:blipFill>
      <xdr:spPr bwMode="auto">
        <a:xfrm>
          <a:off x="12582525" y="123824"/>
          <a:ext cx="1333500" cy="2362746"/>
        </a:xfrm>
        <a:prstGeom prst="rect">
          <a:avLst/>
        </a:prstGeom>
        <a:noFill/>
        <a:ln w="9525">
          <a:solidFill>
            <a:schemeClr val="tx1"/>
          </a:solid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542925</xdr:colOff>
      <xdr:row>0</xdr:row>
      <xdr:rowOff>133349</xdr:rowOff>
    </xdr:from>
    <xdr:to>
      <xdr:col>19</xdr:col>
      <xdr:colOff>76200</xdr:colOff>
      <xdr:row>11</xdr:row>
      <xdr:rowOff>191045</xdr:rowOff>
    </xdr:to>
    <xdr:pic>
      <xdr:nvPicPr>
        <xdr:cNvPr id="2" name="Content Placeholder 6" descr="Probability Scale">
          <a:extLst>
            <a:ext uri="{FF2B5EF4-FFF2-40B4-BE49-F238E27FC236}">
              <a16:creationId xmlns:a16="http://schemas.microsoft.com/office/drawing/2014/main" id="{1AF1E151-9326-4DD1-8D88-9252069F9420}"/>
            </a:ext>
            <a:ext uri="{C183D7F6-B498-43B3-948B-1728B52AA6E4}">
              <adec:decorative xmlns:adec="http://schemas.microsoft.com/office/drawing/2017/decorative" val="0"/>
            </a:ext>
          </a:extLst>
        </xdr:cNvPr>
        <xdr:cNvPicPr>
          <a:picLocks noGrp="1" noChangeAspect="1"/>
        </xdr:cNvPicPr>
      </xdr:nvPicPr>
      <xdr:blipFill rotWithShape="1">
        <a:blip xmlns:r="http://schemas.openxmlformats.org/officeDocument/2006/relationships" r:embed="rId1" cstate="print"/>
        <a:srcRect l="16743" t="5758" r="32999" b="8525"/>
        <a:stretch/>
      </xdr:blipFill>
      <xdr:spPr bwMode="auto">
        <a:xfrm>
          <a:off x="11458575" y="133349"/>
          <a:ext cx="1371600" cy="2353221"/>
        </a:xfrm>
        <a:prstGeom prst="rect">
          <a:avLst/>
        </a:prstGeom>
        <a:noFill/>
        <a:ln w="9525">
          <a:solidFill>
            <a:schemeClr val="tx1"/>
          </a:solid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542925</xdr:colOff>
      <xdr:row>0</xdr:row>
      <xdr:rowOff>133349</xdr:rowOff>
    </xdr:from>
    <xdr:to>
      <xdr:col>19</xdr:col>
      <xdr:colOff>76200</xdr:colOff>
      <xdr:row>12</xdr:row>
      <xdr:rowOff>545</xdr:rowOff>
    </xdr:to>
    <xdr:pic>
      <xdr:nvPicPr>
        <xdr:cNvPr id="2" name="Content Placeholder 6" descr="Probability Scale">
          <a:extLst>
            <a:ext uri="{FF2B5EF4-FFF2-40B4-BE49-F238E27FC236}">
              <a16:creationId xmlns:a16="http://schemas.microsoft.com/office/drawing/2014/main" id="{48C66A11-EC92-4C68-89BE-7534B18E3057}"/>
            </a:ext>
            <a:ext uri="{C183D7F6-B498-43B3-948B-1728B52AA6E4}">
              <adec:decorative xmlns:adec="http://schemas.microsoft.com/office/drawing/2017/decorative" val="0"/>
            </a:ext>
          </a:extLst>
        </xdr:cNvPr>
        <xdr:cNvPicPr>
          <a:picLocks noGrp="1" noChangeAspect="1"/>
        </xdr:cNvPicPr>
      </xdr:nvPicPr>
      <xdr:blipFill rotWithShape="1">
        <a:blip xmlns:r="http://schemas.openxmlformats.org/officeDocument/2006/relationships" r:embed="rId1" cstate="print"/>
        <a:srcRect l="16743" t="5758" r="32999" b="8525"/>
        <a:stretch/>
      </xdr:blipFill>
      <xdr:spPr bwMode="auto">
        <a:xfrm>
          <a:off x="11401425" y="133349"/>
          <a:ext cx="1371600" cy="2362746"/>
        </a:xfrm>
        <a:prstGeom prst="rect">
          <a:avLst/>
        </a:prstGeom>
        <a:noFill/>
        <a:ln w="9525">
          <a:solidFill>
            <a:schemeClr val="tx1"/>
          </a:solid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16</xdr:col>
      <xdr:colOff>542925</xdr:colOff>
      <xdr:row>0</xdr:row>
      <xdr:rowOff>133349</xdr:rowOff>
    </xdr:from>
    <xdr:to>
      <xdr:col>19</xdr:col>
      <xdr:colOff>76200</xdr:colOff>
      <xdr:row>11</xdr:row>
      <xdr:rowOff>178345</xdr:rowOff>
    </xdr:to>
    <xdr:pic>
      <xdr:nvPicPr>
        <xdr:cNvPr id="2" name="Content Placeholder 6" descr="Probability Scale">
          <a:extLst>
            <a:ext uri="{FF2B5EF4-FFF2-40B4-BE49-F238E27FC236}">
              <a16:creationId xmlns:a16="http://schemas.microsoft.com/office/drawing/2014/main" id="{936901F5-D55D-4A9D-A0E0-08E3993D049D}"/>
            </a:ext>
            <a:ext uri="{C183D7F6-B498-43B3-948B-1728B52AA6E4}">
              <adec:decorative xmlns:adec="http://schemas.microsoft.com/office/drawing/2017/decorative" val="0"/>
            </a:ext>
          </a:extLst>
        </xdr:cNvPr>
        <xdr:cNvPicPr>
          <a:picLocks noGrp="1" noChangeAspect="1"/>
        </xdr:cNvPicPr>
      </xdr:nvPicPr>
      <xdr:blipFill rotWithShape="1">
        <a:blip xmlns:r="http://schemas.openxmlformats.org/officeDocument/2006/relationships" r:embed="rId1" cstate="print"/>
        <a:srcRect l="16743" t="5758" r="32999" b="8525"/>
        <a:stretch/>
      </xdr:blipFill>
      <xdr:spPr bwMode="auto">
        <a:xfrm>
          <a:off x="11410950" y="133349"/>
          <a:ext cx="1371600" cy="2340521"/>
        </a:xfrm>
        <a:prstGeom prst="rect">
          <a:avLst/>
        </a:prstGeom>
        <a:noFill/>
        <a:ln w="9525">
          <a:solidFill>
            <a:schemeClr val="tx1"/>
          </a:solid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16</xdr:col>
      <xdr:colOff>542925</xdr:colOff>
      <xdr:row>0</xdr:row>
      <xdr:rowOff>133349</xdr:rowOff>
    </xdr:from>
    <xdr:to>
      <xdr:col>19</xdr:col>
      <xdr:colOff>76200</xdr:colOff>
      <xdr:row>11</xdr:row>
      <xdr:rowOff>191045</xdr:rowOff>
    </xdr:to>
    <xdr:pic>
      <xdr:nvPicPr>
        <xdr:cNvPr id="2" name="Content Placeholder 6" descr="Probability Scale">
          <a:extLst>
            <a:ext uri="{FF2B5EF4-FFF2-40B4-BE49-F238E27FC236}">
              <a16:creationId xmlns:a16="http://schemas.microsoft.com/office/drawing/2014/main" id="{6605C4FC-C327-4C41-A99B-4F93ECC80331}"/>
            </a:ext>
            <a:ext uri="{C183D7F6-B498-43B3-948B-1728B52AA6E4}">
              <adec:decorative xmlns:adec="http://schemas.microsoft.com/office/drawing/2017/decorative" val="0"/>
            </a:ext>
          </a:extLst>
        </xdr:cNvPr>
        <xdr:cNvPicPr>
          <a:picLocks noGrp="1" noChangeAspect="1"/>
        </xdr:cNvPicPr>
      </xdr:nvPicPr>
      <xdr:blipFill rotWithShape="1">
        <a:blip xmlns:r="http://schemas.openxmlformats.org/officeDocument/2006/relationships" r:embed="rId1" cstate="print"/>
        <a:srcRect l="16743" t="5758" r="32999" b="8525"/>
        <a:stretch/>
      </xdr:blipFill>
      <xdr:spPr bwMode="auto">
        <a:xfrm>
          <a:off x="13839825" y="133349"/>
          <a:ext cx="1371600" cy="2353221"/>
        </a:xfrm>
        <a:prstGeom prst="rect">
          <a:avLst/>
        </a:prstGeom>
        <a:noFill/>
        <a:ln w="9525">
          <a:solidFill>
            <a:schemeClr val="tx1"/>
          </a:solid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16</xdr:col>
      <xdr:colOff>542925</xdr:colOff>
      <xdr:row>0</xdr:row>
      <xdr:rowOff>133349</xdr:rowOff>
    </xdr:from>
    <xdr:to>
      <xdr:col>19</xdr:col>
      <xdr:colOff>76200</xdr:colOff>
      <xdr:row>11</xdr:row>
      <xdr:rowOff>545</xdr:rowOff>
    </xdr:to>
    <xdr:pic>
      <xdr:nvPicPr>
        <xdr:cNvPr id="2" name="Content Placeholder 6" descr="Probability Scale">
          <a:extLst>
            <a:ext uri="{FF2B5EF4-FFF2-40B4-BE49-F238E27FC236}">
              <a16:creationId xmlns:a16="http://schemas.microsoft.com/office/drawing/2014/main" id="{753310BF-EEC5-4129-A510-0C9261126310}"/>
            </a:ext>
            <a:ext uri="{C183D7F6-B498-43B3-948B-1728B52AA6E4}">
              <adec:decorative xmlns:adec="http://schemas.microsoft.com/office/drawing/2017/decorative" val="0"/>
            </a:ext>
          </a:extLst>
        </xdr:cNvPr>
        <xdr:cNvPicPr>
          <a:picLocks noGrp="1" noChangeAspect="1"/>
        </xdr:cNvPicPr>
      </xdr:nvPicPr>
      <xdr:blipFill rotWithShape="1">
        <a:blip xmlns:r="http://schemas.openxmlformats.org/officeDocument/2006/relationships" r:embed="rId1" cstate="print"/>
        <a:srcRect l="16743" t="5758" r="32999" b="8525"/>
        <a:stretch/>
      </xdr:blipFill>
      <xdr:spPr bwMode="auto">
        <a:xfrm>
          <a:off x="12125325" y="133349"/>
          <a:ext cx="1371600" cy="2353221"/>
        </a:xfrm>
        <a:prstGeom prst="rect">
          <a:avLst/>
        </a:prstGeom>
        <a:noFill/>
        <a:ln w="9525">
          <a:solidFill>
            <a:schemeClr val="tx1"/>
          </a:solid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16</xdr:col>
      <xdr:colOff>542925</xdr:colOff>
      <xdr:row>0</xdr:row>
      <xdr:rowOff>133349</xdr:rowOff>
    </xdr:from>
    <xdr:to>
      <xdr:col>19</xdr:col>
      <xdr:colOff>76200</xdr:colOff>
      <xdr:row>12</xdr:row>
      <xdr:rowOff>545</xdr:rowOff>
    </xdr:to>
    <xdr:pic>
      <xdr:nvPicPr>
        <xdr:cNvPr id="2" name="Content Placeholder 6" descr="Probability Scale">
          <a:extLst>
            <a:ext uri="{FF2B5EF4-FFF2-40B4-BE49-F238E27FC236}">
              <a16:creationId xmlns:a16="http://schemas.microsoft.com/office/drawing/2014/main" id="{49DBE5AE-D568-4031-9197-ADDAC393B3F1}"/>
            </a:ext>
            <a:ext uri="{C183D7F6-B498-43B3-948B-1728B52AA6E4}">
              <adec:decorative xmlns:adec="http://schemas.microsoft.com/office/drawing/2017/decorative" val="0"/>
            </a:ext>
          </a:extLst>
        </xdr:cNvPr>
        <xdr:cNvPicPr>
          <a:picLocks noGrp="1" noChangeAspect="1"/>
        </xdr:cNvPicPr>
      </xdr:nvPicPr>
      <xdr:blipFill rotWithShape="1">
        <a:blip xmlns:r="http://schemas.openxmlformats.org/officeDocument/2006/relationships" r:embed="rId1" cstate="print"/>
        <a:srcRect l="16743" t="5758" r="32999" b="8525"/>
        <a:stretch/>
      </xdr:blipFill>
      <xdr:spPr bwMode="auto">
        <a:xfrm>
          <a:off x="11591925" y="133349"/>
          <a:ext cx="1371601" cy="2362746"/>
        </a:xfrm>
        <a:prstGeom prst="rect">
          <a:avLst/>
        </a:prstGeom>
        <a:noFill/>
        <a:ln w="9525">
          <a:solidFill>
            <a:schemeClr val="tx1"/>
          </a:solid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16</xdr:col>
      <xdr:colOff>542925</xdr:colOff>
      <xdr:row>0</xdr:row>
      <xdr:rowOff>133349</xdr:rowOff>
    </xdr:from>
    <xdr:to>
      <xdr:col>19</xdr:col>
      <xdr:colOff>76200</xdr:colOff>
      <xdr:row>12</xdr:row>
      <xdr:rowOff>545</xdr:rowOff>
    </xdr:to>
    <xdr:pic>
      <xdr:nvPicPr>
        <xdr:cNvPr id="2" name="Content Placeholder 6" descr="Probability Scale">
          <a:extLst>
            <a:ext uri="{FF2B5EF4-FFF2-40B4-BE49-F238E27FC236}">
              <a16:creationId xmlns:a16="http://schemas.microsoft.com/office/drawing/2014/main" id="{2DF82AFC-652D-4C33-9190-F39C84DCB2A6}"/>
            </a:ext>
            <a:ext uri="{C183D7F6-B498-43B3-948B-1728B52AA6E4}">
              <adec:decorative xmlns:adec="http://schemas.microsoft.com/office/drawing/2017/decorative" val="0"/>
            </a:ext>
          </a:extLst>
        </xdr:cNvPr>
        <xdr:cNvPicPr>
          <a:picLocks noGrp="1" noChangeAspect="1"/>
        </xdr:cNvPicPr>
      </xdr:nvPicPr>
      <xdr:blipFill rotWithShape="1">
        <a:blip xmlns:r="http://schemas.openxmlformats.org/officeDocument/2006/relationships" r:embed="rId1" cstate="print"/>
        <a:srcRect l="16743" t="5758" r="32999" b="8525"/>
        <a:stretch/>
      </xdr:blipFill>
      <xdr:spPr bwMode="auto">
        <a:xfrm>
          <a:off x="11401425" y="133349"/>
          <a:ext cx="1371600" cy="2362746"/>
        </a:xfrm>
        <a:prstGeom prst="rect">
          <a:avLst/>
        </a:prstGeom>
        <a:noFill/>
        <a:ln w="9525">
          <a:solidFill>
            <a:schemeClr val="tx1"/>
          </a:solid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16</xdr:col>
      <xdr:colOff>542925</xdr:colOff>
      <xdr:row>0</xdr:row>
      <xdr:rowOff>133349</xdr:rowOff>
    </xdr:from>
    <xdr:to>
      <xdr:col>19</xdr:col>
      <xdr:colOff>76200</xdr:colOff>
      <xdr:row>11</xdr:row>
      <xdr:rowOff>191045</xdr:rowOff>
    </xdr:to>
    <xdr:pic>
      <xdr:nvPicPr>
        <xdr:cNvPr id="2" name="Content Placeholder 6" descr="Probability Scale">
          <a:extLst>
            <a:ext uri="{FF2B5EF4-FFF2-40B4-BE49-F238E27FC236}">
              <a16:creationId xmlns:a16="http://schemas.microsoft.com/office/drawing/2014/main" id="{E09B9CED-4F6C-410D-8A13-DDFC1BC2D51F}"/>
            </a:ext>
            <a:ext uri="{C183D7F6-B498-43B3-948B-1728B52AA6E4}">
              <adec:decorative xmlns:adec="http://schemas.microsoft.com/office/drawing/2017/decorative" val="0"/>
            </a:ext>
          </a:extLst>
        </xdr:cNvPr>
        <xdr:cNvPicPr>
          <a:picLocks noGrp="1" noChangeAspect="1"/>
        </xdr:cNvPicPr>
      </xdr:nvPicPr>
      <xdr:blipFill rotWithShape="1">
        <a:blip xmlns:r="http://schemas.openxmlformats.org/officeDocument/2006/relationships" r:embed="rId1" cstate="print"/>
        <a:srcRect l="16743" t="5758" r="32999" b="8525"/>
        <a:stretch/>
      </xdr:blipFill>
      <xdr:spPr bwMode="auto">
        <a:xfrm>
          <a:off x="11877675" y="133349"/>
          <a:ext cx="1371600" cy="2353221"/>
        </a:xfrm>
        <a:prstGeom prst="rect">
          <a:avLst/>
        </a:prstGeom>
        <a:noFill/>
        <a:ln w="9525">
          <a:solidFill>
            <a:schemeClr val="tx1"/>
          </a:solid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10.bin"/><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1.bin"/><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12.bin"/><Relationship Id="rId4" Type="http://schemas.openxmlformats.org/officeDocument/2006/relationships/comments" Target="../comments1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13.bin"/><Relationship Id="rId4" Type="http://schemas.openxmlformats.org/officeDocument/2006/relationships/comments" Target="../comments1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3.xml"/><Relationship Id="rId1" Type="http://schemas.openxmlformats.org/officeDocument/2006/relationships/printerSettings" Target="../printerSettings/printerSettings14.bin"/><Relationship Id="rId4" Type="http://schemas.openxmlformats.org/officeDocument/2006/relationships/comments" Target="../comments1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15.bin"/><Relationship Id="rId4" Type="http://schemas.openxmlformats.org/officeDocument/2006/relationships/comments" Target="../comments14.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5.xml"/><Relationship Id="rId1" Type="http://schemas.openxmlformats.org/officeDocument/2006/relationships/printerSettings" Target="../printerSettings/printerSettings16.bin"/><Relationship Id="rId4" Type="http://schemas.openxmlformats.org/officeDocument/2006/relationships/comments" Target="../comments15.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6.xml"/><Relationship Id="rId1" Type="http://schemas.openxmlformats.org/officeDocument/2006/relationships/printerSettings" Target="../printerSettings/printerSettings17.bin"/><Relationship Id="rId4" Type="http://schemas.openxmlformats.org/officeDocument/2006/relationships/comments" Target="../comments16.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42C8A-A648-4767-96ED-57DC07E5B141}">
  <dimension ref="A1:G26"/>
  <sheetViews>
    <sheetView tabSelected="1" workbookViewId="0">
      <selection activeCell="H22" sqref="H22"/>
    </sheetView>
  </sheetViews>
  <sheetFormatPr defaultRowHeight="15" x14ac:dyDescent="0.25"/>
  <cols>
    <col min="2" max="2" width="20.85546875" customWidth="1"/>
    <col min="3" max="3" width="13.85546875" customWidth="1"/>
    <col min="4" max="4" width="20.5703125" customWidth="1"/>
    <col min="5" max="5" width="13.85546875" bestFit="1" customWidth="1"/>
  </cols>
  <sheetData>
    <row r="1" spans="1:7" x14ac:dyDescent="0.25">
      <c r="A1" s="134" t="s">
        <v>541</v>
      </c>
      <c r="B1" s="134" t="s">
        <v>629</v>
      </c>
      <c r="C1" s="134" t="s">
        <v>41</v>
      </c>
      <c r="D1" t="s">
        <v>630</v>
      </c>
      <c r="E1" t="s">
        <v>12</v>
      </c>
    </row>
    <row r="2" spans="1:7" x14ac:dyDescent="0.25">
      <c r="A2" s="134" t="s">
        <v>542</v>
      </c>
      <c r="B2" s="247">
        <v>0</v>
      </c>
      <c r="C2" s="244">
        <v>1</v>
      </c>
      <c r="D2" s="247">
        <v>0</v>
      </c>
    </row>
    <row r="3" spans="1:7" x14ac:dyDescent="0.25">
      <c r="A3" s="134" t="s">
        <v>543</v>
      </c>
      <c r="B3" s="247">
        <f>'1_PublicLand'!DD53</f>
        <v>1535127.0709301685</v>
      </c>
      <c r="C3" s="245">
        <f>'1_PublicLand'!DD12</f>
        <v>0.85250000000000004</v>
      </c>
      <c r="D3" s="247">
        <f>'1_PublicLand'!DD55</f>
        <v>1652750</v>
      </c>
      <c r="G3" s="246"/>
    </row>
    <row r="4" spans="1:7" x14ac:dyDescent="0.25">
      <c r="A4" s="134" t="s">
        <v>544</v>
      </c>
      <c r="B4" s="247">
        <f>'2_ForestLand'!BM53</f>
        <v>2945165.8984679887</v>
      </c>
      <c r="C4" s="245">
        <f>'2_ForestLand'!BM12</f>
        <v>0.92166666666666675</v>
      </c>
      <c r="D4" s="247">
        <f>'2_ForestLand'!BM55</f>
        <v>4134500</v>
      </c>
    </row>
    <row r="5" spans="1:7" x14ac:dyDescent="0.25">
      <c r="A5" s="134" t="s">
        <v>545</v>
      </c>
      <c r="B5" s="247">
        <f>'3_PrivateLand'!BM53</f>
        <v>25998802.932622325</v>
      </c>
      <c r="C5" s="245">
        <f>'3_PrivateLand'!BM12</f>
        <v>0.6166666666666667</v>
      </c>
      <c r="D5" s="247">
        <f>'3_PrivateLand'!BM55</f>
        <v>30796500</v>
      </c>
    </row>
    <row r="6" spans="1:7" x14ac:dyDescent="0.25">
      <c r="A6" s="134" t="s">
        <v>546</v>
      </c>
      <c r="B6" s="247">
        <f>'4_Wetland&amp;AqHab'!BM53</f>
        <v>30166363.68587549</v>
      </c>
      <c r="C6" s="245">
        <f>'4_Wetland&amp;AqHab'!BM12</f>
        <v>0.52500000000000002</v>
      </c>
      <c r="D6" s="247">
        <f>'4_Wetland&amp;AqHab'!BM55</f>
        <v>48702666.666666657</v>
      </c>
    </row>
    <row r="7" spans="1:7" x14ac:dyDescent="0.25">
      <c r="A7" s="134" t="s">
        <v>547</v>
      </c>
      <c r="B7" s="247">
        <f>'5_DamDischarges'!AR53</f>
        <v>136569590.68108192</v>
      </c>
      <c r="C7" s="245">
        <f>'5_DamDischarges'!AR12</f>
        <v>0.53750000000000009</v>
      </c>
      <c r="D7" s="247">
        <f>'5_DamDischarges'!AR55</f>
        <v>224325000</v>
      </c>
    </row>
    <row r="8" spans="1:7" x14ac:dyDescent="0.25">
      <c r="A8" s="134" t="s">
        <v>548</v>
      </c>
      <c r="B8" s="247">
        <f>'6_DamRemoval'!BM53</f>
        <v>498094558.55584151</v>
      </c>
      <c r="C8" s="245">
        <f>'6_DamRemoval'!BM12</f>
        <v>0.40833333333333338</v>
      </c>
      <c r="D8" s="247">
        <f>'6_DamRemoval'!BM55</f>
        <v>813325000</v>
      </c>
    </row>
    <row r="9" spans="1:7" x14ac:dyDescent="0.25">
      <c r="A9" s="134" t="s">
        <v>549</v>
      </c>
      <c r="B9" s="247">
        <f>'7_Poaching&amp;Bycatch'!AR53</f>
        <v>15466504.721589588</v>
      </c>
      <c r="C9" s="245">
        <f>'7_Poaching&amp;Bycatch'!AR12</f>
        <v>0.45</v>
      </c>
      <c r="D9" s="247">
        <f>'7_Poaching&amp;Bycatch'!AR55</f>
        <v>24453333.333333328</v>
      </c>
    </row>
    <row r="10" spans="1:7" x14ac:dyDescent="0.25">
      <c r="A10" s="134" t="s">
        <v>550</v>
      </c>
      <c r="B10" s="247">
        <f>'8_WetlandPolicy'!AR53</f>
        <v>7691338.9136357056</v>
      </c>
      <c r="C10" s="245">
        <f>'8_WetlandPolicy'!AR12</f>
        <v>0.52</v>
      </c>
      <c r="D10" s="247">
        <f>'8_WetlandPolicy'!AR55</f>
        <v>11925000</v>
      </c>
    </row>
    <row r="11" spans="1:7" x14ac:dyDescent="0.25">
      <c r="A11" s="134" t="s">
        <v>551</v>
      </c>
      <c r="B11" s="247">
        <f>'9_WaterQuality'!BM53</f>
        <v>12635564.985955527</v>
      </c>
      <c r="C11" s="245">
        <f>'9_WaterQuality'!BM12</f>
        <v>0.52333333333333332</v>
      </c>
      <c r="D11" s="247">
        <f>'9_WaterQuality'!BM55</f>
        <v>18243800</v>
      </c>
    </row>
    <row r="12" spans="1:7" x14ac:dyDescent="0.25">
      <c r="A12" s="134" t="s">
        <v>552</v>
      </c>
      <c r="B12" s="247">
        <f>'10_ExSitu'!AR53</f>
        <v>3261560.9021850927</v>
      </c>
      <c r="C12" s="245">
        <f>'10_ExSitu'!AR12</f>
        <v>0.75</v>
      </c>
      <c r="D12" s="247">
        <f>'10_ExSitu'!AR55</f>
        <v>3531337.5</v>
      </c>
    </row>
    <row r="13" spans="1:7" x14ac:dyDescent="0.25">
      <c r="A13" s="134" t="s">
        <v>553</v>
      </c>
      <c r="B13" s="247">
        <f>'11_Disease'!W53</f>
        <v>1022670.1164623029</v>
      </c>
      <c r="C13" s="245">
        <f>'11_Disease'!B12</f>
        <v>0.81</v>
      </c>
      <c r="D13" s="247">
        <f>'11_Disease'!W55</f>
        <v>1504000</v>
      </c>
    </row>
    <row r="14" spans="1:7" x14ac:dyDescent="0.25">
      <c r="A14" s="134" t="s">
        <v>554</v>
      </c>
      <c r="B14" s="247">
        <f>'12_ForestPests'!DD53</f>
        <v>447493.8089841255</v>
      </c>
      <c r="C14" s="245">
        <f>'12_ForestPests'!DD12</f>
        <v>0.96599999999999997</v>
      </c>
      <c r="D14" s="247">
        <f>'12_ForestPests'!DD55</f>
        <v>496760</v>
      </c>
    </row>
    <row r="15" spans="1:7" x14ac:dyDescent="0.25">
      <c r="A15" s="134" t="s">
        <v>555</v>
      </c>
      <c r="B15" s="247">
        <f>'13_InvasiveSp'!FN53</f>
        <v>24067593.663746569</v>
      </c>
      <c r="C15" s="245">
        <f>'13_InvasiveSp'!FN12</f>
        <v>0.64156250000000004</v>
      </c>
      <c r="D15" s="247">
        <f>'13_InvasiveSp'!FN55</f>
        <v>37760000</v>
      </c>
    </row>
    <row r="16" spans="1:7" x14ac:dyDescent="0.25">
      <c r="A16" s="134" t="s">
        <v>556</v>
      </c>
      <c r="B16" s="247">
        <f>'14_Predators'!FN53</f>
        <v>4615485.975345918</v>
      </c>
      <c r="C16" s="245">
        <f>'14_Predators'!FN12</f>
        <v>0.49687499999999996</v>
      </c>
      <c r="D16" s="247">
        <f>'14_Predators'!FN55</f>
        <v>7240491.6666666642</v>
      </c>
    </row>
    <row r="17" spans="1:5" x14ac:dyDescent="0.25">
      <c r="A17" s="134" t="s">
        <v>557</v>
      </c>
      <c r="B17" s="247">
        <f>'15_Pollution'!AU53</f>
        <v>6595151.3957056329</v>
      </c>
      <c r="C17" s="245">
        <f>'15_Pollution'!AU12</f>
        <v>0.5625</v>
      </c>
      <c r="D17" s="247">
        <f>'15_Pollution'!AU55</f>
        <v>7429666.6666666679</v>
      </c>
    </row>
    <row r="18" spans="1:5" x14ac:dyDescent="0.25">
      <c r="A18" s="134" t="s">
        <v>558</v>
      </c>
      <c r="B18" s="247">
        <f>'16_ClimateChange'!DC54</f>
        <v>10947044.977445973</v>
      </c>
      <c r="C18" s="245">
        <f>'16_ClimateChange'!DC13</f>
        <v>0.64066666666666672</v>
      </c>
      <c r="D18" s="247">
        <f>'16_ClimateChange'!DC56</f>
        <v>16315350</v>
      </c>
    </row>
    <row r="19" spans="1:5" x14ac:dyDescent="0.25">
      <c r="A19" s="134" t="s">
        <v>559</v>
      </c>
      <c r="B19" s="247">
        <f>SUM(B3:B5)</f>
        <v>30479095.902020484</v>
      </c>
      <c r="C19" s="245">
        <f>AVERAGE(C3:C5)</f>
        <v>0.79694444444444457</v>
      </c>
      <c r="D19" s="247">
        <f>'1_PublicLand'!DD55+'2_ForestLand'!BM55+'3_PrivateLand'!BM55</f>
        <v>36583750</v>
      </c>
      <c r="E19" s="216" t="s">
        <v>635</v>
      </c>
    </row>
    <row r="20" spans="1:5" x14ac:dyDescent="0.25">
      <c r="A20" s="134" t="s">
        <v>560</v>
      </c>
      <c r="B20" s="247">
        <f>SUM(B6,B7,B10,B11)</f>
        <v>187062858.26654866</v>
      </c>
      <c r="C20" s="245">
        <f>AVERAGE(C6,C7,C10,C11)</f>
        <v>0.52645833333333336</v>
      </c>
      <c r="D20" s="247">
        <f>'4_Wetland&amp;AqHab'!BM55+'5_DamDischarges'!AR55+'8_WetlandPolicy'!AR55+'9_WaterQuality'!BM55</f>
        <v>303196466.66666663</v>
      </c>
      <c r="E20" s="216" t="s">
        <v>636</v>
      </c>
    </row>
    <row r="21" spans="1:5" x14ac:dyDescent="0.25">
      <c r="A21" s="134" t="s">
        <v>561</v>
      </c>
      <c r="B21" s="247">
        <f>SUM(B9,B10,B17,B18)</f>
        <v>40700040.008376896</v>
      </c>
      <c r="C21" s="245">
        <f>AVERAGE(C9,C10,C17,C18)</f>
        <v>0.54329166666666673</v>
      </c>
      <c r="D21" s="247">
        <f>'7_Poaching&amp;Bycatch'!AR55+'8_WetlandPolicy'!AR55+'15_Pollution'!AU55+'16_ClimateChange'!DC56</f>
        <v>60123350</v>
      </c>
      <c r="E21" s="216" t="s">
        <v>637</v>
      </c>
    </row>
    <row r="22" spans="1:5" x14ac:dyDescent="0.25">
      <c r="A22" s="134" t="s">
        <v>562</v>
      </c>
      <c r="B22" s="247">
        <f>B7+B12</f>
        <v>139831151.583267</v>
      </c>
      <c r="C22" s="245">
        <f>AVERAGE(C7,C12)</f>
        <v>0.64375000000000004</v>
      </c>
      <c r="D22" s="247">
        <f>'5_DamDischarges'!AR55+'10_ExSitu'!AR55</f>
        <v>227856337.5</v>
      </c>
      <c r="E22" s="216" t="s">
        <v>638</v>
      </c>
    </row>
    <row r="23" spans="1:5" x14ac:dyDescent="0.25">
      <c r="A23" s="134" t="s">
        <v>563</v>
      </c>
      <c r="B23" s="247">
        <f>SUM(B3,B5,B16)</f>
        <v>32149415.97889841</v>
      </c>
      <c r="C23" s="245">
        <f>AVERAGE(C3,C5,C16)</f>
        <v>0.65534722222222219</v>
      </c>
      <c r="D23" s="247">
        <f>'1_PublicLand'!DD55+'3_PrivateLand'!BM55+'14_Predators'!FN55</f>
        <v>39689741.666666664</v>
      </c>
      <c r="E23" s="216" t="s">
        <v>639</v>
      </c>
    </row>
    <row r="24" spans="1:5" x14ac:dyDescent="0.25">
      <c r="A24" s="134" t="s">
        <v>564</v>
      </c>
      <c r="B24" s="247">
        <f>SUM(B3:B18)-B8</f>
        <v>283965459.73003429</v>
      </c>
      <c r="C24" s="245">
        <f>AVERAGE(C3,C4,C5,C6,C7,C9,C10,C11,C12,C13,C14,C15,C16,C17,C18)</f>
        <v>0.65428472222222223</v>
      </c>
      <c r="D24" s="247">
        <f>'1_PublicLand'!DD55+'2_ForestLand'!BM55+'3_PrivateLand'!BM55+'4_Wetland&amp;AqHab'!BM55+'5_DamDischarges'!AR55+'7_Poaching&amp;Bycatch'!AR55+'8_WetlandPolicy'!AR55+'9_WaterQuality'!BM55+'10_ExSitu'!AR55+'11_Disease'!W55+'12_ForestPests'!DD55+'13_InvasiveSp'!FN55+'14_Predators'!FN55+'15_Pollution'!AU55+'16_ClimateChange'!DC56</f>
        <v>438511155.83333331</v>
      </c>
      <c r="E24" s="216" t="s">
        <v>634</v>
      </c>
    </row>
    <row r="25" spans="1:5" x14ac:dyDescent="0.25">
      <c r="A25" t="s">
        <v>566</v>
      </c>
      <c r="B25" s="247">
        <f>SUM(B3:B6, B8:B18)</f>
        <v>645490427.60479391</v>
      </c>
      <c r="C25" s="245">
        <f>AVERAGE(C3,C4,C5,C6,C8,C9,C10,C11,C12,C13,C14,C15,C16,C17,C18)</f>
        <v>0.6456736111111111</v>
      </c>
      <c r="D25" s="247">
        <f>'1_PublicLand'!DD55+'2_ForestLand'!BM55+'3_PrivateLand'!BM55+'4_Wetland&amp;AqHab'!BM55+'6_DamRemoval'!BM55+'7_Poaching&amp;Bycatch'!AR55+'8_WetlandPolicy'!AR55+'9_WaterQuality'!BM55+'10_ExSitu'!AR55+'11_Disease'!W55+'12_ForestPests'!DD55+'13_InvasiveSp'!FN55+'14_Predators'!FN55+'15_Pollution'!AU55+'16_ClimateChange'!DC56</f>
        <v>1027511155.8333333</v>
      </c>
      <c r="E25" s="216" t="s">
        <v>633</v>
      </c>
    </row>
    <row r="26" spans="1:5" x14ac:dyDescent="0.25">
      <c r="A26" t="s">
        <v>631</v>
      </c>
      <c r="B26" s="247">
        <f>SUM(B3:B18)</f>
        <v>782060018.2858758</v>
      </c>
      <c r="C26" s="245">
        <f>AVERAGE(C3:C18)</f>
        <v>0.63891276041666667</v>
      </c>
      <c r="D26" s="247">
        <f>SUM(D3:D18)</f>
        <v>1251836155.8333333</v>
      </c>
      <c r="E26" t="s">
        <v>632</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52A1B-CE76-4234-BCB4-83B38737E24D}">
  <dimension ref="A1:BM56"/>
  <sheetViews>
    <sheetView topLeftCell="AN25" workbookViewId="0">
      <selection activeCell="A7" sqref="A7"/>
    </sheetView>
  </sheetViews>
  <sheetFormatPr defaultRowHeight="15" x14ac:dyDescent="0.25"/>
  <cols>
    <col min="1" max="1" width="22.7109375" style="134" customWidth="1"/>
    <col min="2" max="2" width="10.85546875" style="134" bestFit="1" customWidth="1"/>
    <col min="3" max="4" width="9.140625" style="134"/>
    <col min="5" max="5" width="10.85546875" style="134" bestFit="1" customWidth="1"/>
    <col min="6" max="6" width="9.85546875" style="134" bestFit="1" customWidth="1"/>
    <col min="7" max="7" width="9.140625" style="134"/>
    <col min="8" max="8" width="9.85546875" style="134" bestFit="1" customWidth="1"/>
    <col min="9" max="11" width="9.140625" style="134"/>
    <col min="12" max="12" width="16.140625" style="134" customWidth="1"/>
    <col min="13" max="18" width="9.140625" style="134"/>
    <col min="19" max="19" width="9.28515625" style="134" bestFit="1" customWidth="1"/>
    <col min="20" max="20" width="14.28515625" style="134" bestFit="1" customWidth="1"/>
    <col min="21" max="21" width="5.7109375" style="134" customWidth="1"/>
    <col min="22" max="22" width="22.7109375" style="134" customWidth="1"/>
    <col min="23" max="23" width="17.140625" style="134" customWidth="1"/>
    <col min="24" max="24" width="9.85546875" style="134" bestFit="1" customWidth="1"/>
    <col min="25" max="25" width="9.140625" style="134"/>
    <col min="26" max="26" width="11.7109375" style="134" customWidth="1"/>
    <col min="27" max="27" width="10.140625" style="134" customWidth="1"/>
    <col min="28" max="29" width="9.85546875" style="134" bestFit="1" customWidth="1"/>
    <col min="30" max="34" width="9.140625" style="134"/>
    <col min="35" max="36" width="9.85546875" style="134" bestFit="1" customWidth="1"/>
    <col min="37" max="38" width="9.140625" style="134"/>
    <col min="39" max="41" width="9.85546875" style="134" bestFit="1" customWidth="1"/>
    <col min="42" max="42" width="5.7109375" style="134" customWidth="1"/>
    <col min="43" max="43" width="22.7109375" style="134" customWidth="1"/>
    <col min="44" max="44" width="10.85546875" style="134" bestFit="1" customWidth="1"/>
    <col min="45" max="45" width="11.28515625" style="134" customWidth="1"/>
    <col min="46" max="46" width="9.140625" style="134"/>
    <col min="47" max="47" width="9.85546875" style="134" bestFit="1" customWidth="1"/>
    <col min="48" max="48" width="10.28515625" style="134" bestFit="1" customWidth="1"/>
    <col min="49" max="49" width="9.140625" style="134"/>
    <col min="50" max="50" width="9.85546875" style="134" bestFit="1" customWidth="1"/>
    <col min="51" max="61" width="9.140625" style="134"/>
    <col min="62" max="62" width="9.85546875" style="134" bestFit="1" customWidth="1"/>
    <col min="63" max="64" width="9.140625" style="134"/>
    <col min="65" max="65" width="10.5703125" style="134" customWidth="1"/>
    <col min="66" max="16384" width="9.140625" style="134"/>
  </cols>
  <sheetData>
    <row r="1" spans="1:65" ht="30" customHeight="1" x14ac:dyDescent="0.25">
      <c r="A1" s="138" t="s">
        <v>0</v>
      </c>
      <c r="B1" s="278" t="s">
        <v>173</v>
      </c>
      <c r="C1" s="279"/>
      <c r="D1" s="279"/>
      <c r="E1" s="279"/>
      <c r="F1" s="279"/>
      <c r="G1" s="279"/>
      <c r="H1" s="279"/>
      <c r="I1" s="135" t="s">
        <v>1</v>
      </c>
      <c r="J1" s="278" t="s">
        <v>174</v>
      </c>
      <c r="K1" s="278"/>
      <c r="L1" s="278"/>
      <c r="M1" s="278"/>
      <c r="N1" s="278"/>
      <c r="O1" s="278"/>
      <c r="P1" s="278"/>
      <c r="Q1" s="197"/>
      <c r="R1" s="197"/>
      <c r="S1" s="197"/>
    </row>
    <row r="2" spans="1:65" x14ac:dyDescent="0.25">
      <c r="A2" s="135" t="s">
        <v>2</v>
      </c>
      <c r="B2" s="285"/>
      <c r="C2" s="285"/>
      <c r="D2" s="285"/>
      <c r="E2" s="285"/>
      <c r="F2" s="285"/>
      <c r="G2" s="285"/>
      <c r="H2" s="285"/>
      <c r="I2" s="153"/>
      <c r="J2" s="153"/>
      <c r="K2" s="153"/>
      <c r="L2" s="153"/>
      <c r="M2" s="153"/>
      <c r="AQ2" s="135"/>
      <c r="AR2" s="285"/>
      <c r="AS2" s="285"/>
      <c r="AT2" s="285"/>
      <c r="AU2" s="285"/>
      <c r="AV2" s="285"/>
      <c r="AW2" s="285"/>
      <c r="AX2" s="285"/>
    </row>
    <row r="3" spans="1:65" x14ac:dyDescent="0.25">
      <c r="A3" s="135"/>
      <c r="B3" s="152"/>
      <c r="C3" s="152"/>
      <c r="D3" s="152"/>
      <c r="E3" s="152"/>
      <c r="F3" s="152"/>
      <c r="G3" s="152"/>
      <c r="H3" s="152"/>
      <c r="I3" s="152"/>
      <c r="J3" s="152"/>
      <c r="K3" s="152"/>
      <c r="L3" s="152"/>
      <c r="M3" s="152"/>
    </row>
    <row r="4" spans="1:65" x14ac:dyDescent="0.25">
      <c r="A4" s="135" t="s">
        <v>25</v>
      </c>
      <c r="B4" s="135" t="s">
        <v>26</v>
      </c>
      <c r="C4" s="164" t="s">
        <v>29</v>
      </c>
      <c r="D4" s="153"/>
      <c r="E4" s="153"/>
      <c r="F4" s="153"/>
      <c r="G4" s="153"/>
      <c r="H4" s="153"/>
      <c r="I4" s="153"/>
      <c r="J4" s="153"/>
      <c r="K4" s="153"/>
      <c r="L4" s="153"/>
      <c r="M4" s="153"/>
      <c r="N4" s="153"/>
    </row>
    <row r="5" spans="1:65" x14ac:dyDescent="0.25">
      <c r="A5" s="135"/>
      <c r="B5" s="135" t="s">
        <v>3</v>
      </c>
      <c r="C5" s="195" t="s">
        <v>27</v>
      </c>
      <c r="D5" s="153"/>
      <c r="E5" s="153"/>
      <c r="F5" s="153"/>
      <c r="G5" s="153"/>
      <c r="H5" s="153"/>
      <c r="I5" s="153"/>
      <c r="J5" s="153"/>
      <c r="K5" s="153"/>
      <c r="L5" s="153"/>
      <c r="M5" s="153"/>
    </row>
    <row r="6" spans="1:65" ht="15" customHeight="1" x14ac:dyDescent="0.25">
      <c r="C6" s="195" t="s">
        <v>24</v>
      </c>
      <c r="D6" s="165"/>
      <c r="E6" s="165"/>
      <c r="F6" s="165"/>
      <c r="G6" s="165"/>
      <c r="H6" s="165"/>
      <c r="I6" s="165"/>
      <c r="J6" s="165"/>
      <c r="K6" s="165"/>
      <c r="L6" s="165"/>
      <c r="M6" s="165"/>
    </row>
    <row r="7" spans="1:65" x14ac:dyDescent="0.25">
      <c r="A7" s="136"/>
      <c r="B7" s="168"/>
      <c r="C7" s="195" t="s">
        <v>28</v>
      </c>
      <c r="D7" s="165"/>
      <c r="E7" s="165"/>
      <c r="F7" s="165"/>
      <c r="G7" s="165"/>
      <c r="H7" s="165"/>
      <c r="I7" s="165"/>
      <c r="J7" s="165"/>
      <c r="K7" s="165"/>
      <c r="L7" s="165"/>
      <c r="M7" s="165"/>
      <c r="AE7" s="167"/>
      <c r="AF7" s="260"/>
      <c r="AG7" s="167"/>
    </row>
    <row r="8" spans="1:65" x14ac:dyDescent="0.25">
      <c r="A8" s="136"/>
      <c r="B8" s="137"/>
      <c r="C8" s="137"/>
      <c r="D8" s="137"/>
      <c r="E8" s="137"/>
      <c r="F8" s="137"/>
      <c r="G8" s="137"/>
      <c r="H8" s="137"/>
      <c r="I8" s="137"/>
      <c r="AE8" s="167"/>
      <c r="AF8" s="167"/>
      <c r="AG8" s="167"/>
      <c r="AQ8" s="209"/>
    </row>
    <row r="9" spans="1:65" ht="15.75" customHeight="1" thickBot="1" x14ac:dyDescent="0.3">
      <c r="A9" s="138" t="s">
        <v>4</v>
      </c>
      <c r="B9" s="162" t="s">
        <v>175</v>
      </c>
      <c r="C9" s="163"/>
      <c r="D9" s="163"/>
      <c r="E9" s="163"/>
      <c r="F9" s="163"/>
      <c r="G9" s="163"/>
      <c r="H9" s="163"/>
      <c r="V9" s="138" t="s">
        <v>38</v>
      </c>
      <c r="W9" s="276" t="s">
        <v>176</v>
      </c>
      <c r="X9" s="276"/>
      <c r="Y9" s="276"/>
      <c r="Z9" s="276"/>
      <c r="AA9" s="276"/>
      <c r="AB9" s="276"/>
      <c r="AC9" s="276"/>
      <c r="AD9" s="276"/>
      <c r="AE9" s="276"/>
      <c r="AF9" s="276"/>
      <c r="AG9" s="276"/>
      <c r="AH9" s="276"/>
      <c r="AQ9" s="138" t="s">
        <v>23</v>
      </c>
      <c r="AR9" s="276" t="s">
        <v>605</v>
      </c>
      <c r="AS9" s="276"/>
      <c r="AT9" s="276"/>
      <c r="AU9" s="276"/>
      <c r="AV9" s="276"/>
      <c r="AW9" s="276"/>
      <c r="AX9" s="276"/>
      <c r="AY9" s="276"/>
      <c r="AZ9" s="276"/>
      <c r="BA9" s="276"/>
      <c r="BB9" s="276"/>
      <c r="BC9" s="276"/>
    </row>
    <row r="10" spans="1:65" ht="15" customHeight="1" x14ac:dyDescent="0.25">
      <c r="A10" s="139" t="s">
        <v>5</v>
      </c>
      <c r="B10" s="140">
        <v>85</v>
      </c>
      <c r="C10" s="141"/>
      <c r="E10" s="141"/>
      <c r="F10" s="141"/>
      <c r="G10" s="198" t="s">
        <v>43</v>
      </c>
      <c r="H10" s="294" t="s">
        <v>177</v>
      </c>
      <c r="I10" s="294"/>
      <c r="J10" s="294"/>
      <c r="K10" s="294"/>
      <c r="L10" s="294"/>
      <c r="M10" s="294"/>
      <c r="N10" s="294"/>
      <c r="O10" s="294"/>
      <c r="P10" s="294"/>
      <c r="Q10" s="294"/>
      <c r="V10" s="139" t="s">
        <v>5</v>
      </c>
      <c r="W10" s="140">
        <v>25</v>
      </c>
      <c r="X10" s="141"/>
      <c r="Y10" s="141"/>
      <c r="Z10" s="243"/>
      <c r="AA10" s="141"/>
      <c r="AB10" s="141"/>
      <c r="AC10" s="141"/>
      <c r="AQ10" s="139" t="s">
        <v>5</v>
      </c>
      <c r="AR10" s="140">
        <v>85</v>
      </c>
      <c r="AS10" s="141"/>
      <c r="AT10" s="141"/>
      <c r="AU10" s="141"/>
      <c r="AV10" s="141"/>
      <c r="AW10" s="141"/>
      <c r="AX10" s="141"/>
    </row>
    <row r="11" spans="1:65" x14ac:dyDescent="0.25">
      <c r="A11" s="142" t="s">
        <v>6</v>
      </c>
      <c r="B11" s="143">
        <v>100</v>
      </c>
      <c r="C11" s="136"/>
      <c r="D11" s="141"/>
      <c r="E11" s="141"/>
      <c r="F11" s="141"/>
      <c r="G11" s="141"/>
      <c r="H11" s="294"/>
      <c r="I11" s="294"/>
      <c r="J11" s="294"/>
      <c r="K11" s="294"/>
      <c r="L11" s="294"/>
      <c r="M11" s="294"/>
      <c r="N11" s="294"/>
      <c r="O11" s="294"/>
      <c r="P11" s="294"/>
      <c r="Q11" s="294"/>
      <c r="V11" s="142" t="s">
        <v>6</v>
      </c>
      <c r="W11" s="143">
        <v>50</v>
      </c>
      <c r="X11" s="136"/>
      <c r="Y11" s="141"/>
      <c r="Z11" s="243"/>
      <c r="AA11" s="141"/>
      <c r="AB11" s="141"/>
      <c r="AC11" s="141"/>
      <c r="AQ11" s="142" t="s">
        <v>6</v>
      </c>
      <c r="AR11" s="143">
        <v>70</v>
      </c>
      <c r="AS11" s="136"/>
      <c r="AT11" s="141"/>
      <c r="AU11" s="141"/>
      <c r="AV11" s="141"/>
      <c r="AW11" s="141"/>
      <c r="AX11" s="141"/>
    </row>
    <row r="12" spans="1:65" ht="15.75" thickBot="1" x14ac:dyDescent="0.3">
      <c r="A12" s="144" t="s">
        <v>3</v>
      </c>
      <c r="B12" s="151">
        <f>(B10/100)*(B11/100)</f>
        <v>0.85</v>
      </c>
      <c r="C12" s="146"/>
      <c r="D12" s="141"/>
      <c r="E12" s="141"/>
      <c r="F12" s="141"/>
      <c r="G12" s="141"/>
      <c r="H12" s="141"/>
      <c r="V12" s="144" t="s">
        <v>3</v>
      </c>
      <c r="W12" s="145">
        <f>(W10/100)*(W11/100)</f>
        <v>0.125</v>
      </c>
      <c r="X12" s="146"/>
      <c r="Y12" s="141"/>
      <c r="Z12" s="243"/>
      <c r="AA12" s="141"/>
      <c r="AB12" s="141"/>
      <c r="AC12" s="141"/>
      <c r="AQ12" s="144" t="s">
        <v>3</v>
      </c>
      <c r="AR12" s="145">
        <f>(AR10/100)*(AR11/100)</f>
        <v>0.59499999999999997</v>
      </c>
      <c r="AS12" s="146"/>
      <c r="AT12" s="141"/>
      <c r="AU12" s="141"/>
      <c r="AV12" s="141"/>
      <c r="AW12" s="141"/>
      <c r="AX12" s="141"/>
      <c r="BL12" s="68" t="s">
        <v>41</v>
      </c>
      <c r="BM12" s="245">
        <f>AVERAGE(B12,W12,AR12)</f>
        <v>0.52333333333333332</v>
      </c>
    </row>
    <row r="13" spans="1:65" ht="15.75" thickBot="1" x14ac:dyDescent="0.3">
      <c r="A13" s="289" t="s">
        <v>40</v>
      </c>
      <c r="B13" s="289"/>
      <c r="C13" s="289"/>
      <c r="D13" s="289"/>
      <c r="E13" s="289"/>
      <c r="F13" s="289"/>
      <c r="G13" s="289"/>
      <c r="H13" s="289"/>
      <c r="I13" s="289"/>
      <c r="J13" s="289"/>
      <c r="K13" s="289"/>
      <c r="L13" s="289"/>
      <c r="M13" s="289"/>
      <c r="N13" s="289"/>
      <c r="O13" s="289"/>
      <c r="P13" s="289"/>
      <c r="Q13" s="289"/>
      <c r="R13" s="289"/>
      <c r="S13" s="289"/>
    </row>
    <row r="14" spans="1:65" s="167" customFormat="1" ht="54" customHeight="1" x14ac:dyDescent="0.25">
      <c r="A14" s="170" t="s">
        <v>7</v>
      </c>
      <c r="B14" s="277" t="s">
        <v>13</v>
      </c>
      <c r="C14" s="277"/>
      <c r="D14" s="277"/>
      <c r="E14" s="277" t="s">
        <v>14</v>
      </c>
      <c r="F14" s="277"/>
      <c r="G14" s="277"/>
      <c r="H14" s="277" t="s">
        <v>31</v>
      </c>
      <c r="I14" s="277"/>
      <c r="J14" s="277" t="s">
        <v>92</v>
      </c>
      <c r="K14" s="277"/>
      <c r="L14" s="277" t="s">
        <v>30</v>
      </c>
      <c r="M14" s="277"/>
      <c r="N14" s="277" t="s">
        <v>18</v>
      </c>
      <c r="O14" s="277"/>
      <c r="P14" s="277" t="s">
        <v>19</v>
      </c>
      <c r="Q14" s="277"/>
      <c r="R14" s="277" t="s">
        <v>20</v>
      </c>
      <c r="S14" s="280"/>
      <c r="V14" s="170" t="s">
        <v>7</v>
      </c>
      <c r="W14" s="282" t="s">
        <v>13</v>
      </c>
      <c r="X14" s="283"/>
      <c r="Y14" s="283"/>
      <c r="Z14" s="283"/>
      <c r="AA14" s="283"/>
      <c r="AB14" s="284"/>
      <c r="AC14" s="271" t="s">
        <v>14</v>
      </c>
      <c r="AD14" s="271"/>
      <c r="AE14" s="271" t="s">
        <v>16</v>
      </c>
      <c r="AF14" s="271"/>
      <c r="AG14" s="271" t="s">
        <v>17</v>
      </c>
      <c r="AH14" s="271"/>
      <c r="AI14" s="271" t="s">
        <v>18</v>
      </c>
      <c r="AJ14" s="271"/>
      <c r="AK14" s="271" t="s">
        <v>19</v>
      </c>
      <c r="AL14" s="271"/>
      <c r="AM14" s="271" t="s">
        <v>20</v>
      </c>
      <c r="AN14" s="272"/>
      <c r="AQ14" s="170" t="s">
        <v>7</v>
      </c>
      <c r="AR14" s="271" t="s">
        <v>13</v>
      </c>
      <c r="AS14" s="271"/>
      <c r="AT14" s="271"/>
      <c r="AU14" s="271" t="s">
        <v>14</v>
      </c>
      <c r="AV14" s="271"/>
      <c r="AW14" s="271"/>
      <c r="AX14" s="271" t="s">
        <v>15</v>
      </c>
      <c r="AY14" s="271"/>
      <c r="AZ14" s="271" t="s">
        <v>16</v>
      </c>
      <c r="BA14" s="271"/>
      <c r="BB14" s="271" t="s">
        <v>17</v>
      </c>
      <c r="BC14" s="271"/>
      <c r="BD14" s="271" t="s">
        <v>18</v>
      </c>
      <c r="BE14" s="271"/>
      <c r="BF14" s="271" t="s">
        <v>19</v>
      </c>
      <c r="BG14" s="271"/>
      <c r="BH14" s="271" t="s">
        <v>20</v>
      </c>
      <c r="BI14" s="272"/>
    </row>
    <row r="15" spans="1:65" s="167" customFormat="1" ht="102" x14ac:dyDescent="0.25">
      <c r="A15" s="171" t="s">
        <v>8</v>
      </c>
      <c r="B15" s="150" t="s">
        <v>178</v>
      </c>
      <c r="C15" s="150"/>
      <c r="D15" s="150"/>
      <c r="E15" s="150" t="s">
        <v>179</v>
      </c>
      <c r="F15" s="150" t="s">
        <v>451</v>
      </c>
      <c r="G15" s="150"/>
      <c r="H15" s="150"/>
      <c r="I15" s="150"/>
      <c r="J15" s="150"/>
      <c r="K15" s="150"/>
      <c r="L15" s="150" t="s">
        <v>366</v>
      </c>
      <c r="M15" s="150"/>
      <c r="N15" s="150"/>
      <c r="O15" s="150"/>
      <c r="P15" s="150"/>
      <c r="Q15" s="150"/>
      <c r="R15" s="150"/>
      <c r="S15" s="172"/>
      <c r="V15" s="171" t="s">
        <v>8</v>
      </c>
      <c r="W15" s="150" t="s">
        <v>539</v>
      </c>
      <c r="X15" s="150" t="s">
        <v>608</v>
      </c>
      <c r="Y15" s="150" t="s">
        <v>609</v>
      </c>
      <c r="Z15" s="150" t="s">
        <v>610</v>
      </c>
      <c r="AA15" s="150" t="s">
        <v>611</v>
      </c>
      <c r="AB15" s="150" t="s">
        <v>612</v>
      </c>
      <c r="AC15" s="169" t="s">
        <v>538</v>
      </c>
      <c r="AD15" s="169"/>
      <c r="AE15" s="150"/>
      <c r="AF15" s="150"/>
      <c r="AG15" s="150"/>
      <c r="AH15" s="150"/>
      <c r="AI15" s="150" t="s">
        <v>535</v>
      </c>
      <c r="AJ15" s="150" t="s">
        <v>433</v>
      </c>
      <c r="AK15" s="150"/>
      <c r="AL15" s="150"/>
      <c r="AM15" s="150" t="s">
        <v>536</v>
      </c>
      <c r="AN15" s="172" t="s">
        <v>433</v>
      </c>
      <c r="AQ15" s="171" t="s">
        <v>8</v>
      </c>
      <c r="AR15" s="150" t="s">
        <v>457</v>
      </c>
      <c r="AS15" s="150" t="s">
        <v>185</v>
      </c>
      <c r="AT15" s="150"/>
      <c r="AU15" s="150" t="s">
        <v>183</v>
      </c>
      <c r="AV15" s="242" t="s">
        <v>451</v>
      </c>
      <c r="AW15" s="199"/>
      <c r="AX15" s="150" t="s">
        <v>184</v>
      </c>
      <c r="AY15" s="150"/>
      <c r="AZ15" s="150"/>
      <c r="BA15" s="150"/>
      <c r="BB15" s="150"/>
      <c r="BC15" s="150"/>
      <c r="BD15" s="150"/>
      <c r="BE15" s="150"/>
      <c r="BF15" s="150"/>
      <c r="BG15" s="150"/>
      <c r="BH15" s="150"/>
      <c r="BI15" s="172"/>
    </row>
    <row r="16" spans="1:65" s="167" customFormat="1" ht="51" x14ac:dyDescent="0.25">
      <c r="A16" s="171" t="s">
        <v>9</v>
      </c>
      <c r="B16" s="150" t="s">
        <v>180</v>
      </c>
      <c r="C16" s="149"/>
      <c r="D16" s="149"/>
      <c r="E16" s="150" t="s">
        <v>180</v>
      </c>
      <c r="F16" s="150"/>
      <c r="G16" s="150"/>
      <c r="H16" s="150"/>
      <c r="I16" s="150"/>
      <c r="J16" s="150"/>
      <c r="K16" s="150"/>
      <c r="L16" s="150" t="s">
        <v>180</v>
      </c>
      <c r="M16" s="150"/>
      <c r="N16" s="150"/>
      <c r="O16" s="150"/>
      <c r="P16" s="150"/>
      <c r="Q16" s="150"/>
      <c r="R16" s="150"/>
      <c r="S16" s="172"/>
      <c r="V16" s="171" t="s">
        <v>9</v>
      </c>
      <c r="W16" s="149" t="s">
        <v>181</v>
      </c>
      <c r="X16" s="149"/>
      <c r="Y16" s="149"/>
      <c r="Z16" s="150"/>
      <c r="AA16" s="150"/>
      <c r="AB16" s="150"/>
      <c r="AC16" s="150" t="s">
        <v>540</v>
      </c>
      <c r="AD16" s="150"/>
      <c r="AE16" s="150"/>
      <c r="AF16" s="150"/>
      <c r="AG16" s="150"/>
      <c r="AH16" s="150"/>
      <c r="AI16" s="150"/>
      <c r="AJ16" s="150"/>
      <c r="AK16" s="150"/>
      <c r="AL16" s="150"/>
      <c r="AM16" s="150"/>
      <c r="AN16" s="172"/>
      <c r="AQ16" s="171" t="s">
        <v>9</v>
      </c>
      <c r="AR16" s="149"/>
      <c r="AS16" s="149"/>
      <c r="AT16" s="149"/>
      <c r="AU16" s="150"/>
      <c r="AV16" s="229"/>
      <c r="AX16" s="150"/>
      <c r="AY16" s="150"/>
      <c r="AZ16" s="150"/>
      <c r="BA16" s="150"/>
      <c r="BB16" s="150"/>
      <c r="BC16" s="150"/>
      <c r="BD16" s="150"/>
      <c r="BE16" s="150"/>
      <c r="BF16" s="150"/>
      <c r="BG16" s="150"/>
      <c r="BH16" s="150"/>
      <c r="BI16" s="172"/>
    </row>
    <row r="17" spans="1:65" s="167" customFormat="1" x14ac:dyDescent="0.25">
      <c r="A17" s="171" t="s">
        <v>10</v>
      </c>
      <c r="B17" s="147">
        <v>34000</v>
      </c>
      <c r="C17" s="147"/>
      <c r="D17" s="147"/>
      <c r="E17" s="147">
        <f>60000*2</f>
        <v>120000</v>
      </c>
      <c r="F17" s="147">
        <f>E17*0.4</f>
        <v>48000</v>
      </c>
      <c r="G17" s="147"/>
      <c r="H17" s="147"/>
      <c r="I17" s="147"/>
      <c r="J17" s="147"/>
      <c r="K17" s="147"/>
      <c r="L17" s="147">
        <v>301000</v>
      </c>
      <c r="M17" s="147"/>
      <c r="N17" s="147"/>
      <c r="O17" s="147"/>
      <c r="P17" s="147"/>
      <c r="Q17" s="147"/>
      <c r="R17" s="147"/>
      <c r="S17" s="173"/>
      <c r="V17" s="171" t="s">
        <v>10</v>
      </c>
      <c r="W17" s="147">
        <f>110000*29/5</f>
        <v>638000</v>
      </c>
      <c r="X17" s="147">
        <f>800*29</f>
        <v>23200</v>
      </c>
      <c r="Y17" s="147">
        <f>800*6</f>
        <v>4800</v>
      </c>
      <c r="Z17" s="147">
        <f>800*12</f>
        <v>9600</v>
      </c>
      <c r="AA17" s="147">
        <f>800*18</f>
        <v>14400</v>
      </c>
      <c r="AB17" s="147">
        <f>800*24</f>
        <v>19200</v>
      </c>
      <c r="AC17" s="147"/>
      <c r="AD17" s="147"/>
      <c r="AE17" s="147"/>
      <c r="AF17" s="147"/>
      <c r="AG17" s="147"/>
      <c r="AH17" s="147"/>
      <c r="AI17" s="147">
        <v>75000</v>
      </c>
      <c r="AJ17" s="147">
        <f>AI17*0.4</f>
        <v>30000</v>
      </c>
      <c r="AK17" s="147"/>
      <c r="AL17" s="147"/>
      <c r="AM17" s="147">
        <v>60000</v>
      </c>
      <c r="AN17" s="259">
        <f>AM17*0.4</f>
        <v>24000</v>
      </c>
      <c r="AQ17" s="171" t="s">
        <v>10</v>
      </c>
      <c r="AR17" s="147">
        <v>20000</v>
      </c>
      <c r="AS17" s="147">
        <v>200000</v>
      </c>
      <c r="AT17" s="147"/>
      <c r="AU17" s="147">
        <v>60000</v>
      </c>
      <c r="AV17" s="200">
        <f>AU17*0.4</f>
        <v>24000</v>
      </c>
      <c r="AW17" s="200"/>
      <c r="AX17" s="147">
        <v>5000</v>
      </c>
      <c r="AY17" s="147"/>
      <c r="AZ17" s="147"/>
      <c r="BA17" s="147"/>
      <c r="BB17" s="147"/>
      <c r="BC17" s="147"/>
      <c r="BD17" s="147"/>
      <c r="BE17" s="147"/>
      <c r="BF17" s="147"/>
      <c r="BG17" s="147"/>
      <c r="BH17" s="147"/>
      <c r="BI17" s="173"/>
    </row>
    <row r="18" spans="1:65" s="167" customFormat="1" x14ac:dyDescent="0.25">
      <c r="A18" s="171" t="s">
        <v>11</v>
      </c>
      <c r="B18" s="148">
        <v>1</v>
      </c>
      <c r="C18" s="148"/>
      <c r="D18" s="148"/>
      <c r="E18" s="148">
        <v>1</v>
      </c>
      <c r="F18" s="148">
        <v>1</v>
      </c>
      <c r="G18" s="148"/>
      <c r="H18" s="148"/>
      <c r="I18" s="148"/>
      <c r="J18" s="148"/>
      <c r="K18" s="148"/>
      <c r="L18" s="148">
        <v>1</v>
      </c>
      <c r="M18" s="148"/>
      <c r="N18" s="148"/>
      <c r="O18" s="148"/>
      <c r="P18" s="148"/>
      <c r="Q18" s="148"/>
      <c r="R18" s="148"/>
      <c r="S18" s="174"/>
      <c r="V18" s="171" t="s">
        <v>11</v>
      </c>
      <c r="W18" s="148">
        <v>2</v>
      </c>
      <c r="X18" s="148">
        <v>7</v>
      </c>
      <c r="Y18" s="148">
        <v>3</v>
      </c>
      <c r="Z18" s="148">
        <v>4</v>
      </c>
      <c r="AA18" s="148">
        <v>5</v>
      </c>
      <c r="AB18" s="148">
        <v>6</v>
      </c>
      <c r="AC18" s="148">
        <v>5</v>
      </c>
      <c r="AD18" s="148"/>
      <c r="AE18" s="148"/>
      <c r="AF18" s="148"/>
      <c r="AG18" s="148"/>
      <c r="AH18" s="148"/>
      <c r="AI18" s="148">
        <v>1</v>
      </c>
      <c r="AJ18" s="148">
        <v>1</v>
      </c>
      <c r="AK18" s="148"/>
      <c r="AL18" s="148"/>
      <c r="AM18" s="148">
        <v>2</v>
      </c>
      <c r="AN18" s="174">
        <v>2</v>
      </c>
      <c r="AQ18" s="171" t="s">
        <v>11</v>
      </c>
      <c r="AR18" s="148">
        <v>1</v>
      </c>
      <c r="AS18" s="148">
        <v>1</v>
      </c>
      <c r="AT18" s="148"/>
      <c r="AU18" s="148">
        <v>1</v>
      </c>
      <c r="AV18" s="201">
        <v>1</v>
      </c>
      <c r="AW18" s="201"/>
      <c r="AX18" s="148">
        <v>1</v>
      </c>
      <c r="AY18" s="148"/>
      <c r="AZ18" s="148"/>
      <c r="BA18" s="148"/>
      <c r="BB18" s="148"/>
      <c r="BC18" s="148"/>
      <c r="BD18" s="148"/>
      <c r="BE18" s="148"/>
      <c r="BF18" s="148"/>
      <c r="BG18" s="148"/>
      <c r="BH18" s="148"/>
      <c r="BI18" s="174"/>
    </row>
    <row r="19" spans="1:65" s="167" customFormat="1" x14ac:dyDescent="0.25">
      <c r="A19" s="171" t="s">
        <v>44</v>
      </c>
      <c r="B19" s="148">
        <v>25</v>
      </c>
      <c r="C19" s="148"/>
      <c r="D19" s="148"/>
      <c r="E19" s="148">
        <v>25</v>
      </c>
      <c r="F19" s="148">
        <v>25</v>
      </c>
      <c r="G19" s="148"/>
      <c r="H19" s="148"/>
      <c r="I19" s="148"/>
      <c r="J19" s="148"/>
      <c r="K19" s="148"/>
      <c r="L19" s="148">
        <v>25</v>
      </c>
      <c r="M19" s="148"/>
      <c r="N19" s="148"/>
      <c r="O19" s="148"/>
      <c r="P19" s="148"/>
      <c r="Q19" s="148"/>
      <c r="R19" s="148"/>
      <c r="S19" s="174"/>
      <c r="V19" s="171" t="s">
        <v>44</v>
      </c>
      <c r="W19" s="148">
        <v>5</v>
      </c>
      <c r="X19" s="148">
        <v>25</v>
      </c>
      <c r="Y19" s="148">
        <v>1</v>
      </c>
      <c r="Z19" s="148">
        <v>1</v>
      </c>
      <c r="AA19" s="148">
        <v>1</v>
      </c>
      <c r="AB19" s="148">
        <v>1</v>
      </c>
      <c r="AC19" s="148">
        <v>21</v>
      </c>
      <c r="AD19" s="148"/>
      <c r="AE19" s="148"/>
      <c r="AF19" s="148"/>
      <c r="AG19" s="148"/>
      <c r="AH19" s="148"/>
      <c r="AI19" s="148">
        <v>1</v>
      </c>
      <c r="AJ19" s="148">
        <v>1</v>
      </c>
      <c r="AK19" s="148"/>
      <c r="AL19" s="148"/>
      <c r="AM19" s="148">
        <v>5</v>
      </c>
      <c r="AN19" s="174">
        <v>5</v>
      </c>
      <c r="AQ19" s="171" t="s">
        <v>44</v>
      </c>
      <c r="AR19" s="148">
        <v>1</v>
      </c>
      <c r="AS19" s="148">
        <v>5</v>
      </c>
      <c r="AT19" s="148"/>
      <c r="AU19" s="148">
        <v>5</v>
      </c>
      <c r="AV19" s="201">
        <v>5</v>
      </c>
      <c r="AW19" s="201"/>
      <c r="AX19" s="148">
        <v>5</v>
      </c>
      <c r="AY19" s="148"/>
      <c r="AZ19" s="148"/>
      <c r="BA19" s="148"/>
      <c r="BB19" s="148"/>
      <c r="BC19" s="148"/>
      <c r="BD19" s="148"/>
      <c r="BE19" s="148"/>
      <c r="BF19" s="148"/>
      <c r="BG19" s="148"/>
      <c r="BH19" s="148"/>
      <c r="BI19" s="174"/>
    </row>
    <row r="20" spans="1:65" s="167" customFormat="1" x14ac:dyDescent="0.25">
      <c r="A20" s="171" t="s">
        <v>42</v>
      </c>
      <c r="B20" s="148">
        <v>1</v>
      </c>
      <c r="C20" s="148"/>
      <c r="D20" s="148"/>
      <c r="E20" s="148">
        <v>1</v>
      </c>
      <c r="F20" s="148">
        <v>1</v>
      </c>
      <c r="G20" s="148"/>
      <c r="H20" s="148"/>
      <c r="I20" s="148"/>
      <c r="J20" s="148"/>
      <c r="K20" s="148"/>
      <c r="L20" s="148">
        <v>1</v>
      </c>
      <c r="M20" s="148"/>
      <c r="N20" s="148"/>
      <c r="O20" s="148"/>
      <c r="P20" s="148"/>
      <c r="Q20" s="148"/>
      <c r="R20" s="148"/>
      <c r="S20" s="174"/>
      <c r="V20" s="171" t="s">
        <v>42</v>
      </c>
      <c r="W20" s="148">
        <v>1</v>
      </c>
      <c r="X20" s="148">
        <v>1</v>
      </c>
      <c r="Y20" s="148">
        <v>1</v>
      </c>
      <c r="Z20" s="148">
        <v>1</v>
      </c>
      <c r="AA20" s="148">
        <v>1</v>
      </c>
      <c r="AB20" s="148">
        <v>1</v>
      </c>
      <c r="AC20" s="148">
        <v>1</v>
      </c>
      <c r="AD20" s="148"/>
      <c r="AE20" s="148"/>
      <c r="AF20" s="148"/>
      <c r="AG20" s="148"/>
      <c r="AH20" s="148"/>
      <c r="AI20" s="148">
        <v>1</v>
      </c>
      <c r="AJ20" s="148">
        <v>1</v>
      </c>
      <c r="AK20" s="148"/>
      <c r="AL20" s="148"/>
      <c r="AM20" s="148">
        <v>1</v>
      </c>
      <c r="AN20" s="174">
        <v>1</v>
      </c>
      <c r="AQ20" s="171" t="s">
        <v>42</v>
      </c>
      <c r="AR20" s="148">
        <v>1</v>
      </c>
      <c r="AS20" s="148">
        <v>1</v>
      </c>
      <c r="AT20" s="148"/>
      <c r="AU20" s="148">
        <v>1</v>
      </c>
      <c r="AV20" s="201">
        <v>1</v>
      </c>
      <c r="AW20" s="201"/>
      <c r="AX20" s="148">
        <v>1</v>
      </c>
      <c r="AY20" s="148"/>
      <c r="AZ20" s="148"/>
      <c r="BA20" s="148"/>
      <c r="BB20" s="148"/>
      <c r="BC20" s="148"/>
      <c r="BD20" s="148"/>
      <c r="BE20" s="148"/>
      <c r="BF20" s="148"/>
      <c r="BG20" s="148"/>
      <c r="BH20" s="148"/>
      <c r="BI20" s="174"/>
    </row>
    <row r="21" spans="1:65" s="167" customFormat="1" ht="141" thickBot="1" x14ac:dyDescent="0.3">
      <c r="A21" s="175" t="s">
        <v>12</v>
      </c>
      <c r="B21" s="176"/>
      <c r="C21" s="176"/>
      <c r="D21" s="176"/>
      <c r="E21" s="176" t="s">
        <v>456</v>
      </c>
      <c r="F21" s="176"/>
      <c r="G21" s="176"/>
      <c r="H21" s="176"/>
      <c r="I21" s="176"/>
      <c r="J21" s="176"/>
      <c r="K21" s="176"/>
      <c r="L21" s="176"/>
      <c r="M21" s="176"/>
      <c r="N21" s="176"/>
      <c r="O21" s="176"/>
      <c r="P21" s="176"/>
      <c r="Q21" s="176"/>
      <c r="R21" s="176"/>
      <c r="S21" s="177"/>
      <c r="V21" s="175" t="s">
        <v>12</v>
      </c>
      <c r="W21" s="176" t="s">
        <v>606</v>
      </c>
      <c r="X21" s="176" t="s">
        <v>607</v>
      </c>
      <c r="Y21" s="176"/>
      <c r="Z21" s="176"/>
      <c r="AA21" s="176"/>
      <c r="AB21" s="176"/>
      <c r="AC21" s="176" t="s">
        <v>182</v>
      </c>
      <c r="AD21" s="176"/>
      <c r="AE21" s="176"/>
      <c r="AF21" s="176"/>
      <c r="AG21" s="176"/>
      <c r="AH21" s="176"/>
      <c r="AI21" s="176" t="s">
        <v>534</v>
      </c>
      <c r="AJ21" s="176"/>
      <c r="AK21" s="176"/>
      <c r="AL21" s="176"/>
      <c r="AM21" s="176" t="s">
        <v>537</v>
      </c>
      <c r="AN21" s="177"/>
      <c r="AQ21" s="175" t="s">
        <v>12</v>
      </c>
      <c r="AR21" s="176"/>
      <c r="AS21" s="176"/>
      <c r="AT21" s="176"/>
      <c r="AU21" s="176"/>
      <c r="AV21" s="176"/>
      <c r="AW21" s="176"/>
      <c r="AX21" s="176"/>
      <c r="AY21" s="176"/>
      <c r="AZ21" s="176"/>
      <c r="BA21" s="176"/>
      <c r="BB21" s="176"/>
      <c r="BC21" s="176"/>
      <c r="BD21" s="176"/>
      <c r="BE21" s="176"/>
      <c r="BF21" s="176"/>
      <c r="BG21" s="176"/>
      <c r="BH21" s="176"/>
      <c r="BI21" s="177"/>
    </row>
    <row r="22" spans="1:65" s="167" customFormat="1" ht="15" customHeight="1" x14ac:dyDescent="0.25">
      <c r="A22" s="194"/>
      <c r="B22" s="178"/>
      <c r="C22" s="178"/>
      <c r="D22" s="178"/>
      <c r="E22" s="178"/>
      <c r="F22" s="178"/>
      <c r="G22" s="178"/>
      <c r="H22" s="178"/>
      <c r="I22" s="178"/>
      <c r="J22" s="178"/>
      <c r="K22" s="178"/>
      <c r="L22" s="178"/>
      <c r="M22" s="178"/>
      <c r="N22" s="178"/>
      <c r="O22" s="178"/>
      <c r="P22" s="178"/>
      <c r="Q22" s="178"/>
      <c r="R22" s="178"/>
      <c r="S22" s="178"/>
      <c r="V22" s="194"/>
      <c r="W22" s="178"/>
      <c r="X22" s="178"/>
      <c r="Y22" s="178"/>
      <c r="Z22" s="178"/>
      <c r="AA22" s="178"/>
      <c r="AB22" s="178"/>
      <c r="AC22" s="178"/>
      <c r="AD22" s="178"/>
      <c r="AE22" s="178"/>
      <c r="AF22" s="178"/>
      <c r="AG22" s="178"/>
      <c r="AH22" s="178"/>
      <c r="AI22" s="178"/>
      <c r="AJ22" s="178"/>
      <c r="AK22" s="178"/>
      <c r="AL22" s="178"/>
      <c r="AM22" s="178"/>
      <c r="AN22" s="178"/>
      <c r="AQ22" s="194"/>
      <c r="AR22" s="178"/>
      <c r="AS22" s="178"/>
      <c r="AT22" s="178"/>
      <c r="AU22" s="178"/>
      <c r="AV22" s="178"/>
      <c r="AW22" s="178"/>
      <c r="AX22" s="178"/>
      <c r="AY22" s="178"/>
      <c r="AZ22" s="178"/>
      <c r="BA22" s="178"/>
      <c r="BB22" s="178"/>
      <c r="BC22" s="178"/>
      <c r="BD22" s="178"/>
      <c r="BE22" s="178"/>
      <c r="BF22" s="178"/>
      <c r="BG22" s="178"/>
      <c r="BH22" s="178"/>
      <c r="BI22" s="178"/>
    </row>
    <row r="23" spans="1:65" x14ac:dyDescent="0.25">
      <c r="A23" s="193" t="s">
        <v>39</v>
      </c>
      <c r="B23" s="193"/>
      <c r="C23" s="193"/>
      <c r="D23" s="193"/>
      <c r="E23" s="193"/>
      <c r="F23" s="193"/>
      <c r="G23" s="193"/>
      <c r="H23" s="193"/>
      <c r="I23" s="193"/>
      <c r="J23" s="193"/>
      <c r="K23" s="193"/>
      <c r="L23" s="193"/>
      <c r="M23" s="193"/>
      <c r="N23" s="193"/>
      <c r="O23" s="193"/>
      <c r="P23" s="193"/>
      <c r="Q23" s="193"/>
      <c r="R23" s="193"/>
      <c r="U23" s="167"/>
      <c r="V23" s="193" t="s">
        <v>39</v>
      </c>
      <c r="AP23" s="167"/>
      <c r="AQ23" s="193" t="s">
        <v>39</v>
      </c>
    </row>
    <row r="24" spans="1:65" x14ac:dyDescent="0.25">
      <c r="A24" s="157" t="s">
        <v>21</v>
      </c>
      <c r="B24" s="155"/>
      <c r="C24" s="155"/>
      <c r="D24" s="155"/>
      <c r="E24" s="155"/>
      <c r="F24" s="155"/>
      <c r="G24" s="155"/>
      <c r="H24" s="155"/>
      <c r="I24" s="155"/>
      <c r="J24" s="155"/>
      <c r="K24" s="155"/>
      <c r="L24" s="155"/>
      <c r="M24" s="155"/>
      <c r="N24" s="155"/>
      <c r="O24" s="155"/>
      <c r="P24" s="155"/>
      <c r="Q24" s="155"/>
      <c r="R24" s="155"/>
      <c r="S24" s="155"/>
      <c r="T24" s="158" t="s">
        <v>22</v>
      </c>
      <c r="U24" s="191"/>
      <c r="V24" s="157" t="s">
        <v>21</v>
      </c>
      <c r="W24" s="166"/>
      <c r="X24" s="166"/>
      <c r="Y24" s="166"/>
      <c r="Z24" s="166"/>
      <c r="AA24" s="166"/>
      <c r="AB24" s="166"/>
      <c r="AC24" s="166"/>
      <c r="AD24" s="166"/>
      <c r="AE24" s="166"/>
      <c r="AF24" s="166"/>
      <c r="AG24" s="166"/>
      <c r="AH24" s="166"/>
      <c r="AI24" s="166"/>
      <c r="AJ24" s="166"/>
      <c r="AK24" s="166"/>
      <c r="AL24" s="166"/>
      <c r="AM24" s="166"/>
      <c r="AN24" s="166"/>
      <c r="AO24" s="158" t="s">
        <v>22</v>
      </c>
      <c r="AP24" s="191"/>
      <c r="AQ24" s="157" t="s">
        <v>21</v>
      </c>
      <c r="AR24" s="166"/>
      <c r="AS24" s="166"/>
      <c r="AT24" s="166"/>
      <c r="AU24" s="166"/>
      <c r="AV24" s="166"/>
      <c r="AW24" s="166"/>
      <c r="AX24" s="166"/>
      <c r="AY24" s="166"/>
      <c r="AZ24" s="166"/>
      <c r="BA24" s="166"/>
      <c r="BB24" s="166"/>
      <c r="BC24" s="166"/>
      <c r="BD24" s="166"/>
      <c r="BE24" s="166"/>
      <c r="BF24" s="166"/>
      <c r="BG24" s="166"/>
      <c r="BH24" s="166"/>
      <c r="BI24" s="166"/>
      <c r="BJ24" s="158" t="s">
        <v>22</v>
      </c>
      <c r="BK24" s="220"/>
      <c r="BL24" s="220"/>
      <c r="BM24" s="228" t="s">
        <v>359</v>
      </c>
    </row>
    <row r="25" spans="1:65" x14ac:dyDescent="0.25">
      <c r="A25" s="156">
        <v>1</v>
      </c>
      <c r="B25" s="156">
        <f t="shared" ref="B25:Q40" si="0">IF($A25&lt;B$18,0,IF($A25=B$18,B$17,IF($A25&gt;(((B$19-1)*B$20)+B$18),0,IF(ROUND(($A25-B$18)/B$20,0)=ROUND(($A25-B$18)/B$20,1),B$17,0))))</f>
        <v>34000</v>
      </c>
      <c r="C25" s="156">
        <f t="shared" si="0"/>
        <v>0</v>
      </c>
      <c r="D25" s="156">
        <f t="shared" si="0"/>
        <v>0</v>
      </c>
      <c r="E25" s="156">
        <f t="shared" si="0"/>
        <v>120000</v>
      </c>
      <c r="F25" s="156">
        <f t="shared" si="0"/>
        <v>48000</v>
      </c>
      <c r="G25" s="156">
        <f t="shared" si="0"/>
        <v>0</v>
      </c>
      <c r="H25" s="156">
        <f t="shared" si="0"/>
        <v>0</v>
      </c>
      <c r="I25" s="156">
        <f t="shared" si="0"/>
        <v>0</v>
      </c>
      <c r="J25" s="156">
        <f t="shared" si="0"/>
        <v>0</v>
      </c>
      <c r="K25" s="156">
        <f t="shared" si="0"/>
        <v>0</v>
      </c>
      <c r="L25" s="156">
        <f t="shared" si="0"/>
        <v>301000</v>
      </c>
      <c r="M25" s="156">
        <f t="shared" si="0"/>
        <v>0</v>
      </c>
      <c r="N25" s="156">
        <f t="shared" si="0"/>
        <v>0</v>
      </c>
      <c r="O25" s="156">
        <f t="shared" si="0"/>
        <v>0</v>
      </c>
      <c r="P25" s="156">
        <f t="shared" si="0"/>
        <v>0</v>
      </c>
      <c r="Q25" s="156">
        <f t="shared" si="0"/>
        <v>0</v>
      </c>
      <c r="R25" s="156">
        <f t="shared" ref="L25:S40" si="1">IF($A25&lt;R$18,0,IF($A25=R$18,R$17,IF($A25&gt;(((R$19-1)*R$20)+R$18),0,IF(ROUND(($A25-R$18)/R$20,0)=ROUND(($A25-R$18)/R$20,1),R$17,0))))</f>
        <v>0</v>
      </c>
      <c r="S25" s="156">
        <f t="shared" si="1"/>
        <v>0</v>
      </c>
      <c r="T25" s="159">
        <f>SUM(B25:S25)</f>
        <v>503000</v>
      </c>
      <c r="U25" s="192"/>
      <c r="V25" s="156">
        <v>1</v>
      </c>
      <c r="W25" s="156">
        <f t="shared" ref="W25:AL40" si="2">IF($A25&lt;W$18,0,IF($A25=W$18,W$17,IF($A25&gt;(((W$19-1)*W$20)+W$18),0,IF(ROUND(($A25-W$18)/W$20,0)=ROUND(($A25-W$18)/W$20,1),W$17,0))))</f>
        <v>0</v>
      </c>
      <c r="X25" s="156">
        <f t="shared" si="2"/>
        <v>0</v>
      </c>
      <c r="Y25" s="156">
        <f t="shared" si="2"/>
        <v>0</v>
      </c>
      <c r="Z25" s="156">
        <f t="shared" si="2"/>
        <v>0</v>
      </c>
      <c r="AA25" s="156">
        <f t="shared" si="2"/>
        <v>0</v>
      </c>
      <c r="AB25" s="156">
        <f t="shared" si="2"/>
        <v>0</v>
      </c>
      <c r="AC25" s="156">
        <f t="shared" si="2"/>
        <v>0</v>
      </c>
      <c r="AD25" s="156">
        <f t="shared" si="2"/>
        <v>0</v>
      </c>
      <c r="AE25" s="156">
        <f t="shared" si="2"/>
        <v>0</v>
      </c>
      <c r="AF25" s="156">
        <f t="shared" si="2"/>
        <v>0</v>
      </c>
      <c r="AG25" s="156">
        <f t="shared" si="2"/>
        <v>0</v>
      </c>
      <c r="AH25" s="156">
        <f t="shared" si="2"/>
        <v>0</v>
      </c>
      <c r="AI25" s="156">
        <f t="shared" si="2"/>
        <v>75000</v>
      </c>
      <c r="AJ25" s="156">
        <f t="shared" si="2"/>
        <v>30000</v>
      </c>
      <c r="AK25" s="156">
        <f t="shared" si="2"/>
        <v>0</v>
      </c>
      <c r="AL25" s="156">
        <f t="shared" si="2"/>
        <v>0</v>
      </c>
      <c r="AM25" s="156">
        <f t="shared" ref="AG25:AN40" si="3">IF($A25&lt;AM$18,0,IF($A25=AM$18,AM$17,IF($A25&gt;(((AM$19-1)*AM$20)+AM$18),0,IF(ROUND(($A25-AM$18)/AM$20,0)=ROUND(($A25-AM$18)/AM$20,1),AM$17,0))))</f>
        <v>0</v>
      </c>
      <c r="AN25" s="156">
        <f t="shared" si="3"/>
        <v>0</v>
      </c>
      <c r="AO25" s="159">
        <f>SUM(W25:AN25)</f>
        <v>105000</v>
      </c>
      <c r="AP25" s="192"/>
      <c r="AQ25" s="156">
        <v>1</v>
      </c>
      <c r="AR25" s="156">
        <f t="shared" ref="AR25:BG40" si="4">IF($A25&lt;AR$18,0,IF($A25=AR$18,AR$17,IF($A25&gt;(((AR$19-1)*AR$20)+AR$18),0,IF(ROUND(($A25-AR$18)/AR$20,0)=ROUND(($A25-AR$18)/AR$20,1),AR$17,0))))</f>
        <v>20000</v>
      </c>
      <c r="AS25" s="156">
        <f t="shared" si="4"/>
        <v>200000</v>
      </c>
      <c r="AT25" s="156">
        <f t="shared" si="4"/>
        <v>0</v>
      </c>
      <c r="AU25" s="156">
        <f t="shared" si="4"/>
        <v>60000</v>
      </c>
      <c r="AV25" s="156">
        <f t="shared" si="4"/>
        <v>24000</v>
      </c>
      <c r="AW25" s="156">
        <f t="shared" si="4"/>
        <v>0</v>
      </c>
      <c r="AX25" s="156">
        <f t="shared" si="4"/>
        <v>5000</v>
      </c>
      <c r="AY25" s="156">
        <f t="shared" si="4"/>
        <v>0</v>
      </c>
      <c r="AZ25" s="156">
        <f t="shared" si="4"/>
        <v>0</v>
      </c>
      <c r="BA25" s="156">
        <f t="shared" si="4"/>
        <v>0</v>
      </c>
      <c r="BB25" s="156">
        <f t="shared" si="4"/>
        <v>0</v>
      </c>
      <c r="BC25" s="156">
        <f t="shared" si="4"/>
        <v>0</v>
      </c>
      <c r="BD25" s="156">
        <f t="shared" si="4"/>
        <v>0</v>
      </c>
      <c r="BE25" s="156">
        <f t="shared" si="4"/>
        <v>0</v>
      </c>
      <c r="BF25" s="156">
        <f t="shared" si="4"/>
        <v>0</v>
      </c>
      <c r="BG25" s="156">
        <f t="shared" si="4"/>
        <v>0</v>
      </c>
      <c r="BH25" s="156">
        <f t="shared" ref="BB25:BI40" si="5">IF($A25&lt;BH$18,0,IF($A25=BH$18,BH$17,IF($A25&gt;(((BH$19-1)*BH$20)+BH$18),0,IF(ROUND(($A25-BH$18)/BH$20,0)=ROUND(($A25-BH$18)/BH$20,1),BH$17,0))))</f>
        <v>0</v>
      </c>
      <c r="BI25" s="156">
        <f t="shared" si="5"/>
        <v>0</v>
      </c>
      <c r="BJ25" s="159">
        <f>SUM(AR25:BI25)</f>
        <v>309000</v>
      </c>
      <c r="BK25" s="220"/>
      <c r="BL25" s="220"/>
      <c r="BM25" s="220">
        <f t="shared" ref="BM25:BM49" si="6">T25+AO25+BJ25</f>
        <v>917000</v>
      </c>
    </row>
    <row r="26" spans="1:65" x14ac:dyDescent="0.25">
      <c r="A26" s="156">
        <v>2</v>
      </c>
      <c r="B26" s="156">
        <f t="shared" si="0"/>
        <v>34000</v>
      </c>
      <c r="C26" s="156">
        <f t="shared" si="0"/>
        <v>0</v>
      </c>
      <c r="D26" s="156">
        <f t="shared" si="0"/>
        <v>0</v>
      </c>
      <c r="E26" s="156">
        <f t="shared" si="0"/>
        <v>120000</v>
      </c>
      <c r="F26" s="156">
        <f t="shared" si="0"/>
        <v>48000</v>
      </c>
      <c r="G26" s="156">
        <f t="shared" si="0"/>
        <v>0</v>
      </c>
      <c r="H26" s="156">
        <f t="shared" si="0"/>
        <v>0</v>
      </c>
      <c r="I26" s="156">
        <f t="shared" si="0"/>
        <v>0</v>
      </c>
      <c r="J26" s="156">
        <f t="shared" si="0"/>
        <v>0</v>
      </c>
      <c r="K26" s="156">
        <f t="shared" si="0"/>
        <v>0</v>
      </c>
      <c r="L26" s="156">
        <f t="shared" si="1"/>
        <v>301000</v>
      </c>
      <c r="M26" s="156">
        <f t="shared" si="1"/>
        <v>0</v>
      </c>
      <c r="N26" s="156">
        <f t="shared" si="1"/>
        <v>0</v>
      </c>
      <c r="O26" s="156">
        <f t="shared" si="1"/>
        <v>0</v>
      </c>
      <c r="P26" s="156">
        <f t="shared" si="1"/>
        <v>0</v>
      </c>
      <c r="Q26" s="156">
        <f t="shared" si="1"/>
        <v>0</v>
      </c>
      <c r="R26" s="156">
        <f t="shared" si="1"/>
        <v>0</v>
      </c>
      <c r="S26" s="156">
        <f t="shared" si="1"/>
        <v>0</v>
      </c>
      <c r="T26" s="159">
        <f t="shared" ref="T26:T49" si="7">SUM(B26:S26)</f>
        <v>503000</v>
      </c>
      <c r="U26" s="192"/>
      <c r="V26" s="156">
        <v>2</v>
      </c>
      <c r="W26" s="156">
        <f t="shared" si="2"/>
        <v>638000</v>
      </c>
      <c r="X26" s="156">
        <f t="shared" si="2"/>
        <v>0</v>
      </c>
      <c r="Y26" s="156">
        <f t="shared" si="2"/>
        <v>0</v>
      </c>
      <c r="Z26" s="156">
        <f t="shared" si="2"/>
        <v>0</v>
      </c>
      <c r="AA26" s="156">
        <f t="shared" si="2"/>
        <v>0</v>
      </c>
      <c r="AB26" s="156">
        <f t="shared" si="2"/>
        <v>0</v>
      </c>
      <c r="AC26" s="156">
        <f t="shared" si="2"/>
        <v>0</v>
      </c>
      <c r="AD26" s="156">
        <f t="shared" si="2"/>
        <v>0</v>
      </c>
      <c r="AE26" s="156">
        <f t="shared" si="2"/>
        <v>0</v>
      </c>
      <c r="AF26" s="156">
        <f t="shared" si="2"/>
        <v>0</v>
      </c>
      <c r="AG26" s="156">
        <f t="shared" si="3"/>
        <v>0</v>
      </c>
      <c r="AH26" s="156">
        <f t="shared" si="3"/>
        <v>0</v>
      </c>
      <c r="AI26" s="156">
        <f t="shared" si="3"/>
        <v>0</v>
      </c>
      <c r="AJ26" s="156">
        <f t="shared" si="3"/>
        <v>0</v>
      </c>
      <c r="AK26" s="156">
        <f t="shared" si="3"/>
        <v>0</v>
      </c>
      <c r="AL26" s="156">
        <f t="shared" si="3"/>
        <v>0</v>
      </c>
      <c r="AM26" s="156">
        <f t="shared" si="3"/>
        <v>60000</v>
      </c>
      <c r="AN26" s="156">
        <f t="shared" si="3"/>
        <v>24000</v>
      </c>
      <c r="AO26" s="159">
        <f t="shared" ref="AO26:AO49" si="8">SUM(W26:AN26)</f>
        <v>722000</v>
      </c>
      <c r="AP26" s="192"/>
      <c r="AQ26" s="156">
        <v>2</v>
      </c>
      <c r="AR26" s="156">
        <f t="shared" si="4"/>
        <v>0</v>
      </c>
      <c r="AS26" s="156">
        <f t="shared" si="4"/>
        <v>200000</v>
      </c>
      <c r="AT26" s="156">
        <f t="shared" si="4"/>
        <v>0</v>
      </c>
      <c r="AU26" s="156">
        <f t="shared" si="4"/>
        <v>60000</v>
      </c>
      <c r="AV26" s="156">
        <f t="shared" si="4"/>
        <v>24000</v>
      </c>
      <c r="AW26" s="156">
        <f t="shared" si="4"/>
        <v>0</v>
      </c>
      <c r="AX26" s="156">
        <f t="shared" si="4"/>
        <v>5000</v>
      </c>
      <c r="AY26" s="156">
        <f t="shared" si="4"/>
        <v>0</v>
      </c>
      <c r="AZ26" s="156">
        <f t="shared" si="4"/>
        <v>0</v>
      </c>
      <c r="BA26" s="156">
        <f t="shared" si="4"/>
        <v>0</v>
      </c>
      <c r="BB26" s="156">
        <f t="shared" si="5"/>
        <v>0</v>
      </c>
      <c r="BC26" s="156">
        <f t="shared" si="5"/>
        <v>0</v>
      </c>
      <c r="BD26" s="156">
        <f t="shared" si="5"/>
        <v>0</v>
      </c>
      <c r="BE26" s="156">
        <f t="shared" si="5"/>
        <v>0</v>
      </c>
      <c r="BF26" s="156">
        <f t="shared" si="5"/>
        <v>0</v>
      </c>
      <c r="BG26" s="156">
        <f t="shared" si="5"/>
        <v>0</v>
      </c>
      <c r="BH26" s="156">
        <f t="shared" si="5"/>
        <v>0</v>
      </c>
      <c r="BI26" s="156">
        <f t="shared" si="5"/>
        <v>0</v>
      </c>
      <c r="BJ26" s="159">
        <f t="shared" ref="BJ26:BJ49" si="9">SUM(AR26:BI26)</f>
        <v>289000</v>
      </c>
      <c r="BK26" s="220"/>
      <c r="BL26" s="220"/>
      <c r="BM26" s="220">
        <f t="shared" si="6"/>
        <v>1514000</v>
      </c>
    </row>
    <row r="27" spans="1:65" x14ac:dyDescent="0.25">
      <c r="A27" s="156">
        <v>3</v>
      </c>
      <c r="B27" s="156">
        <f t="shared" si="0"/>
        <v>34000</v>
      </c>
      <c r="C27" s="156">
        <f t="shared" si="0"/>
        <v>0</v>
      </c>
      <c r="D27" s="156">
        <f t="shared" si="0"/>
        <v>0</v>
      </c>
      <c r="E27" s="156">
        <f t="shared" si="0"/>
        <v>120000</v>
      </c>
      <c r="F27" s="156">
        <f t="shared" si="0"/>
        <v>48000</v>
      </c>
      <c r="G27" s="156">
        <f t="shared" si="0"/>
        <v>0</v>
      </c>
      <c r="H27" s="156">
        <f t="shared" si="0"/>
        <v>0</v>
      </c>
      <c r="I27" s="156">
        <f t="shared" si="0"/>
        <v>0</v>
      </c>
      <c r="J27" s="156">
        <f t="shared" si="0"/>
        <v>0</v>
      </c>
      <c r="K27" s="156">
        <f t="shared" si="0"/>
        <v>0</v>
      </c>
      <c r="L27" s="156">
        <f t="shared" si="1"/>
        <v>301000</v>
      </c>
      <c r="M27" s="156">
        <f t="shared" si="1"/>
        <v>0</v>
      </c>
      <c r="N27" s="156">
        <f t="shared" si="1"/>
        <v>0</v>
      </c>
      <c r="O27" s="156">
        <f t="shared" si="1"/>
        <v>0</v>
      </c>
      <c r="P27" s="156">
        <f t="shared" si="1"/>
        <v>0</v>
      </c>
      <c r="Q27" s="156">
        <f t="shared" si="1"/>
        <v>0</v>
      </c>
      <c r="R27" s="156">
        <f t="shared" si="1"/>
        <v>0</v>
      </c>
      <c r="S27" s="156">
        <f t="shared" si="1"/>
        <v>0</v>
      </c>
      <c r="T27" s="159">
        <f t="shared" si="7"/>
        <v>503000</v>
      </c>
      <c r="U27" s="192"/>
      <c r="V27" s="156">
        <v>3</v>
      </c>
      <c r="W27" s="156">
        <f t="shared" si="2"/>
        <v>638000</v>
      </c>
      <c r="X27" s="156">
        <f t="shared" si="2"/>
        <v>0</v>
      </c>
      <c r="Y27" s="156">
        <f t="shared" si="2"/>
        <v>4800</v>
      </c>
      <c r="Z27" s="156">
        <f t="shared" si="2"/>
        <v>0</v>
      </c>
      <c r="AA27" s="156">
        <f t="shared" si="2"/>
        <v>0</v>
      </c>
      <c r="AB27" s="156">
        <f t="shared" si="2"/>
        <v>0</v>
      </c>
      <c r="AC27" s="156">
        <f t="shared" si="2"/>
        <v>0</v>
      </c>
      <c r="AD27" s="156">
        <f t="shared" si="2"/>
        <v>0</v>
      </c>
      <c r="AE27" s="156">
        <f t="shared" si="2"/>
        <v>0</v>
      </c>
      <c r="AF27" s="156">
        <f t="shared" si="2"/>
        <v>0</v>
      </c>
      <c r="AG27" s="156">
        <f t="shared" si="3"/>
        <v>0</v>
      </c>
      <c r="AH27" s="156">
        <f t="shared" si="3"/>
        <v>0</v>
      </c>
      <c r="AI27" s="156">
        <f t="shared" si="3"/>
        <v>0</v>
      </c>
      <c r="AJ27" s="156">
        <f t="shared" si="3"/>
        <v>0</v>
      </c>
      <c r="AK27" s="156">
        <f t="shared" si="3"/>
        <v>0</v>
      </c>
      <c r="AL27" s="156">
        <f t="shared" si="3"/>
        <v>0</v>
      </c>
      <c r="AM27" s="156">
        <f t="shared" si="3"/>
        <v>60000</v>
      </c>
      <c r="AN27" s="156">
        <f t="shared" si="3"/>
        <v>24000</v>
      </c>
      <c r="AO27" s="159">
        <f t="shared" si="8"/>
        <v>726800</v>
      </c>
      <c r="AP27" s="192"/>
      <c r="AQ27" s="156">
        <v>3</v>
      </c>
      <c r="AR27" s="156">
        <f t="shared" si="4"/>
        <v>0</v>
      </c>
      <c r="AS27" s="156">
        <f t="shared" si="4"/>
        <v>200000</v>
      </c>
      <c r="AT27" s="156">
        <f t="shared" si="4"/>
        <v>0</v>
      </c>
      <c r="AU27" s="156">
        <f t="shared" si="4"/>
        <v>60000</v>
      </c>
      <c r="AV27" s="156">
        <f t="shared" si="4"/>
        <v>24000</v>
      </c>
      <c r="AW27" s="156">
        <f t="shared" si="4"/>
        <v>0</v>
      </c>
      <c r="AX27" s="156">
        <f t="shared" si="4"/>
        <v>5000</v>
      </c>
      <c r="AY27" s="156">
        <f t="shared" si="4"/>
        <v>0</v>
      </c>
      <c r="AZ27" s="156">
        <f t="shared" si="4"/>
        <v>0</v>
      </c>
      <c r="BA27" s="156">
        <f t="shared" si="4"/>
        <v>0</v>
      </c>
      <c r="BB27" s="156">
        <f t="shared" si="5"/>
        <v>0</v>
      </c>
      <c r="BC27" s="156">
        <f t="shared" si="5"/>
        <v>0</v>
      </c>
      <c r="BD27" s="156">
        <f t="shared" si="5"/>
        <v>0</v>
      </c>
      <c r="BE27" s="156">
        <f t="shared" si="5"/>
        <v>0</v>
      </c>
      <c r="BF27" s="156">
        <f t="shared" si="5"/>
        <v>0</v>
      </c>
      <c r="BG27" s="156">
        <f t="shared" si="5"/>
        <v>0</v>
      </c>
      <c r="BH27" s="156">
        <f t="shared" si="5"/>
        <v>0</v>
      </c>
      <c r="BI27" s="156">
        <f t="shared" si="5"/>
        <v>0</v>
      </c>
      <c r="BJ27" s="159">
        <f t="shared" si="9"/>
        <v>289000</v>
      </c>
      <c r="BK27" s="220"/>
      <c r="BL27" s="220"/>
      <c r="BM27" s="220">
        <f t="shared" si="6"/>
        <v>1518800</v>
      </c>
    </row>
    <row r="28" spans="1:65" x14ac:dyDescent="0.25">
      <c r="A28" s="156">
        <v>4</v>
      </c>
      <c r="B28" s="156">
        <f t="shared" si="0"/>
        <v>34000</v>
      </c>
      <c r="C28" s="156">
        <f t="shared" si="0"/>
        <v>0</v>
      </c>
      <c r="D28" s="156">
        <f t="shared" si="0"/>
        <v>0</v>
      </c>
      <c r="E28" s="156">
        <f t="shared" si="0"/>
        <v>120000</v>
      </c>
      <c r="F28" s="156">
        <f t="shared" si="0"/>
        <v>48000</v>
      </c>
      <c r="G28" s="156">
        <f t="shared" si="0"/>
        <v>0</v>
      </c>
      <c r="H28" s="156">
        <f t="shared" si="0"/>
        <v>0</v>
      </c>
      <c r="I28" s="156">
        <f t="shared" si="0"/>
        <v>0</v>
      </c>
      <c r="J28" s="156">
        <f t="shared" si="0"/>
        <v>0</v>
      </c>
      <c r="K28" s="156">
        <f t="shared" si="0"/>
        <v>0</v>
      </c>
      <c r="L28" s="156">
        <f t="shared" si="1"/>
        <v>301000</v>
      </c>
      <c r="M28" s="156">
        <f t="shared" si="1"/>
        <v>0</v>
      </c>
      <c r="N28" s="156">
        <f t="shared" si="1"/>
        <v>0</v>
      </c>
      <c r="O28" s="156">
        <f t="shared" si="1"/>
        <v>0</v>
      </c>
      <c r="P28" s="156">
        <f t="shared" si="1"/>
        <v>0</v>
      </c>
      <c r="Q28" s="156">
        <f t="shared" si="1"/>
        <v>0</v>
      </c>
      <c r="R28" s="156">
        <f t="shared" si="1"/>
        <v>0</v>
      </c>
      <c r="S28" s="156">
        <f t="shared" si="1"/>
        <v>0</v>
      </c>
      <c r="T28" s="159">
        <f t="shared" si="7"/>
        <v>503000</v>
      </c>
      <c r="U28" s="192"/>
      <c r="V28" s="156">
        <v>4</v>
      </c>
      <c r="W28" s="156">
        <f t="shared" si="2"/>
        <v>638000</v>
      </c>
      <c r="X28" s="156">
        <f t="shared" si="2"/>
        <v>0</v>
      </c>
      <c r="Y28" s="156">
        <f t="shared" si="2"/>
        <v>0</v>
      </c>
      <c r="Z28" s="156">
        <f t="shared" si="2"/>
        <v>9600</v>
      </c>
      <c r="AA28" s="156">
        <f t="shared" si="2"/>
        <v>0</v>
      </c>
      <c r="AB28" s="156">
        <f t="shared" si="2"/>
        <v>0</v>
      </c>
      <c r="AC28" s="156">
        <f t="shared" si="2"/>
        <v>0</v>
      </c>
      <c r="AD28" s="156">
        <f t="shared" si="2"/>
        <v>0</v>
      </c>
      <c r="AE28" s="156">
        <f t="shared" si="2"/>
        <v>0</v>
      </c>
      <c r="AF28" s="156">
        <f t="shared" si="2"/>
        <v>0</v>
      </c>
      <c r="AG28" s="156">
        <f t="shared" si="3"/>
        <v>0</v>
      </c>
      <c r="AH28" s="156">
        <f t="shared" si="3"/>
        <v>0</v>
      </c>
      <c r="AI28" s="156">
        <f t="shared" si="3"/>
        <v>0</v>
      </c>
      <c r="AJ28" s="156">
        <f t="shared" si="3"/>
        <v>0</v>
      </c>
      <c r="AK28" s="156">
        <f t="shared" si="3"/>
        <v>0</v>
      </c>
      <c r="AL28" s="156">
        <f t="shared" si="3"/>
        <v>0</v>
      </c>
      <c r="AM28" s="156">
        <f t="shared" si="3"/>
        <v>60000</v>
      </c>
      <c r="AN28" s="156">
        <f t="shared" si="3"/>
        <v>24000</v>
      </c>
      <c r="AO28" s="159">
        <f t="shared" si="8"/>
        <v>731600</v>
      </c>
      <c r="AP28" s="192"/>
      <c r="AQ28" s="156">
        <v>4</v>
      </c>
      <c r="AR28" s="156">
        <f t="shared" si="4"/>
        <v>0</v>
      </c>
      <c r="AS28" s="156">
        <f t="shared" si="4"/>
        <v>200000</v>
      </c>
      <c r="AT28" s="156">
        <f t="shared" si="4"/>
        <v>0</v>
      </c>
      <c r="AU28" s="156">
        <f t="shared" si="4"/>
        <v>60000</v>
      </c>
      <c r="AV28" s="156">
        <f t="shared" si="4"/>
        <v>24000</v>
      </c>
      <c r="AW28" s="156">
        <f t="shared" si="4"/>
        <v>0</v>
      </c>
      <c r="AX28" s="156">
        <f t="shared" si="4"/>
        <v>5000</v>
      </c>
      <c r="AY28" s="156">
        <f t="shared" si="4"/>
        <v>0</v>
      </c>
      <c r="AZ28" s="156">
        <f t="shared" si="4"/>
        <v>0</v>
      </c>
      <c r="BA28" s="156">
        <f t="shared" si="4"/>
        <v>0</v>
      </c>
      <c r="BB28" s="156">
        <f t="shared" si="5"/>
        <v>0</v>
      </c>
      <c r="BC28" s="156">
        <f t="shared" si="5"/>
        <v>0</v>
      </c>
      <c r="BD28" s="156">
        <f t="shared" si="5"/>
        <v>0</v>
      </c>
      <c r="BE28" s="156">
        <f t="shared" si="5"/>
        <v>0</v>
      </c>
      <c r="BF28" s="156">
        <f t="shared" si="5"/>
        <v>0</v>
      </c>
      <c r="BG28" s="156">
        <f t="shared" si="5"/>
        <v>0</v>
      </c>
      <c r="BH28" s="156">
        <f t="shared" si="5"/>
        <v>0</v>
      </c>
      <c r="BI28" s="156">
        <f t="shared" si="5"/>
        <v>0</v>
      </c>
      <c r="BJ28" s="159">
        <f t="shared" si="9"/>
        <v>289000</v>
      </c>
      <c r="BK28" s="220"/>
      <c r="BL28" s="220"/>
      <c r="BM28" s="220">
        <f t="shared" si="6"/>
        <v>1523600</v>
      </c>
    </row>
    <row r="29" spans="1:65" x14ac:dyDescent="0.25">
      <c r="A29" s="156">
        <v>5</v>
      </c>
      <c r="B29" s="156">
        <f t="shared" si="0"/>
        <v>34000</v>
      </c>
      <c r="C29" s="156">
        <f t="shared" si="0"/>
        <v>0</v>
      </c>
      <c r="D29" s="156">
        <f t="shared" si="0"/>
        <v>0</v>
      </c>
      <c r="E29" s="156">
        <f t="shared" si="0"/>
        <v>120000</v>
      </c>
      <c r="F29" s="156">
        <f t="shared" si="0"/>
        <v>48000</v>
      </c>
      <c r="G29" s="156">
        <f t="shared" si="0"/>
        <v>0</v>
      </c>
      <c r="H29" s="156">
        <f t="shared" si="0"/>
        <v>0</v>
      </c>
      <c r="I29" s="156">
        <f t="shared" si="0"/>
        <v>0</v>
      </c>
      <c r="J29" s="156">
        <f t="shared" si="0"/>
        <v>0</v>
      </c>
      <c r="K29" s="156">
        <f t="shared" si="0"/>
        <v>0</v>
      </c>
      <c r="L29" s="156">
        <f t="shared" si="1"/>
        <v>301000</v>
      </c>
      <c r="M29" s="156">
        <f t="shared" si="1"/>
        <v>0</v>
      </c>
      <c r="N29" s="156">
        <f t="shared" si="1"/>
        <v>0</v>
      </c>
      <c r="O29" s="156">
        <f t="shared" si="1"/>
        <v>0</v>
      </c>
      <c r="P29" s="156">
        <f t="shared" si="1"/>
        <v>0</v>
      </c>
      <c r="Q29" s="156">
        <f t="shared" si="1"/>
        <v>0</v>
      </c>
      <c r="R29" s="156">
        <f t="shared" si="1"/>
        <v>0</v>
      </c>
      <c r="S29" s="156">
        <f t="shared" si="1"/>
        <v>0</v>
      </c>
      <c r="T29" s="159">
        <f t="shared" si="7"/>
        <v>503000</v>
      </c>
      <c r="U29" s="192"/>
      <c r="V29" s="156">
        <v>5</v>
      </c>
      <c r="W29" s="156">
        <f t="shared" si="2"/>
        <v>638000</v>
      </c>
      <c r="X29" s="156">
        <f t="shared" si="2"/>
        <v>0</v>
      </c>
      <c r="Y29" s="156">
        <f t="shared" si="2"/>
        <v>0</v>
      </c>
      <c r="Z29" s="156">
        <f t="shared" si="2"/>
        <v>0</v>
      </c>
      <c r="AA29" s="156">
        <f t="shared" si="2"/>
        <v>14400</v>
      </c>
      <c r="AB29" s="156">
        <f t="shared" si="2"/>
        <v>0</v>
      </c>
      <c r="AC29" s="156">
        <f t="shared" si="2"/>
        <v>0</v>
      </c>
      <c r="AD29" s="156">
        <f t="shared" si="2"/>
        <v>0</v>
      </c>
      <c r="AE29" s="156">
        <f t="shared" si="2"/>
        <v>0</v>
      </c>
      <c r="AF29" s="156">
        <f t="shared" si="2"/>
        <v>0</v>
      </c>
      <c r="AG29" s="156">
        <f t="shared" si="2"/>
        <v>0</v>
      </c>
      <c r="AH29" s="156">
        <f t="shared" si="2"/>
        <v>0</v>
      </c>
      <c r="AI29" s="156">
        <f t="shared" si="2"/>
        <v>0</v>
      </c>
      <c r="AJ29" s="156">
        <f t="shared" si="2"/>
        <v>0</v>
      </c>
      <c r="AK29" s="156">
        <f t="shared" si="2"/>
        <v>0</v>
      </c>
      <c r="AL29" s="156">
        <f t="shared" si="2"/>
        <v>0</v>
      </c>
      <c r="AM29" s="156">
        <f t="shared" si="3"/>
        <v>60000</v>
      </c>
      <c r="AN29" s="156">
        <f t="shared" si="3"/>
        <v>24000</v>
      </c>
      <c r="AO29" s="159">
        <f t="shared" si="8"/>
        <v>736400</v>
      </c>
      <c r="AP29" s="192"/>
      <c r="AQ29" s="156">
        <v>5</v>
      </c>
      <c r="AR29" s="156">
        <f t="shared" si="4"/>
        <v>0</v>
      </c>
      <c r="AS29" s="156">
        <f t="shared" si="4"/>
        <v>200000</v>
      </c>
      <c r="AT29" s="156">
        <f t="shared" si="4"/>
        <v>0</v>
      </c>
      <c r="AU29" s="156">
        <f t="shared" si="4"/>
        <v>60000</v>
      </c>
      <c r="AV29" s="156">
        <f t="shared" si="4"/>
        <v>24000</v>
      </c>
      <c r="AW29" s="156">
        <f t="shared" si="4"/>
        <v>0</v>
      </c>
      <c r="AX29" s="156">
        <f t="shared" si="4"/>
        <v>5000</v>
      </c>
      <c r="AY29" s="156">
        <f t="shared" si="4"/>
        <v>0</v>
      </c>
      <c r="AZ29" s="156">
        <f t="shared" si="4"/>
        <v>0</v>
      </c>
      <c r="BA29" s="156">
        <f t="shared" si="4"/>
        <v>0</v>
      </c>
      <c r="BB29" s="156">
        <f t="shared" si="4"/>
        <v>0</v>
      </c>
      <c r="BC29" s="156">
        <f t="shared" si="4"/>
        <v>0</v>
      </c>
      <c r="BD29" s="156">
        <f t="shared" si="4"/>
        <v>0</v>
      </c>
      <c r="BE29" s="156">
        <f t="shared" si="4"/>
        <v>0</v>
      </c>
      <c r="BF29" s="156">
        <f t="shared" si="4"/>
        <v>0</v>
      </c>
      <c r="BG29" s="156">
        <f t="shared" si="4"/>
        <v>0</v>
      </c>
      <c r="BH29" s="156">
        <f t="shared" si="5"/>
        <v>0</v>
      </c>
      <c r="BI29" s="156">
        <f t="shared" si="5"/>
        <v>0</v>
      </c>
      <c r="BJ29" s="159">
        <f t="shared" si="9"/>
        <v>289000</v>
      </c>
      <c r="BK29" s="220"/>
      <c r="BL29" s="220"/>
      <c r="BM29" s="220">
        <f t="shared" si="6"/>
        <v>1528400</v>
      </c>
    </row>
    <row r="30" spans="1:65" x14ac:dyDescent="0.25">
      <c r="A30" s="156">
        <v>6</v>
      </c>
      <c r="B30" s="156">
        <f t="shared" si="0"/>
        <v>34000</v>
      </c>
      <c r="C30" s="156">
        <f t="shared" si="0"/>
        <v>0</v>
      </c>
      <c r="D30" s="156">
        <f t="shared" si="0"/>
        <v>0</v>
      </c>
      <c r="E30" s="156">
        <f t="shared" si="0"/>
        <v>120000</v>
      </c>
      <c r="F30" s="156">
        <f t="shared" si="0"/>
        <v>48000</v>
      </c>
      <c r="G30" s="156">
        <f t="shared" si="0"/>
        <v>0</v>
      </c>
      <c r="H30" s="156">
        <f t="shared" si="0"/>
        <v>0</v>
      </c>
      <c r="I30" s="156">
        <f t="shared" si="0"/>
        <v>0</v>
      </c>
      <c r="J30" s="156">
        <f t="shared" si="0"/>
        <v>0</v>
      </c>
      <c r="K30" s="156">
        <f t="shared" si="0"/>
        <v>0</v>
      </c>
      <c r="L30" s="156">
        <f t="shared" si="1"/>
        <v>301000</v>
      </c>
      <c r="M30" s="156">
        <f t="shared" si="1"/>
        <v>0</v>
      </c>
      <c r="N30" s="156">
        <f t="shared" si="1"/>
        <v>0</v>
      </c>
      <c r="O30" s="156">
        <f t="shared" si="1"/>
        <v>0</v>
      </c>
      <c r="P30" s="156">
        <f t="shared" si="1"/>
        <v>0</v>
      </c>
      <c r="Q30" s="156">
        <f t="shared" si="1"/>
        <v>0</v>
      </c>
      <c r="R30" s="156">
        <f t="shared" si="1"/>
        <v>0</v>
      </c>
      <c r="S30" s="156">
        <f t="shared" si="1"/>
        <v>0</v>
      </c>
      <c r="T30" s="159">
        <f t="shared" si="7"/>
        <v>503000</v>
      </c>
      <c r="U30" s="192"/>
      <c r="V30" s="156">
        <v>6</v>
      </c>
      <c r="W30" s="156">
        <f t="shared" si="2"/>
        <v>638000</v>
      </c>
      <c r="X30" s="156">
        <f t="shared" si="2"/>
        <v>0</v>
      </c>
      <c r="Y30" s="156">
        <f t="shared" si="2"/>
        <v>0</v>
      </c>
      <c r="Z30" s="156">
        <f t="shared" si="2"/>
        <v>0</v>
      </c>
      <c r="AA30" s="156">
        <f t="shared" si="2"/>
        <v>0</v>
      </c>
      <c r="AB30" s="156">
        <f t="shared" si="2"/>
        <v>19200</v>
      </c>
      <c r="AC30" s="156">
        <f t="shared" si="2"/>
        <v>0</v>
      </c>
      <c r="AD30" s="156">
        <f t="shared" si="2"/>
        <v>0</v>
      </c>
      <c r="AE30" s="156">
        <f t="shared" si="2"/>
        <v>0</v>
      </c>
      <c r="AF30" s="156">
        <f t="shared" si="2"/>
        <v>0</v>
      </c>
      <c r="AG30" s="156">
        <f t="shared" si="2"/>
        <v>0</v>
      </c>
      <c r="AH30" s="156">
        <f t="shared" si="2"/>
        <v>0</v>
      </c>
      <c r="AI30" s="156">
        <f t="shared" si="2"/>
        <v>0</v>
      </c>
      <c r="AJ30" s="156">
        <f t="shared" si="2"/>
        <v>0</v>
      </c>
      <c r="AK30" s="156">
        <f t="shared" si="2"/>
        <v>0</v>
      </c>
      <c r="AL30" s="156">
        <f t="shared" si="2"/>
        <v>0</v>
      </c>
      <c r="AM30" s="156">
        <f t="shared" si="3"/>
        <v>60000</v>
      </c>
      <c r="AN30" s="156">
        <f t="shared" si="3"/>
        <v>24000</v>
      </c>
      <c r="AO30" s="159">
        <f t="shared" si="8"/>
        <v>741200</v>
      </c>
      <c r="AP30" s="192"/>
      <c r="AQ30" s="156">
        <v>6</v>
      </c>
      <c r="AR30" s="156">
        <f t="shared" si="4"/>
        <v>0</v>
      </c>
      <c r="AS30" s="156">
        <f t="shared" si="4"/>
        <v>0</v>
      </c>
      <c r="AT30" s="156">
        <f t="shared" si="4"/>
        <v>0</v>
      </c>
      <c r="AU30" s="156">
        <f t="shared" si="4"/>
        <v>0</v>
      </c>
      <c r="AV30" s="156">
        <f t="shared" si="4"/>
        <v>0</v>
      </c>
      <c r="AW30" s="156">
        <f t="shared" si="4"/>
        <v>0</v>
      </c>
      <c r="AX30" s="156">
        <f t="shared" si="4"/>
        <v>0</v>
      </c>
      <c r="AY30" s="156">
        <f t="shared" si="4"/>
        <v>0</v>
      </c>
      <c r="AZ30" s="156">
        <f t="shared" si="4"/>
        <v>0</v>
      </c>
      <c r="BA30" s="156">
        <f t="shared" si="4"/>
        <v>0</v>
      </c>
      <c r="BB30" s="156">
        <f t="shared" si="4"/>
        <v>0</v>
      </c>
      <c r="BC30" s="156">
        <f t="shared" si="4"/>
        <v>0</v>
      </c>
      <c r="BD30" s="156">
        <f t="shared" si="4"/>
        <v>0</v>
      </c>
      <c r="BE30" s="156">
        <f t="shared" si="4"/>
        <v>0</v>
      </c>
      <c r="BF30" s="156">
        <f t="shared" si="4"/>
        <v>0</v>
      </c>
      <c r="BG30" s="156">
        <f t="shared" si="4"/>
        <v>0</v>
      </c>
      <c r="BH30" s="156">
        <f t="shared" si="5"/>
        <v>0</v>
      </c>
      <c r="BI30" s="156">
        <f t="shared" si="5"/>
        <v>0</v>
      </c>
      <c r="BJ30" s="159">
        <f t="shared" si="9"/>
        <v>0</v>
      </c>
      <c r="BK30" s="220"/>
      <c r="BL30" s="220"/>
      <c r="BM30" s="220">
        <f t="shared" si="6"/>
        <v>1244200</v>
      </c>
    </row>
    <row r="31" spans="1:65" x14ac:dyDescent="0.25">
      <c r="A31" s="156">
        <v>7</v>
      </c>
      <c r="B31" s="156">
        <f t="shared" si="0"/>
        <v>34000</v>
      </c>
      <c r="C31" s="156">
        <f t="shared" si="0"/>
        <v>0</v>
      </c>
      <c r="D31" s="156">
        <f t="shared" si="0"/>
        <v>0</v>
      </c>
      <c r="E31" s="156">
        <f t="shared" si="0"/>
        <v>120000</v>
      </c>
      <c r="F31" s="156">
        <f t="shared" si="0"/>
        <v>48000</v>
      </c>
      <c r="G31" s="156">
        <f t="shared" si="0"/>
        <v>0</v>
      </c>
      <c r="H31" s="156">
        <f t="shared" si="0"/>
        <v>0</v>
      </c>
      <c r="I31" s="156">
        <f t="shared" si="0"/>
        <v>0</v>
      </c>
      <c r="J31" s="156">
        <f t="shared" si="0"/>
        <v>0</v>
      </c>
      <c r="K31" s="156">
        <f t="shared" si="0"/>
        <v>0</v>
      </c>
      <c r="L31" s="156">
        <f t="shared" si="1"/>
        <v>301000</v>
      </c>
      <c r="M31" s="156">
        <f t="shared" si="1"/>
        <v>0</v>
      </c>
      <c r="N31" s="156">
        <f t="shared" si="1"/>
        <v>0</v>
      </c>
      <c r="O31" s="156">
        <f t="shared" si="1"/>
        <v>0</v>
      </c>
      <c r="P31" s="156">
        <f t="shared" si="1"/>
        <v>0</v>
      </c>
      <c r="Q31" s="156">
        <f t="shared" si="1"/>
        <v>0</v>
      </c>
      <c r="R31" s="156">
        <f t="shared" si="1"/>
        <v>0</v>
      </c>
      <c r="S31" s="156">
        <f t="shared" si="1"/>
        <v>0</v>
      </c>
      <c r="T31" s="159">
        <f t="shared" si="7"/>
        <v>503000</v>
      </c>
      <c r="U31" s="192"/>
      <c r="V31" s="156">
        <v>7</v>
      </c>
      <c r="W31" s="156">
        <f t="shared" si="2"/>
        <v>0</v>
      </c>
      <c r="X31" s="156">
        <f t="shared" si="2"/>
        <v>23200</v>
      </c>
      <c r="Y31" s="156">
        <f t="shared" si="2"/>
        <v>0</v>
      </c>
      <c r="Z31" s="156">
        <f t="shared" si="2"/>
        <v>0</v>
      </c>
      <c r="AA31" s="156">
        <f t="shared" si="2"/>
        <v>0</v>
      </c>
      <c r="AB31" s="156">
        <f t="shared" si="2"/>
        <v>0</v>
      </c>
      <c r="AC31" s="156">
        <f t="shared" si="2"/>
        <v>0</v>
      </c>
      <c r="AD31" s="156">
        <f t="shared" si="2"/>
        <v>0</v>
      </c>
      <c r="AE31" s="156">
        <f t="shared" si="2"/>
        <v>0</v>
      </c>
      <c r="AF31" s="156">
        <f t="shared" si="2"/>
        <v>0</v>
      </c>
      <c r="AG31" s="156">
        <f t="shared" si="2"/>
        <v>0</v>
      </c>
      <c r="AH31" s="156">
        <f t="shared" si="2"/>
        <v>0</v>
      </c>
      <c r="AI31" s="156">
        <f t="shared" si="2"/>
        <v>0</v>
      </c>
      <c r="AJ31" s="156">
        <f t="shared" si="2"/>
        <v>0</v>
      </c>
      <c r="AK31" s="156">
        <f t="shared" si="2"/>
        <v>0</v>
      </c>
      <c r="AL31" s="156">
        <f t="shared" si="2"/>
        <v>0</v>
      </c>
      <c r="AM31" s="156">
        <f t="shared" si="3"/>
        <v>0</v>
      </c>
      <c r="AN31" s="156">
        <f t="shared" si="3"/>
        <v>0</v>
      </c>
      <c r="AO31" s="159">
        <f t="shared" si="8"/>
        <v>23200</v>
      </c>
      <c r="AP31" s="192"/>
      <c r="AQ31" s="156">
        <v>7</v>
      </c>
      <c r="AR31" s="156">
        <f t="shared" si="4"/>
        <v>0</v>
      </c>
      <c r="AS31" s="156">
        <f t="shared" si="4"/>
        <v>0</v>
      </c>
      <c r="AT31" s="156">
        <f t="shared" si="4"/>
        <v>0</v>
      </c>
      <c r="AU31" s="156">
        <f t="shared" si="4"/>
        <v>0</v>
      </c>
      <c r="AV31" s="156">
        <f t="shared" si="4"/>
        <v>0</v>
      </c>
      <c r="AW31" s="156">
        <f t="shared" si="4"/>
        <v>0</v>
      </c>
      <c r="AX31" s="156">
        <f t="shared" si="4"/>
        <v>0</v>
      </c>
      <c r="AY31" s="156">
        <f t="shared" si="4"/>
        <v>0</v>
      </c>
      <c r="AZ31" s="156">
        <f t="shared" si="4"/>
        <v>0</v>
      </c>
      <c r="BA31" s="156">
        <f t="shared" si="4"/>
        <v>0</v>
      </c>
      <c r="BB31" s="156">
        <f t="shared" si="4"/>
        <v>0</v>
      </c>
      <c r="BC31" s="156">
        <f t="shared" si="4"/>
        <v>0</v>
      </c>
      <c r="BD31" s="156">
        <f t="shared" si="4"/>
        <v>0</v>
      </c>
      <c r="BE31" s="156">
        <f t="shared" si="4"/>
        <v>0</v>
      </c>
      <c r="BF31" s="156">
        <f t="shared" si="4"/>
        <v>0</v>
      </c>
      <c r="BG31" s="156">
        <f t="shared" si="4"/>
        <v>0</v>
      </c>
      <c r="BH31" s="156">
        <f t="shared" si="5"/>
        <v>0</v>
      </c>
      <c r="BI31" s="156">
        <f t="shared" si="5"/>
        <v>0</v>
      </c>
      <c r="BJ31" s="159">
        <f t="shared" si="9"/>
        <v>0</v>
      </c>
      <c r="BK31" s="220"/>
      <c r="BL31" s="220"/>
      <c r="BM31" s="220">
        <f t="shared" si="6"/>
        <v>526200</v>
      </c>
    </row>
    <row r="32" spans="1:65" x14ac:dyDescent="0.25">
      <c r="A32" s="156">
        <v>8</v>
      </c>
      <c r="B32" s="156">
        <f t="shared" si="0"/>
        <v>34000</v>
      </c>
      <c r="C32" s="156">
        <f t="shared" si="0"/>
        <v>0</v>
      </c>
      <c r="D32" s="156">
        <f t="shared" si="0"/>
        <v>0</v>
      </c>
      <c r="E32" s="156">
        <f t="shared" si="0"/>
        <v>120000</v>
      </c>
      <c r="F32" s="156">
        <f t="shared" si="0"/>
        <v>48000</v>
      </c>
      <c r="G32" s="156">
        <f t="shared" si="0"/>
        <v>0</v>
      </c>
      <c r="H32" s="156">
        <f t="shared" si="0"/>
        <v>0</v>
      </c>
      <c r="I32" s="156">
        <f t="shared" si="0"/>
        <v>0</v>
      </c>
      <c r="J32" s="156">
        <f t="shared" si="0"/>
        <v>0</v>
      </c>
      <c r="K32" s="156">
        <f t="shared" si="0"/>
        <v>0</v>
      </c>
      <c r="L32" s="156">
        <f t="shared" si="1"/>
        <v>301000</v>
      </c>
      <c r="M32" s="156">
        <f t="shared" si="1"/>
        <v>0</v>
      </c>
      <c r="N32" s="156">
        <f t="shared" si="1"/>
        <v>0</v>
      </c>
      <c r="O32" s="156">
        <f t="shared" si="1"/>
        <v>0</v>
      </c>
      <c r="P32" s="156">
        <f t="shared" si="1"/>
        <v>0</v>
      </c>
      <c r="Q32" s="156">
        <f t="shared" si="1"/>
        <v>0</v>
      </c>
      <c r="R32" s="156">
        <f t="shared" si="1"/>
        <v>0</v>
      </c>
      <c r="S32" s="156">
        <f t="shared" si="1"/>
        <v>0</v>
      </c>
      <c r="T32" s="159">
        <f t="shared" si="7"/>
        <v>503000</v>
      </c>
      <c r="U32" s="192"/>
      <c r="V32" s="156">
        <v>8</v>
      </c>
      <c r="W32" s="156">
        <f t="shared" si="2"/>
        <v>0</v>
      </c>
      <c r="X32" s="156">
        <f t="shared" si="2"/>
        <v>23200</v>
      </c>
      <c r="Y32" s="156">
        <f t="shared" si="2"/>
        <v>0</v>
      </c>
      <c r="Z32" s="156">
        <f t="shared" si="2"/>
        <v>0</v>
      </c>
      <c r="AA32" s="156">
        <f t="shared" si="2"/>
        <v>0</v>
      </c>
      <c r="AB32" s="156">
        <f t="shared" si="2"/>
        <v>0</v>
      </c>
      <c r="AC32" s="156">
        <f t="shared" si="2"/>
        <v>0</v>
      </c>
      <c r="AD32" s="156">
        <f t="shared" si="2"/>
        <v>0</v>
      </c>
      <c r="AE32" s="156">
        <f t="shared" si="2"/>
        <v>0</v>
      </c>
      <c r="AF32" s="156">
        <f t="shared" si="2"/>
        <v>0</v>
      </c>
      <c r="AG32" s="156">
        <f t="shared" si="2"/>
        <v>0</v>
      </c>
      <c r="AH32" s="156">
        <f t="shared" si="2"/>
        <v>0</v>
      </c>
      <c r="AI32" s="156">
        <f t="shared" si="2"/>
        <v>0</v>
      </c>
      <c r="AJ32" s="156">
        <f t="shared" si="2"/>
        <v>0</v>
      </c>
      <c r="AK32" s="156">
        <f t="shared" si="2"/>
        <v>0</v>
      </c>
      <c r="AL32" s="156">
        <f t="shared" si="2"/>
        <v>0</v>
      </c>
      <c r="AM32" s="156">
        <f t="shared" si="3"/>
        <v>0</v>
      </c>
      <c r="AN32" s="156">
        <f t="shared" si="3"/>
        <v>0</v>
      </c>
      <c r="AO32" s="159">
        <f t="shared" si="8"/>
        <v>23200</v>
      </c>
      <c r="AP32" s="192"/>
      <c r="AQ32" s="156">
        <v>8</v>
      </c>
      <c r="AR32" s="156">
        <f t="shared" si="4"/>
        <v>0</v>
      </c>
      <c r="AS32" s="156">
        <f t="shared" si="4"/>
        <v>0</v>
      </c>
      <c r="AT32" s="156">
        <f t="shared" si="4"/>
        <v>0</v>
      </c>
      <c r="AU32" s="156">
        <f t="shared" si="4"/>
        <v>0</v>
      </c>
      <c r="AV32" s="156">
        <f t="shared" si="4"/>
        <v>0</v>
      </c>
      <c r="AW32" s="156">
        <f t="shared" si="4"/>
        <v>0</v>
      </c>
      <c r="AX32" s="156">
        <f t="shared" si="4"/>
        <v>0</v>
      </c>
      <c r="AY32" s="156">
        <f t="shared" si="4"/>
        <v>0</v>
      </c>
      <c r="AZ32" s="156">
        <f t="shared" si="4"/>
        <v>0</v>
      </c>
      <c r="BA32" s="156">
        <f t="shared" si="4"/>
        <v>0</v>
      </c>
      <c r="BB32" s="156">
        <f t="shared" si="4"/>
        <v>0</v>
      </c>
      <c r="BC32" s="156">
        <f t="shared" si="4"/>
        <v>0</v>
      </c>
      <c r="BD32" s="156">
        <f t="shared" si="4"/>
        <v>0</v>
      </c>
      <c r="BE32" s="156">
        <f t="shared" si="4"/>
        <v>0</v>
      </c>
      <c r="BF32" s="156">
        <f t="shared" si="4"/>
        <v>0</v>
      </c>
      <c r="BG32" s="156">
        <f t="shared" si="4"/>
        <v>0</v>
      </c>
      <c r="BH32" s="156">
        <f t="shared" si="5"/>
        <v>0</v>
      </c>
      <c r="BI32" s="156">
        <f t="shared" si="5"/>
        <v>0</v>
      </c>
      <c r="BJ32" s="159">
        <f t="shared" si="9"/>
        <v>0</v>
      </c>
      <c r="BK32" s="220"/>
      <c r="BL32" s="220"/>
      <c r="BM32" s="220">
        <f t="shared" si="6"/>
        <v>526200</v>
      </c>
    </row>
    <row r="33" spans="1:65" x14ac:dyDescent="0.25">
      <c r="A33" s="156">
        <v>9</v>
      </c>
      <c r="B33" s="156">
        <f t="shared" si="0"/>
        <v>34000</v>
      </c>
      <c r="C33" s="156">
        <f t="shared" si="0"/>
        <v>0</v>
      </c>
      <c r="D33" s="156">
        <f t="shared" si="0"/>
        <v>0</v>
      </c>
      <c r="E33" s="156">
        <f t="shared" si="0"/>
        <v>120000</v>
      </c>
      <c r="F33" s="156">
        <f t="shared" si="0"/>
        <v>48000</v>
      </c>
      <c r="G33" s="156">
        <f t="shared" si="0"/>
        <v>0</v>
      </c>
      <c r="H33" s="156">
        <f t="shared" si="0"/>
        <v>0</v>
      </c>
      <c r="I33" s="156">
        <f t="shared" si="0"/>
        <v>0</v>
      </c>
      <c r="J33" s="156">
        <f t="shared" si="0"/>
        <v>0</v>
      </c>
      <c r="K33" s="156">
        <f t="shared" si="0"/>
        <v>0</v>
      </c>
      <c r="L33" s="156">
        <f t="shared" si="1"/>
        <v>301000</v>
      </c>
      <c r="M33" s="156">
        <f t="shared" si="1"/>
        <v>0</v>
      </c>
      <c r="N33" s="156">
        <f t="shared" si="1"/>
        <v>0</v>
      </c>
      <c r="O33" s="156">
        <f t="shared" si="1"/>
        <v>0</v>
      </c>
      <c r="P33" s="156">
        <f t="shared" si="1"/>
        <v>0</v>
      </c>
      <c r="Q33" s="156">
        <f t="shared" si="1"/>
        <v>0</v>
      </c>
      <c r="R33" s="156">
        <f t="shared" si="1"/>
        <v>0</v>
      </c>
      <c r="S33" s="156">
        <f t="shared" si="1"/>
        <v>0</v>
      </c>
      <c r="T33" s="159">
        <f t="shared" si="7"/>
        <v>503000</v>
      </c>
      <c r="U33" s="192"/>
      <c r="V33" s="156">
        <v>9</v>
      </c>
      <c r="W33" s="156">
        <f t="shared" si="2"/>
        <v>0</v>
      </c>
      <c r="X33" s="156">
        <f t="shared" si="2"/>
        <v>23200</v>
      </c>
      <c r="Y33" s="156">
        <f t="shared" si="2"/>
        <v>0</v>
      </c>
      <c r="Z33" s="156">
        <f t="shared" si="2"/>
        <v>0</v>
      </c>
      <c r="AA33" s="156">
        <f t="shared" si="2"/>
        <v>0</v>
      </c>
      <c r="AB33" s="156">
        <f t="shared" si="2"/>
        <v>0</v>
      </c>
      <c r="AC33" s="156">
        <f t="shared" si="2"/>
        <v>0</v>
      </c>
      <c r="AD33" s="156">
        <f t="shared" si="2"/>
        <v>0</v>
      </c>
      <c r="AE33" s="156">
        <f t="shared" si="2"/>
        <v>0</v>
      </c>
      <c r="AF33" s="156">
        <f t="shared" si="2"/>
        <v>0</v>
      </c>
      <c r="AG33" s="156">
        <f t="shared" si="2"/>
        <v>0</v>
      </c>
      <c r="AH33" s="156">
        <f t="shared" si="2"/>
        <v>0</v>
      </c>
      <c r="AI33" s="156">
        <f t="shared" si="2"/>
        <v>0</v>
      </c>
      <c r="AJ33" s="156">
        <f t="shared" si="2"/>
        <v>0</v>
      </c>
      <c r="AK33" s="156">
        <f t="shared" si="2"/>
        <v>0</v>
      </c>
      <c r="AL33" s="156">
        <f t="shared" si="2"/>
        <v>0</v>
      </c>
      <c r="AM33" s="156">
        <f t="shared" si="3"/>
        <v>0</v>
      </c>
      <c r="AN33" s="156">
        <f t="shared" si="3"/>
        <v>0</v>
      </c>
      <c r="AO33" s="159">
        <f t="shared" si="8"/>
        <v>23200</v>
      </c>
      <c r="AP33" s="192"/>
      <c r="AQ33" s="156">
        <v>9</v>
      </c>
      <c r="AR33" s="156">
        <f t="shared" si="4"/>
        <v>0</v>
      </c>
      <c r="AS33" s="156">
        <f t="shared" si="4"/>
        <v>0</v>
      </c>
      <c r="AT33" s="156">
        <f t="shared" si="4"/>
        <v>0</v>
      </c>
      <c r="AU33" s="156">
        <f t="shared" si="4"/>
        <v>0</v>
      </c>
      <c r="AV33" s="156">
        <f t="shared" si="4"/>
        <v>0</v>
      </c>
      <c r="AW33" s="156">
        <f t="shared" si="4"/>
        <v>0</v>
      </c>
      <c r="AX33" s="156">
        <f t="shared" si="4"/>
        <v>0</v>
      </c>
      <c r="AY33" s="156">
        <f t="shared" si="4"/>
        <v>0</v>
      </c>
      <c r="AZ33" s="156">
        <f t="shared" si="4"/>
        <v>0</v>
      </c>
      <c r="BA33" s="156">
        <f t="shared" si="4"/>
        <v>0</v>
      </c>
      <c r="BB33" s="156">
        <f t="shared" si="4"/>
        <v>0</v>
      </c>
      <c r="BC33" s="156">
        <f t="shared" si="4"/>
        <v>0</v>
      </c>
      <c r="BD33" s="156">
        <f t="shared" si="4"/>
        <v>0</v>
      </c>
      <c r="BE33" s="156">
        <f t="shared" si="4"/>
        <v>0</v>
      </c>
      <c r="BF33" s="156">
        <f t="shared" si="4"/>
        <v>0</v>
      </c>
      <c r="BG33" s="156">
        <f t="shared" si="4"/>
        <v>0</v>
      </c>
      <c r="BH33" s="156">
        <f t="shared" si="5"/>
        <v>0</v>
      </c>
      <c r="BI33" s="156">
        <f t="shared" si="5"/>
        <v>0</v>
      </c>
      <c r="BJ33" s="159">
        <f t="shared" si="9"/>
        <v>0</v>
      </c>
      <c r="BK33" s="220"/>
      <c r="BL33" s="220"/>
      <c r="BM33" s="220">
        <f t="shared" si="6"/>
        <v>526200</v>
      </c>
    </row>
    <row r="34" spans="1:65" x14ac:dyDescent="0.25">
      <c r="A34" s="156">
        <v>10</v>
      </c>
      <c r="B34" s="156">
        <f t="shared" si="0"/>
        <v>34000</v>
      </c>
      <c r="C34" s="156">
        <f t="shared" si="0"/>
        <v>0</v>
      </c>
      <c r="D34" s="156">
        <f t="shared" si="0"/>
        <v>0</v>
      </c>
      <c r="E34" s="156">
        <f t="shared" si="0"/>
        <v>120000</v>
      </c>
      <c r="F34" s="156">
        <f t="shared" si="0"/>
        <v>48000</v>
      </c>
      <c r="G34" s="156">
        <f t="shared" si="0"/>
        <v>0</v>
      </c>
      <c r="H34" s="156">
        <f t="shared" si="0"/>
        <v>0</v>
      </c>
      <c r="I34" s="156">
        <f t="shared" si="0"/>
        <v>0</v>
      </c>
      <c r="J34" s="156">
        <f t="shared" si="0"/>
        <v>0</v>
      </c>
      <c r="K34" s="156">
        <f t="shared" si="0"/>
        <v>0</v>
      </c>
      <c r="L34" s="156">
        <f t="shared" si="1"/>
        <v>301000</v>
      </c>
      <c r="M34" s="156">
        <f t="shared" si="1"/>
        <v>0</v>
      </c>
      <c r="N34" s="156">
        <f t="shared" si="1"/>
        <v>0</v>
      </c>
      <c r="O34" s="156">
        <f t="shared" si="1"/>
        <v>0</v>
      </c>
      <c r="P34" s="156">
        <f t="shared" si="1"/>
        <v>0</v>
      </c>
      <c r="Q34" s="156">
        <f t="shared" si="1"/>
        <v>0</v>
      </c>
      <c r="R34" s="156">
        <f t="shared" si="1"/>
        <v>0</v>
      </c>
      <c r="S34" s="156">
        <f t="shared" si="1"/>
        <v>0</v>
      </c>
      <c r="T34" s="159">
        <f t="shared" si="7"/>
        <v>503000</v>
      </c>
      <c r="U34" s="192"/>
      <c r="V34" s="156">
        <v>10</v>
      </c>
      <c r="W34" s="156">
        <f t="shared" si="2"/>
        <v>0</v>
      </c>
      <c r="X34" s="156">
        <f t="shared" si="2"/>
        <v>23200</v>
      </c>
      <c r="Y34" s="156">
        <f t="shared" si="2"/>
        <v>0</v>
      </c>
      <c r="Z34" s="156">
        <f t="shared" si="2"/>
        <v>0</v>
      </c>
      <c r="AA34" s="156">
        <f t="shared" si="2"/>
        <v>0</v>
      </c>
      <c r="AB34" s="156">
        <f t="shared" si="2"/>
        <v>0</v>
      </c>
      <c r="AC34" s="156">
        <f t="shared" si="2"/>
        <v>0</v>
      </c>
      <c r="AD34" s="156">
        <f t="shared" si="2"/>
        <v>0</v>
      </c>
      <c r="AE34" s="156">
        <f t="shared" si="2"/>
        <v>0</v>
      </c>
      <c r="AF34" s="156">
        <f t="shared" si="2"/>
        <v>0</v>
      </c>
      <c r="AG34" s="156">
        <f t="shared" si="2"/>
        <v>0</v>
      </c>
      <c r="AH34" s="156">
        <f t="shared" si="2"/>
        <v>0</v>
      </c>
      <c r="AI34" s="156">
        <f t="shared" si="2"/>
        <v>0</v>
      </c>
      <c r="AJ34" s="156">
        <f t="shared" si="2"/>
        <v>0</v>
      </c>
      <c r="AK34" s="156">
        <f t="shared" si="2"/>
        <v>0</v>
      </c>
      <c r="AL34" s="156">
        <f t="shared" si="2"/>
        <v>0</v>
      </c>
      <c r="AM34" s="156">
        <f t="shared" si="3"/>
        <v>0</v>
      </c>
      <c r="AN34" s="156">
        <f t="shared" si="3"/>
        <v>0</v>
      </c>
      <c r="AO34" s="159">
        <f t="shared" si="8"/>
        <v>23200</v>
      </c>
      <c r="AP34" s="192"/>
      <c r="AQ34" s="156">
        <v>10</v>
      </c>
      <c r="AR34" s="156">
        <f t="shared" si="4"/>
        <v>0</v>
      </c>
      <c r="AS34" s="156">
        <f t="shared" si="4"/>
        <v>0</v>
      </c>
      <c r="AT34" s="156">
        <f t="shared" si="4"/>
        <v>0</v>
      </c>
      <c r="AU34" s="156">
        <f t="shared" si="4"/>
        <v>0</v>
      </c>
      <c r="AV34" s="156">
        <f t="shared" si="4"/>
        <v>0</v>
      </c>
      <c r="AW34" s="156">
        <f t="shared" si="4"/>
        <v>0</v>
      </c>
      <c r="AX34" s="156">
        <f t="shared" si="4"/>
        <v>0</v>
      </c>
      <c r="AY34" s="156">
        <f t="shared" si="4"/>
        <v>0</v>
      </c>
      <c r="AZ34" s="156">
        <f t="shared" si="4"/>
        <v>0</v>
      </c>
      <c r="BA34" s="156">
        <f t="shared" si="4"/>
        <v>0</v>
      </c>
      <c r="BB34" s="156">
        <f t="shared" si="4"/>
        <v>0</v>
      </c>
      <c r="BC34" s="156">
        <f t="shared" si="4"/>
        <v>0</v>
      </c>
      <c r="BD34" s="156">
        <f t="shared" si="4"/>
        <v>0</v>
      </c>
      <c r="BE34" s="156">
        <f t="shared" si="4"/>
        <v>0</v>
      </c>
      <c r="BF34" s="156">
        <f t="shared" si="4"/>
        <v>0</v>
      </c>
      <c r="BG34" s="156">
        <f t="shared" si="4"/>
        <v>0</v>
      </c>
      <c r="BH34" s="156">
        <f t="shared" si="5"/>
        <v>0</v>
      </c>
      <c r="BI34" s="156">
        <f t="shared" si="5"/>
        <v>0</v>
      </c>
      <c r="BJ34" s="159">
        <f t="shared" si="9"/>
        <v>0</v>
      </c>
      <c r="BK34" s="220"/>
      <c r="BL34" s="220"/>
      <c r="BM34" s="220">
        <f t="shared" si="6"/>
        <v>526200</v>
      </c>
    </row>
    <row r="35" spans="1:65" x14ac:dyDescent="0.25">
      <c r="A35" s="156">
        <v>11</v>
      </c>
      <c r="B35" s="156">
        <f t="shared" si="0"/>
        <v>34000</v>
      </c>
      <c r="C35" s="156">
        <f t="shared" si="0"/>
        <v>0</v>
      </c>
      <c r="D35" s="156">
        <f t="shared" si="0"/>
        <v>0</v>
      </c>
      <c r="E35" s="156">
        <f t="shared" si="0"/>
        <v>120000</v>
      </c>
      <c r="F35" s="156">
        <f t="shared" si="0"/>
        <v>48000</v>
      </c>
      <c r="G35" s="156">
        <f t="shared" si="0"/>
        <v>0</v>
      </c>
      <c r="H35" s="156">
        <f t="shared" si="0"/>
        <v>0</v>
      </c>
      <c r="I35" s="156">
        <f t="shared" si="0"/>
        <v>0</v>
      </c>
      <c r="J35" s="156">
        <f t="shared" si="0"/>
        <v>0</v>
      </c>
      <c r="K35" s="156">
        <f t="shared" si="0"/>
        <v>0</v>
      </c>
      <c r="L35" s="156">
        <f t="shared" si="1"/>
        <v>301000</v>
      </c>
      <c r="M35" s="156">
        <f t="shared" si="1"/>
        <v>0</v>
      </c>
      <c r="N35" s="156">
        <f t="shared" si="1"/>
        <v>0</v>
      </c>
      <c r="O35" s="156">
        <f t="shared" si="1"/>
        <v>0</v>
      </c>
      <c r="P35" s="156">
        <f t="shared" si="1"/>
        <v>0</v>
      </c>
      <c r="Q35" s="156">
        <f t="shared" si="1"/>
        <v>0</v>
      </c>
      <c r="R35" s="156">
        <f t="shared" si="1"/>
        <v>0</v>
      </c>
      <c r="S35" s="156">
        <f t="shared" si="1"/>
        <v>0</v>
      </c>
      <c r="T35" s="159">
        <f t="shared" si="7"/>
        <v>503000</v>
      </c>
      <c r="U35" s="192"/>
      <c r="V35" s="156">
        <v>11</v>
      </c>
      <c r="W35" s="156">
        <f t="shared" si="2"/>
        <v>0</v>
      </c>
      <c r="X35" s="156">
        <f t="shared" si="2"/>
        <v>23200</v>
      </c>
      <c r="Y35" s="156">
        <f t="shared" si="2"/>
        <v>0</v>
      </c>
      <c r="Z35" s="156">
        <f t="shared" si="2"/>
        <v>0</v>
      </c>
      <c r="AA35" s="156">
        <f t="shared" si="2"/>
        <v>0</v>
      </c>
      <c r="AB35" s="156">
        <f t="shared" si="2"/>
        <v>0</v>
      </c>
      <c r="AC35" s="156">
        <f t="shared" si="2"/>
        <v>0</v>
      </c>
      <c r="AD35" s="156">
        <f t="shared" si="2"/>
        <v>0</v>
      </c>
      <c r="AE35" s="156">
        <f t="shared" si="2"/>
        <v>0</v>
      </c>
      <c r="AF35" s="156">
        <f t="shared" si="2"/>
        <v>0</v>
      </c>
      <c r="AG35" s="156">
        <f t="shared" si="2"/>
        <v>0</v>
      </c>
      <c r="AH35" s="156">
        <f t="shared" si="2"/>
        <v>0</v>
      </c>
      <c r="AI35" s="156">
        <f t="shared" si="2"/>
        <v>0</v>
      </c>
      <c r="AJ35" s="156">
        <f t="shared" si="2"/>
        <v>0</v>
      </c>
      <c r="AK35" s="156">
        <f t="shared" si="2"/>
        <v>0</v>
      </c>
      <c r="AL35" s="156">
        <f t="shared" si="2"/>
        <v>0</v>
      </c>
      <c r="AM35" s="156">
        <f t="shared" si="3"/>
        <v>0</v>
      </c>
      <c r="AN35" s="156">
        <f t="shared" si="3"/>
        <v>0</v>
      </c>
      <c r="AO35" s="159">
        <f t="shared" si="8"/>
        <v>23200</v>
      </c>
      <c r="AP35" s="192"/>
      <c r="AQ35" s="156">
        <v>11</v>
      </c>
      <c r="AR35" s="156">
        <f t="shared" si="4"/>
        <v>0</v>
      </c>
      <c r="AS35" s="156">
        <f t="shared" si="4"/>
        <v>0</v>
      </c>
      <c r="AT35" s="156">
        <f t="shared" si="4"/>
        <v>0</v>
      </c>
      <c r="AU35" s="156">
        <f t="shared" si="4"/>
        <v>0</v>
      </c>
      <c r="AV35" s="156">
        <f t="shared" si="4"/>
        <v>0</v>
      </c>
      <c r="AW35" s="156">
        <f t="shared" si="4"/>
        <v>0</v>
      </c>
      <c r="AX35" s="156">
        <f t="shared" si="4"/>
        <v>0</v>
      </c>
      <c r="AY35" s="156">
        <f t="shared" si="4"/>
        <v>0</v>
      </c>
      <c r="AZ35" s="156">
        <f t="shared" si="4"/>
        <v>0</v>
      </c>
      <c r="BA35" s="156">
        <f t="shared" si="4"/>
        <v>0</v>
      </c>
      <c r="BB35" s="156">
        <f t="shared" si="4"/>
        <v>0</v>
      </c>
      <c r="BC35" s="156">
        <f t="shared" si="4"/>
        <v>0</v>
      </c>
      <c r="BD35" s="156">
        <f t="shared" si="4"/>
        <v>0</v>
      </c>
      <c r="BE35" s="156">
        <f t="shared" si="4"/>
        <v>0</v>
      </c>
      <c r="BF35" s="156">
        <f t="shared" si="4"/>
        <v>0</v>
      </c>
      <c r="BG35" s="156">
        <f t="shared" si="4"/>
        <v>0</v>
      </c>
      <c r="BH35" s="156">
        <f t="shared" si="5"/>
        <v>0</v>
      </c>
      <c r="BI35" s="156">
        <f t="shared" si="5"/>
        <v>0</v>
      </c>
      <c r="BJ35" s="159">
        <f t="shared" si="9"/>
        <v>0</v>
      </c>
      <c r="BK35" s="220"/>
      <c r="BL35" s="220"/>
      <c r="BM35" s="220">
        <f t="shared" si="6"/>
        <v>526200</v>
      </c>
    </row>
    <row r="36" spans="1:65" x14ac:dyDescent="0.25">
      <c r="A36" s="156">
        <v>12</v>
      </c>
      <c r="B36" s="156">
        <f t="shared" si="0"/>
        <v>34000</v>
      </c>
      <c r="C36" s="156">
        <f t="shared" si="0"/>
        <v>0</v>
      </c>
      <c r="D36" s="156">
        <f t="shared" si="0"/>
        <v>0</v>
      </c>
      <c r="E36" s="156">
        <f t="shared" si="0"/>
        <v>120000</v>
      </c>
      <c r="F36" s="156">
        <f t="shared" si="0"/>
        <v>48000</v>
      </c>
      <c r="G36" s="156">
        <f t="shared" si="0"/>
        <v>0</v>
      </c>
      <c r="H36" s="156">
        <f t="shared" si="0"/>
        <v>0</v>
      </c>
      <c r="I36" s="156">
        <f t="shared" si="0"/>
        <v>0</v>
      </c>
      <c r="J36" s="156">
        <f t="shared" si="0"/>
        <v>0</v>
      </c>
      <c r="K36" s="156">
        <f t="shared" si="0"/>
        <v>0</v>
      </c>
      <c r="L36" s="156">
        <f t="shared" si="1"/>
        <v>301000</v>
      </c>
      <c r="M36" s="156">
        <f t="shared" si="1"/>
        <v>0</v>
      </c>
      <c r="N36" s="156">
        <f t="shared" si="1"/>
        <v>0</v>
      </c>
      <c r="O36" s="156">
        <f t="shared" si="1"/>
        <v>0</v>
      </c>
      <c r="P36" s="156">
        <f t="shared" si="1"/>
        <v>0</v>
      </c>
      <c r="Q36" s="156">
        <f t="shared" si="1"/>
        <v>0</v>
      </c>
      <c r="R36" s="156">
        <f t="shared" si="1"/>
        <v>0</v>
      </c>
      <c r="S36" s="156">
        <f t="shared" si="1"/>
        <v>0</v>
      </c>
      <c r="T36" s="159">
        <f t="shared" si="7"/>
        <v>503000</v>
      </c>
      <c r="U36" s="192"/>
      <c r="V36" s="156">
        <v>12</v>
      </c>
      <c r="W36" s="156">
        <f t="shared" si="2"/>
        <v>0</v>
      </c>
      <c r="X36" s="156">
        <f t="shared" si="2"/>
        <v>23200</v>
      </c>
      <c r="Y36" s="156">
        <f t="shared" si="2"/>
        <v>0</v>
      </c>
      <c r="Z36" s="156">
        <f t="shared" si="2"/>
        <v>0</v>
      </c>
      <c r="AA36" s="156">
        <f t="shared" si="2"/>
        <v>0</v>
      </c>
      <c r="AB36" s="156">
        <f t="shared" si="2"/>
        <v>0</v>
      </c>
      <c r="AC36" s="156">
        <f t="shared" si="2"/>
        <v>0</v>
      </c>
      <c r="AD36" s="156">
        <f t="shared" si="2"/>
        <v>0</v>
      </c>
      <c r="AE36" s="156">
        <f t="shared" si="2"/>
        <v>0</v>
      </c>
      <c r="AF36" s="156">
        <f t="shared" si="2"/>
        <v>0</v>
      </c>
      <c r="AG36" s="156">
        <f t="shared" si="2"/>
        <v>0</v>
      </c>
      <c r="AH36" s="156">
        <f t="shared" si="2"/>
        <v>0</v>
      </c>
      <c r="AI36" s="156">
        <f t="shared" si="2"/>
        <v>0</v>
      </c>
      <c r="AJ36" s="156">
        <f t="shared" si="2"/>
        <v>0</v>
      </c>
      <c r="AK36" s="156">
        <f t="shared" si="2"/>
        <v>0</v>
      </c>
      <c r="AL36" s="156">
        <f t="shared" si="2"/>
        <v>0</v>
      </c>
      <c r="AM36" s="156">
        <f t="shared" si="3"/>
        <v>0</v>
      </c>
      <c r="AN36" s="156">
        <f t="shared" si="3"/>
        <v>0</v>
      </c>
      <c r="AO36" s="159">
        <f t="shared" si="8"/>
        <v>23200</v>
      </c>
      <c r="AP36" s="192"/>
      <c r="AQ36" s="156">
        <v>12</v>
      </c>
      <c r="AR36" s="156">
        <f t="shared" si="4"/>
        <v>0</v>
      </c>
      <c r="AS36" s="156">
        <f t="shared" si="4"/>
        <v>0</v>
      </c>
      <c r="AT36" s="156">
        <f t="shared" si="4"/>
        <v>0</v>
      </c>
      <c r="AU36" s="156">
        <f t="shared" si="4"/>
        <v>0</v>
      </c>
      <c r="AV36" s="156">
        <f t="shared" si="4"/>
        <v>0</v>
      </c>
      <c r="AW36" s="156">
        <f t="shared" si="4"/>
        <v>0</v>
      </c>
      <c r="AX36" s="156">
        <f t="shared" si="4"/>
        <v>0</v>
      </c>
      <c r="AY36" s="156">
        <f t="shared" si="4"/>
        <v>0</v>
      </c>
      <c r="AZ36" s="156">
        <f t="shared" si="4"/>
        <v>0</v>
      </c>
      <c r="BA36" s="156">
        <f t="shared" si="4"/>
        <v>0</v>
      </c>
      <c r="BB36" s="156">
        <f t="shared" si="4"/>
        <v>0</v>
      </c>
      <c r="BC36" s="156">
        <f t="shared" si="4"/>
        <v>0</v>
      </c>
      <c r="BD36" s="156">
        <f t="shared" si="4"/>
        <v>0</v>
      </c>
      <c r="BE36" s="156">
        <f t="shared" si="4"/>
        <v>0</v>
      </c>
      <c r="BF36" s="156">
        <f t="shared" si="4"/>
        <v>0</v>
      </c>
      <c r="BG36" s="156">
        <f t="shared" si="4"/>
        <v>0</v>
      </c>
      <c r="BH36" s="156">
        <f t="shared" si="5"/>
        <v>0</v>
      </c>
      <c r="BI36" s="156">
        <f t="shared" si="5"/>
        <v>0</v>
      </c>
      <c r="BJ36" s="159">
        <f t="shared" si="9"/>
        <v>0</v>
      </c>
      <c r="BK36" s="220"/>
      <c r="BL36" s="220"/>
      <c r="BM36" s="220">
        <f t="shared" si="6"/>
        <v>526200</v>
      </c>
    </row>
    <row r="37" spans="1:65" x14ac:dyDescent="0.25">
      <c r="A37" s="156">
        <v>13</v>
      </c>
      <c r="B37" s="156">
        <f t="shared" si="0"/>
        <v>34000</v>
      </c>
      <c r="C37" s="156">
        <f t="shared" si="0"/>
        <v>0</v>
      </c>
      <c r="D37" s="156">
        <f t="shared" si="0"/>
        <v>0</v>
      </c>
      <c r="E37" s="156">
        <f t="shared" si="0"/>
        <v>120000</v>
      </c>
      <c r="F37" s="156">
        <f t="shared" si="0"/>
        <v>48000</v>
      </c>
      <c r="G37" s="156">
        <f t="shared" si="0"/>
        <v>0</v>
      </c>
      <c r="H37" s="156">
        <f t="shared" si="0"/>
        <v>0</v>
      </c>
      <c r="I37" s="156">
        <f t="shared" si="0"/>
        <v>0</v>
      </c>
      <c r="J37" s="156">
        <f t="shared" si="0"/>
        <v>0</v>
      </c>
      <c r="K37" s="156">
        <f t="shared" si="0"/>
        <v>0</v>
      </c>
      <c r="L37" s="156">
        <f t="shared" si="1"/>
        <v>301000</v>
      </c>
      <c r="M37" s="156">
        <f t="shared" si="1"/>
        <v>0</v>
      </c>
      <c r="N37" s="156">
        <f t="shared" si="1"/>
        <v>0</v>
      </c>
      <c r="O37" s="156">
        <f t="shared" si="1"/>
        <v>0</v>
      </c>
      <c r="P37" s="156">
        <f t="shared" si="1"/>
        <v>0</v>
      </c>
      <c r="Q37" s="156">
        <f t="shared" si="1"/>
        <v>0</v>
      </c>
      <c r="R37" s="156">
        <f t="shared" si="1"/>
        <v>0</v>
      </c>
      <c r="S37" s="156">
        <f t="shared" si="1"/>
        <v>0</v>
      </c>
      <c r="T37" s="159">
        <f t="shared" si="7"/>
        <v>503000</v>
      </c>
      <c r="U37" s="192"/>
      <c r="V37" s="156">
        <v>13</v>
      </c>
      <c r="W37" s="156">
        <f t="shared" si="2"/>
        <v>0</v>
      </c>
      <c r="X37" s="156">
        <f t="shared" si="2"/>
        <v>23200</v>
      </c>
      <c r="Y37" s="156">
        <f t="shared" si="2"/>
        <v>0</v>
      </c>
      <c r="Z37" s="156">
        <f t="shared" si="2"/>
        <v>0</v>
      </c>
      <c r="AA37" s="156">
        <f t="shared" si="2"/>
        <v>0</v>
      </c>
      <c r="AB37" s="156">
        <f t="shared" si="2"/>
        <v>0</v>
      </c>
      <c r="AC37" s="156">
        <f t="shared" si="2"/>
        <v>0</v>
      </c>
      <c r="AD37" s="156">
        <f t="shared" si="2"/>
        <v>0</v>
      </c>
      <c r="AE37" s="156">
        <f t="shared" si="2"/>
        <v>0</v>
      </c>
      <c r="AF37" s="156">
        <f t="shared" si="2"/>
        <v>0</v>
      </c>
      <c r="AG37" s="156">
        <f t="shared" si="2"/>
        <v>0</v>
      </c>
      <c r="AH37" s="156">
        <f t="shared" si="2"/>
        <v>0</v>
      </c>
      <c r="AI37" s="156">
        <f t="shared" si="2"/>
        <v>0</v>
      </c>
      <c r="AJ37" s="156">
        <f t="shared" si="2"/>
        <v>0</v>
      </c>
      <c r="AK37" s="156">
        <f t="shared" si="2"/>
        <v>0</v>
      </c>
      <c r="AL37" s="156">
        <f t="shared" si="3"/>
        <v>0</v>
      </c>
      <c r="AM37" s="156">
        <f t="shared" si="3"/>
        <v>0</v>
      </c>
      <c r="AN37" s="156">
        <f t="shared" si="3"/>
        <v>0</v>
      </c>
      <c r="AO37" s="159">
        <f t="shared" si="8"/>
        <v>23200</v>
      </c>
      <c r="AP37" s="192"/>
      <c r="AQ37" s="156">
        <v>13</v>
      </c>
      <c r="AR37" s="156">
        <f t="shared" si="4"/>
        <v>0</v>
      </c>
      <c r="AS37" s="156">
        <f t="shared" si="4"/>
        <v>0</v>
      </c>
      <c r="AT37" s="156">
        <f t="shared" si="4"/>
        <v>0</v>
      </c>
      <c r="AU37" s="156">
        <f t="shared" si="4"/>
        <v>0</v>
      </c>
      <c r="AV37" s="156">
        <f t="shared" si="4"/>
        <v>0</v>
      </c>
      <c r="AW37" s="156">
        <f t="shared" si="4"/>
        <v>0</v>
      </c>
      <c r="AX37" s="156">
        <f t="shared" si="4"/>
        <v>0</v>
      </c>
      <c r="AY37" s="156">
        <f t="shared" si="4"/>
        <v>0</v>
      </c>
      <c r="AZ37" s="156">
        <f t="shared" si="4"/>
        <v>0</v>
      </c>
      <c r="BA37" s="156">
        <f t="shared" si="4"/>
        <v>0</v>
      </c>
      <c r="BB37" s="156">
        <f t="shared" si="4"/>
        <v>0</v>
      </c>
      <c r="BC37" s="156">
        <f t="shared" si="4"/>
        <v>0</v>
      </c>
      <c r="BD37" s="156">
        <f t="shared" si="4"/>
        <v>0</v>
      </c>
      <c r="BE37" s="156">
        <f t="shared" si="4"/>
        <v>0</v>
      </c>
      <c r="BF37" s="156">
        <f t="shared" si="4"/>
        <v>0</v>
      </c>
      <c r="BG37" s="156">
        <f t="shared" si="5"/>
        <v>0</v>
      </c>
      <c r="BH37" s="156">
        <f t="shared" si="5"/>
        <v>0</v>
      </c>
      <c r="BI37" s="156">
        <f t="shared" si="5"/>
        <v>0</v>
      </c>
      <c r="BJ37" s="159">
        <f t="shared" si="9"/>
        <v>0</v>
      </c>
      <c r="BK37" s="220"/>
      <c r="BL37" s="220"/>
      <c r="BM37" s="220">
        <f t="shared" si="6"/>
        <v>526200</v>
      </c>
    </row>
    <row r="38" spans="1:65" x14ac:dyDescent="0.25">
      <c r="A38" s="156">
        <v>14</v>
      </c>
      <c r="B38" s="156">
        <f t="shared" si="0"/>
        <v>34000</v>
      </c>
      <c r="C38" s="156">
        <f t="shared" si="0"/>
        <v>0</v>
      </c>
      <c r="D38" s="156">
        <f t="shared" si="0"/>
        <v>0</v>
      </c>
      <c r="E38" s="156">
        <f t="shared" si="0"/>
        <v>120000</v>
      </c>
      <c r="F38" s="156">
        <f t="shared" si="0"/>
        <v>48000</v>
      </c>
      <c r="G38" s="156">
        <f t="shared" si="0"/>
        <v>0</v>
      </c>
      <c r="H38" s="156">
        <f t="shared" si="0"/>
        <v>0</v>
      </c>
      <c r="I38" s="156">
        <f t="shared" si="0"/>
        <v>0</v>
      </c>
      <c r="J38" s="156">
        <f t="shared" si="0"/>
        <v>0</v>
      </c>
      <c r="K38" s="156">
        <f t="shared" si="0"/>
        <v>0</v>
      </c>
      <c r="L38" s="156">
        <f t="shared" si="1"/>
        <v>301000</v>
      </c>
      <c r="M38" s="156">
        <f t="shared" si="1"/>
        <v>0</v>
      </c>
      <c r="N38" s="156">
        <f t="shared" si="1"/>
        <v>0</v>
      </c>
      <c r="O38" s="156">
        <f t="shared" si="1"/>
        <v>0</v>
      </c>
      <c r="P38" s="156">
        <f t="shared" si="1"/>
        <v>0</v>
      </c>
      <c r="Q38" s="156">
        <f t="shared" si="1"/>
        <v>0</v>
      </c>
      <c r="R38" s="156">
        <f t="shared" si="1"/>
        <v>0</v>
      </c>
      <c r="S38" s="156">
        <f t="shared" si="1"/>
        <v>0</v>
      </c>
      <c r="T38" s="159">
        <f t="shared" si="7"/>
        <v>503000</v>
      </c>
      <c r="U38" s="192"/>
      <c r="V38" s="156">
        <v>14</v>
      </c>
      <c r="W38" s="156">
        <f t="shared" si="2"/>
        <v>0</v>
      </c>
      <c r="X38" s="156">
        <f t="shared" si="2"/>
        <v>23200</v>
      </c>
      <c r="Y38" s="156">
        <f t="shared" si="2"/>
        <v>0</v>
      </c>
      <c r="Z38" s="156">
        <f t="shared" si="2"/>
        <v>0</v>
      </c>
      <c r="AA38" s="156">
        <f t="shared" si="2"/>
        <v>0</v>
      </c>
      <c r="AB38" s="156">
        <f t="shared" si="2"/>
        <v>0</v>
      </c>
      <c r="AC38" s="156">
        <f t="shared" si="2"/>
        <v>0</v>
      </c>
      <c r="AD38" s="156">
        <f t="shared" si="2"/>
        <v>0</v>
      </c>
      <c r="AE38" s="156">
        <f t="shared" si="2"/>
        <v>0</v>
      </c>
      <c r="AF38" s="156">
        <f t="shared" si="2"/>
        <v>0</v>
      </c>
      <c r="AG38" s="156">
        <f t="shared" si="2"/>
        <v>0</v>
      </c>
      <c r="AH38" s="156">
        <f t="shared" si="2"/>
        <v>0</v>
      </c>
      <c r="AI38" s="156">
        <f t="shared" si="2"/>
        <v>0</v>
      </c>
      <c r="AJ38" s="156">
        <f t="shared" si="2"/>
        <v>0</v>
      </c>
      <c r="AK38" s="156">
        <f t="shared" si="2"/>
        <v>0</v>
      </c>
      <c r="AL38" s="156">
        <f t="shared" si="3"/>
        <v>0</v>
      </c>
      <c r="AM38" s="156">
        <f t="shared" si="3"/>
        <v>0</v>
      </c>
      <c r="AN38" s="156">
        <f t="shared" si="3"/>
        <v>0</v>
      </c>
      <c r="AO38" s="159">
        <f t="shared" si="8"/>
        <v>23200</v>
      </c>
      <c r="AP38" s="192"/>
      <c r="AQ38" s="156">
        <v>14</v>
      </c>
      <c r="AR38" s="156">
        <f t="shared" si="4"/>
        <v>0</v>
      </c>
      <c r="AS38" s="156">
        <f t="shared" si="4"/>
        <v>0</v>
      </c>
      <c r="AT38" s="156">
        <f t="shared" si="4"/>
        <v>0</v>
      </c>
      <c r="AU38" s="156">
        <f t="shared" si="4"/>
        <v>0</v>
      </c>
      <c r="AV38" s="156">
        <f t="shared" si="4"/>
        <v>0</v>
      </c>
      <c r="AW38" s="156">
        <f t="shared" si="4"/>
        <v>0</v>
      </c>
      <c r="AX38" s="156">
        <f t="shared" si="4"/>
        <v>0</v>
      </c>
      <c r="AY38" s="156">
        <f t="shared" si="4"/>
        <v>0</v>
      </c>
      <c r="AZ38" s="156">
        <f t="shared" si="4"/>
        <v>0</v>
      </c>
      <c r="BA38" s="156">
        <f t="shared" si="4"/>
        <v>0</v>
      </c>
      <c r="BB38" s="156">
        <f t="shared" si="4"/>
        <v>0</v>
      </c>
      <c r="BC38" s="156">
        <f t="shared" si="4"/>
        <v>0</v>
      </c>
      <c r="BD38" s="156">
        <f t="shared" si="4"/>
        <v>0</v>
      </c>
      <c r="BE38" s="156">
        <f t="shared" si="4"/>
        <v>0</v>
      </c>
      <c r="BF38" s="156">
        <f t="shared" si="4"/>
        <v>0</v>
      </c>
      <c r="BG38" s="156">
        <f t="shared" si="5"/>
        <v>0</v>
      </c>
      <c r="BH38" s="156">
        <f t="shared" si="5"/>
        <v>0</v>
      </c>
      <c r="BI38" s="156">
        <f t="shared" si="5"/>
        <v>0</v>
      </c>
      <c r="BJ38" s="159">
        <f t="shared" si="9"/>
        <v>0</v>
      </c>
      <c r="BK38" s="220"/>
      <c r="BL38" s="220"/>
      <c r="BM38" s="220">
        <f t="shared" si="6"/>
        <v>526200</v>
      </c>
    </row>
    <row r="39" spans="1:65" x14ac:dyDescent="0.25">
      <c r="A39" s="156">
        <v>15</v>
      </c>
      <c r="B39" s="156">
        <f t="shared" si="0"/>
        <v>34000</v>
      </c>
      <c r="C39" s="156">
        <f t="shared" si="0"/>
        <v>0</v>
      </c>
      <c r="D39" s="156">
        <f t="shared" si="0"/>
        <v>0</v>
      </c>
      <c r="E39" s="156">
        <f t="shared" si="0"/>
        <v>120000</v>
      </c>
      <c r="F39" s="156">
        <f t="shared" si="0"/>
        <v>48000</v>
      </c>
      <c r="G39" s="156">
        <f t="shared" si="0"/>
        <v>0</v>
      </c>
      <c r="H39" s="156">
        <f t="shared" si="0"/>
        <v>0</v>
      </c>
      <c r="I39" s="156">
        <f t="shared" si="0"/>
        <v>0</v>
      </c>
      <c r="J39" s="156">
        <f t="shared" si="0"/>
        <v>0</v>
      </c>
      <c r="K39" s="156">
        <f t="shared" si="0"/>
        <v>0</v>
      </c>
      <c r="L39" s="156">
        <f t="shared" si="1"/>
        <v>301000</v>
      </c>
      <c r="M39" s="156">
        <f t="shared" si="1"/>
        <v>0</v>
      </c>
      <c r="N39" s="156">
        <f t="shared" si="1"/>
        <v>0</v>
      </c>
      <c r="O39" s="156">
        <f t="shared" si="1"/>
        <v>0</v>
      </c>
      <c r="P39" s="156">
        <f t="shared" si="1"/>
        <v>0</v>
      </c>
      <c r="Q39" s="156">
        <f t="shared" si="1"/>
        <v>0</v>
      </c>
      <c r="R39" s="156">
        <f t="shared" si="1"/>
        <v>0</v>
      </c>
      <c r="S39" s="156">
        <f t="shared" si="1"/>
        <v>0</v>
      </c>
      <c r="T39" s="159">
        <f t="shared" si="7"/>
        <v>503000</v>
      </c>
      <c r="U39" s="192"/>
      <c r="V39" s="156">
        <v>15</v>
      </c>
      <c r="W39" s="156">
        <f t="shared" si="2"/>
        <v>0</v>
      </c>
      <c r="X39" s="156">
        <f t="shared" si="2"/>
        <v>23200</v>
      </c>
      <c r="Y39" s="156">
        <f t="shared" si="2"/>
        <v>0</v>
      </c>
      <c r="Z39" s="156">
        <f t="shared" si="2"/>
        <v>0</v>
      </c>
      <c r="AA39" s="156">
        <f t="shared" si="2"/>
        <v>0</v>
      </c>
      <c r="AB39" s="156">
        <f t="shared" si="2"/>
        <v>0</v>
      </c>
      <c r="AC39" s="156">
        <f t="shared" si="2"/>
        <v>0</v>
      </c>
      <c r="AD39" s="156">
        <f t="shared" si="2"/>
        <v>0</v>
      </c>
      <c r="AE39" s="156">
        <f t="shared" si="2"/>
        <v>0</v>
      </c>
      <c r="AF39" s="156">
        <f t="shared" si="2"/>
        <v>0</v>
      </c>
      <c r="AG39" s="156">
        <f t="shared" si="2"/>
        <v>0</v>
      </c>
      <c r="AH39" s="156">
        <f t="shared" si="2"/>
        <v>0</v>
      </c>
      <c r="AI39" s="156">
        <f t="shared" si="2"/>
        <v>0</v>
      </c>
      <c r="AJ39" s="156">
        <f t="shared" si="2"/>
        <v>0</v>
      </c>
      <c r="AK39" s="156">
        <f t="shared" si="2"/>
        <v>0</v>
      </c>
      <c r="AL39" s="156">
        <f t="shared" si="3"/>
        <v>0</v>
      </c>
      <c r="AM39" s="156">
        <f t="shared" si="3"/>
        <v>0</v>
      </c>
      <c r="AN39" s="156">
        <f t="shared" si="3"/>
        <v>0</v>
      </c>
      <c r="AO39" s="159">
        <f t="shared" si="8"/>
        <v>23200</v>
      </c>
      <c r="AP39" s="192"/>
      <c r="AQ39" s="156">
        <v>15</v>
      </c>
      <c r="AR39" s="156">
        <f t="shared" si="4"/>
        <v>0</v>
      </c>
      <c r="AS39" s="156">
        <f t="shared" si="4"/>
        <v>0</v>
      </c>
      <c r="AT39" s="156">
        <f t="shared" si="4"/>
        <v>0</v>
      </c>
      <c r="AU39" s="156">
        <f t="shared" si="4"/>
        <v>0</v>
      </c>
      <c r="AV39" s="156">
        <f t="shared" si="4"/>
        <v>0</v>
      </c>
      <c r="AW39" s="156">
        <f t="shared" si="4"/>
        <v>0</v>
      </c>
      <c r="AX39" s="156">
        <f t="shared" si="4"/>
        <v>0</v>
      </c>
      <c r="AY39" s="156">
        <f t="shared" si="4"/>
        <v>0</v>
      </c>
      <c r="AZ39" s="156">
        <f t="shared" si="4"/>
        <v>0</v>
      </c>
      <c r="BA39" s="156">
        <f t="shared" si="4"/>
        <v>0</v>
      </c>
      <c r="BB39" s="156">
        <f t="shared" si="4"/>
        <v>0</v>
      </c>
      <c r="BC39" s="156">
        <f t="shared" si="4"/>
        <v>0</v>
      </c>
      <c r="BD39" s="156">
        <f t="shared" si="4"/>
        <v>0</v>
      </c>
      <c r="BE39" s="156">
        <f t="shared" si="4"/>
        <v>0</v>
      </c>
      <c r="BF39" s="156">
        <f t="shared" si="4"/>
        <v>0</v>
      </c>
      <c r="BG39" s="156">
        <f t="shared" si="5"/>
        <v>0</v>
      </c>
      <c r="BH39" s="156">
        <f t="shared" si="5"/>
        <v>0</v>
      </c>
      <c r="BI39" s="156">
        <f t="shared" si="5"/>
        <v>0</v>
      </c>
      <c r="BJ39" s="159">
        <f t="shared" si="9"/>
        <v>0</v>
      </c>
      <c r="BK39" s="220"/>
      <c r="BL39" s="220"/>
      <c r="BM39" s="220">
        <f t="shared" si="6"/>
        <v>526200</v>
      </c>
    </row>
    <row r="40" spans="1:65" x14ac:dyDescent="0.25">
      <c r="A40" s="156">
        <v>16</v>
      </c>
      <c r="B40" s="156">
        <f t="shared" si="0"/>
        <v>34000</v>
      </c>
      <c r="C40" s="156">
        <f t="shared" si="0"/>
        <v>0</v>
      </c>
      <c r="D40" s="156">
        <f t="shared" si="0"/>
        <v>0</v>
      </c>
      <c r="E40" s="156">
        <f t="shared" si="0"/>
        <v>120000</v>
      </c>
      <c r="F40" s="156">
        <f t="shared" si="0"/>
        <v>48000</v>
      </c>
      <c r="G40" s="156">
        <f t="shared" si="0"/>
        <v>0</v>
      </c>
      <c r="H40" s="156">
        <f t="shared" si="0"/>
        <v>0</v>
      </c>
      <c r="I40" s="156">
        <f t="shared" si="0"/>
        <v>0</v>
      </c>
      <c r="J40" s="156">
        <f t="shared" si="0"/>
        <v>0</v>
      </c>
      <c r="K40" s="156">
        <f t="shared" si="0"/>
        <v>0</v>
      </c>
      <c r="L40" s="156">
        <f t="shared" si="1"/>
        <v>301000</v>
      </c>
      <c r="M40" s="156">
        <f t="shared" si="1"/>
        <v>0</v>
      </c>
      <c r="N40" s="156">
        <f t="shared" si="1"/>
        <v>0</v>
      </c>
      <c r="O40" s="156">
        <f t="shared" si="1"/>
        <v>0</v>
      </c>
      <c r="P40" s="156">
        <f t="shared" si="1"/>
        <v>0</v>
      </c>
      <c r="Q40" s="156">
        <f t="shared" si="1"/>
        <v>0</v>
      </c>
      <c r="R40" s="156">
        <f t="shared" si="1"/>
        <v>0</v>
      </c>
      <c r="S40" s="156">
        <f t="shared" si="1"/>
        <v>0</v>
      </c>
      <c r="T40" s="159">
        <f t="shared" si="7"/>
        <v>503000</v>
      </c>
      <c r="U40" s="192"/>
      <c r="V40" s="156">
        <v>16</v>
      </c>
      <c r="W40" s="156">
        <f t="shared" si="2"/>
        <v>0</v>
      </c>
      <c r="X40" s="156">
        <f t="shared" si="2"/>
        <v>23200</v>
      </c>
      <c r="Y40" s="156">
        <f t="shared" si="2"/>
        <v>0</v>
      </c>
      <c r="Z40" s="156">
        <f t="shared" si="2"/>
        <v>0</v>
      </c>
      <c r="AA40" s="156">
        <f t="shared" si="2"/>
        <v>0</v>
      </c>
      <c r="AB40" s="156">
        <f t="shared" si="2"/>
        <v>0</v>
      </c>
      <c r="AC40" s="156">
        <f t="shared" si="2"/>
        <v>0</v>
      </c>
      <c r="AD40" s="156">
        <f t="shared" si="2"/>
        <v>0</v>
      </c>
      <c r="AE40" s="156">
        <f t="shared" si="2"/>
        <v>0</v>
      </c>
      <c r="AF40" s="156">
        <f t="shared" si="2"/>
        <v>0</v>
      </c>
      <c r="AG40" s="156">
        <f t="shared" si="2"/>
        <v>0</v>
      </c>
      <c r="AH40" s="156">
        <f t="shared" si="2"/>
        <v>0</v>
      </c>
      <c r="AI40" s="156">
        <f t="shared" si="2"/>
        <v>0</v>
      </c>
      <c r="AJ40" s="156">
        <f t="shared" si="2"/>
        <v>0</v>
      </c>
      <c r="AK40" s="156">
        <f t="shared" si="2"/>
        <v>0</v>
      </c>
      <c r="AL40" s="156">
        <f t="shared" si="3"/>
        <v>0</v>
      </c>
      <c r="AM40" s="156">
        <f t="shared" si="3"/>
        <v>0</v>
      </c>
      <c r="AN40" s="156">
        <f t="shared" si="3"/>
        <v>0</v>
      </c>
      <c r="AO40" s="159">
        <f t="shared" si="8"/>
        <v>23200</v>
      </c>
      <c r="AP40" s="192"/>
      <c r="AQ40" s="156">
        <v>16</v>
      </c>
      <c r="AR40" s="156">
        <f t="shared" si="4"/>
        <v>0</v>
      </c>
      <c r="AS40" s="156">
        <f t="shared" si="4"/>
        <v>0</v>
      </c>
      <c r="AT40" s="156">
        <f t="shared" si="4"/>
        <v>0</v>
      </c>
      <c r="AU40" s="156">
        <f t="shared" si="4"/>
        <v>0</v>
      </c>
      <c r="AV40" s="156">
        <f t="shared" si="4"/>
        <v>0</v>
      </c>
      <c r="AW40" s="156">
        <f t="shared" si="4"/>
        <v>0</v>
      </c>
      <c r="AX40" s="156">
        <f t="shared" si="4"/>
        <v>0</v>
      </c>
      <c r="AY40" s="156">
        <f t="shared" si="4"/>
        <v>0</v>
      </c>
      <c r="AZ40" s="156">
        <f t="shared" si="4"/>
        <v>0</v>
      </c>
      <c r="BA40" s="156">
        <f t="shared" si="4"/>
        <v>0</v>
      </c>
      <c r="BB40" s="156">
        <f t="shared" si="4"/>
        <v>0</v>
      </c>
      <c r="BC40" s="156">
        <f t="shared" si="4"/>
        <v>0</v>
      </c>
      <c r="BD40" s="156">
        <f t="shared" si="4"/>
        <v>0</v>
      </c>
      <c r="BE40" s="156">
        <f t="shared" si="4"/>
        <v>0</v>
      </c>
      <c r="BF40" s="156">
        <f t="shared" si="4"/>
        <v>0</v>
      </c>
      <c r="BG40" s="156">
        <f t="shared" si="5"/>
        <v>0</v>
      </c>
      <c r="BH40" s="156">
        <f t="shared" si="5"/>
        <v>0</v>
      </c>
      <c r="BI40" s="156">
        <f t="shared" si="5"/>
        <v>0</v>
      </c>
      <c r="BJ40" s="159">
        <f t="shared" si="9"/>
        <v>0</v>
      </c>
      <c r="BK40" s="220"/>
      <c r="BL40" s="220"/>
      <c r="BM40" s="220">
        <f t="shared" si="6"/>
        <v>526200</v>
      </c>
    </row>
    <row r="41" spans="1:65" x14ac:dyDescent="0.25">
      <c r="A41" s="156">
        <v>17</v>
      </c>
      <c r="B41" s="156">
        <f t="shared" ref="B41:Q49" si="10">IF($A41&lt;B$18,0,IF($A41=B$18,B$17,IF($A41&gt;(((B$19-1)*B$20)+B$18),0,IF(ROUND(($A41-B$18)/B$20,0)=ROUND(($A41-B$18)/B$20,1),B$17,0))))</f>
        <v>34000</v>
      </c>
      <c r="C41" s="156">
        <f t="shared" si="10"/>
        <v>0</v>
      </c>
      <c r="D41" s="156">
        <f t="shared" si="10"/>
        <v>0</v>
      </c>
      <c r="E41" s="156">
        <f t="shared" si="10"/>
        <v>120000</v>
      </c>
      <c r="F41" s="156">
        <f t="shared" si="10"/>
        <v>48000</v>
      </c>
      <c r="G41" s="156">
        <f t="shared" si="10"/>
        <v>0</v>
      </c>
      <c r="H41" s="156">
        <f t="shared" si="10"/>
        <v>0</v>
      </c>
      <c r="I41" s="156">
        <f t="shared" si="10"/>
        <v>0</v>
      </c>
      <c r="J41" s="156">
        <f t="shared" si="10"/>
        <v>0</v>
      </c>
      <c r="K41" s="156">
        <f t="shared" si="10"/>
        <v>0</v>
      </c>
      <c r="L41" s="156">
        <f t="shared" si="10"/>
        <v>301000</v>
      </c>
      <c r="M41" s="156">
        <f t="shared" si="10"/>
        <v>0</v>
      </c>
      <c r="N41" s="156">
        <f t="shared" si="10"/>
        <v>0</v>
      </c>
      <c r="O41" s="156">
        <f t="shared" si="10"/>
        <v>0</v>
      </c>
      <c r="P41" s="156">
        <f t="shared" si="10"/>
        <v>0</v>
      </c>
      <c r="Q41" s="156">
        <f t="shared" si="10"/>
        <v>0</v>
      </c>
      <c r="R41" s="156">
        <f t="shared" ref="L41:S49" si="11">IF($A41&lt;R$18,0,IF($A41=R$18,R$17,IF($A41&gt;(((R$19-1)*R$20)+R$18),0,IF(ROUND(($A41-R$18)/R$20,0)=ROUND(($A41-R$18)/R$20,1),R$17,0))))</f>
        <v>0</v>
      </c>
      <c r="S41" s="156">
        <f t="shared" si="11"/>
        <v>0</v>
      </c>
      <c r="T41" s="159">
        <f t="shared" si="7"/>
        <v>503000</v>
      </c>
      <c r="U41" s="192"/>
      <c r="V41" s="156">
        <v>17</v>
      </c>
      <c r="W41" s="156">
        <f t="shared" ref="W41:AL49" si="12">IF($A41&lt;W$18,0,IF($A41=W$18,W$17,IF($A41&gt;(((W$19-1)*W$20)+W$18),0,IF(ROUND(($A41-W$18)/W$20,0)=ROUND(($A41-W$18)/W$20,1),W$17,0))))</f>
        <v>0</v>
      </c>
      <c r="X41" s="156">
        <f t="shared" si="12"/>
        <v>23200</v>
      </c>
      <c r="Y41" s="156">
        <f t="shared" si="12"/>
        <v>0</v>
      </c>
      <c r="Z41" s="156">
        <f t="shared" si="12"/>
        <v>0</v>
      </c>
      <c r="AA41" s="156">
        <f t="shared" si="12"/>
        <v>0</v>
      </c>
      <c r="AB41" s="156">
        <f t="shared" si="12"/>
        <v>0</v>
      </c>
      <c r="AC41" s="156">
        <f t="shared" si="12"/>
        <v>0</v>
      </c>
      <c r="AD41" s="156">
        <f t="shared" si="12"/>
        <v>0</v>
      </c>
      <c r="AE41" s="156">
        <f t="shared" si="12"/>
        <v>0</v>
      </c>
      <c r="AF41" s="156">
        <f t="shared" si="12"/>
        <v>0</v>
      </c>
      <c r="AG41" s="156">
        <f t="shared" si="12"/>
        <v>0</v>
      </c>
      <c r="AH41" s="156">
        <f t="shared" si="12"/>
        <v>0</v>
      </c>
      <c r="AI41" s="156">
        <f t="shared" si="12"/>
        <v>0</v>
      </c>
      <c r="AJ41" s="156">
        <f t="shared" si="12"/>
        <v>0</v>
      </c>
      <c r="AK41" s="156">
        <f t="shared" si="12"/>
        <v>0</v>
      </c>
      <c r="AL41" s="156">
        <f t="shared" si="12"/>
        <v>0</v>
      </c>
      <c r="AM41" s="156">
        <f t="shared" ref="AL41:AN49" si="13">IF($A41&lt;AM$18,0,IF($A41=AM$18,AM$17,IF($A41&gt;(((AM$19-1)*AM$20)+AM$18),0,IF(ROUND(($A41-AM$18)/AM$20,0)=ROUND(($A41-AM$18)/AM$20,1),AM$17,0))))</f>
        <v>0</v>
      </c>
      <c r="AN41" s="156">
        <f t="shared" si="13"/>
        <v>0</v>
      </c>
      <c r="AO41" s="159">
        <f t="shared" si="8"/>
        <v>23200</v>
      </c>
      <c r="AP41" s="192"/>
      <c r="AQ41" s="156">
        <v>17</v>
      </c>
      <c r="AR41" s="156">
        <f t="shared" ref="AR41:BG49" si="14">IF($A41&lt;AR$18,0,IF($A41=AR$18,AR$17,IF($A41&gt;(((AR$19-1)*AR$20)+AR$18),0,IF(ROUND(($A41-AR$18)/AR$20,0)=ROUND(($A41-AR$18)/AR$20,1),AR$17,0))))</f>
        <v>0</v>
      </c>
      <c r="AS41" s="156">
        <f t="shared" si="14"/>
        <v>0</v>
      </c>
      <c r="AT41" s="156">
        <f t="shared" si="14"/>
        <v>0</v>
      </c>
      <c r="AU41" s="156">
        <f t="shared" si="14"/>
        <v>0</v>
      </c>
      <c r="AV41" s="156">
        <f t="shared" si="14"/>
        <v>0</v>
      </c>
      <c r="AW41" s="156">
        <f t="shared" si="14"/>
        <v>0</v>
      </c>
      <c r="AX41" s="156">
        <f t="shared" si="14"/>
        <v>0</v>
      </c>
      <c r="AY41" s="156">
        <f t="shared" si="14"/>
        <v>0</v>
      </c>
      <c r="AZ41" s="156">
        <f t="shared" si="14"/>
        <v>0</v>
      </c>
      <c r="BA41" s="156">
        <f t="shared" si="14"/>
        <v>0</v>
      </c>
      <c r="BB41" s="156">
        <f t="shared" si="14"/>
        <v>0</v>
      </c>
      <c r="BC41" s="156">
        <f t="shared" si="14"/>
        <v>0</v>
      </c>
      <c r="BD41" s="156">
        <f t="shared" si="14"/>
        <v>0</v>
      </c>
      <c r="BE41" s="156">
        <f t="shared" si="14"/>
        <v>0</v>
      </c>
      <c r="BF41" s="156">
        <f t="shared" si="14"/>
        <v>0</v>
      </c>
      <c r="BG41" s="156">
        <f t="shared" si="14"/>
        <v>0</v>
      </c>
      <c r="BH41" s="156">
        <f t="shared" ref="BG41:BI49" si="15">IF($A41&lt;BH$18,0,IF($A41=BH$18,BH$17,IF($A41&gt;(((BH$19-1)*BH$20)+BH$18),0,IF(ROUND(($A41-BH$18)/BH$20,0)=ROUND(($A41-BH$18)/BH$20,1),BH$17,0))))</f>
        <v>0</v>
      </c>
      <c r="BI41" s="156">
        <f t="shared" si="15"/>
        <v>0</v>
      </c>
      <c r="BJ41" s="159">
        <f t="shared" si="9"/>
        <v>0</v>
      </c>
      <c r="BK41" s="220"/>
      <c r="BL41" s="220"/>
      <c r="BM41" s="220">
        <f t="shared" si="6"/>
        <v>526200</v>
      </c>
    </row>
    <row r="42" spans="1:65" x14ac:dyDescent="0.25">
      <c r="A42" s="156">
        <v>18</v>
      </c>
      <c r="B42" s="156">
        <f t="shared" si="10"/>
        <v>34000</v>
      </c>
      <c r="C42" s="156">
        <f t="shared" si="10"/>
        <v>0</v>
      </c>
      <c r="D42" s="156">
        <f t="shared" si="10"/>
        <v>0</v>
      </c>
      <c r="E42" s="156">
        <f t="shared" si="10"/>
        <v>120000</v>
      </c>
      <c r="F42" s="156">
        <f t="shared" si="10"/>
        <v>48000</v>
      </c>
      <c r="G42" s="156">
        <f t="shared" si="10"/>
        <v>0</v>
      </c>
      <c r="H42" s="156">
        <f t="shared" si="10"/>
        <v>0</v>
      </c>
      <c r="I42" s="156">
        <f t="shared" si="10"/>
        <v>0</v>
      </c>
      <c r="J42" s="156">
        <f t="shared" si="10"/>
        <v>0</v>
      </c>
      <c r="K42" s="156">
        <f t="shared" si="10"/>
        <v>0</v>
      </c>
      <c r="L42" s="156">
        <f t="shared" si="11"/>
        <v>301000</v>
      </c>
      <c r="M42" s="156">
        <f t="shared" si="11"/>
        <v>0</v>
      </c>
      <c r="N42" s="156">
        <f t="shared" si="11"/>
        <v>0</v>
      </c>
      <c r="O42" s="156">
        <f t="shared" si="11"/>
        <v>0</v>
      </c>
      <c r="P42" s="156">
        <f t="shared" si="11"/>
        <v>0</v>
      </c>
      <c r="Q42" s="156">
        <f t="shared" si="11"/>
        <v>0</v>
      </c>
      <c r="R42" s="156">
        <f t="shared" si="11"/>
        <v>0</v>
      </c>
      <c r="S42" s="156">
        <f t="shared" si="11"/>
        <v>0</v>
      </c>
      <c r="T42" s="159">
        <f t="shared" si="7"/>
        <v>503000</v>
      </c>
      <c r="U42" s="192"/>
      <c r="V42" s="156">
        <v>18</v>
      </c>
      <c r="W42" s="156">
        <f t="shared" si="12"/>
        <v>0</v>
      </c>
      <c r="X42" s="156">
        <f t="shared" si="12"/>
        <v>23200</v>
      </c>
      <c r="Y42" s="156">
        <f t="shared" si="12"/>
        <v>0</v>
      </c>
      <c r="Z42" s="156">
        <f t="shared" si="12"/>
        <v>0</v>
      </c>
      <c r="AA42" s="156">
        <f t="shared" si="12"/>
        <v>0</v>
      </c>
      <c r="AB42" s="156">
        <f t="shared" si="12"/>
        <v>0</v>
      </c>
      <c r="AC42" s="156">
        <f t="shared" si="12"/>
        <v>0</v>
      </c>
      <c r="AD42" s="156">
        <f t="shared" si="12"/>
        <v>0</v>
      </c>
      <c r="AE42" s="156">
        <f t="shared" si="12"/>
        <v>0</v>
      </c>
      <c r="AF42" s="156">
        <f t="shared" si="12"/>
        <v>0</v>
      </c>
      <c r="AG42" s="156">
        <f t="shared" si="12"/>
        <v>0</v>
      </c>
      <c r="AH42" s="156">
        <f t="shared" si="12"/>
        <v>0</v>
      </c>
      <c r="AI42" s="156">
        <f t="shared" si="12"/>
        <v>0</v>
      </c>
      <c r="AJ42" s="156">
        <f t="shared" si="12"/>
        <v>0</v>
      </c>
      <c r="AK42" s="156">
        <f t="shared" si="12"/>
        <v>0</v>
      </c>
      <c r="AL42" s="156">
        <f t="shared" si="13"/>
        <v>0</v>
      </c>
      <c r="AM42" s="156">
        <f t="shared" si="13"/>
        <v>0</v>
      </c>
      <c r="AN42" s="156">
        <f t="shared" si="13"/>
        <v>0</v>
      </c>
      <c r="AO42" s="159">
        <f t="shared" si="8"/>
        <v>23200</v>
      </c>
      <c r="AP42" s="192"/>
      <c r="AQ42" s="156">
        <v>18</v>
      </c>
      <c r="AR42" s="156">
        <f t="shared" si="14"/>
        <v>0</v>
      </c>
      <c r="AS42" s="156">
        <f t="shared" si="14"/>
        <v>0</v>
      </c>
      <c r="AT42" s="156">
        <f t="shared" si="14"/>
        <v>0</v>
      </c>
      <c r="AU42" s="156">
        <f t="shared" si="14"/>
        <v>0</v>
      </c>
      <c r="AV42" s="156">
        <f t="shared" si="14"/>
        <v>0</v>
      </c>
      <c r="AW42" s="156">
        <f t="shared" si="14"/>
        <v>0</v>
      </c>
      <c r="AX42" s="156">
        <f t="shared" si="14"/>
        <v>0</v>
      </c>
      <c r="AY42" s="156">
        <f t="shared" si="14"/>
        <v>0</v>
      </c>
      <c r="AZ42" s="156">
        <f t="shared" si="14"/>
        <v>0</v>
      </c>
      <c r="BA42" s="156">
        <f t="shared" si="14"/>
        <v>0</v>
      </c>
      <c r="BB42" s="156">
        <f t="shared" si="14"/>
        <v>0</v>
      </c>
      <c r="BC42" s="156">
        <f t="shared" si="14"/>
        <v>0</v>
      </c>
      <c r="BD42" s="156">
        <f t="shared" si="14"/>
        <v>0</v>
      </c>
      <c r="BE42" s="156">
        <f t="shared" si="14"/>
        <v>0</v>
      </c>
      <c r="BF42" s="156">
        <f t="shared" si="14"/>
        <v>0</v>
      </c>
      <c r="BG42" s="156">
        <f t="shared" si="15"/>
        <v>0</v>
      </c>
      <c r="BH42" s="156">
        <f t="shared" si="15"/>
        <v>0</v>
      </c>
      <c r="BI42" s="156">
        <f t="shared" si="15"/>
        <v>0</v>
      </c>
      <c r="BJ42" s="159">
        <f t="shared" si="9"/>
        <v>0</v>
      </c>
      <c r="BK42" s="220"/>
      <c r="BL42" s="220"/>
      <c r="BM42" s="220">
        <f t="shared" si="6"/>
        <v>526200</v>
      </c>
    </row>
    <row r="43" spans="1:65" x14ac:dyDescent="0.25">
      <c r="A43" s="156">
        <v>19</v>
      </c>
      <c r="B43" s="156">
        <f t="shared" si="10"/>
        <v>34000</v>
      </c>
      <c r="C43" s="156">
        <f t="shared" si="10"/>
        <v>0</v>
      </c>
      <c r="D43" s="156">
        <f t="shared" si="10"/>
        <v>0</v>
      </c>
      <c r="E43" s="156">
        <f t="shared" si="10"/>
        <v>120000</v>
      </c>
      <c r="F43" s="156">
        <f t="shared" si="10"/>
        <v>48000</v>
      </c>
      <c r="G43" s="156">
        <f t="shared" si="10"/>
        <v>0</v>
      </c>
      <c r="H43" s="156">
        <f t="shared" si="10"/>
        <v>0</v>
      </c>
      <c r="I43" s="156">
        <f t="shared" si="10"/>
        <v>0</v>
      </c>
      <c r="J43" s="156">
        <f t="shared" si="10"/>
        <v>0</v>
      </c>
      <c r="K43" s="156">
        <f t="shared" si="10"/>
        <v>0</v>
      </c>
      <c r="L43" s="156">
        <f t="shared" si="11"/>
        <v>301000</v>
      </c>
      <c r="M43" s="156">
        <f t="shared" si="11"/>
        <v>0</v>
      </c>
      <c r="N43" s="156">
        <f t="shared" si="11"/>
        <v>0</v>
      </c>
      <c r="O43" s="156">
        <f t="shared" si="11"/>
        <v>0</v>
      </c>
      <c r="P43" s="156">
        <f t="shared" si="11"/>
        <v>0</v>
      </c>
      <c r="Q43" s="156">
        <f t="shared" si="11"/>
        <v>0</v>
      </c>
      <c r="R43" s="156">
        <f t="shared" si="11"/>
        <v>0</v>
      </c>
      <c r="S43" s="156">
        <f t="shared" si="11"/>
        <v>0</v>
      </c>
      <c r="T43" s="159">
        <f t="shared" si="7"/>
        <v>503000</v>
      </c>
      <c r="U43" s="192"/>
      <c r="V43" s="156">
        <v>19</v>
      </c>
      <c r="W43" s="156">
        <f t="shared" si="12"/>
        <v>0</v>
      </c>
      <c r="X43" s="156">
        <f t="shared" si="12"/>
        <v>23200</v>
      </c>
      <c r="Y43" s="156">
        <f t="shared" si="12"/>
        <v>0</v>
      </c>
      <c r="Z43" s="156">
        <f t="shared" si="12"/>
        <v>0</v>
      </c>
      <c r="AA43" s="156">
        <f t="shared" si="12"/>
        <v>0</v>
      </c>
      <c r="AB43" s="156">
        <f t="shared" si="12"/>
        <v>0</v>
      </c>
      <c r="AC43" s="156">
        <f t="shared" si="12"/>
        <v>0</v>
      </c>
      <c r="AD43" s="156">
        <f t="shared" si="12"/>
        <v>0</v>
      </c>
      <c r="AE43" s="156">
        <f t="shared" si="12"/>
        <v>0</v>
      </c>
      <c r="AF43" s="156">
        <f t="shared" si="12"/>
        <v>0</v>
      </c>
      <c r="AG43" s="156">
        <f t="shared" si="12"/>
        <v>0</v>
      </c>
      <c r="AH43" s="156">
        <f t="shared" si="12"/>
        <v>0</v>
      </c>
      <c r="AI43" s="156">
        <f t="shared" si="12"/>
        <v>0</v>
      </c>
      <c r="AJ43" s="156">
        <f t="shared" si="12"/>
        <v>0</v>
      </c>
      <c r="AK43" s="156">
        <f t="shared" si="12"/>
        <v>0</v>
      </c>
      <c r="AL43" s="156">
        <f t="shared" si="13"/>
        <v>0</v>
      </c>
      <c r="AM43" s="156">
        <f t="shared" si="13"/>
        <v>0</v>
      </c>
      <c r="AN43" s="156">
        <f t="shared" si="13"/>
        <v>0</v>
      </c>
      <c r="AO43" s="159">
        <f t="shared" si="8"/>
        <v>23200</v>
      </c>
      <c r="AP43" s="192"/>
      <c r="AQ43" s="156">
        <v>19</v>
      </c>
      <c r="AR43" s="156">
        <f t="shared" si="14"/>
        <v>0</v>
      </c>
      <c r="AS43" s="156">
        <f t="shared" si="14"/>
        <v>0</v>
      </c>
      <c r="AT43" s="156">
        <f t="shared" si="14"/>
        <v>0</v>
      </c>
      <c r="AU43" s="156">
        <f t="shared" si="14"/>
        <v>0</v>
      </c>
      <c r="AV43" s="156">
        <f t="shared" si="14"/>
        <v>0</v>
      </c>
      <c r="AW43" s="156">
        <f t="shared" si="14"/>
        <v>0</v>
      </c>
      <c r="AX43" s="156">
        <f t="shared" si="14"/>
        <v>0</v>
      </c>
      <c r="AY43" s="156">
        <f t="shared" si="14"/>
        <v>0</v>
      </c>
      <c r="AZ43" s="156">
        <f t="shared" si="14"/>
        <v>0</v>
      </c>
      <c r="BA43" s="156">
        <f t="shared" si="14"/>
        <v>0</v>
      </c>
      <c r="BB43" s="156">
        <f t="shared" si="14"/>
        <v>0</v>
      </c>
      <c r="BC43" s="156">
        <f t="shared" si="14"/>
        <v>0</v>
      </c>
      <c r="BD43" s="156">
        <f t="shared" si="14"/>
        <v>0</v>
      </c>
      <c r="BE43" s="156">
        <f t="shared" si="14"/>
        <v>0</v>
      </c>
      <c r="BF43" s="156">
        <f t="shared" si="14"/>
        <v>0</v>
      </c>
      <c r="BG43" s="156">
        <f t="shared" si="15"/>
        <v>0</v>
      </c>
      <c r="BH43" s="156">
        <f t="shared" si="15"/>
        <v>0</v>
      </c>
      <c r="BI43" s="156">
        <f t="shared" si="15"/>
        <v>0</v>
      </c>
      <c r="BJ43" s="159">
        <f t="shared" si="9"/>
        <v>0</v>
      </c>
      <c r="BK43" s="220"/>
      <c r="BL43" s="220"/>
      <c r="BM43" s="220">
        <f t="shared" si="6"/>
        <v>526200</v>
      </c>
    </row>
    <row r="44" spans="1:65" x14ac:dyDescent="0.25">
      <c r="A44" s="156">
        <v>20</v>
      </c>
      <c r="B44" s="156">
        <f t="shared" si="10"/>
        <v>34000</v>
      </c>
      <c r="C44" s="156">
        <f t="shared" si="10"/>
        <v>0</v>
      </c>
      <c r="D44" s="156">
        <f t="shared" si="10"/>
        <v>0</v>
      </c>
      <c r="E44" s="156">
        <f t="shared" si="10"/>
        <v>120000</v>
      </c>
      <c r="F44" s="156">
        <f t="shared" si="10"/>
        <v>48000</v>
      </c>
      <c r="G44" s="156">
        <f t="shared" si="10"/>
        <v>0</v>
      </c>
      <c r="H44" s="156">
        <f t="shared" si="10"/>
        <v>0</v>
      </c>
      <c r="I44" s="156">
        <f t="shared" si="10"/>
        <v>0</v>
      </c>
      <c r="J44" s="156">
        <f t="shared" si="10"/>
        <v>0</v>
      </c>
      <c r="K44" s="156">
        <f t="shared" si="10"/>
        <v>0</v>
      </c>
      <c r="L44" s="156">
        <f t="shared" si="11"/>
        <v>301000</v>
      </c>
      <c r="M44" s="156">
        <f t="shared" si="11"/>
        <v>0</v>
      </c>
      <c r="N44" s="156">
        <f t="shared" si="11"/>
        <v>0</v>
      </c>
      <c r="O44" s="156">
        <f t="shared" si="11"/>
        <v>0</v>
      </c>
      <c r="P44" s="156">
        <f t="shared" si="11"/>
        <v>0</v>
      </c>
      <c r="Q44" s="156">
        <f t="shared" si="11"/>
        <v>0</v>
      </c>
      <c r="R44" s="156">
        <f t="shared" si="11"/>
        <v>0</v>
      </c>
      <c r="S44" s="156">
        <f t="shared" si="11"/>
        <v>0</v>
      </c>
      <c r="T44" s="159">
        <f t="shared" si="7"/>
        <v>503000</v>
      </c>
      <c r="U44" s="192"/>
      <c r="V44" s="156">
        <v>20</v>
      </c>
      <c r="W44" s="156">
        <f t="shared" si="12"/>
        <v>0</v>
      </c>
      <c r="X44" s="156">
        <f t="shared" si="12"/>
        <v>23200</v>
      </c>
      <c r="Y44" s="156">
        <f t="shared" si="12"/>
        <v>0</v>
      </c>
      <c r="Z44" s="156">
        <f t="shared" si="12"/>
        <v>0</v>
      </c>
      <c r="AA44" s="156">
        <f t="shared" si="12"/>
        <v>0</v>
      </c>
      <c r="AB44" s="156">
        <f t="shared" si="12"/>
        <v>0</v>
      </c>
      <c r="AC44" s="156">
        <f t="shared" si="12"/>
        <v>0</v>
      </c>
      <c r="AD44" s="156">
        <f t="shared" si="12"/>
        <v>0</v>
      </c>
      <c r="AE44" s="156">
        <f t="shared" si="12"/>
        <v>0</v>
      </c>
      <c r="AF44" s="156">
        <f t="shared" si="12"/>
        <v>0</v>
      </c>
      <c r="AG44" s="156">
        <f t="shared" si="12"/>
        <v>0</v>
      </c>
      <c r="AH44" s="156">
        <f t="shared" si="12"/>
        <v>0</v>
      </c>
      <c r="AI44" s="156">
        <f t="shared" si="12"/>
        <v>0</v>
      </c>
      <c r="AJ44" s="156">
        <f t="shared" si="12"/>
        <v>0</v>
      </c>
      <c r="AK44" s="156">
        <f t="shared" si="12"/>
        <v>0</v>
      </c>
      <c r="AL44" s="156">
        <f t="shared" si="13"/>
        <v>0</v>
      </c>
      <c r="AM44" s="156">
        <f t="shared" si="13"/>
        <v>0</v>
      </c>
      <c r="AN44" s="156">
        <f t="shared" si="13"/>
        <v>0</v>
      </c>
      <c r="AO44" s="159">
        <f t="shared" si="8"/>
        <v>23200</v>
      </c>
      <c r="AP44" s="192"/>
      <c r="AQ44" s="156">
        <v>20</v>
      </c>
      <c r="AR44" s="156">
        <f t="shared" si="14"/>
        <v>0</v>
      </c>
      <c r="AS44" s="156">
        <f t="shared" si="14"/>
        <v>0</v>
      </c>
      <c r="AT44" s="156">
        <f t="shared" si="14"/>
        <v>0</v>
      </c>
      <c r="AU44" s="156">
        <f t="shared" si="14"/>
        <v>0</v>
      </c>
      <c r="AV44" s="156">
        <f t="shared" si="14"/>
        <v>0</v>
      </c>
      <c r="AW44" s="156">
        <f t="shared" si="14"/>
        <v>0</v>
      </c>
      <c r="AX44" s="156">
        <f t="shared" si="14"/>
        <v>0</v>
      </c>
      <c r="AY44" s="156">
        <f t="shared" si="14"/>
        <v>0</v>
      </c>
      <c r="AZ44" s="156">
        <f t="shared" si="14"/>
        <v>0</v>
      </c>
      <c r="BA44" s="156">
        <f t="shared" si="14"/>
        <v>0</v>
      </c>
      <c r="BB44" s="156">
        <f t="shared" si="14"/>
        <v>0</v>
      </c>
      <c r="BC44" s="156">
        <f t="shared" si="14"/>
        <v>0</v>
      </c>
      <c r="BD44" s="156">
        <f t="shared" si="14"/>
        <v>0</v>
      </c>
      <c r="BE44" s="156">
        <f t="shared" si="14"/>
        <v>0</v>
      </c>
      <c r="BF44" s="156">
        <f t="shared" si="14"/>
        <v>0</v>
      </c>
      <c r="BG44" s="156">
        <f t="shared" si="15"/>
        <v>0</v>
      </c>
      <c r="BH44" s="156">
        <f t="shared" si="15"/>
        <v>0</v>
      </c>
      <c r="BI44" s="156">
        <f t="shared" si="15"/>
        <v>0</v>
      </c>
      <c r="BJ44" s="159">
        <f t="shared" si="9"/>
        <v>0</v>
      </c>
      <c r="BK44" s="220"/>
      <c r="BL44" s="220"/>
      <c r="BM44" s="220">
        <f t="shared" si="6"/>
        <v>526200</v>
      </c>
    </row>
    <row r="45" spans="1:65" x14ac:dyDescent="0.25">
      <c r="A45" s="156">
        <v>21</v>
      </c>
      <c r="B45" s="156">
        <f t="shared" si="10"/>
        <v>34000</v>
      </c>
      <c r="C45" s="156">
        <f t="shared" si="10"/>
        <v>0</v>
      </c>
      <c r="D45" s="156">
        <f t="shared" si="10"/>
        <v>0</v>
      </c>
      <c r="E45" s="156">
        <f t="shared" si="10"/>
        <v>120000</v>
      </c>
      <c r="F45" s="156">
        <f t="shared" si="10"/>
        <v>48000</v>
      </c>
      <c r="G45" s="156">
        <f t="shared" si="10"/>
        <v>0</v>
      </c>
      <c r="H45" s="156">
        <f t="shared" si="10"/>
        <v>0</v>
      </c>
      <c r="I45" s="156">
        <f t="shared" si="10"/>
        <v>0</v>
      </c>
      <c r="J45" s="156">
        <f t="shared" si="10"/>
        <v>0</v>
      </c>
      <c r="K45" s="156">
        <f t="shared" si="10"/>
        <v>0</v>
      </c>
      <c r="L45" s="156">
        <f t="shared" si="11"/>
        <v>301000</v>
      </c>
      <c r="M45" s="156">
        <f t="shared" si="11"/>
        <v>0</v>
      </c>
      <c r="N45" s="156">
        <f t="shared" si="11"/>
        <v>0</v>
      </c>
      <c r="O45" s="156">
        <f t="shared" si="11"/>
        <v>0</v>
      </c>
      <c r="P45" s="156">
        <f t="shared" si="11"/>
        <v>0</v>
      </c>
      <c r="Q45" s="156">
        <f t="shared" si="11"/>
        <v>0</v>
      </c>
      <c r="R45" s="156">
        <f t="shared" si="11"/>
        <v>0</v>
      </c>
      <c r="S45" s="156">
        <f t="shared" si="11"/>
        <v>0</v>
      </c>
      <c r="T45" s="159">
        <f t="shared" si="7"/>
        <v>503000</v>
      </c>
      <c r="U45" s="192"/>
      <c r="V45" s="156">
        <v>21</v>
      </c>
      <c r="W45" s="156">
        <f t="shared" si="12"/>
        <v>0</v>
      </c>
      <c r="X45" s="156">
        <f t="shared" si="12"/>
        <v>23200</v>
      </c>
      <c r="Y45" s="156">
        <f t="shared" si="12"/>
        <v>0</v>
      </c>
      <c r="Z45" s="156">
        <f t="shared" si="12"/>
        <v>0</v>
      </c>
      <c r="AA45" s="156">
        <f t="shared" si="12"/>
        <v>0</v>
      </c>
      <c r="AB45" s="156">
        <f t="shared" si="12"/>
        <v>0</v>
      </c>
      <c r="AC45" s="156">
        <f t="shared" si="12"/>
        <v>0</v>
      </c>
      <c r="AD45" s="156">
        <f t="shared" si="12"/>
        <v>0</v>
      </c>
      <c r="AE45" s="156">
        <f t="shared" si="12"/>
        <v>0</v>
      </c>
      <c r="AF45" s="156">
        <f t="shared" si="12"/>
        <v>0</v>
      </c>
      <c r="AG45" s="156">
        <f t="shared" si="12"/>
        <v>0</v>
      </c>
      <c r="AH45" s="156">
        <f t="shared" si="12"/>
        <v>0</v>
      </c>
      <c r="AI45" s="156">
        <f t="shared" si="12"/>
        <v>0</v>
      </c>
      <c r="AJ45" s="156">
        <f t="shared" si="12"/>
        <v>0</v>
      </c>
      <c r="AK45" s="156">
        <f t="shared" si="12"/>
        <v>0</v>
      </c>
      <c r="AL45" s="156">
        <f t="shared" si="13"/>
        <v>0</v>
      </c>
      <c r="AM45" s="156">
        <f t="shared" si="13"/>
        <v>0</v>
      </c>
      <c r="AN45" s="156">
        <f t="shared" si="13"/>
        <v>0</v>
      </c>
      <c r="AO45" s="159">
        <f t="shared" si="8"/>
        <v>23200</v>
      </c>
      <c r="AP45" s="192"/>
      <c r="AQ45" s="156">
        <v>21</v>
      </c>
      <c r="AR45" s="156">
        <f t="shared" si="14"/>
        <v>0</v>
      </c>
      <c r="AS45" s="156">
        <f t="shared" si="14"/>
        <v>0</v>
      </c>
      <c r="AT45" s="156">
        <f t="shared" si="14"/>
        <v>0</v>
      </c>
      <c r="AU45" s="156">
        <f t="shared" si="14"/>
        <v>0</v>
      </c>
      <c r="AV45" s="156">
        <f t="shared" si="14"/>
        <v>0</v>
      </c>
      <c r="AW45" s="156">
        <f t="shared" si="14"/>
        <v>0</v>
      </c>
      <c r="AX45" s="156">
        <f t="shared" si="14"/>
        <v>0</v>
      </c>
      <c r="AY45" s="156">
        <f t="shared" si="14"/>
        <v>0</v>
      </c>
      <c r="AZ45" s="156">
        <f t="shared" si="14"/>
        <v>0</v>
      </c>
      <c r="BA45" s="156">
        <f t="shared" si="14"/>
        <v>0</v>
      </c>
      <c r="BB45" s="156">
        <f t="shared" si="14"/>
        <v>0</v>
      </c>
      <c r="BC45" s="156">
        <f t="shared" si="14"/>
        <v>0</v>
      </c>
      <c r="BD45" s="156">
        <f t="shared" si="14"/>
        <v>0</v>
      </c>
      <c r="BE45" s="156">
        <f t="shared" si="14"/>
        <v>0</v>
      </c>
      <c r="BF45" s="156">
        <f t="shared" si="14"/>
        <v>0</v>
      </c>
      <c r="BG45" s="156">
        <f t="shared" si="15"/>
        <v>0</v>
      </c>
      <c r="BH45" s="156">
        <f t="shared" si="15"/>
        <v>0</v>
      </c>
      <c r="BI45" s="156">
        <f t="shared" si="15"/>
        <v>0</v>
      </c>
      <c r="BJ45" s="159">
        <f t="shared" si="9"/>
        <v>0</v>
      </c>
      <c r="BK45" s="220"/>
      <c r="BL45" s="220"/>
      <c r="BM45" s="220">
        <f t="shared" si="6"/>
        <v>526200</v>
      </c>
    </row>
    <row r="46" spans="1:65" x14ac:dyDescent="0.25">
      <c r="A46" s="156">
        <v>22</v>
      </c>
      <c r="B46" s="156">
        <f t="shared" si="10"/>
        <v>34000</v>
      </c>
      <c r="C46" s="156">
        <f t="shared" si="10"/>
        <v>0</v>
      </c>
      <c r="D46" s="156">
        <f t="shared" si="10"/>
        <v>0</v>
      </c>
      <c r="E46" s="156">
        <f t="shared" si="10"/>
        <v>120000</v>
      </c>
      <c r="F46" s="156">
        <f t="shared" si="10"/>
        <v>48000</v>
      </c>
      <c r="G46" s="156">
        <f t="shared" si="10"/>
        <v>0</v>
      </c>
      <c r="H46" s="156">
        <f t="shared" si="10"/>
        <v>0</v>
      </c>
      <c r="I46" s="156">
        <f t="shared" si="10"/>
        <v>0</v>
      </c>
      <c r="J46" s="156">
        <f t="shared" si="10"/>
        <v>0</v>
      </c>
      <c r="K46" s="156">
        <f t="shared" si="10"/>
        <v>0</v>
      </c>
      <c r="L46" s="156">
        <f t="shared" si="11"/>
        <v>301000</v>
      </c>
      <c r="M46" s="156">
        <f t="shared" si="11"/>
        <v>0</v>
      </c>
      <c r="N46" s="156">
        <f t="shared" si="11"/>
        <v>0</v>
      </c>
      <c r="O46" s="156">
        <f t="shared" si="11"/>
        <v>0</v>
      </c>
      <c r="P46" s="156">
        <f t="shared" si="11"/>
        <v>0</v>
      </c>
      <c r="Q46" s="156">
        <f t="shared" si="11"/>
        <v>0</v>
      </c>
      <c r="R46" s="156">
        <f t="shared" si="11"/>
        <v>0</v>
      </c>
      <c r="S46" s="156">
        <f t="shared" si="11"/>
        <v>0</v>
      </c>
      <c r="T46" s="159">
        <f t="shared" si="7"/>
        <v>503000</v>
      </c>
      <c r="U46" s="192"/>
      <c r="V46" s="156">
        <v>22</v>
      </c>
      <c r="W46" s="156">
        <f t="shared" si="12"/>
        <v>0</v>
      </c>
      <c r="X46" s="156">
        <f t="shared" si="12"/>
        <v>23200</v>
      </c>
      <c r="Y46" s="156">
        <f t="shared" si="12"/>
        <v>0</v>
      </c>
      <c r="Z46" s="156">
        <f t="shared" si="12"/>
        <v>0</v>
      </c>
      <c r="AA46" s="156">
        <f t="shared" si="12"/>
        <v>0</v>
      </c>
      <c r="AB46" s="156">
        <f t="shared" si="12"/>
        <v>0</v>
      </c>
      <c r="AC46" s="156">
        <f t="shared" si="12"/>
        <v>0</v>
      </c>
      <c r="AD46" s="156">
        <f t="shared" si="12"/>
        <v>0</v>
      </c>
      <c r="AE46" s="156">
        <f t="shared" si="12"/>
        <v>0</v>
      </c>
      <c r="AF46" s="156">
        <f t="shared" si="12"/>
        <v>0</v>
      </c>
      <c r="AG46" s="156">
        <f t="shared" si="12"/>
        <v>0</v>
      </c>
      <c r="AH46" s="156">
        <f t="shared" si="12"/>
        <v>0</v>
      </c>
      <c r="AI46" s="156">
        <f t="shared" si="12"/>
        <v>0</v>
      </c>
      <c r="AJ46" s="156">
        <f t="shared" si="12"/>
        <v>0</v>
      </c>
      <c r="AK46" s="156">
        <f t="shared" si="12"/>
        <v>0</v>
      </c>
      <c r="AL46" s="156">
        <f t="shared" si="13"/>
        <v>0</v>
      </c>
      <c r="AM46" s="156">
        <f t="shared" si="13"/>
        <v>0</v>
      </c>
      <c r="AN46" s="156">
        <f t="shared" si="13"/>
        <v>0</v>
      </c>
      <c r="AO46" s="159">
        <f t="shared" si="8"/>
        <v>23200</v>
      </c>
      <c r="AP46" s="192"/>
      <c r="AQ46" s="156">
        <v>22</v>
      </c>
      <c r="AR46" s="156">
        <f t="shared" si="14"/>
        <v>0</v>
      </c>
      <c r="AS46" s="156">
        <f t="shared" si="14"/>
        <v>0</v>
      </c>
      <c r="AT46" s="156">
        <f t="shared" si="14"/>
        <v>0</v>
      </c>
      <c r="AU46" s="156">
        <f t="shared" si="14"/>
        <v>0</v>
      </c>
      <c r="AV46" s="156">
        <f t="shared" si="14"/>
        <v>0</v>
      </c>
      <c r="AW46" s="156">
        <f t="shared" si="14"/>
        <v>0</v>
      </c>
      <c r="AX46" s="156">
        <f t="shared" si="14"/>
        <v>0</v>
      </c>
      <c r="AY46" s="156">
        <f t="shared" si="14"/>
        <v>0</v>
      </c>
      <c r="AZ46" s="156">
        <f t="shared" si="14"/>
        <v>0</v>
      </c>
      <c r="BA46" s="156">
        <f t="shared" si="14"/>
        <v>0</v>
      </c>
      <c r="BB46" s="156">
        <f t="shared" si="14"/>
        <v>0</v>
      </c>
      <c r="BC46" s="156">
        <f t="shared" si="14"/>
        <v>0</v>
      </c>
      <c r="BD46" s="156">
        <f t="shared" si="14"/>
        <v>0</v>
      </c>
      <c r="BE46" s="156">
        <f t="shared" si="14"/>
        <v>0</v>
      </c>
      <c r="BF46" s="156">
        <f t="shared" si="14"/>
        <v>0</v>
      </c>
      <c r="BG46" s="156">
        <f t="shared" si="15"/>
        <v>0</v>
      </c>
      <c r="BH46" s="156">
        <f t="shared" si="15"/>
        <v>0</v>
      </c>
      <c r="BI46" s="156">
        <f t="shared" si="15"/>
        <v>0</v>
      </c>
      <c r="BJ46" s="159">
        <f t="shared" si="9"/>
        <v>0</v>
      </c>
      <c r="BK46" s="220"/>
      <c r="BL46" s="220"/>
      <c r="BM46" s="220">
        <f t="shared" si="6"/>
        <v>526200</v>
      </c>
    </row>
    <row r="47" spans="1:65" x14ac:dyDescent="0.25">
      <c r="A47" s="156">
        <v>23</v>
      </c>
      <c r="B47" s="156">
        <f t="shared" si="10"/>
        <v>34000</v>
      </c>
      <c r="C47" s="156">
        <f t="shared" si="10"/>
        <v>0</v>
      </c>
      <c r="D47" s="156">
        <f t="shared" si="10"/>
        <v>0</v>
      </c>
      <c r="E47" s="156">
        <f t="shared" si="10"/>
        <v>120000</v>
      </c>
      <c r="F47" s="156">
        <f t="shared" si="10"/>
        <v>48000</v>
      </c>
      <c r="G47" s="156">
        <f t="shared" si="10"/>
        <v>0</v>
      </c>
      <c r="H47" s="156">
        <f t="shared" si="10"/>
        <v>0</v>
      </c>
      <c r="I47" s="156">
        <f t="shared" si="10"/>
        <v>0</v>
      </c>
      <c r="J47" s="156">
        <f t="shared" si="10"/>
        <v>0</v>
      </c>
      <c r="K47" s="156">
        <f t="shared" si="10"/>
        <v>0</v>
      </c>
      <c r="L47" s="156">
        <f t="shared" si="11"/>
        <v>301000</v>
      </c>
      <c r="M47" s="156">
        <f t="shared" si="11"/>
        <v>0</v>
      </c>
      <c r="N47" s="156">
        <f t="shared" si="11"/>
        <v>0</v>
      </c>
      <c r="O47" s="156">
        <f t="shared" si="11"/>
        <v>0</v>
      </c>
      <c r="P47" s="156">
        <f t="shared" si="11"/>
        <v>0</v>
      </c>
      <c r="Q47" s="156">
        <f t="shared" si="11"/>
        <v>0</v>
      </c>
      <c r="R47" s="156">
        <f t="shared" si="11"/>
        <v>0</v>
      </c>
      <c r="S47" s="156">
        <f t="shared" si="11"/>
        <v>0</v>
      </c>
      <c r="T47" s="159">
        <f t="shared" si="7"/>
        <v>503000</v>
      </c>
      <c r="U47" s="192"/>
      <c r="V47" s="156">
        <v>23</v>
      </c>
      <c r="W47" s="156">
        <f t="shared" si="12"/>
        <v>0</v>
      </c>
      <c r="X47" s="156">
        <f t="shared" si="12"/>
        <v>23200</v>
      </c>
      <c r="Y47" s="156">
        <f t="shared" si="12"/>
        <v>0</v>
      </c>
      <c r="Z47" s="156">
        <f t="shared" si="12"/>
        <v>0</v>
      </c>
      <c r="AA47" s="156">
        <f t="shared" si="12"/>
        <v>0</v>
      </c>
      <c r="AB47" s="156">
        <f t="shared" si="12"/>
        <v>0</v>
      </c>
      <c r="AC47" s="156">
        <f t="shared" si="12"/>
        <v>0</v>
      </c>
      <c r="AD47" s="156">
        <f t="shared" si="12"/>
        <v>0</v>
      </c>
      <c r="AE47" s="156">
        <f t="shared" si="12"/>
        <v>0</v>
      </c>
      <c r="AF47" s="156">
        <f t="shared" si="12"/>
        <v>0</v>
      </c>
      <c r="AG47" s="156">
        <f t="shared" si="12"/>
        <v>0</v>
      </c>
      <c r="AH47" s="156">
        <f t="shared" si="12"/>
        <v>0</v>
      </c>
      <c r="AI47" s="156">
        <f t="shared" si="12"/>
        <v>0</v>
      </c>
      <c r="AJ47" s="156">
        <f t="shared" si="12"/>
        <v>0</v>
      </c>
      <c r="AK47" s="156">
        <f t="shared" si="12"/>
        <v>0</v>
      </c>
      <c r="AL47" s="156">
        <f t="shared" si="13"/>
        <v>0</v>
      </c>
      <c r="AM47" s="156">
        <f t="shared" si="13"/>
        <v>0</v>
      </c>
      <c r="AN47" s="156">
        <f t="shared" si="13"/>
        <v>0</v>
      </c>
      <c r="AO47" s="159">
        <f t="shared" si="8"/>
        <v>23200</v>
      </c>
      <c r="AP47" s="192"/>
      <c r="AQ47" s="156">
        <v>23</v>
      </c>
      <c r="AR47" s="156">
        <f t="shared" si="14"/>
        <v>0</v>
      </c>
      <c r="AS47" s="156">
        <f t="shared" si="14"/>
        <v>0</v>
      </c>
      <c r="AT47" s="156">
        <f t="shared" si="14"/>
        <v>0</v>
      </c>
      <c r="AU47" s="156">
        <f t="shared" si="14"/>
        <v>0</v>
      </c>
      <c r="AV47" s="156">
        <f t="shared" si="14"/>
        <v>0</v>
      </c>
      <c r="AW47" s="156">
        <f t="shared" si="14"/>
        <v>0</v>
      </c>
      <c r="AX47" s="156">
        <f t="shared" si="14"/>
        <v>0</v>
      </c>
      <c r="AY47" s="156">
        <f t="shared" si="14"/>
        <v>0</v>
      </c>
      <c r="AZ47" s="156">
        <f t="shared" si="14"/>
        <v>0</v>
      </c>
      <c r="BA47" s="156">
        <f t="shared" si="14"/>
        <v>0</v>
      </c>
      <c r="BB47" s="156">
        <f t="shared" si="14"/>
        <v>0</v>
      </c>
      <c r="BC47" s="156">
        <f t="shared" si="14"/>
        <v>0</v>
      </c>
      <c r="BD47" s="156">
        <f t="shared" si="14"/>
        <v>0</v>
      </c>
      <c r="BE47" s="156">
        <f t="shared" si="14"/>
        <v>0</v>
      </c>
      <c r="BF47" s="156">
        <f t="shared" si="14"/>
        <v>0</v>
      </c>
      <c r="BG47" s="156">
        <f t="shared" si="15"/>
        <v>0</v>
      </c>
      <c r="BH47" s="156">
        <f t="shared" si="15"/>
        <v>0</v>
      </c>
      <c r="BI47" s="156">
        <f t="shared" si="15"/>
        <v>0</v>
      </c>
      <c r="BJ47" s="159">
        <f t="shared" si="9"/>
        <v>0</v>
      </c>
      <c r="BK47" s="220"/>
      <c r="BL47" s="220"/>
      <c r="BM47" s="220">
        <f t="shared" si="6"/>
        <v>526200</v>
      </c>
    </row>
    <row r="48" spans="1:65" x14ac:dyDescent="0.25">
      <c r="A48" s="156">
        <v>24</v>
      </c>
      <c r="B48" s="156">
        <f t="shared" si="10"/>
        <v>34000</v>
      </c>
      <c r="C48" s="156">
        <f t="shared" si="10"/>
        <v>0</v>
      </c>
      <c r="D48" s="156">
        <f t="shared" si="10"/>
        <v>0</v>
      </c>
      <c r="E48" s="156">
        <f t="shared" si="10"/>
        <v>120000</v>
      </c>
      <c r="F48" s="156">
        <f t="shared" si="10"/>
        <v>48000</v>
      </c>
      <c r="G48" s="156">
        <f t="shared" si="10"/>
        <v>0</v>
      </c>
      <c r="H48" s="156">
        <f t="shared" si="10"/>
        <v>0</v>
      </c>
      <c r="I48" s="156">
        <f t="shared" si="10"/>
        <v>0</v>
      </c>
      <c r="J48" s="156">
        <f t="shared" si="10"/>
        <v>0</v>
      </c>
      <c r="K48" s="156">
        <f t="shared" si="10"/>
        <v>0</v>
      </c>
      <c r="L48" s="156">
        <f t="shared" si="11"/>
        <v>301000</v>
      </c>
      <c r="M48" s="156">
        <f t="shared" si="11"/>
        <v>0</v>
      </c>
      <c r="N48" s="156">
        <f t="shared" si="11"/>
        <v>0</v>
      </c>
      <c r="O48" s="156">
        <f t="shared" si="11"/>
        <v>0</v>
      </c>
      <c r="P48" s="156">
        <f t="shared" si="11"/>
        <v>0</v>
      </c>
      <c r="Q48" s="156">
        <f t="shared" si="11"/>
        <v>0</v>
      </c>
      <c r="R48" s="156">
        <f t="shared" si="11"/>
        <v>0</v>
      </c>
      <c r="S48" s="156">
        <f t="shared" si="11"/>
        <v>0</v>
      </c>
      <c r="T48" s="159">
        <f t="shared" si="7"/>
        <v>503000</v>
      </c>
      <c r="U48" s="192"/>
      <c r="V48" s="156">
        <v>24</v>
      </c>
      <c r="W48" s="156">
        <f t="shared" si="12"/>
        <v>0</v>
      </c>
      <c r="X48" s="156">
        <f t="shared" si="12"/>
        <v>23200</v>
      </c>
      <c r="Y48" s="156">
        <f t="shared" si="12"/>
        <v>0</v>
      </c>
      <c r="Z48" s="156">
        <f t="shared" si="12"/>
        <v>0</v>
      </c>
      <c r="AA48" s="156">
        <f t="shared" si="12"/>
        <v>0</v>
      </c>
      <c r="AB48" s="156">
        <f t="shared" si="12"/>
        <v>0</v>
      </c>
      <c r="AC48" s="156">
        <f t="shared" si="12"/>
        <v>0</v>
      </c>
      <c r="AD48" s="156">
        <f t="shared" si="12"/>
        <v>0</v>
      </c>
      <c r="AE48" s="156">
        <f t="shared" si="12"/>
        <v>0</v>
      </c>
      <c r="AF48" s="156">
        <f t="shared" si="12"/>
        <v>0</v>
      </c>
      <c r="AG48" s="156">
        <f t="shared" si="12"/>
        <v>0</v>
      </c>
      <c r="AH48" s="156">
        <f t="shared" si="12"/>
        <v>0</v>
      </c>
      <c r="AI48" s="156">
        <f t="shared" si="12"/>
        <v>0</v>
      </c>
      <c r="AJ48" s="156">
        <f t="shared" si="12"/>
        <v>0</v>
      </c>
      <c r="AK48" s="156">
        <f t="shared" si="12"/>
        <v>0</v>
      </c>
      <c r="AL48" s="156">
        <f t="shared" si="13"/>
        <v>0</v>
      </c>
      <c r="AM48" s="156">
        <f t="shared" si="13"/>
        <v>0</v>
      </c>
      <c r="AN48" s="156">
        <f t="shared" si="13"/>
        <v>0</v>
      </c>
      <c r="AO48" s="159">
        <f t="shared" si="8"/>
        <v>23200</v>
      </c>
      <c r="AP48" s="192"/>
      <c r="AQ48" s="156">
        <v>24</v>
      </c>
      <c r="AR48" s="156">
        <f t="shared" si="14"/>
        <v>0</v>
      </c>
      <c r="AS48" s="156">
        <f t="shared" si="14"/>
        <v>0</v>
      </c>
      <c r="AT48" s="156">
        <f t="shared" si="14"/>
        <v>0</v>
      </c>
      <c r="AU48" s="156">
        <f t="shared" si="14"/>
        <v>0</v>
      </c>
      <c r="AV48" s="156">
        <f t="shared" si="14"/>
        <v>0</v>
      </c>
      <c r="AW48" s="156">
        <f t="shared" si="14"/>
        <v>0</v>
      </c>
      <c r="AX48" s="156">
        <f t="shared" si="14"/>
        <v>0</v>
      </c>
      <c r="AY48" s="156">
        <f t="shared" si="14"/>
        <v>0</v>
      </c>
      <c r="AZ48" s="156">
        <f t="shared" si="14"/>
        <v>0</v>
      </c>
      <c r="BA48" s="156">
        <f t="shared" si="14"/>
        <v>0</v>
      </c>
      <c r="BB48" s="156">
        <f t="shared" si="14"/>
        <v>0</v>
      </c>
      <c r="BC48" s="156">
        <f t="shared" si="14"/>
        <v>0</v>
      </c>
      <c r="BD48" s="156">
        <f t="shared" si="14"/>
        <v>0</v>
      </c>
      <c r="BE48" s="156">
        <f t="shared" si="14"/>
        <v>0</v>
      </c>
      <c r="BF48" s="156">
        <f t="shared" si="14"/>
        <v>0</v>
      </c>
      <c r="BG48" s="156">
        <f t="shared" si="15"/>
        <v>0</v>
      </c>
      <c r="BH48" s="156">
        <f t="shared" si="15"/>
        <v>0</v>
      </c>
      <c r="BI48" s="156">
        <f t="shared" si="15"/>
        <v>0</v>
      </c>
      <c r="BJ48" s="159">
        <f t="shared" si="9"/>
        <v>0</v>
      </c>
      <c r="BK48" s="220"/>
      <c r="BL48" s="220"/>
      <c r="BM48" s="220">
        <f t="shared" si="6"/>
        <v>526200</v>
      </c>
    </row>
    <row r="49" spans="1:65" x14ac:dyDescent="0.25">
      <c r="A49" s="156">
        <v>25</v>
      </c>
      <c r="B49" s="156">
        <f t="shared" si="10"/>
        <v>34000</v>
      </c>
      <c r="C49" s="156">
        <f t="shared" si="10"/>
        <v>0</v>
      </c>
      <c r="D49" s="156">
        <f t="shared" si="10"/>
        <v>0</v>
      </c>
      <c r="E49" s="156">
        <f t="shared" si="10"/>
        <v>120000</v>
      </c>
      <c r="F49" s="156">
        <f t="shared" si="10"/>
        <v>48000</v>
      </c>
      <c r="G49" s="156">
        <f t="shared" si="10"/>
        <v>0</v>
      </c>
      <c r="H49" s="156">
        <f t="shared" si="10"/>
        <v>0</v>
      </c>
      <c r="I49" s="156">
        <f t="shared" si="10"/>
        <v>0</v>
      </c>
      <c r="J49" s="156">
        <f t="shared" si="10"/>
        <v>0</v>
      </c>
      <c r="K49" s="156">
        <f t="shared" si="10"/>
        <v>0</v>
      </c>
      <c r="L49" s="156">
        <f t="shared" si="11"/>
        <v>301000</v>
      </c>
      <c r="M49" s="156">
        <f t="shared" si="11"/>
        <v>0</v>
      </c>
      <c r="N49" s="156">
        <f t="shared" si="11"/>
        <v>0</v>
      </c>
      <c r="O49" s="156">
        <f t="shared" si="11"/>
        <v>0</v>
      </c>
      <c r="P49" s="156">
        <f t="shared" si="11"/>
        <v>0</v>
      </c>
      <c r="Q49" s="156">
        <f t="shared" si="11"/>
        <v>0</v>
      </c>
      <c r="R49" s="156">
        <f t="shared" si="11"/>
        <v>0</v>
      </c>
      <c r="S49" s="156">
        <f t="shared" si="11"/>
        <v>0</v>
      </c>
      <c r="T49" s="159">
        <f t="shared" si="7"/>
        <v>503000</v>
      </c>
      <c r="U49" s="192"/>
      <c r="V49" s="156">
        <v>25</v>
      </c>
      <c r="W49" s="156">
        <f t="shared" si="12"/>
        <v>0</v>
      </c>
      <c r="X49" s="156">
        <f t="shared" si="12"/>
        <v>23200</v>
      </c>
      <c r="Y49" s="156">
        <f t="shared" si="12"/>
        <v>0</v>
      </c>
      <c r="Z49" s="156">
        <f t="shared" si="12"/>
        <v>0</v>
      </c>
      <c r="AA49" s="156">
        <f t="shared" si="12"/>
        <v>0</v>
      </c>
      <c r="AB49" s="156">
        <f t="shared" si="12"/>
        <v>0</v>
      </c>
      <c r="AC49" s="156">
        <f t="shared" si="12"/>
        <v>0</v>
      </c>
      <c r="AD49" s="156">
        <f t="shared" si="12"/>
        <v>0</v>
      </c>
      <c r="AE49" s="156">
        <f t="shared" si="12"/>
        <v>0</v>
      </c>
      <c r="AF49" s="156">
        <f t="shared" si="12"/>
        <v>0</v>
      </c>
      <c r="AG49" s="156">
        <f t="shared" si="12"/>
        <v>0</v>
      </c>
      <c r="AH49" s="156">
        <f t="shared" si="12"/>
        <v>0</v>
      </c>
      <c r="AI49" s="156">
        <f t="shared" si="12"/>
        <v>0</v>
      </c>
      <c r="AJ49" s="156">
        <f t="shared" si="12"/>
        <v>0</v>
      </c>
      <c r="AK49" s="156">
        <f t="shared" si="12"/>
        <v>0</v>
      </c>
      <c r="AL49" s="156">
        <f t="shared" si="13"/>
        <v>0</v>
      </c>
      <c r="AM49" s="156">
        <f t="shared" si="13"/>
        <v>0</v>
      </c>
      <c r="AN49" s="156">
        <f t="shared" si="13"/>
        <v>0</v>
      </c>
      <c r="AO49" s="159">
        <f t="shared" si="8"/>
        <v>23200</v>
      </c>
      <c r="AP49" s="192"/>
      <c r="AQ49" s="156">
        <v>25</v>
      </c>
      <c r="AR49" s="156">
        <f t="shared" si="14"/>
        <v>0</v>
      </c>
      <c r="AS49" s="156">
        <f t="shared" si="14"/>
        <v>0</v>
      </c>
      <c r="AT49" s="156">
        <f t="shared" si="14"/>
        <v>0</v>
      </c>
      <c r="AU49" s="156">
        <f t="shared" si="14"/>
        <v>0</v>
      </c>
      <c r="AV49" s="156">
        <f t="shared" si="14"/>
        <v>0</v>
      </c>
      <c r="AW49" s="156">
        <f t="shared" si="14"/>
        <v>0</v>
      </c>
      <c r="AX49" s="156">
        <f t="shared" si="14"/>
        <v>0</v>
      </c>
      <c r="AY49" s="156">
        <f t="shared" si="14"/>
        <v>0</v>
      </c>
      <c r="AZ49" s="156">
        <f t="shared" si="14"/>
        <v>0</v>
      </c>
      <c r="BA49" s="156">
        <f t="shared" si="14"/>
        <v>0</v>
      </c>
      <c r="BB49" s="156">
        <f t="shared" si="14"/>
        <v>0</v>
      </c>
      <c r="BC49" s="156">
        <f t="shared" si="14"/>
        <v>0</v>
      </c>
      <c r="BD49" s="156">
        <f t="shared" si="14"/>
        <v>0</v>
      </c>
      <c r="BE49" s="156">
        <f t="shared" si="14"/>
        <v>0</v>
      </c>
      <c r="BF49" s="156">
        <f t="shared" si="14"/>
        <v>0</v>
      </c>
      <c r="BG49" s="156">
        <f t="shared" si="15"/>
        <v>0</v>
      </c>
      <c r="BH49" s="156">
        <f t="shared" si="15"/>
        <v>0</v>
      </c>
      <c r="BI49" s="156">
        <f t="shared" si="15"/>
        <v>0</v>
      </c>
      <c r="BJ49" s="159">
        <f t="shared" si="9"/>
        <v>0</v>
      </c>
      <c r="BK49" s="220"/>
      <c r="BL49" s="220"/>
      <c r="BM49" s="220">
        <f t="shared" si="6"/>
        <v>526200</v>
      </c>
    </row>
    <row r="50" spans="1:65" ht="15.75" thickBot="1" x14ac:dyDescent="0.3">
      <c r="A50" s="155"/>
      <c r="B50" s="156"/>
      <c r="C50" s="156"/>
      <c r="D50" s="156"/>
      <c r="E50" s="156"/>
      <c r="F50" s="156"/>
      <c r="G50" s="156"/>
      <c r="H50" s="156"/>
      <c r="I50" s="156"/>
      <c r="J50" s="156"/>
      <c r="K50" s="156"/>
      <c r="L50" s="156"/>
      <c r="M50" s="156"/>
      <c r="N50" s="156"/>
      <c r="O50" s="156"/>
      <c r="P50" s="156"/>
      <c r="Q50" s="156"/>
      <c r="R50" s="156"/>
      <c r="S50" s="156"/>
      <c r="T50" s="159">
        <f>SUM(T25:T49)</f>
        <v>12575000</v>
      </c>
      <c r="U50" s="192"/>
      <c r="V50" s="155"/>
      <c r="W50" s="156"/>
      <c r="X50" s="156"/>
      <c r="Y50" s="156"/>
      <c r="Z50" s="156"/>
      <c r="AA50" s="156"/>
      <c r="AB50" s="156"/>
      <c r="AC50" s="156"/>
      <c r="AD50" s="156"/>
      <c r="AE50" s="156"/>
      <c r="AF50" s="156"/>
      <c r="AG50" s="156"/>
      <c r="AH50" s="156"/>
      <c r="AI50" s="156"/>
      <c r="AJ50" s="156"/>
      <c r="AK50" s="156"/>
      <c r="AL50" s="156"/>
      <c r="AM50" s="156"/>
      <c r="AN50" s="156"/>
      <c r="AO50" s="159">
        <f>SUM(AO25:AO49)</f>
        <v>4203800</v>
      </c>
      <c r="AP50" s="192"/>
      <c r="AQ50" s="155"/>
      <c r="AR50" s="156"/>
      <c r="AS50" s="156"/>
      <c r="AT50" s="156"/>
      <c r="AU50" s="156"/>
      <c r="AV50" s="156"/>
      <c r="AW50" s="156"/>
      <c r="AX50" s="156"/>
      <c r="AY50" s="156"/>
      <c r="AZ50" s="156"/>
      <c r="BA50" s="156"/>
      <c r="BB50" s="156"/>
      <c r="BC50" s="156"/>
      <c r="BD50" s="156"/>
      <c r="BE50" s="156"/>
      <c r="BF50" s="156"/>
      <c r="BG50" s="156"/>
      <c r="BH50" s="156"/>
      <c r="BI50" s="156"/>
      <c r="BJ50" s="159">
        <f>SUM(BJ25:BJ49)</f>
        <v>1465000</v>
      </c>
      <c r="BK50" s="220"/>
      <c r="BL50" s="220"/>
      <c r="BM50" s="220">
        <f>SUM(BM25:BM49)</f>
        <v>18243800</v>
      </c>
    </row>
    <row r="51" spans="1:65" ht="15" customHeight="1" x14ac:dyDescent="0.25">
      <c r="R51" s="273" t="s">
        <v>32</v>
      </c>
      <c r="S51" s="188">
        <v>7.0000000000000007E-2</v>
      </c>
      <c r="T51" s="184">
        <f>NPV(S51,T25:T49)</f>
        <v>5861752.3386616176</v>
      </c>
      <c r="U51" s="154"/>
      <c r="AM51" s="273" t="s">
        <v>32</v>
      </c>
      <c r="AN51" s="180">
        <v>7.0000000000000007E-2</v>
      </c>
      <c r="AO51" s="160">
        <f>NPV(AN51,AO25:AO49)</f>
        <v>3058888.3254865259</v>
      </c>
      <c r="AP51" s="154"/>
      <c r="BH51" s="273" t="s">
        <v>32</v>
      </c>
      <c r="BI51" s="180">
        <v>7.0000000000000007E-2</v>
      </c>
      <c r="BJ51" s="160">
        <f>NPV(BI51,BJ25:BJ49)</f>
        <v>1203648.6477739012</v>
      </c>
      <c r="BK51" s="286" t="s">
        <v>32</v>
      </c>
      <c r="BL51" s="221">
        <v>7.0000000000000007E-2</v>
      </c>
      <c r="BM51" s="222">
        <f>NPV(BL51,BM25:BM49)</f>
        <v>10124289.311922045</v>
      </c>
    </row>
    <row r="52" spans="1:65" x14ac:dyDescent="0.25">
      <c r="R52" s="274"/>
      <c r="S52" s="185"/>
      <c r="T52" s="186"/>
      <c r="U52" s="154"/>
      <c r="AM52" s="274"/>
      <c r="AN52" s="181"/>
      <c r="AO52" s="161"/>
      <c r="AP52" s="154"/>
      <c r="BH52" s="274"/>
      <c r="BI52" s="181"/>
      <c r="BJ52" s="161"/>
      <c r="BK52" s="287"/>
      <c r="BL52" s="223"/>
      <c r="BM52" s="224"/>
    </row>
    <row r="53" spans="1:65" x14ac:dyDescent="0.25">
      <c r="R53" s="274"/>
      <c r="S53" s="189">
        <v>0.04</v>
      </c>
      <c r="T53" s="186">
        <f>NPV(S53,T25:T49)</f>
        <v>7857906.2116563972</v>
      </c>
      <c r="U53" s="154"/>
      <c r="AM53" s="274"/>
      <c r="AN53" s="182">
        <v>0.04</v>
      </c>
      <c r="AO53" s="161">
        <f>NPV(AN53,AO25:AO49)</f>
        <v>3471851.3514046795</v>
      </c>
      <c r="AP53" s="154"/>
      <c r="BH53" s="274"/>
      <c r="BI53" s="182">
        <v>0.04</v>
      </c>
      <c r="BJ53" s="161">
        <f>NPV(BI53,BJ25:BJ49)</f>
        <v>1305807.4228944525</v>
      </c>
      <c r="BK53" s="287"/>
      <c r="BL53" s="225">
        <v>0.04</v>
      </c>
      <c r="BM53" s="224">
        <f>NPV(BL53,BM25:BM49)</f>
        <v>12635564.985955527</v>
      </c>
    </row>
    <row r="54" spans="1:65" x14ac:dyDescent="0.25">
      <c r="R54" s="274"/>
      <c r="S54" s="185"/>
      <c r="T54" s="186"/>
      <c r="U54" s="154"/>
      <c r="AM54" s="274"/>
      <c r="AN54" s="181"/>
      <c r="AO54" s="161"/>
      <c r="AP54" s="154"/>
      <c r="BH54" s="274"/>
      <c r="BI54" s="181"/>
      <c r="BJ54" s="161"/>
      <c r="BK54" s="287"/>
      <c r="BL54" s="223"/>
      <c r="BM54" s="224"/>
    </row>
    <row r="55" spans="1:65" ht="15.75" thickBot="1" x14ac:dyDescent="0.3">
      <c r="R55" s="275"/>
      <c r="S55" s="190">
        <v>0</v>
      </c>
      <c r="T55" s="187">
        <f>NPV(S55,T25:T49)</f>
        <v>12575000</v>
      </c>
      <c r="U55" s="154"/>
      <c r="AM55" s="275"/>
      <c r="AN55" s="183">
        <v>0</v>
      </c>
      <c r="AO55" s="179">
        <f>NPV(AN55,AO25:AO49)</f>
        <v>4203800</v>
      </c>
      <c r="AP55" s="154"/>
      <c r="BH55" s="275"/>
      <c r="BI55" s="183">
        <v>0</v>
      </c>
      <c r="BJ55" s="179">
        <f>NPV(BI55,BJ25:BJ49)</f>
        <v>1465000</v>
      </c>
      <c r="BK55" s="288"/>
      <c r="BL55" s="226">
        <v>0</v>
      </c>
      <c r="BM55" s="227">
        <f>NPV(BL55,BM25:BM49)</f>
        <v>18243800</v>
      </c>
    </row>
    <row r="56" spans="1:65" x14ac:dyDescent="0.25">
      <c r="U56" s="167"/>
      <c r="AP56" s="167"/>
    </row>
  </sheetData>
  <mergeCells count="35">
    <mergeCell ref="BF14:BG14"/>
    <mergeCell ref="AR14:AT14"/>
    <mergeCell ref="AU14:AW14"/>
    <mergeCell ref="BK51:BK55"/>
    <mergeCell ref="R51:R55"/>
    <mergeCell ref="AM51:AM55"/>
    <mergeCell ref="BH51:BH55"/>
    <mergeCell ref="AC14:AD14"/>
    <mergeCell ref="AE14:AF14"/>
    <mergeCell ref="BH14:BI14"/>
    <mergeCell ref="AG14:AH14"/>
    <mergeCell ref="AI14:AJ14"/>
    <mergeCell ref="AK14:AL14"/>
    <mergeCell ref="AM14:AN14"/>
    <mergeCell ref="AX14:AY14"/>
    <mergeCell ref="AZ14:BA14"/>
    <mergeCell ref="BB14:BC14"/>
    <mergeCell ref="BD14:BE14"/>
    <mergeCell ref="AR9:BC9"/>
    <mergeCell ref="B1:H1"/>
    <mergeCell ref="J1:P1"/>
    <mergeCell ref="B2:H2"/>
    <mergeCell ref="W9:AH9"/>
    <mergeCell ref="AR2:AX2"/>
    <mergeCell ref="W14:AB14"/>
    <mergeCell ref="H10:Q11"/>
    <mergeCell ref="A13:S13"/>
    <mergeCell ref="B14:D14"/>
    <mergeCell ref="E14:G14"/>
    <mergeCell ref="H14:I14"/>
    <mergeCell ref="J14:K14"/>
    <mergeCell ref="L14:M14"/>
    <mergeCell ref="N14:O14"/>
    <mergeCell ref="P14:Q14"/>
    <mergeCell ref="R14:S14"/>
  </mergeCells>
  <pageMargins left="0.7" right="0.7" top="0.75" bottom="0.75" header="0.3" footer="0.3"/>
  <pageSetup paperSize="512" orientation="landscape"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C5EDE-A2C0-4253-AB8A-45E6127578C6}">
  <dimension ref="A1:AR56"/>
  <sheetViews>
    <sheetView topLeftCell="T25" zoomScaleNormal="100" workbookViewId="0">
      <selection activeCell="D22" sqref="D22"/>
    </sheetView>
  </sheetViews>
  <sheetFormatPr defaultRowHeight="15" x14ac:dyDescent="0.25"/>
  <cols>
    <col min="1" max="1" width="22.7109375" style="134" customWidth="1"/>
    <col min="2" max="2" width="10.85546875" style="134" bestFit="1" customWidth="1"/>
    <col min="3" max="3" width="9.85546875" style="134" bestFit="1" customWidth="1"/>
    <col min="4" max="4" width="9.140625" style="134"/>
    <col min="5" max="6" width="9.85546875" style="134" bestFit="1" customWidth="1"/>
    <col min="7" max="7" width="9.140625" style="134"/>
    <col min="8" max="8" width="9.85546875" style="134" bestFit="1" customWidth="1"/>
    <col min="9" max="13" width="9.140625" style="134"/>
    <col min="14" max="15" width="9.85546875" style="134" bestFit="1" customWidth="1"/>
    <col min="16" max="18" width="9.140625" style="134"/>
    <col min="19" max="19" width="9.28515625" style="134" bestFit="1" customWidth="1"/>
    <col min="20" max="20" width="14.28515625" style="134" bestFit="1" customWidth="1"/>
    <col min="21" max="21" width="5.7109375" style="134" customWidth="1"/>
    <col min="22" max="22" width="22.7109375" style="134" customWidth="1"/>
    <col min="23" max="23" width="13.28515625" style="134" customWidth="1"/>
    <col min="24" max="24" width="12.140625" style="134" customWidth="1"/>
    <col min="25" max="25" width="11.5703125" style="134" customWidth="1"/>
    <col min="26" max="26" width="9.85546875" style="134" bestFit="1" customWidth="1"/>
    <col min="27" max="27" width="9.7109375" style="134" customWidth="1"/>
    <col min="28" max="28" width="9.140625" style="134"/>
    <col min="29" max="29" width="9.85546875" style="134" bestFit="1" customWidth="1"/>
    <col min="30" max="40" width="9.140625" style="134"/>
    <col min="41" max="41" width="9.85546875" style="134" bestFit="1" customWidth="1"/>
    <col min="42" max="43" width="9.140625" style="134"/>
    <col min="44" max="44" width="11.42578125" style="134" customWidth="1"/>
    <col min="45" max="16384" width="9.140625" style="134"/>
  </cols>
  <sheetData>
    <row r="1" spans="1:44" ht="30" customHeight="1" x14ac:dyDescent="0.25">
      <c r="A1" s="138" t="s">
        <v>0</v>
      </c>
      <c r="B1" s="278" t="s">
        <v>186</v>
      </c>
      <c r="C1" s="279"/>
      <c r="D1" s="279"/>
      <c r="E1" s="279"/>
      <c r="F1" s="279"/>
      <c r="G1" s="279"/>
      <c r="H1" s="279"/>
      <c r="I1" s="135" t="s">
        <v>1</v>
      </c>
      <c r="J1" s="278" t="s">
        <v>94</v>
      </c>
      <c r="K1" s="278"/>
      <c r="L1" s="278"/>
      <c r="M1" s="278"/>
      <c r="N1" s="278"/>
      <c r="O1" s="278"/>
      <c r="P1" s="278"/>
      <c r="Q1" s="197"/>
      <c r="R1" s="197"/>
      <c r="S1" s="197"/>
    </row>
    <row r="2" spans="1:44" x14ac:dyDescent="0.25">
      <c r="A2" s="135" t="s">
        <v>2</v>
      </c>
      <c r="B2" s="285"/>
      <c r="C2" s="285"/>
      <c r="D2" s="285"/>
      <c r="E2" s="285"/>
      <c r="F2" s="285"/>
      <c r="G2" s="285"/>
      <c r="H2" s="285"/>
      <c r="I2" s="153"/>
      <c r="J2" s="153"/>
      <c r="K2" s="153"/>
      <c r="L2" s="153"/>
      <c r="M2" s="153"/>
    </row>
    <row r="3" spans="1:44" x14ac:dyDescent="0.25">
      <c r="A3" s="135"/>
      <c r="B3" s="152" t="s">
        <v>187</v>
      </c>
      <c r="C3" s="152"/>
      <c r="D3" s="152"/>
      <c r="E3" s="152"/>
      <c r="F3" s="152"/>
      <c r="G3" s="152"/>
      <c r="H3" s="152"/>
      <c r="I3" s="152"/>
      <c r="J3" s="152"/>
      <c r="K3" s="152"/>
      <c r="L3" s="152"/>
      <c r="M3" s="152"/>
    </row>
    <row r="4" spans="1:44" x14ac:dyDescent="0.25">
      <c r="A4" s="135" t="s">
        <v>25</v>
      </c>
      <c r="B4" s="135" t="s">
        <v>26</v>
      </c>
      <c r="C4" s="164" t="s">
        <v>29</v>
      </c>
      <c r="D4" s="153"/>
      <c r="E4" s="153"/>
      <c r="F4" s="153"/>
      <c r="G4" s="153"/>
      <c r="H4" s="153"/>
      <c r="I4" s="153"/>
      <c r="J4" s="153"/>
      <c r="K4" s="153"/>
      <c r="L4" s="153"/>
      <c r="M4" s="153"/>
      <c r="N4" s="153"/>
    </row>
    <row r="5" spans="1:44" x14ac:dyDescent="0.25">
      <c r="A5" s="135"/>
      <c r="B5" s="135" t="s">
        <v>3</v>
      </c>
      <c r="C5" s="195" t="s">
        <v>27</v>
      </c>
      <c r="D5" s="153"/>
      <c r="E5" s="153"/>
      <c r="F5" s="153"/>
      <c r="G5" s="153"/>
      <c r="H5" s="153"/>
      <c r="I5" s="153"/>
      <c r="J5" s="153"/>
      <c r="K5" s="153"/>
      <c r="L5" s="153"/>
      <c r="M5" s="153"/>
    </row>
    <row r="6" spans="1:44" ht="15" customHeight="1" x14ac:dyDescent="0.25">
      <c r="C6" s="195" t="s">
        <v>24</v>
      </c>
      <c r="D6" s="165"/>
      <c r="E6" s="165"/>
      <c r="F6" s="165"/>
      <c r="G6" s="165"/>
      <c r="H6" s="165"/>
      <c r="I6" s="165"/>
      <c r="J6" s="165"/>
      <c r="K6" s="165"/>
      <c r="L6" s="165"/>
      <c r="M6" s="165"/>
    </row>
    <row r="7" spans="1:44" x14ac:dyDescent="0.25">
      <c r="A7" s="136"/>
      <c r="B7" s="168"/>
      <c r="C7" s="195" t="s">
        <v>28</v>
      </c>
      <c r="D7" s="165"/>
      <c r="E7" s="165"/>
      <c r="F7" s="165"/>
      <c r="G7" s="165"/>
      <c r="H7" s="165"/>
      <c r="I7" s="165"/>
      <c r="J7" s="165"/>
      <c r="K7" s="165"/>
      <c r="L7" s="165"/>
      <c r="M7" s="165"/>
    </row>
    <row r="8" spans="1:44" x14ac:dyDescent="0.25">
      <c r="A8" s="66" t="s">
        <v>46</v>
      </c>
      <c r="B8" s="134" t="s">
        <v>191</v>
      </c>
      <c r="V8" s="67" t="s">
        <v>46</v>
      </c>
      <c r="W8" s="134" t="s">
        <v>221</v>
      </c>
    </row>
    <row r="9" spans="1:44" ht="15.75" customHeight="1" thickBot="1" x14ac:dyDescent="0.3">
      <c r="A9" s="138" t="s">
        <v>4</v>
      </c>
      <c r="B9" s="276" t="s">
        <v>195</v>
      </c>
      <c r="C9" s="276"/>
      <c r="D9" s="276"/>
      <c r="E9" s="276"/>
      <c r="F9" s="276"/>
      <c r="G9" s="276"/>
      <c r="H9" s="276"/>
      <c r="I9" s="276"/>
      <c r="J9" s="276"/>
      <c r="K9" s="276"/>
      <c r="L9" s="276"/>
      <c r="M9" s="276"/>
      <c r="V9" s="138" t="s">
        <v>23</v>
      </c>
      <c r="W9" s="276" t="s">
        <v>196</v>
      </c>
      <c r="X9" s="276"/>
      <c r="Y9" s="276"/>
      <c r="Z9" s="276"/>
      <c r="AA9" s="276"/>
      <c r="AB9" s="276"/>
      <c r="AC9" s="276"/>
      <c r="AD9" s="276"/>
      <c r="AE9" s="276"/>
      <c r="AF9" s="276"/>
      <c r="AG9" s="276"/>
      <c r="AH9" s="276"/>
    </row>
    <row r="10" spans="1:44" x14ac:dyDescent="0.25">
      <c r="A10" s="139" t="s">
        <v>5</v>
      </c>
      <c r="B10" s="140">
        <v>100</v>
      </c>
      <c r="C10" s="141"/>
      <c r="E10" s="141"/>
      <c r="F10" s="141"/>
      <c r="G10" s="198" t="s">
        <v>43</v>
      </c>
      <c r="H10" s="297" t="s">
        <v>615</v>
      </c>
      <c r="I10" s="281"/>
      <c r="J10" s="281"/>
      <c r="K10" s="281"/>
      <c r="L10" s="281"/>
      <c r="M10" s="281"/>
      <c r="N10" s="281"/>
      <c r="O10" s="281"/>
      <c r="P10" s="281"/>
      <c r="V10" s="139" t="s">
        <v>5</v>
      </c>
      <c r="W10" s="140">
        <v>100</v>
      </c>
      <c r="X10" s="141"/>
      <c r="Y10" s="141"/>
      <c r="Z10" s="141"/>
      <c r="AA10" s="141"/>
      <c r="AB10" s="141"/>
      <c r="AC10" s="141"/>
    </row>
    <row r="11" spans="1:44" x14ac:dyDescent="0.25">
      <c r="A11" s="142" t="s">
        <v>6</v>
      </c>
      <c r="B11" s="143">
        <v>50</v>
      </c>
      <c r="C11" s="136"/>
      <c r="D11" s="141"/>
      <c r="E11" s="141"/>
      <c r="F11" s="141"/>
      <c r="G11" s="141"/>
      <c r="H11" s="141"/>
      <c r="V11" s="142" t="s">
        <v>6</v>
      </c>
      <c r="W11" s="143">
        <v>100</v>
      </c>
      <c r="X11" s="136"/>
      <c r="Y11" s="141"/>
      <c r="Z11" s="141"/>
      <c r="AA11" s="141"/>
      <c r="AB11" s="141"/>
      <c r="AC11" s="141"/>
    </row>
    <row r="12" spans="1:44" ht="21.6" customHeight="1" thickBot="1" x14ac:dyDescent="0.3">
      <c r="A12" s="144" t="s">
        <v>3</v>
      </c>
      <c r="B12" s="151">
        <f>(B10/100)*(B11/100)</f>
        <v>0.5</v>
      </c>
      <c r="C12" s="146"/>
      <c r="D12" s="141"/>
      <c r="E12" s="141"/>
      <c r="F12" s="141"/>
      <c r="G12" s="141"/>
      <c r="H12" s="141"/>
      <c r="V12" s="144" t="s">
        <v>3</v>
      </c>
      <c r="W12" s="145">
        <f>(W10/100)*(W11/100)</f>
        <v>1</v>
      </c>
      <c r="X12" s="146"/>
      <c r="Y12" s="141"/>
      <c r="Z12" s="141"/>
      <c r="AA12" s="141"/>
      <c r="AB12" s="141"/>
      <c r="AC12" s="141"/>
      <c r="AQ12" s="68" t="s">
        <v>3</v>
      </c>
      <c r="AR12" s="245">
        <f>AVERAGE(B12,W12)</f>
        <v>0.75</v>
      </c>
    </row>
    <row r="13" spans="1:44" ht="15.75" thickBot="1" x14ac:dyDescent="0.3">
      <c r="A13" s="289" t="s">
        <v>40</v>
      </c>
      <c r="B13" s="289"/>
      <c r="C13" s="289"/>
      <c r="D13" s="289"/>
      <c r="E13" s="289"/>
      <c r="F13" s="289"/>
      <c r="G13" s="289"/>
      <c r="H13" s="289"/>
      <c r="I13" s="289"/>
      <c r="J13" s="289"/>
      <c r="K13" s="289"/>
      <c r="L13" s="289"/>
      <c r="M13" s="289"/>
      <c r="N13" s="289"/>
      <c r="O13" s="289"/>
      <c r="P13" s="289"/>
      <c r="Q13" s="289"/>
      <c r="R13" s="289"/>
      <c r="S13" s="289"/>
    </row>
    <row r="14" spans="1:44" s="167" customFormat="1" ht="50.1" customHeight="1" x14ac:dyDescent="0.25">
      <c r="A14" s="170" t="s">
        <v>7</v>
      </c>
      <c r="B14" s="277" t="s">
        <v>13</v>
      </c>
      <c r="C14" s="277"/>
      <c r="D14" s="277"/>
      <c r="E14" s="277" t="s">
        <v>14</v>
      </c>
      <c r="F14" s="277"/>
      <c r="G14" s="277"/>
      <c r="H14" s="277" t="s">
        <v>31</v>
      </c>
      <c r="I14" s="277"/>
      <c r="J14" s="277" t="s">
        <v>92</v>
      </c>
      <c r="K14" s="277"/>
      <c r="L14" s="277" t="s">
        <v>30</v>
      </c>
      <c r="M14" s="277"/>
      <c r="N14" s="277" t="s">
        <v>18</v>
      </c>
      <c r="O14" s="277"/>
      <c r="P14" s="277" t="s">
        <v>19</v>
      </c>
      <c r="Q14" s="277"/>
      <c r="R14" s="277" t="s">
        <v>20</v>
      </c>
      <c r="S14" s="280"/>
      <c r="V14" s="170" t="s">
        <v>7</v>
      </c>
      <c r="W14" s="271" t="s">
        <v>13</v>
      </c>
      <c r="X14" s="271"/>
      <c r="Y14" s="271"/>
      <c r="Z14" s="271" t="s">
        <v>14</v>
      </c>
      <c r="AA14" s="271"/>
      <c r="AB14" s="271"/>
      <c r="AC14" s="271" t="s">
        <v>15</v>
      </c>
      <c r="AD14" s="271"/>
      <c r="AE14" s="271" t="s">
        <v>16</v>
      </c>
      <c r="AF14" s="271"/>
      <c r="AG14" s="271" t="s">
        <v>17</v>
      </c>
      <c r="AH14" s="271"/>
      <c r="AI14" s="271" t="s">
        <v>18</v>
      </c>
      <c r="AJ14" s="271"/>
      <c r="AK14" s="271" t="s">
        <v>19</v>
      </c>
      <c r="AL14" s="271"/>
      <c r="AM14" s="271" t="s">
        <v>20</v>
      </c>
      <c r="AN14" s="272"/>
    </row>
    <row r="15" spans="1:44" s="167" customFormat="1" ht="60" customHeight="1" x14ac:dyDescent="0.25">
      <c r="A15" s="171" t="s">
        <v>8</v>
      </c>
      <c r="B15" s="150" t="s">
        <v>613</v>
      </c>
      <c r="C15" s="150" t="s">
        <v>614</v>
      </c>
      <c r="D15" s="150" t="s">
        <v>507</v>
      </c>
      <c r="E15" s="169" t="s">
        <v>210</v>
      </c>
      <c r="F15" s="150" t="s">
        <v>451</v>
      </c>
      <c r="G15" s="150" t="s">
        <v>508</v>
      </c>
      <c r="H15" s="150"/>
      <c r="I15" s="150"/>
      <c r="J15" s="150"/>
      <c r="K15" s="150"/>
      <c r="L15" s="150"/>
      <c r="M15" s="150"/>
      <c r="N15" s="150" t="s">
        <v>509</v>
      </c>
      <c r="O15" s="150" t="s">
        <v>451</v>
      </c>
      <c r="P15" s="150"/>
      <c r="Q15" s="150"/>
      <c r="R15" s="150"/>
      <c r="S15" s="172"/>
      <c r="V15" s="171" t="s">
        <v>8</v>
      </c>
      <c r="W15" s="150" t="s">
        <v>211</v>
      </c>
      <c r="X15" s="150" t="s">
        <v>212</v>
      </c>
      <c r="Y15" s="150" t="s">
        <v>213</v>
      </c>
      <c r="Z15" s="169" t="s">
        <v>214</v>
      </c>
      <c r="AA15" s="150"/>
      <c r="AB15" s="150"/>
      <c r="AC15" s="150"/>
      <c r="AD15" s="150"/>
      <c r="AE15" s="150"/>
      <c r="AF15" s="150"/>
      <c r="AG15" s="150"/>
      <c r="AH15" s="150"/>
      <c r="AI15" s="150"/>
      <c r="AJ15" s="150"/>
      <c r="AK15" s="150"/>
      <c r="AL15" s="150"/>
      <c r="AM15" s="150"/>
      <c r="AN15" s="172"/>
    </row>
    <row r="16" spans="1:44" s="167" customFormat="1" x14ac:dyDescent="0.25">
      <c r="A16" s="171" t="s">
        <v>9</v>
      </c>
      <c r="B16" s="149"/>
      <c r="C16" s="149"/>
      <c r="D16" s="149"/>
      <c r="E16" s="150"/>
      <c r="F16" s="150"/>
      <c r="G16" s="150"/>
      <c r="H16" s="150"/>
      <c r="I16" s="150"/>
      <c r="J16" s="150"/>
      <c r="K16" s="150"/>
      <c r="L16" s="150"/>
      <c r="M16" s="150"/>
      <c r="N16" s="150"/>
      <c r="O16" s="150"/>
      <c r="P16" s="150"/>
      <c r="Q16" s="150"/>
      <c r="R16" s="150"/>
      <c r="S16" s="172"/>
      <c r="V16" s="171" t="s">
        <v>9</v>
      </c>
      <c r="W16" s="149"/>
      <c r="X16" s="149"/>
      <c r="Y16" s="149"/>
      <c r="Z16" s="150"/>
      <c r="AA16" s="150"/>
      <c r="AB16" s="150"/>
      <c r="AC16" s="150"/>
      <c r="AD16" s="150"/>
      <c r="AE16" s="150"/>
      <c r="AF16" s="150"/>
      <c r="AG16" s="150"/>
      <c r="AH16" s="150"/>
      <c r="AI16" s="150"/>
      <c r="AJ16" s="150"/>
      <c r="AK16" s="150"/>
      <c r="AL16" s="150"/>
      <c r="AM16" s="150"/>
      <c r="AN16" s="172"/>
    </row>
    <row r="17" spans="1:44" s="167" customFormat="1" x14ac:dyDescent="0.25">
      <c r="A17" s="171" t="s">
        <v>10</v>
      </c>
      <c r="B17" s="147">
        <v>100000</v>
      </c>
      <c r="C17" s="147">
        <v>2000</v>
      </c>
      <c r="D17" s="147"/>
      <c r="E17" s="147">
        <v>60000</v>
      </c>
      <c r="F17" s="147">
        <f>E17*0.4</f>
        <v>24000</v>
      </c>
      <c r="G17" s="147">
        <f>22.5*7.5*6*3</f>
        <v>3037.5</v>
      </c>
      <c r="H17" s="147"/>
      <c r="I17" s="147"/>
      <c r="J17" s="147"/>
      <c r="K17" s="147"/>
      <c r="L17" s="147"/>
      <c r="M17" s="147"/>
      <c r="N17" s="147">
        <v>75000</v>
      </c>
      <c r="O17" s="147">
        <f>N17*0.4</f>
        <v>30000</v>
      </c>
      <c r="P17" s="147"/>
      <c r="Q17" s="147"/>
      <c r="R17" s="147"/>
      <c r="S17" s="173"/>
      <c r="V17" s="171" t="s">
        <v>10</v>
      </c>
      <c r="W17" s="147">
        <v>1250000</v>
      </c>
      <c r="X17" s="147">
        <v>1250000</v>
      </c>
      <c r="Y17" s="147">
        <v>25000</v>
      </c>
      <c r="Z17" s="147"/>
      <c r="AA17" s="147"/>
      <c r="AB17" s="147"/>
      <c r="AC17" s="147"/>
      <c r="AD17" s="147"/>
      <c r="AE17" s="147"/>
      <c r="AF17" s="147"/>
      <c r="AG17" s="147"/>
      <c r="AH17" s="147"/>
      <c r="AI17" s="147"/>
      <c r="AJ17" s="147"/>
      <c r="AK17" s="147"/>
      <c r="AL17" s="147"/>
      <c r="AM17" s="147"/>
      <c r="AN17" s="173"/>
    </row>
    <row r="18" spans="1:44" s="167" customFormat="1" x14ac:dyDescent="0.25">
      <c r="A18" s="171" t="s">
        <v>11</v>
      </c>
      <c r="B18" s="148">
        <v>1</v>
      </c>
      <c r="C18" s="148">
        <v>2</v>
      </c>
      <c r="D18" s="148"/>
      <c r="E18" s="148">
        <v>2</v>
      </c>
      <c r="F18" s="148">
        <v>2</v>
      </c>
      <c r="G18" s="148">
        <v>2</v>
      </c>
      <c r="H18" s="148"/>
      <c r="I18" s="148"/>
      <c r="J18" s="148"/>
      <c r="K18" s="148"/>
      <c r="L18" s="148"/>
      <c r="M18" s="148"/>
      <c r="N18" s="148">
        <v>1</v>
      </c>
      <c r="O18" s="148">
        <v>1</v>
      </c>
      <c r="P18" s="148"/>
      <c r="Q18" s="148"/>
      <c r="R18" s="148"/>
      <c r="S18" s="174"/>
      <c r="V18" s="171" t="s">
        <v>11</v>
      </c>
      <c r="W18" s="148">
        <v>1</v>
      </c>
      <c r="X18" s="148">
        <v>1</v>
      </c>
      <c r="Y18" s="148">
        <v>1</v>
      </c>
      <c r="Z18" s="148"/>
      <c r="AA18" s="148"/>
      <c r="AB18" s="148"/>
      <c r="AC18" s="148"/>
      <c r="AD18" s="148"/>
      <c r="AE18" s="148"/>
      <c r="AF18" s="148"/>
      <c r="AG18" s="148"/>
      <c r="AH18" s="148"/>
      <c r="AI18" s="148"/>
      <c r="AJ18" s="148"/>
      <c r="AK18" s="148"/>
      <c r="AL18" s="148"/>
      <c r="AM18" s="148"/>
      <c r="AN18" s="174"/>
    </row>
    <row r="19" spans="1:44" s="167" customFormat="1" x14ac:dyDescent="0.25">
      <c r="A19" s="171" t="s">
        <v>44</v>
      </c>
      <c r="B19" s="148">
        <v>1</v>
      </c>
      <c r="C19" s="148">
        <v>9</v>
      </c>
      <c r="D19" s="148"/>
      <c r="E19" s="148">
        <v>9</v>
      </c>
      <c r="F19" s="148">
        <v>9</v>
      </c>
      <c r="G19" s="148">
        <v>9</v>
      </c>
      <c r="H19" s="148"/>
      <c r="I19" s="148"/>
      <c r="J19" s="148"/>
      <c r="K19" s="148"/>
      <c r="L19" s="148"/>
      <c r="M19" s="148"/>
      <c r="N19" s="148">
        <v>1</v>
      </c>
      <c r="O19" s="148">
        <v>1</v>
      </c>
      <c r="P19" s="148"/>
      <c r="Q19" s="148"/>
      <c r="R19" s="148"/>
      <c r="S19" s="174"/>
      <c r="V19" s="171" t="s">
        <v>44</v>
      </c>
      <c r="W19" s="148">
        <v>1</v>
      </c>
      <c r="X19" s="148">
        <v>1</v>
      </c>
      <c r="Y19" s="148">
        <v>1</v>
      </c>
      <c r="Z19" s="148"/>
      <c r="AA19" s="148"/>
      <c r="AB19" s="148"/>
      <c r="AC19" s="148"/>
      <c r="AD19" s="148"/>
      <c r="AE19" s="148"/>
      <c r="AF19" s="148"/>
      <c r="AG19" s="148"/>
      <c r="AH19" s="148"/>
      <c r="AI19" s="148"/>
      <c r="AJ19" s="148"/>
      <c r="AK19" s="148"/>
      <c r="AL19" s="148"/>
      <c r="AM19" s="148"/>
      <c r="AN19" s="174"/>
    </row>
    <row r="20" spans="1:44" s="167" customFormat="1" x14ac:dyDescent="0.25">
      <c r="A20" s="171" t="s">
        <v>42</v>
      </c>
      <c r="B20" s="148">
        <v>1</v>
      </c>
      <c r="C20" s="148">
        <v>1</v>
      </c>
      <c r="D20" s="148"/>
      <c r="E20" s="148">
        <v>1</v>
      </c>
      <c r="F20" s="148">
        <v>1</v>
      </c>
      <c r="G20" s="148">
        <v>1</v>
      </c>
      <c r="H20" s="148"/>
      <c r="I20" s="148"/>
      <c r="J20" s="148"/>
      <c r="K20" s="148"/>
      <c r="L20" s="148"/>
      <c r="M20" s="148"/>
      <c r="N20" s="148">
        <v>1</v>
      </c>
      <c r="O20" s="148">
        <v>1</v>
      </c>
      <c r="P20" s="148"/>
      <c r="Q20" s="148"/>
      <c r="R20" s="148"/>
      <c r="S20" s="174"/>
      <c r="V20" s="171" t="s">
        <v>42</v>
      </c>
      <c r="W20" s="148"/>
      <c r="X20" s="148"/>
      <c r="Y20" s="148"/>
      <c r="Z20" s="148"/>
      <c r="AA20" s="148"/>
      <c r="AB20" s="148"/>
      <c r="AC20" s="148"/>
      <c r="AD20" s="148"/>
      <c r="AE20" s="148"/>
      <c r="AF20" s="148"/>
      <c r="AG20" s="148"/>
      <c r="AH20" s="148"/>
      <c r="AI20" s="148"/>
      <c r="AJ20" s="148"/>
      <c r="AK20" s="148"/>
      <c r="AL20" s="148"/>
      <c r="AM20" s="148"/>
      <c r="AN20" s="174"/>
    </row>
    <row r="21" spans="1:44" s="167" customFormat="1" ht="60" customHeight="1" thickBot="1" x14ac:dyDescent="0.3">
      <c r="A21" s="175" t="s">
        <v>12</v>
      </c>
      <c r="B21" s="176"/>
      <c r="C21" s="176"/>
      <c r="D21" s="176" t="s">
        <v>616</v>
      </c>
      <c r="E21" s="176"/>
      <c r="F21" s="176"/>
      <c r="G21" s="176" t="s">
        <v>511</v>
      </c>
      <c r="H21" s="176"/>
      <c r="I21" s="176"/>
      <c r="J21" s="176"/>
      <c r="K21" s="176"/>
      <c r="L21" s="176"/>
      <c r="M21" s="176"/>
      <c r="N21" s="176" t="s">
        <v>510</v>
      </c>
      <c r="O21" s="176"/>
      <c r="P21" s="176"/>
      <c r="Q21" s="176"/>
      <c r="R21" s="176"/>
      <c r="S21" s="177"/>
      <c r="V21" s="175" t="s">
        <v>12</v>
      </c>
      <c r="W21" s="176" t="s">
        <v>220</v>
      </c>
      <c r="X21" s="176"/>
      <c r="Y21" s="176"/>
      <c r="Z21" s="176"/>
      <c r="AA21" s="176"/>
      <c r="AB21" s="176"/>
      <c r="AC21" s="176"/>
      <c r="AD21" s="176"/>
      <c r="AE21" s="176"/>
      <c r="AF21" s="176"/>
      <c r="AG21" s="176"/>
      <c r="AH21" s="176"/>
      <c r="AI21" s="176"/>
      <c r="AJ21" s="176"/>
      <c r="AK21" s="176"/>
      <c r="AL21" s="176"/>
      <c r="AM21" s="176"/>
      <c r="AN21" s="177"/>
    </row>
    <row r="22" spans="1:44" s="167" customFormat="1" ht="15" customHeight="1" x14ac:dyDescent="0.25">
      <c r="A22" s="194"/>
      <c r="B22" s="178"/>
      <c r="C22" s="178"/>
      <c r="D22" s="178"/>
      <c r="E22" s="178"/>
      <c r="F22" s="178"/>
      <c r="G22" s="178"/>
      <c r="H22" s="178"/>
      <c r="I22" s="178"/>
      <c r="J22" s="178"/>
      <c r="K22" s="178"/>
      <c r="L22" s="178"/>
      <c r="M22" s="178"/>
      <c r="N22" s="178"/>
      <c r="O22" s="178"/>
      <c r="P22" s="178"/>
      <c r="Q22" s="178"/>
      <c r="R22" s="178"/>
      <c r="S22" s="178"/>
      <c r="V22" s="194"/>
      <c r="W22" s="178"/>
      <c r="X22" s="178"/>
      <c r="Y22" s="178"/>
      <c r="Z22" s="178"/>
      <c r="AA22" s="178"/>
      <c r="AB22" s="178"/>
      <c r="AC22" s="178"/>
      <c r="AD22" s="178"/>
      <c r="AE22" s="178"/>
      <c r="AF22" s="178"/>
      <c r="AG22" s="178"/>
      <c r="AH22" s="178"/>
      <c r="AI22" s="178"/>
      <c r="AJ22" s="178"/>
      <c r="AK22" s="178"/>
      <c r="AL22" s="178"/>
      <c r="AM22" s="178"/>
      <c r="AN22" s="178"/>
    </row>
    <row r="23" spans="1:44" x14ac:dyDescent="0.25">
      <c r="A23" s="193" t="s">
        <v>39</v>
      </c>
      <c r="B23" s="193"/>
      <c r="C23" s="193"/>
      <c r="D23" s="193"/>
      <c r="E23" s="193"/>
      <c r="F23" s="193"/>
      <c r="G23" s="193"/>
      <c r="H23" s="193"/>
      <c r="I23" s="193"/>
      <c r="J23" s="193"/>
      <c r="K23" s="193"/>
      <c r="L23" s="193"/>
      <c r="M23" s="193"/>
      <c r="N23" s="193"/>
      <c r="O23" s="193"/>
      <c r="P23" s="193"/>
      <c r="Q23" s="193"/>
      <c r="R23" s="193"/>
      <c r="U23" s="167"/>
      <c r="V23" s="193" t="s">
        <v>39</v>
      </c>
    </row>
    <row r="24" spans="1:44" x14ac:dyDescent="0.25">
      <c r="A24" s="157" t="s">
        <v>21</v>
      </c>
      <c r="B24" s="155"/>
      <c r="C24" s="155"/>
      <c r="D24" s="155"/>
      <c r="E24" s="155"/>
      <c r="F24" s="155"/>
      <c r="G24" s="155"/>
      <c r="H24" s="155"/>
      <c r="I24" s="155"/>
      <c r="J24" s="155"/>
      <c r="K24" s="155"/>
      <c r="L24" s="155"/>
      <c r="M24" s="155"/>
      <c r="N24" s="155"/>
      <c r="O24" s="155"/>
      <c r="P24" s="155"/>
      <c r="Q24" s="155"/>
      <c r="R24" s="155"/>
      <c r="S24" s="155"/>
      <c r="T24" s="158" t="s">
        <v>22</v>
      </c>
      <c r="U24" s="191"/>
      <c r="V24" s="157" t="s">
        <v>21</v>
      </c>
      <c r="W24" s="166"/>
      <c r="X24" s="166"/>
      <c r="Y24" s="166"/>
      <c r="Z24" s="166"/>
      <c r="AA24" s="166"/>
      <c r="AB24" s="166"/>
      <c r="AC24" s="166"/>
      <c r="AD24" s="166"/>
      <c r="AE24" s="166"/>
      <c r="AF24" s="166"/>
      <c r="AG24" s="166"/>
      <c r="AH24" s="166"/>
      <c r="AI24" s="166"/>
      <c r="AJ24" s="166"/>
      <c r="AK24" s="166"/>
      <c r="AL24" s="166"/>
      <c r="AM24" s="166"/>
      <c r="AN24" s="166"/>
      <c r="AO24" s="158" t="s">
        <v>22</v>
      </c>
      <c r="AP24" s="220"/>
      <c r="AQ24" s="220"/>
      <c r="AR24" s="228" t="s">
        <v>359</v>
      </c>
    </row>
    <row r="25" spans="1:44" x14ac:dyDescent="0.25">
      <c r="A25" s="156">
        <v>1</v>
      </c>
      <c r="B25" s="156">
        <f t="shared" ref="B25:Q40" si="0">IF($A25&lt;B$18,0,IF($A25=B$18,B$17,IF($A25&gt;(((B$19-1)*B$20)+B$18),0,IF(ROUND(($A25-B$18)/B$20,0)=ROUND(($A25-B$18)/B$20,1),B$17,0))))</f>
        <v>100000</v>
      </c>
      <c r="C25" s="156">
        <f t="shared" si="0"/>
        <v>0</v>
      </c>
      <c r="D25" s="156">
        <f t="shared" si="0"/>
        <v>0</v>
      </c>
      <c r="E25" s="156">
        <f t="shared" si="0"/>
        <v>0</v>
      </c>
      <c r="F25" s="156">
        <f t="shared" si="0"/>
        <v>0</v>
      </c>
      <c r="G25" s="156">
        <f t="shared" si="0"/>
        <v>0</v>
      </c>
      <c r="H25" s="156">
        <f t="shared" si="0"/>
        <v>0</v>
      </c>
      <c r="I25" s="156">
        <f t="shared" si="0"/>
        <v>0</v>
      </c>
      <c r="J25" s="156">
        <f t="shared" si="0"/>
        <v>0</v>
      </c>
      <c r="K25" s="156">
        <f t="shared" si="0"/>
        <v>0</v>
      </c>
      <c r="L25" s="156">
        <f t="shared" si="0"/>
        <v>0</v>
      </c>
      <c r="M25" s="156">
        <f t="shared" si="0"/>
        <v>0</v>
      </c>
      <c r="N25" s="156">
        <f t="shared" si="0"/>
        <v>75000</v>
      </c>
      <c r="O25" s="156">
        <f t="shared" si="0"/>
        <v>30000</v>
      </c>
      <c r="P25" s="156">
        <f t="shared" si="0"/>
        <v>0</v>
      </c>
      <c r="Q25" s="156">
        <f t="shared" si="0"/>
        <v>0</v>
      </c>
      <c r="R25" s="156">
        <f t="shared" ref="L25:S40" si="1">IF($A25&lt;R$18,0,IF($A25=R$18,R$17,IF($A25&gt;(((R$19-1)*R$20)+R$18),0,IF(ROUND(($A25-R$18)/R$20,0)=ROUND(($A25-R$18)/R$20,1),R$17,0))))</f>
        <v>0</v>
      </c>
      <c r="S25" s="156">
        <f t="shared" si="1"/>
        <v>0</v>
      </c>
      <c r="T25" s="159">
        <f>SUM(B25:S25)</f>
        <v>205000</v>
      </c>
      <c r="U25" s="192"/>
      <c r="V25" s="156">
        <v>1</v>
      </c>
      <c r="W25" s="156">
        <f t="shared" ref="W25:AL40" si="2">IF($A25&lt;W$18,0,IF($A25=W$18,W$17,IF($A25&gt;(((W$19-1)*W$20)+W$18),0,IF(ROUND(($A25-W$18)/W$20,0)=ROUND(($A25-W$18)/W$20,1),W$17,0))))</f>
        <v>1250000</v>
      </c>
      <c r="X25" s="156">
        <f t="shared" si="2"/>
        <v>1250000</v>
      </c>
      <c r="Y25" s="156">
        <f t="shared" si="2"/>
        <v>25000</v>
      </c>
      <c r="Z25" s="156">
        <f t="shared" si="2"/>
        <v>0</v>
      </c>
      <c r="AA25" s="156">
        <f t="shared" si="2"/>
        <v>0</v>
      </c>
      <c r="AB25" s="156">
        <f t="shared" si="2"/>
        <v>0</v>
      </c>
      <c r="AC25" s="156">
        <f t="shared" si="2"/>
        <v>0</v>
      </c>
      <c r="AD25" s="156">
        <f t="shared" si="2"/>
        <v>0</v>
      </c>
      <c r="AE25" s="156">
        <f t="shared" si="2"/>
        <v>0</v>
      </c>
      <c r="AF25" s="156">
        <f t="shared" si="2"/>
        <v>0</v>
      </c>
      <c r="AG25" s="156">
        <f t="shared" si="2"/>
        <v>0</v>
      </c>
      <c r="AH25" s="156">
        <f t="shared" si="2"/>
        <v>0</v>
      </c>
      <c r="AI25" s="156">
        <f t="shared" si="2"/>
        <v>0</v>
      </c>
      <c r="AJ25" s="156">
        <f t="shared" si="2"/>
        <v>0</v>
      </c>
      <c r="AK25" s="156">
        <f t="shared" si="2"/>
        <v>0</v>
      </c>
      <c r="AL25" s="156">
        <f t="shared" si="2"/>
        <v>0</v>
      </c>
      <c r="AM25" s="156">
        <f t="shared" ref="AG25:AN40" si="3">IF($A25&lt;AM$18,0,IF($A25=AM$18,AM$17,IF($A25&gt;(((AM$19-1)*AM$20)+AM$18),0,IF(ROUND(($A25-AM$18)/AM$20,0)=ROUND(($A25-AM$18)/AM$20,1),AM$17,0))))</f>
        <v>0</v>
      </c>
      <c r="AN25" s="156">
        <f t="shared" si="3"/>
        <v>0</v>
      </c>
      <c r="AO25" s="159">
        <f>SUM(W25:AN25)</f>
        <v>2525000</v>
      </c>
      <c r="AP25" s="220"/>
      <c r="AQ25" s="220"/>
      <c r="AR25" s="220">
        <f>T25+AO25</f>
        <v>2730000</v>
      </c>
    </row>
    <row r="26" spans="1:44" x14ac:dyDescent="0.25">
      <c r="A26" s="156">
        <v>2</v>
      </c>
      <c r="B26" s="156">
        <f t="shared" si="0"/>
        <v>0</v>
      </c>
      <c r="C26" s="156">
        <f t="shared" si="0"/>
        <v>2000</v>
      </c>
      <c r="D26" s="156">
        <f t="shared" si="0"/>
        <v>0</v>
      </c>
      <c r="E26" s="156">
        <f t="shared" si="0"/>
        <v>60000</v>
      </c>
      <c r="F26" s="156">
        <f t="shared" si="0"/>
        <v>24000</v>
      </c>
      <c r="G26" s="156">
        <f t="shared" si="0"/>
        <v>3037.5</v>
      </c>
      <c r="H26" s="156">
        <f t="shared" si="0"/>
        <v>0</v>
      </c>
      <c r="I26" s="156">
        <f t="shared" si="0"/>
        <v>0</v>
      </c>
      <c r="J26" s="156">
        <f t="shared" si="0"/>
        <v>0</v>
      </c>
      <c r="K26" s="156">
        <f t="shared" si="0"/>
        <v>0</v>
      </c>
      <c r="L26" s="156">
        <f t="shared" si="1"/>
        <v>0</v>
      </c>
      <c r="M26" s="156">
        <f t="shared" si="1"/>
        <v>0</v>
      </c>
      <c r="N26" s="156">
        <f t="shared" si="1"/>
        <v>0</v>
      </c>
      <c r="O26" s="156">
        <f t="shared" si="1"/>
        <v>0</v>
      </c>
      <c r="P26" s="156">
        <f t="shared" si="1"/>
        <v>0</v>
      </c>
      <c r="Q26" s="156">
        <f t="shared" si="1"/>
        <v>0</v>
      </c>
      <c r="R26" s="156">
        <f t="shared" si="1"/>
        <v>0</v>
      </c>
      <c r="S26" s="156">
        <f t="shared" si="1"/>
        <v>0</v>
      </c>
      <c r="T26" s="159">
        <f t="shared" ref="T26:T49" si="4">SUM(B26:S26)</f>
        <v>89037.5</v>
      </c>
      <c r="U26" s="192"/>
      <c r="V26" s="156">
        <v>2</v>
      </c>
      <c r="W26" s="156">
        <f t="shared" si="2"/>
        <v>0</v>
      </c>
      <c r="X26" s="156">
        <f t="shared" si="2"/>
        <v>0</v>
      </c>
      <c r="Y26" s="156">
        <f t="shared" si="2"/>
        <v>0</v>
      </c>
      <c r="Z26" s="156">
        <f t="shared" si="2"/>
        <v>0</v>
      </c>
      <c r="AA26" s="156">
        <f t="shared" si="2"/>
        <v>0</v>
      </c>
      <c r="AB26" s="156">
        <f t="shared" si="2"/>
        <v>0</v>
      </c>
      <c r="AC26" s="156">
        <f t="shared" si="2"/>
        <v>0</v>
      </c>
      <c r="AD26" s="156">
        <f t="shared" si="2"/>
        <v>0</v>
      </c>
      <c r="AE26" s="156">
        <f t="shared" si="2"/>
        <v>0</v>
      </c>
      <c r="AF26" s="156">
        <f t="shared" si="2"/>
        <v>0</v>
      </c>
      <c r="AG26" s="156">
        <f t="shared" si="3"/>
        <v>0</v>
      </c>
      <c r="AH26" s="156">
        <f t="shared" si="3"/>
        <v>0</v>
      </c>
      <c r="AI26" s="156">
        <f t="shared" si="3"/>
        <v>0</v>
      </c>
      <c r="AJ26" s="156">
        <f t="shared" si="3"/>
        <v>0</v>
      </c>
      <c r="AK26" s="156">
        <f t="shared" si="3"/>
        <v>0</v>
      </c>
      <c r="AL26" s="156">
        <f t="shared" si="3"/>
        <v>0</v>
      </c>
      <c r="AM26" s="156">
        <f t="shared" si="3"/>
        <v>0</v>
      </c>
      <c r="AN26" s="156">
        <f t="shared" si="3"/>
        <v>0</v>
      </c>
      <c r="AO26" s="159">
        <f t="shared" ref="AO26:AO49" si="5">SUM(W26:AN26)</f>
        <v>0</v>
      </c>
      <c r="AP26" s="220"/>
      <c r="AQ26" s="220"/>
      <c r="AR26" s="220">
        <f t="shared" ref="AR26:AR49" si="6">T26+AO26</f>
        <v>89037.5</v>
      </c>
    </row>
    <row r="27" spans="1:44" x14ac:dyDescent="0.25">
      <c r="A27" s="156">
        <v>3</v>
      </c>
      <c r="B27" s="156">
        <f t="shared" si="0"/>
        <v>0</v>
      </c>
      <c r="C27" s="156">
        <f t="shared" si="0"/>
        <v>2000</v>
      </c>
      <c r="D27" s="156">
        <f t="shared" si="0"/>
        <v>0</v>
      </c>
      <c r="E27" s="156">
        <f t="shared" si="0"/>
        <v>60000</v>
      </c>
      <c r="F27" s="156">
        <f t="shared" si="0"/>
        <v>24000</v>
      </c>
      <c r="G27" s="156">
        <f t="shared" si="0"/>
        <v>3037.5</v>
      </c>
      <c r="H27" s="156">
        <f t="shared" si="0"/>
        <v>0</v>
      </c>
      <c r="I27" s="156">
        <f t="shared" si="0"/>
        <v>0</v>
      </c>
      <c r="J27" s="156">
        <f t="shared" si="0"/>
        <v>0</v>
      </c>
      <c r="K27" s="156">
        <f t="shared" si="0"/>
        <v>0</v>
      </c>
      <c r="L27" s="156">
        <f t="shared" si="1"/>
        <v>0</v>
      </c>
      <c r="M27" s="156">
        <f t="shared" si="1"/>
        <v>0</v>
      </c>
      <c r="N27" s="156">
        <f t="shared" si="1"/>
        <v>0</v>
      </c>
      <c r="O27" s="156">
        <f t="shared" si="1"/>
        <v>0</v>
      </c>
      <c r="P27" s="156">
        <f t="shared" si="1"/>
        <v>0</v>
      </c>
      <c r="Q27" s="156">
        <f t="shared" si="1"/>
        <v>0</v>
      </c>
      <c r="R27" s="156">
        <f t="shared" si="1"/>
        <v>0</v>
      </c>
      <c r="S27" s="156">
        <f t="shared" si="1"/>
        <v>0</v>
      </c>
      <c r="T27" s="159">
        <f t="shared" si="4"/>
        <v>89037.5</v>
      </c>
      <c r="U27" s="192"/>
      <c r="V27" s="156">
        <v>3</v>
      </c>
      <c r="W27" s="156">
        <f t="shared" si="2"/>
        <v>0</v>
      </c>
      <c r="X27" s="156">
        <f t="shared" si="2"/>
        <v>0</v>
      </c>
      <c r="Y27" s="156">
        <f t="shared" si="2"/>
        <v>0</v>
      </c>
      <c r="Z27" s="156">
        <f t="shared" si="2"/>
        <v>0</v>
      </c>
      <c r="AA27" s="156">
        <f t="shared" si="2"/>
        <v>0</v>
      </c>
      <c r="AB27" s="156">
        <f t="shared" si="2"/>
        <v>0</v>
      </c>
      <c r="AC27" s="156">
        <f t="shared" si="2"/>
        <v>0</v>
      </c>
      <c r="AD27" s="156">
        <f t="shared" si="2"/>
        <v>0</v>
      </c>
      <c r="AE27" s="156">
        <f t="shared" si="2"/>
        <v>0</v>
      </c>
      <c r="AF27" s="156">
        <f t="shared" si="2"/>
        <v>0</v>
      </c>
      <c r="AG27" s="156">
        <f t="shared" si="3"/>
        <v>0</v>
      </c>
      <c r="AH27" s="156">
        <f t="shared" si="3"/>
        <v>0</v>
      </c>
      <c r="AI27" s="156">
        <f t="shared" si="3"/>
        <v>0</v>
      </c>
      <c r="AJ27" s="156">
        <f t="shared" si="3"/>
        <v>0</v>
      </c>
      <c r="AK27" s="156">
        <f t="shared" si="3"/>
        <v>0</v>
      </c>
      <c r="AL27" s="156">
        <f t="shared" si="3"/>
        <v>0</v>
      </c>
      <c r="AM27" s="156">
        <f t="shared" si="3"/>
        <v>0</v>
      </c>
      <c r="AN27" s="156">
        <f t="shared" si="3"/>
        <v>0</v>
      </c>
      <c r="AO27" s="159">
        <f t="shared" si="5"/>
        <v>0</v>
      </c>
      <c r="AP27" s="220"/>
      <c r="AQ27" s="220"/>
      <c r="AR27" s="220">
        <f t="shared" si="6"/>
        <v>89037.5</v>
      </c>
    </row>
    <row r="28" spans="1:44" x14ac:dyDescent="0.25">
      <c r="A28" s="156">
        <v>4</v>
      </c>
      <c r="B28" s="156">
        <f t="shared" si="0"/>
        <v>0</v>
      </c>
      <c r="C28" s="156">
        <f t="shared" si="0"/>
        <v>2000</v>
      </c>
      <c r="D28" s="156">
        <f t="shared" si="0"/>
        <v>0</v>
      </c>
      <c r="E28" s="156">
        <f t="shared" si="0"/>
        <v>60000</v>
      </c>
      <c r="F28" s="156">
        <f t="shared" si="0"/>
        <v>24000</v>
      </c>
      <c r="G28" s="156">
        <f t="shared" si="0"/>
        <v>3037.5</v>
      </c>
      <c r="H28" s="156">
        <f t="shared" si="0"/>
        <v>0</v>
      </c>
      <c r="I28" s="156">
        <f t="shared" si="0"/>
        <v>0</v>
      </c>
      <c r="J28" s="156">
        <f t="shared" si="0"/>
        <v>0</v>
      </c>
      <c r="K28" s="156">
        <f t="shared" si="0"/>
        <v>0</v>
      </c>
      <c r="L28" s="156">
        <f t="shared" si="1"/>
        <v>0</v>
      </c>
      <c r="M28" s="156">
        <f t="shared" si="1"/>
        <v>0</v>
      </c>
      <c r="N28" s="156">
        <f t="shared" si="1"/>
        <v>0</v>
      </c>
      <c r="O28" s="156">
        <f t="shared" si="1"/>
        <v>0</v>
      </c>
      <c r="P28" s="156">
        <f t="shared" si="1"/>
        <v>0</v>
      </c>
      <c r="Q28" s="156">
        <f t="shared" si="1"/>
        <v>0</v>
      </c>
      <c r="R28" s="156">
        <f t="shared" si="1"/>
        <v>0</v>
      </c>
      <c r="S28" s="156">
        <f t="shared" si="1"/>
        <v>0</v>
      </c>
      <c r="T28" s="159">
        <f t="shared" si="4"/>
        <v>89037.5</v>
      </c>
      <c r="U28" s="192"/>
      <c r="V28" s="156">
        <v>4</v>
      </c>
      <c r="W28" s="156">
        <f t="shared" si="2"/>
        <v>0</v>
      </c>
      <c r="X28" s="156">
        <f t="shared" si="2"/>
        <v>0</v>
      </c>
      <c r="Y28" s="156">
        <f t="shared" si="2"/>
        <v>0</v>
      </c>
      <c r="Z28" s="156">
        <f t="shared" si="2"/>
        <v>0</v>
      </c>
      <c r="AA28" s="156">
        <f t="shared" si="2"/>
        <v>0</v>
      </c>
      <c r="AB28" s="156">
        <f t="shared" si="2"/>
        <v>0</v>
      </c>
      <c r="AC28" s="156">
        <f t="shared" si="2"/>
        <v>0</v>
      </c>
      <c r="AD28" s="156">
        <f t="shared" si="2"/>
        <v>0</v>
      </c>
      <c r="AE28" s="156">
        <f t="shared" si="2"/>
        <v>0</v>
      </c>
      <c r="AF28" s="156">
        <f t="shared" si="2"/>
        <v>0</v>
      </c>
      <c r="AG28" s="156">
        <f t="shared" si="3"/>
        <v>0</v>
      </c>
      <c r="AH28" s="156">
        <f t="shared" si="3"/>
        <v>0</v>
      </c>
      <c r="AI28" s="156">
        <f t="shared" si="3"/>
        <v>0</v>
      </c>
      <c r="AJ28" s="156">
        <f t="shared" si="3"/>
        <v>0</v>
      </c>
      <c r="AK28" s="156">
        <f t="shared" si="3"/>
        <v>0</v>
      </c>
      <c r="AL28" s="156">
        <f t="shared" si="3"/>
        <v>0</v>
      </c>
      <c r="AM28" s="156">
        <f t="shared" si="3"/>
        <v>0</v>
      </c>
      <c r="AN28" s="156">
        <f t="shared" si="3"/>
        <v>0</v>
      </c>
      <c r="AO28" s="159">
        <f t="shared" si="5"/>
        <v>0</v>
      </c>
      <c r="AP28" s="220"/>
      <c r="AQ28" s="220"/>
      <c r="AR28" s="220">
        <f t="shared" si="6"/>
        <v>89037.5</v>
      </c>
    </row>
    <row r="29" spans="1:44" x14ac:dyDescent="0.25">
      <c r="A29" s="156">
        <v>5</v>
      </c>
      <c r="B29" s="156">
        <f t="shared" si="0"/>
        <v>0</v>
      </c>
      <c r="C29" s="156">
        <f t="shared" si="0"/>
        <v>2000</v>
      </c>
      <c r="D29" s="156">
        <f t="shared" si="0"/>
        <v>0</v>
      </c>
      <c r="E29" s="156">
        <f t="shared" si="0"/>
        <v>60000</v>
      </c>
      <c r="F29" s="156">
        <f t="shared" si="0"/>
        <v>24000</v>
      </c>
      <c r="G29" s="156">
        <f t="shared" si="0"/>
        <v>3037.5</v>
      </c>
      <c r="H29" s="156">
        <f t="shared" si="0"/>
        <v>0</v>
      </c>
      <c r="I29" s="156">
        <f t="shared" si="0"/>
        <v>0</v>
      </c>
      <c r="J29" s="156">
        <f t="shared" si="0"/>
        <v>0</v>
      </c>
      <c r="K29" s="156">
        <f t="shared" si="0"/>
        <v>0</v>
      </c>
      <c r="L29" s="156">
        <f t="shared" si="1"/>
        <v>0</v>
      </c>
      <c r="M29" s="156">
        <f t="shared" si="1"/>
        <v>0</v>
      </c>
      <c r="N29" s="156">
        <f t="shared" si="1"/>
        <v>0</v>
      </c>
      <c r="O29" s="156">
        <f t="shared" si="1"/>
        <v>0</v>
      </c>
      <c r="P29" s="156">
        <f t="shared" si="1"/>
        <v>0</v>
      </c>
      <c r="Q29" s="156">
        <f t="shared" si="1"/>
        <v>0</v>
      </c>
      <c r="R29" s="156">
        <f t="shared" si="1"/>
        <v>0</v>
      </c>
      <c r="S29" s="156">
        <f t="shared" si="1"/>
        <v>0</v>
      </c>
      <c r="T29" s="159">
        <f t="shared" si="4"/>
        <v>89037.5</v>
      </c>
      <c r="U29" s="192"/>
      <c r="V29" s="156">
        <v>5</v>
      </c>
      <c r="W29" s="156">
        <f t="shared" si="2"/>
        <v>0</v>
      </c>
      <c r="X29" s="156">
        <f t="shared" si="2"/>
        <v>0</v>
      </c>
      <c r="Y29" s="156">
        <f t="shared" si="2"/>
        <v>0</v>
      </c>
      <c r="Z29" s="156">
        <f t="shared" si="2"/>
        <v>0</v>
      </c>
      <c r="AA29" s="156">
        <f t="shared" si="2"/>
        <v>0</v>
      </c>
      <c r="AB29" s="156">
        <f t="shared" si="2"/>
        <v>0</v>
      </c>
      <c r="AC29" s="156">
        <f t="shared" si="2"/>
        <v>0</v>
      </c>
      <c r="AD29" s="156">
        <f t="shared" si="2"/>
        <v>0</v>
      </c>
      <c r="AE29" s="156">
        <f t="shared" si="2"/>
        <v>0</v>
      </c>
      <c r="AF29" s="156">
        <f t="shared" si="2"/>
        <v>0</v>
      </c>
      <c r="AG29" s="156">
        <f t="shared" si="2"/>
        <v>0</v>
      </c>
      <c r="AH29" s="156">
        <f t="shared" si="2"/>
        <v>0</v>
      </c>
      <c r="AI29" s="156">
        <f t="shared" si="2"/>
        <v>0</v>
      </c>
      <c r="AJ29" s="156">
        <f t="shared" si="2"/>
        <v>0</v>
      </c>
      <c r="AK29" s="156">
        <f t="shared" si="2"/>
        <v>0</v>
      </c>
      <c r="AL29" s="156">
        <f t="shared" si="2"/>
        <v>0</v>
      </c>
      <c r="AM29" s="156">
        <f t="shared" si="3"/>
        <v>0</v>
      </c>
      <c r="AN29" s="156">
        <f t="shared" si="3"/>
        <v>0</v>
      </c>
      <c r="AO29" s="159">
        <f t="shared" si="5"/>
        <v>0</v>
      </c>
      <c r="AP29" s="220"/>
      <c r="AQ29" s="220"/>
      <c r="AR29" s="220">
        <f t="shared" si="6"/>
        <v>89037.5</v>
      </c>
    </row>
    <row r="30" spans="1:44" x14ac:dyDescent="0.25">
      <c r="A30" s="156">
        <v>6</v>
      </c>
      <c r="B30" s="156">
        <f t="shared" si="0"/>
        <v>0</v>
      </c>
      <c r="C30" s="156">
        <f t="shared" si="0"/>
        <v>2000</v>
      </c>
      <c r="D30" s="156">
        <f t="shared" si="0"/>
        <v>0</v>
      </c>
      <c r="E30" s="156">
        <f t="shared" si="0"/>
        <v>60000</v>
      </c>
      <c r="F30" s="156">
        <f t="shared" si="0"/>
        <v>24000</v>
      </c>
      <c r="G30" s="156">
        <f t="shared" si="0"/>
        <v>3037.5</v>
      </c>
      <c r="H30" s="156">
        <f t="shared" si="0"/>
        <v>0</v>
      </c>
      <c r="I30" s="156">
        <f t="shared" si="0"/>
        <v>0</v>
      </c>
      <c r="J30" s="156">
        <f t="shared" si="0"/>
        <v>0</v>
      </c>
      <c r="K30" s="156">
        <f t="shared" si="0"/>
        <v>0</v>
      </c>
      <c r="L30" s="156">
        <f t="shared" si="1"/>
        <v>0</v>
      </c>
      <c r="M30" s="156">
        <f t="shared" si="1"/>
        <v>0</v>
      </c>
      <c r="N30" s="156">
        <f t="shared" si="1"/>
        <v>0</v>
      </c>
      <c r="O30" s="156">
        <f t="shared" si="1"/>
        <v>0</v>
      </c>
      <c r="P30" s="156">
        <f t="shared" si="1"/>
        <v>0</v>
      </c>
      <c r="Q30" s="156">
        <f t="shared" si="1"/>
        <v>0</v>
      </c>
      <c r="R30" s="156">
        <f t="shared" si="1"/>
        <v>0</v>
      </c>
      <c r="S30" s="156">
        <f t="shared" si="1"/>
        <v>0</v>
      </c>
      <c r="T30" s="159">
        <f t="shared" si="4"/>
        <v>89037.5</v>
      </c>
      <c r="U30" s="192"/>
      <c r="V30" s="156">
        <v>6</v>
      </c>
      <c r="W30" s="156">
        <f t="shared" si="2"/>
        <v>0</v>
      </c>
      <c r="X30" s="156">
        <f t="shared" si="2"/>
        <v>0</v>
      </c>
      <c r="Y30" s="156">
        <f t="shared" si="2"/>
        <v>0</v>
      </c>
      <c r="Z30" s="156">
        <f t="shared" si="2"/>
        <v>0</v>
      </c>
      <c r="AA30" s="156">
        <f t="shared" si="2"/>
        <v>0</v>
      </c>
      <c r="AB30" s="156">
        <f t="shared" si="2"/>
        <v>0</v>
      </c>
      <c r="AC30" s="156">
        <f t="shared" si="2"/>
        <v>0</v>
      </c>
      <c r="AD30" s="156">
        <f t="shared" si="2"/>
        <v>0</v>
      </c>
      <c r="AE30" s="156">
        <f t="shared" si="2"/>
        <v>0</v>
      </c>
      <c r="AF30" s="156">
        <f t="shared" si="2"/>
        <v>0</v>
      </c>
      <c r="AG30" s="156">
        <f t="shared" si="2"/>
        <v>0</v>
      </c>
      <c r="AH30" s="156">
        <f t="shared" si="2"/>
        <v>0</v>
      </c>
      <c r="AI30" s="156">
        <f t="shared" si="2"/>
        <v>0</v>
      </c>
      <c r="AJ30" s="156">
        <f t="shared" si="2"/>
        <v>0</v>
      </c>
      <c r="AK30" s="156">
        <f t="shared" si="2"/>
        <v>0</v>
      </c>
      <c r="AL30" s="156">
        <f t="shared" si="2"/>
        <v>0</v>
      </c>
      <c r="AM30" s="156">
        <f t="shared" si="3"/>
        <v>0</v>
      </c>
      <c r="AN30" s="156">
        <f t="shared" si="3"/>
        <v>0</v>
      </c>
      <c r="AO30" s="159">
        <f t="shared" si="5"/>
        <v>0</v>
      </c>
      <c r="AP30" s="220"/>
      <c r="AQ30" s="220"/>
      <c r="AR30" s="220">
        <f t="shared" si="6"/>
        <v>89037.5</v>
      </c>
    </row>
    <row r="31" spans="1:44" x14ac:dyDescent="0.25">
      <c r="A31" s="156">
        <v>7</v>
      </c>
      <c r="B31" s="156">
        <f t="shared" si="0"/>
        <v>0</v>
      </c>
      <c r="C31" s="156">
        <f t="shared" si="0"/>
        <v>2000</v>
      </c>
      <c r="D31" s="156">
        <f t="shared" si="0"/>
        <v>0</v>
      </c>
      <c r="E31" s="156">
        <f t="shared" si="0"/>
        <v>60000</v>
      </c>
      <c r="F31" s="156">
        <f t="shared" si="0"/>
        <v>24000</v>
      </c>
      <c r="G31" s="156">
        <f t="shared" si="0"/>
        <v>3037.5</v>
      </c>
      <c r="H31" s="156">
        <f t="shared" si="0"/>
        <v>0</v>
      </c>
      <c r="I31" s="156">
        <f t="shared" si="0"/>
        <v>0</v>
      </c>
      <c r="J31" s="156">
        <f t="shared" si="0"/>
        <v>0</v>
      </c>
      <c r="K31" s="156">
        <f t="shared" si="0"/>
        <v>0</v>
      </c>
      <c r="L31" s="156">
        <f t="shared" si="1"/>
        <v>0</v>
      </c>
      <c r="M31" s="156">
        <f t="shared" si="1"/>
        <v>0</v>
      </c>
      <c r="N31" s="156">
        <f t="shared" si="1"/>
        <v>0</v>
      </c>
      <c r="O31" s="156">
        <f t="shared" si="1"/>
        <v>0</v>
      </c>
      <c r="P31" s="156">
        <f t="shared" si="1"/>
        <v>0</v>
      </c>
      <c r="Q31" s="156">
        <f t="shared" si="1"/>
        <v>0</v>
      </c>
      <c r="R31" s="156">
        <f t="shared" si="1"/>
        <v>0</v>
      </c>
      <c r="S31" s="156">
        <f t="shared" si="1"/>
        <v>0</v>
      </c>
      <c r="T31" s="159">
        <f t="shared" si="4"/>
        <v>89037.5</v>
      </c>
      <c r="U31" s="192"/>
      <c r="V31" s="156">
        <v>7</v>
      </c>
      <c r="W31" s="156">
        <f t="shared" si="2"/>
        <v>0</v>
      </c>
      <c r="X31" s="156">
        <f t="shared" si="2"/>
        <v>0</v>
      </c>
      <c r="Y31" s="156">
        <f t="shared" si="2"/>
        <v>0</v>
      </c>
      <c r="Z31" s="156">
        <f t="shared" si="2"/>
        <v>0</v>
      </c>
      <c r="AA31" s="156">
        <f t="shared" si="2"/>
        <v>0</v>
      </c>
      <c r="AB31" s="156">
        <f t="shared" si="2"/>
        <v>0</v>
      </c>
      <c r="AC31" s="156">
        <f t="shared" si="2"/>
        <v>0</v>
      </c>
      <c r="AD31" s="156">
        <f t="shared" si="2"/>
        <v>0</v>
      </c>
      <c r="AE31" s="156">
        <f t="shared" si="2"/>
        <v>0</v>
      </c>
      <c r="AF31" s="156">
        <f t="shared" si="2"/>
        <v>0</v>
      </c>
      <c r="AG31" s="156">
        <f t="shared" si="2"/>
        <v>0</v>
      </c>
      <c r="AH31" s="156">
        <f t="shared" si="2"/>
        <v>0</v>
      </c>
      <c r="AI31" s="156">
        <f t="shared" si="2"/>
        <v>0</v>
      </c>
      <c r="AJ31" s="156">
        <f t="shared" si="2"/>
        <v>0</v>
      </c>
      <c r="AK31" s="156">
        <f t="shared" si="2"/>
        <v>0</v>
      </c>
      <c r="AL31" s="156">
        <f t="shared" si="2"/>
        <v>0</v>
      </c>
      <c r="AM31" s="156">
        <f t="shared" si="3"/>
        <v>0</v>
      </c>
      <c r="AN31" s="156">
        <f t="shared" si="3"/>
        <v>0</v>
      </c>
      <c r="AO31" s="159">
        <f t="shared" si="5"/>
        <v>0</v>
      </c>
      <c r="AP31" s="220"/>
      <c r="AQ31" s="220"/>
      <c r="AR31" s="220">
        <f t="shared" si="6"/>
        <v>89037.5</v>
      </c>
    </row>
    <row r="32" spans="1:44" x14ac:dyDescent="0.25">
      <c r="A32" s="156">
        <v>8</v>
      </c>
      <c r="B32" s="156">
        <f t="shared" si="0"/>
        <v>0</v>
      </c>
      <c r="C32" s="156">
        <f t="shared" si="0"/>
        <v>2000</v>
      </c>
      <c r="D32" s="156">
        <f t="shared" si="0"/>
        <v>0</v>
      </c>
      <c r="E32" s="156">
        <f t="shared" si="0"/>
        <v>60000</v>
      </c>
      <c r="F32" s="156">
        <f t="shared" si="0"/>
        <v>24000</v>
      </c>
      <c r="G32" s="156">
        <f t="shared" si="0"/>
        <v>3037.5</v>
      </c>
      <c r="H32" s="156">
        <f t="shared" si="0"/>
        <v>0</v>
      </c>
      <c r="I32" s="156">
        <f t="shared" si="0"/>
        <v>0</v>
      </c>
      <c r="J32" s="156">
        <f t="shared" si="0"/>
        <v>0</v>
      </c>
      <c r="K32" s="156">
        <f t="shared" si="0"/>
        <v>0</v>
      </c>
      <c r="L32" s="156">
        <f t="shared" si="1"/>
        <v>0</v>
      </c>
      <c r="M32" s="156">
        <f t="shared" si="1"/>
        <v>0</v>
      </c>
      <c r="N32" s="156">
        <f t="shared" si="1"/>
        <v>0</v>
      </c>
      <c r="O32" s="156">
        <f t="shared" si="1"/>
        <v>0</v>
      </c>
      <c r="P32" s="156">
        <f t="shared" si="1"/>
        <v>0</v>
      </c>
      <c r="Q32" s="156">
        <f t="shared" si="1"/>
        <v>0</v>
      </c>
      <c r="R32" s="156">
        <f t="shared" si="1"/>
        <v>0</v>
      </c>
      <c r="S32" s="156">
        <f t="shared" si="1"/>
        <v>0</v>
      </c>
      <c r="T32" s="159">
        <f t="shared" si="4"/>
        <v>89037.5</v>
      </c>
      <c r="U32" s="192"/>
      <c r="V32" s="156">
        <v>8</v>
      </c>
      <c r="W32" s="156">
        <f t="shared" si="2"/>
        <v>0</v>
      </c>
      <c r="X32" s="156">
        <f t="shared" si="2"/>
        <v>0</v>
      </c>
      <c r="Y32" s="156">
        <f t="shared" si="2"/>
        <v>0</v>
      </c>
      <c r="Z32" s="156">
        <f t="shared" si="2"/>
        <v>0</v>
      </c>
      <c r="AA32" s="156">
        <f t="shared" si="2"/>
        <v>0</v>
      </c>
      <c r="AB32" s="156">
        <f t="shared" si="2"/>
        <v>0</v>
      </c>
      <c r="AC32" s="156">
        <f t="shared" si="2"/>
        <v>0</v>
      </c>
      <c r="AD32" s="156">
        <f t="shared" si="2"/>
        <v>0</v>
      </c>
      <c r="AE32" s="156">
        <f t="shared" si="2"/>
        <v>0</v>
      </c>
      <c r="AF32" s="156">
        <f t="shared" si="2"/>
        <v>0</v>
      </c>
      <c r="AG32" s="156">
        <f t="shared" si="2"/>
        <v>0</v>
      </c>
      <c r="AH32" s="156">
        <f t="shared" si="2"/>
        <v>0</v>
      </c>
      <c r="AI32" s="156">
        <f t="shared" si="2"/>
        <v>0</v>
      </c>
      <c r="AJ32" s="156">
        <f t="shared" si="2"/>
        <v>0</v>
      </c>
      <c r="AK32" s="156">
        <f t="shared" si="2"/>
        <v>0</v>
      </c>
      <c r="AL32" s="156">
        <f t="shared" si="2"/>
        <v>0</v>
      </c>
      <c r="AM32" s="156">
        <f t="shared" si="3"/>
        <v>0</v>
      </c>
      <c r="AN32" s="156">
        <f t="shared" si="3"/>
        <v>0</v>
      </c>
      <c r="AO32" s="159">
        <f t="shared" si="5"/>
        <v>0</v>
      </c>
      <c r="AP32" s="220"/>
      <c r="AQ32" s="220"/>
      <c r="AR32" s="220">
        <f t="shared" si="6"/>
        <v>89037.5</v>
      </c>
    </row>
    <row r="33" spans="1:44" x14ac:dyDescent="0.25">
      <c r="A33" s="156">
        <v>9</v>
      </c>
      <c r="B33" s="156">
        <f t="shared" si="0"/>
        <v>0</v>
      </c>
      <c r="C33" s="156">
        <f t="shared" si="0"/>
        <v>2000</v>
      </c>
      <c r="D33" s="156">
        <f t="shared" si="0"/>
        <v>0</v>
      </c>
      <c r="E33" s="156">
        <f t="shared" si="0"/>
        <v>60000</v>
      </c>
      <c r="F33" s="156">
        <f t="shared" si="0"/>
        <v>24000</v>
      </c>
      <c r="G33" s="156">
        <f t="shared" si="0"/>
        <v>3037.5</v>
      </c>
      <c r="H33" s="156">
        <f t="shared" si="0"/>
        <v>0</v>
      </c>
      <c r="I33" s="156">
        <f t="shared" si="0"/>
        <v>0</v>
      </c>
      <c r="J33" s="156">
        <f t="shared" si="0"/>
        <v>0</v>
      </c>
      <c r="K33" s="156">
        <f t="shared" si="0"/>
        <v>0</v>
      </c>
      <c r="L33" s="156">
        <f t="shared" si="1"/>
        <v>0</v>
      </c>
      <c r="M33" s="156">
        <f t="shared" si="1"/>
        <v>0</v>
      </c>
      <c r="N33" s="156">
        <f t="shared" si="1"/>
        <v>0</v>
      </c>
      <c r="O33" s="156">
        <f t="shared" si="1"/>
        <v>0</v>
      </c>
      <c r="P33" s="156">
        <f t="shared" si="1"/>
        <v>0</v>
      </c>
      <c r="Q33" s="156">
        <f t="shared" si="1"/>
        <v>0</v>
      </c>
      <c r="R33" s="156">
        <f t="shared" si="1"/>
        <v>0</v>
      </c>
      <c r="S33" s="156">
        <f t="shared" si="1"/>
        <v>0</v>
      </c>
      <c r="T33" s="159">
        <f t="shared" si="4"/>
        <v>89037.5</v>
      </c>
      <c r="U33" s="192"/>
      <c r="V33" s="156">
        <v>9</v>
      </c>
      <c r="W33" s="156">
        <f t="shared" si="2"/>
        <v>0</v>
      </c>
      <c r="X33" s="156">
        <f t="shared" si="2"/>
        <v>0</v>
      </c>
      <c r="Y33" s="156">
        <f t="shared" si="2"/>
        <v>0</v>
      </c>
      <c r="Z33" s="156">
        <f t="shared" si="2"/>
        <v>0</v>
      </c>
      <c r="AA33" s="156">
        <f t="shared" si="2"/>
        <v>0</v>
      </c>
      <c r="AB33" s="156">
        <f t="shared" si="2"/>
        <v>0</v>
      </c>
      <c r="AC33" s="156">
        <f t="shared" si="2"/>
        <v>0</v>
      </c>
      <c r="AD33" s="156">
        <f t="shared" si="2"/>
        <v>0</v>
      </c>
      <c r="AE33" s="156">
        <f t="shared" si="2"/>
        <v>0</v>
      </c>
      <c r="AF33" s="156">
        <f t="shared" si="2"/>
        <v>0</v>
      </c>
      <c r="AG33" s="156">
        <f t="shared" si="2"/>
        <v>0</v>
      </c>
      <c r="AH33" s="156">
        <f t="shared" si="2"/>
        <v>0</v>
      </c>
      <c r="AI33" s="156">
        <f t="shared" si="2"/>
        <v>0</v>
      </c>
      <c r="AJ33" s="156">
        <f t="shared" si="2"/>
        <v>0</v>
      </c>
      <c r="AK33" s="156">
        <f t="shared" si="2"/>
        <v>0</v>
      </c>
      <c r="AL33" s="156">
        <f t="shared" si="2"/>
        <v>0</v>
      </c>
      <c r="AM33" s="156">
        <f t="shared" si="3"/>
        <v>0</v>
      </c>
      <c r="AN33" s="156">
        <f t="shared" si="3"/>
        <v>0</v>
      </c>
      <c r="AO33" s="159">
        <f t="shared" si="5"/>
        <v>0</v>
      </c>
      <c r="AP33" s="220"/>
      <c r="AQ33" s="220"/>
      <c r="AR33" s="220">
        <f t="shared" si="6"/>
        <v>89037.5</v>
      </c>
    </row>
    <row r="34" spans="1:44" x14ac:dyDescent="0.25">
      <c r="A34" s="156">
        <v>10</v>
      </c>
      <c r="B34" s="156">
        <f t="shared" si="0"/>
        <v>0</v>
      </c>
      <c r="C34" s="156">
        <f t="shared" si="0"/>
        <v>2000</v>
      </c>
      <c r="D34" s="156">
        <f t="shared" si="0"/>
        <v>0</v>
      </c>
      <c r="E34" s="156">
        <f t="shared" si="0"/>
        <v>60000</v>
      </c>
      <c r="F34" s="156">
        <f t="shared" si="0"/>
        <v>24000</v>
      </c>
      <c r="G34" s="156">
        <f t="shared" si="0"/>
        <v>3037.5</v>
      </c>
      <c r="H34" s="156">
        <f t="shared" si="0"/>
        <v>0</v>
      </c>
      <c r="I34" s="156">
        <f t="shared" si="0"/>
        <v>0</v>
      </c>
      <c r="J34" s="156">
        <f t="shared" si="0"/>
        <v>0</v>
      </c>
      <c r="K34" s="156">
        <f t="shared" si="0"/>
        <v>0</v>
      </c>
      <c r="L34" s="156">
        <f t="shared" si="1"/>
        <v>0</v>
      </c>
      <c r="M34" s="156">
        <f t="shared" si="1"/>
        <v>0</v>
      </c>
      <c r="N34" s="156">
        <f t="shared" si="1"/>
        <v>0</v>
      </c>
      <c r="O34" s="156">
        <f t="shared" si="1"/>
        <v>0</v>
      </c>
      <c r="P34" s="156">
        <f t="shared" si="1"/>
        <v>0</v>
      </c>
      <c r="Q34" s="156">
        <f t="shared" si="1"/>
        <v>0</v>
      </c>
      <c r="R34" s="156">
        <f t="shared" si="1"/>
        <v>0</v>
      </c>
      <c r="S34" s="156">
        <f t="shared" si="1"/>
        <v>0</v>
      </c>
      <c r="T34" s="159">
        <f t="shared" si="4"/>
        <v>89037.5</v>
      </c>
      <c r="U34" s="192"/>
      <c r="V34" s="156">
        <v>10</v>
      </c>
      <c r="W34" s="156">
        <f t="shared" si="2"/>
        <v>0</v>
      </c>
      <c r="X34" s="156">
        <f t="shared" si="2"/>
        <v>0</v>
      </c>
      <c r="Y34" s="156">
        <f t="shared" si="2"/>
        <v>0</v>
      </c>
      <c r="Z34" s="156">
        <f t="shared" si="2"/>
        <v>0</v>
      </c>
      <c r="AA34" s="156">
        <f t="shared" si="2"/>
        <v>0</v>
      </c>
      <c r="AB34" s="156">
        <f t="shared" si="2"/>
        <v>0</v>
      </c>
      <c r="AC34" s="156">
        <f t="shared" si="2"/>
        <v>0</v>
      </c>
      <c r="AD34" s="156">
        <f t="shared" si="2"/>
        <v>0</v>
      </c>
      <c r="AE34" s="156">
        <f t="shared" si="2"/>
        <v>0</v>
      </c>
      <c r="AF34" s="156">
        <f t="shared" si="2"/>
        <v>0</v>
      </c>
      <c r="AG34" s="156">
        <f t="shared" si="2"/>
        <v>0</v>
      </c>
      <c r="AH34" s="156">
        <f t="shared" si="2"/>
        <v>0</v>
      </c>
      <c r="AI34" s="156">
        <f t="shared" si="2"/>
        <v>0</v>
      </c>
      <c r="AJ34" s="156">
        <f t="shared" si="2"/>
        <v>0</v>
      </c>
      <c r="AK34" s="156">
        <f t="shared" si="2"/>
        <v>0</v>
      </c>
      <c r="AL34" s="156">
        <f t="shared" si="2"/>
        <v>0</v>
      </c>
      <c r="AM34" s="156">
        <f t="shared" si="3"/>
        <v>0</v>
      </c>
      <c r="AN34" s="156">
        <f t="shared" si="3"/>
        <v>0</v>
      </c>
      <c r="AO34" s="159">
        <f t="shared" si="5"/>
        <v>0</v>
      </c>
      <c r="AP34" s="220"/>
      <c r="AQ34" s="220"/>
      <c r="AR34" s="220">
        <f t="shared" si="6"/>
        <v>89037.5</v>
      </c>
    </row>
    <row r="35" spans="1:44" x14ac:dyDescent="0.25">
      <c r="A35" s="156">
        <v>11</v>
      </c>
      <c r="B35" s="156">
        <f t="shared" si="0"/>
        <v>0</v>
      </c>
      <c r="C35" s="156">
        <f t="shared" si="0"/>
        <v>0</v>
      </c>
      <c r="D35" s="156">
        <f t="shared" si="0"/>
        <v>0</v>
      </c>
      <c r="E35" s="156">
        <f t="shared" si="0"/>
        <v>0</v>
      </c>
      <c r="F35" s="156">
        <f t="shared" si="0"/>
        <v>0</v>
      </c>
      <c r="G35" s="156">
        <f t="shared" si="0"/>
        <v>0</v>
      </c>
      <c r="H35" s="156">
        <f t="shared" si="0"/>
        <v>0</v>
      </c>
      <c r="I35" s="156">
        <f t="shared" si="0"/>
        <v>0</v>
      </c>
      <c r="J35" s="156">
        <f t="shared" si="0"/>
        <v>0</v>
      </c>
      <c r="K35" s="156">
        <f t="shared" si="0"/>
        <v>0</v>
      </c>
      <c r="L35" s="156">
        <f t="shared" si="1"/>
        <v>0</v>
      </c>
      <c r="M35" s="156">
        <f t="shared" si="1"/>
        <v>0</v>
      </c>
      <c r="N35" s="156">
        <f t="shared" si="1"/>
        <v>0</v>
      </c>
      <c r="O35" s="156">
        <f t="shared" si="1"/>
        <v>0</v>
      </c>
      <c r="P35" s="156">
        <f t="shared" si="1"/>
        <v>0</v>
      </c>
      <c r="Q35" s="156">
        <f t="shared" si="1"/>
        <v>0</v>
      </c>
      <c r="R35" s="156">
        <f t="shared" si="1"/>
        <v>0</v>
      </c>
      <c r="S35" s="156">
        <f t="shared" si="1"/>
        <v>0</v>
      </c>
      <c r="T35" s="159">
        <f t="shared" si="4"/>
        <v>0</v>
      </c>
      <c r="U35" s="192"/>
      <c r="V35" s="156">
        <v>11</v>
      </c>
      <c r="W35" s="156">
        <f t="shared" si="2"/>
        <v>0</v>
      </c>
      <c r="X35" s="156">
        <f t="shared" si="2"/>
        <v>0</v>
      </c>
      <c r="Y35" s="156">
        <f t="shared" si="2"/>
        <v>0</v>
      </c>
      <c r="Z35" s="156">
        <f t="shared" si="2"/>
        <v>0</v>
      </c>
      <c r="AA35" s="156">
        <f t="shared" si="2"/>
        <v>0</v>
      </c>
      <c r="AB35" s="156">
        <f t="shared" si="2"/>
        <v>0</v>
      </c>
      <c r="AC35" s="156">
        <f t="shared" si="2"/>
        <v>0</v>
      </c>
      <c r="AD35" s="156">
        <f t="shared" si="2"/>
        <v>0</v>
      </c>
      <c r="AE35" s="156">
        <f t="shared" si="2"/>
        <v>0</v>
      </c>
      <c r="AF35" s="156">
        <f t="shared" si="2"/>
        <v>0</v>
      </c>
      <c r="AG35" s="156">
        <f t="shared" si="2"/>
        <v>0</v>
      </c>
      <c r="AH35" s="156">
        <f t="shared" si="2"/>
        <v>0</v>
      </c>
      <c r="AI35" s="156">
        <f t="shared" si="2"/>
        <v>0</v>
      </c>
      <c r="AJ35" s="156">
        <f t="shared" si="2"/>
        <v>0</v>
      </c>
      <c r="AK35" s="156">
        <f t="shared" si="2"/>
        <v>0</v>
      </c>
      <c r="AL35" s="156">
        <f t="shared" si="2"/>
        <v>0</v>
      </c>
      <c r="AM35" s="156">
        <f t="shared" si="3"/>
        <v>0</v>
      </c>
      <c r="AN35" s="156">
        <f t="shared" si="3"/>
        <v>0</v>
      </c>
      <c r="AO35" s="159">
        <f t="shared" si="5"/>
        <v>0</v>
      </c>
      <c r="AP35" s="220"/>
      <c r="AQ35" s="220"/>
      <c r="AR35" s="220">
        <f t="shared" si="6"/>
        <v>0</v>
      </c>
    </row>
    <row r="36" spans="1:44" x14ac:dyDescent="0.25">
      <c r="A36" s="156">
        <v>12</v>
      </c>
      <c r="B36" s="156">
        <f t="shared" si="0"/>
        <v>0</v>
      </c>
      <c r="C36" s="156">
        <f t="shared" si="0"/>
        <v>0</v>
      </c>
      <c r="D36" s="156">
        <f t="shared" si="0"/>
        <v>0</v>
      </c>
      <c r="E36" s="156">
        <f t="shared" si="0"/>
        <v>0</v>
      </c>
      <c r="F36" s="156">
        <f t="shared" si="0"/>
        <v>0</v>
      </c>
      <c r="G36" s="156">
        <f t="shared" si="0"/>
        <v>0</v>
      </c>
      <c r="H36" s="156">
        <f t="shared" si="0"/>
        <v>0</v>
      </c>
      <c r="I36" s="156">
        <f t="shared" si="0"/>
        <v>0</v>
      </c>
      <c r="J36" s="156">
        <f t="shared" si="0"/>
        <v>0</v>
      </c>
      <c r="K36" s="156">
        <f t="shared" si="0"/>
        <v>0</v>
      </c>
      <c r="L36" s="156">
        <f t="shared" si="1"/>
        <v>0</v>
      </c>
      <c r="M36" s="156">
        <f t="shared" si="1"/>
        <v>0</v>
      </c>
      <c r="N36" s="156">
        <f t="shared" si="1"/>
        <v>0</v>
      </c>
      <c r="O36" s="156">
        <f t="shared" si="1"/>
        <v>0</v>
      </c>
      <c r="P36" s="156">
        <f t="shared" si="1"/>
        <v>0</v>
      </c>
      <c r="Q36" s="156">
        <f t="shared" si="1"/>
        <v>0</v>
      </c>
      <c r="R36" s="156">
        <f t="shared" si="1"/>
        <v>0</v>
      </c>
      <c r="S36" s="156">
        <f t="shared" si="1"/>
        <v>0</v>
      </c>
      <c r="T36" s="159">
        <f t="shared" si="4"/>
        <v>0</v>
      </c>
      <c r="U36" s="192"/>
      <c r="V36" s="156">
        <v>12</v>
      </c>
      <c r="W36" s="156">
        <f t="shared" si="2"/>
        <v>0</v>
      </c>
      <c r="X36" s="156">
        <f t="shared" si="2"/>
        <v>0</v>
      </c>
      <c r="Y36" s="156">
        <f t="shared" si="2"/>
        <v>0</v>
      </c>
      <c r="Z36" s="156">
        <f t="shared" si="2"/>
        <v>0</v>
      </c>
      <c r="AA36" s="156">
        <f t="shared" si="2"/>
        <v>0</v>
      </c>
      <c r="AB36" s="156">
        <f t="shared" si="2"/>
        <v>0</v>
      </c>
      <c r="AC36" s="156">
        <f t="shared" si="2"/>
        <v>0</v>
      </c>
      <c r="AD36" s="156">
        <f t="shared" si="2"/>
        <v>0</v>
      </c>
      <c r="AE36" s="156">
        <f t="shared" si="2"/>
        <v>0</v>
      </c>
      <c r="AF36" s="156">
        <f t="shared" si="2"/>
        <v>0</v>
      </c>
      <c r="AG36" s="156">
        <f t="shared" si="2"/>
        <v>0</v>
      </c>
      <c r="AH36" s="156">
        <f t="shared" si="2"/>
        <v>0</v>
      </c>
      <c r="AI36" s="156">
        <f t="shared" si="2"/>
        <v>0</v>
      </c>
      <c r="AJ36" s="156">
        <f t="shared" si="2"/>
        <v>0</v>
      </c>
      <c r="AK36" s="156">
        <f t="shared" si="2"/>
        <v>0</v>
      </c>
      <c r="AL36" s="156">
        <f t="shared" si="2"/>
        <v>0</v>
      </c>
      <c r="AM36" s="156">
        <f t="shared" si="3"/>
        <v>0</v>
      </c>
      <c r="AN36" s="156">
        <f t="shared" si="3"/>
        <v>0</v>
      </c>
      <c r="AO36" s="159">
        <f t="shared" si="5"/>
        <v>0</v>
      </c>
      <c r="AP36" s="220"/>
      <c r="AQ36" s="220"/>
      <c r="AR36" s="220">
        <f t="shared" si="6"/>
        <v>0</v>
      </c>
    </row>
    <row r="37" spans="1:44" x14ac:dyDescent="0.25">
      <c r="A37" s="156">
        <v>13</v>
      </c>
      <c r="B37" s="156">
        <f t="shared" si="0"/>
        <v>0</v>
      </c>
      <c r="C37" s="156">
        <f t="shared" si="0"/>
        <v>0</v>
      </c>
      <c r="D37" s="156">
        <f t="shared" si="0"/>
        <v>0</v>
      </c>
      <c r="E37" s="156">
        <f t="shared" si="0"/>
        <v>0</v>
      </c>
      <c r="F37" s="156">
        <f t="shared" si="0"/>
        <v>0</v>
      </c>
      <c r="G37" s="156">
        <f t="shared" si="0"/>
        <v>0</v>
      </c>
      <c r="H37" s="156">
        <f t="shared" si="0"/>
        <v>0</v>
      </c>
      <c r="I37" s="156">
        <f t="shared" si="0"/>
        <v>0</v>
      </c>
      <c r="J37" s="156">
        <f t="shared" si="0"/>
        <v>0</v>
      </c>
      <c r="K37" s="156">
        <f t="shared" si="0"/>
        <v>0</v>
      </c>
      <c r="L37" s="156">
        <f t="shared" si="1"/>
        <v>0</v>
      </c>
      <c r="M37" s="156">
        <f t="shared" si="1"/>
        <v>0</v>
      </c>
      <c r="N37" s="156">
        <f t="shared" si="1"/>
        <v>0</v>
      </c>
      <c r="O37" s="156">
        <f t="shared" si="1"/>
        <v>0</v>
      </c>
      <c r="P37" s="156">
        <f t="shared" si="1"/>
        <v>0</v>
      </c>
      <c r="Q37" s="156">
        <f t="shared" si="1"/>
        <v>0</v>
      </c>
      <c r="R37" s="156">
        <f t="shared" si="1"/>
        <v>0</v>
      </c>
      <c r="S37" s="156">
        <f t="shared" si="1"/>
        <v>0</v>
      </c>
      <c r="T37" s="159">
        <f t="shared" si="4"/>
        <v>0</v>
      </c>
      <c r="U37" s="192"/>
      <c r="V37" s="156">
        <v>13</v>
      </c>
      <c r="W37" s="156">
        <f t="shared" si="2"/>
        <v>0</v>
      </c>
      <c r="X37" s="156">
        <f t="shared" si="2"/>
        <v>0</v>
      </c>
      <c r="Y37" s="156">
        <f t="shared" si="2"/>
        <v>0</v>
      </c>
      <c r="Z37" s="156">
        <f t="shared" si="2"/>
        <v>0</v>
      </c>
      <c r="AA37" s="156">
        <f t="shared" si="2"/>
        <v>0</v>
      </c>
      <c r="AB37" s="156">
        <f t="shared" si="2"/>
        <v>0</v>
      </c>
      <c r="AC37" s="156">
        <f t="shared" si="2"/>
        <v>0</v>
      </c>
      <c r="AD37" s="156">
        <f t="shared" si="2"/>
        <v>0</v>
      </c>
      <c r="AE37" s="156">
        <f t="shared" si="2"/>
        <v>0</v>
      </c>
      <c r="AF37" s="156">
        <f t="shared" si="2"/>
        <v>0</v>
      </c>
      <c r="AG37" s="156">
        <f t="shared" si="2"/>
        <v>0</v>
      </c>
      <c r="AH37" s="156">
        <f t="shared" si="2"/>
        <v>0</v>
      </c>
      <c r="AI37" s="156">
        <f t="shared" si="2"/>
        <v>0</v>
      </c>
      <c r="AJ37" s="156">
        <f t="shared" si="2"/>
        <v>0</v>
      </c>
      <c r="AK37" s="156">
        <f t="shared" si="2"/>
        <v>0</v>
      </c>
      <c r="AL37" s="156">
        <f t="shared" si="3"/>
        <v>0</v>
      </c>
      <c r="AM37" s="156">
        <f t="shared" si="3"/>
        <v>0</v>
      </c>
      <c r="AN37" s="156">
        <f t="shared" si="3"/>
        <v>0</v>
      </c>
      <c r="AO37" s="159">
        <f t="shared" si="5"/>
        <v>0</v>
      </c>
      <c r="AP37" s="220"/>
      <c r="AQ37" s="220"/>
      <c r="AR37" s="220">
        <f t="shared" si="6"/>
        <v>0</v>
      </c>
    </row>
    <row r="38" spans="1:44" x14ac:dyDescent="0.25">
      <c r="A38" s="156">
        <v>14</v>
      </c>
      <c r="B38" s="156">
        <f t="shared" si="0"/>
        <v>0</v>
      </c>
      <c r="C38" s="156">
        <f t="shared" si="0"/>
        <v>0</v>
      </c>
      <c r="D38" s="156">
        <f t="shared" si="0"/>
        <v>0</v>
      </c>
      <c r="E38" s="156">
        <f t="shared" si="0"/>
        <v>0</v>
      </c>
      <c r="F38" s="156">
        <f t="shared" si="0"/>
        <v>0</v>
      </c>
      <c r="G38" s="156">
        <f t="shared" si="0"/>
        <v>0</v>
      </c>
      <c r="H38" s="156">
        <f t="shared" si="0"/>
        <v>0</v>
      </c>
      <c r="I38" s="156">
        <f t="shared" si="0"/>
        <v>0</v>
      </c>
      <c r="J38" s="156">
        <f t="shared" si="0"/>
        <v>0</v>
      </c>
      <c r="K38" s="156">
        <f t="shared" si="0"/>
        <v>0</v>
      </c>
      <c r="L38" s="156">
        <f t="shared" si="1"/>
        <v>0</v>
      </c>
      <c r="M38" s="156">
        <f t="shared" si="1"/>
        <v>0</v>
      </c>
      <c r="N38" s="156">
        <f t="shared" si="1"/>
        <v>0</v>
      </c>
      <c r="O38" s="156">
        <f t="shared" si="1"/>
        <v>0</v>
      </c>
      <c r="P38" s="156">
        <f t="shared" si="1"/>
        <v>0</v>
      </c>
      <c r="Q38" s="156">
        <f t="shared" si="1"/>
        <v>0</v>
      </c>
      <c r="R38" s="156">
        <f t="shared" si="1"/>
        <v>0</v>
      </c>
      <c r="S38" s="156">
        <f t="shared" si="1"/>
        <v>0</v>
      </c>
      <c r="T38" s="159">
        <f t="shared" si="4"/>
        <v>0</v>
      </c>
      <c r="U38" s="192"/>
      <c r="V38" s="156">
        <v>14</v>
      </c>
      <c r="W38" s="156">
        <f t="shared" si="2"/>
        <v>0</v>
      </c>
      <c r="X38" s="156">
        <f t="shared" si="2"/>
        <v>0</v>
      </c>
      <c r="Y38" s="156">
        <f t="shared" si="2"/>
        <v>0</v>
      </c>
      <c r="Z38" s="156">
        <f t="shared" si="2"/>
        <v>0</v>
      </c>
      <c r="AA38" s="156">
        <f t="shared" si="2"/>
        <v>0</v>
      </c>
      <c r="AB38" s="156">
        <f t="shared" si="2"/>
        <v>0</v>
      </c>
      <c r="AC38" s="156">
        <f t="shared" si="2"/>
        <v>0</v>
      </c>
      <c r="AD38" s="156">
        <f t="shared" si="2"/>
        <v>0</v>
      </c>
      <c r="AE38" s="156">
        <f t="shared" si="2"/>
        <v>0</v>
      </c>
      <c r="AF38" s="156">
        <f t="shared" si="2"/>
        <v>0</v>
      </c>
      <c r="AG38" s="156">
        <f t="shared" si="2"/>
        <v>0</v>
      </c>
      <c r="AH38" s="156">
        <f t="shared" si="2"/>
        <v>0</v>
      </c>
      <c r="AI38" s="156">
        <f t="shared" si="2"/>
        <v>0</v>
      </c>
      <c r="AJ38" s="156">
        <f t="shared" si="2"/>
        <v>0</v>
      </c>
      <c r="AK38" s="156">
        <f t="shared" si="2"/>
        <v>0</v>
      </c>
      <c r="AL38" s="156">
        <f t="shared" si="3"/>
        <v>0</v>
      </c>
      <c r="AM38" s="156">
        <f t="shared" si="3"/>
        <v>0</v>
      </c>
      <c r="AN38" s="156">
        <f t="shared" si="3"/>
        <v>0</v>
      </c>
      <c r="AO38" s="159">
        <f t="shared" si="5"/>
        <v>0</v>
      </c>
      <c r="AP38" s="220"/>
      <c r="AQ38" s="220"/>
      <c r="AR38" s="220">
        <f t="shared" si="6"/>
        <v>0</v>
      </c>
    </row>
    <row r="39" spans="1:44" x14ac:dyDescent="0.25">
      <c r="A39" s="156">
        <v>15</v>
      </c>
      <c r="B39" s="156">
        <f t="shared" si="0"/>
        <v>0</v>
      </c>
      <c r="C39" s="156">
        <f t="shared" si="0"/>
        <v>0</v>
      </c>
      <c r="D39" s="156">
        <f t="shared" si="0"/>
        <v>0</v>
      </c>
      <c r="E39" s="156">
        <f t="shared" si="0"/>
        <v>0</v>
      </c>
      <c r="F39" s="156">
        <f t="shared" si="0"/>
        <v>0</v>
      </c>
      <c r="G39" s="156">
        <f t="shared" si="0"/>
        <v>0</v>
      </c>
      <c r="H39" s="156">
        <f t="shared" si="0"/>
        <v>0</v>
      </c>
      <c r="I39" s="156">
        <f t="shared" si="0"/>
        <v>0</v>
      </c>
      <c r="J39" s="156">
        <f t="shared" si="0"/>
        <v>0</v>
      </c>
      <c r="K39" s="156">
        <f t="shared" si="0"/>
        <v>0</v>
      </c>
      <c r="L39" s="156">
        <f t="shared" si="1"/>
        <v>0</v>
      </c>
      <c r="M39" s="156">
        <f t="shared" si="1"/>
        <v>0</v>
      </c>
      <c r="N39" s="156">
        <f t="shared" si="1"/>
        <v>0</v>
      </c>
      <c r="O39" s="156">
        <f t="shared" si="1"/>
        <v>0</v>
      </c>
      <c r="P39" s="156">
        <f t="shared" si="1"/>
        <v>0</v>
      </c>
      <c r="Q39" s="156">
        <f t="shared" si="1"/>
        <v>0</v>
      </c>
      <c r="R39" s="156">
        <f t="shared" si="1"/>
        <v>0</v>
      </c>
      <c r="S39" s="156">
        <f t="shared" si="1"/>
        <v>0</v>
      </c>
      <c r="T39" s="159">
        <f t="shared" si="4"/>
        <v>0</v>
      </c>
      <c r="U39" s="192"/>
      <c r="V39" s="156">
        <v>15</v>
      </c>
      <c r="W39" s="156">
        <f t="shared" si="2"/>
        <v>0</v>
      </c>
      <c r="X39" s="156">
        <f t="shared" si="2"/>
        <v>0</v>
      </c>
      <c r="Y39" s="156">
        <f t="shared" si="2"/>
        <v>0</v>
      </c>
      <c r="Z39" s="156">
        <f t="shared" si="2"/>
        <v>0</v>
      </c>
      <c r="AA39" s="156">
        <f t="shared" si="2"/>
        <v>0</v>
      </c>
      <c r="AB39" s="156">
        <f t="shared" si="2"/>
        <v>0</v>
      </c>
      <c r="AC39" s="156">
        <f t="shared" si="2"/>
        <v>0</v>
      </c>
      <c r="AD39" s="156">
        <f t="shared" si="2"/>
        <v>0</v>
      </c>
      <c r="AE39" s="156">
        <f t="shared" si="2"/>
        <v>0</v>
      </c>
      <c r="AF39" s="156">
        <f t="shared" si="2"/>
        <v>0</v>
      </c>
      <c r="AG39" s="156">
        <f t="shared" si="2"/>
        <v>0</v>
      </c>
      <c r="AH39" s="156">
        <f t="shared" si="2"/>
        <v>0</v>
      </c>
      <c r="AI39" s="156">
        <f t="shared" si="2"/>
        <v>0</v>
      </c>
      <c r="AJ39" s="156">
        <f t="shared" si="2"/>
        <v>0</v>
      </c>
      <c r="AK39" s="156">
        <f t="shared" si="2"/>
        <v>0</v>
      </c>
      <c r="AL39" s="156">
        <f t="shared" si="3"/>
        <v>0</v>
      </c>
      <c r="AM39" s="156">
        <f t="shared" si="3"/>
        <v>0</v>
      </c>
      <c r="AN39" s="156">
        <f t="shared" si="3"/>
        <v>0</v>
      </c>
      <c r="AO39" s="159">
        <f t="shared" si="5"/>
        <v>0</v>
      </c>
      <c r="AP39" s="220"/>
      <c r="AQ39" s="220"/>
      <c r="AR39" s="220">
        <f t="shared" si="6"/>
        <v>0</v>
      </c>
    </row>
    <row r="40" spans="1:44" x14ac:dyDescent="0.25">
      <c r="A40" s="156">
        <v>16</v>
      </c>
      <c r="B40" s="156">
        <f t="shared" si="0"/>
        <v>0</v>
      </c>
      <c r="C40" s="156">
        <f t="shared" si="0"/>
        <v>0</v>
      </c>
      <c r="D40" s="156">
        <f t="shared" si="0"/>
        <v>0</v>
      </c>
      <c r="E40" s="156">
        <f t="shared" si="0"/>
        <v>0</v>
      </c>
      <c r="F40" s="156">
        <f t="shared" si="0"/>
        <v>0</v>
      </c>
      <c r="G40" s="156">
        <f t="shared" si="0"/>
        <v>0</v>
      </c>
      <c r="H40" s="156">
        <f t="shared" si="0"/>
        <v>0</v>
      </c>
      <c r="I40" s="156">
        <f t="shared" si="0"/>
        <v>0</v>
      </c>
      <c r="J40" s="156">
        <f t="shared" si="0"/>
        <v>0</v>
      </c>
      <c r="K40" s="156">
        <f t="shared" si="0"/>
        <v>0</v>
      </c>
      <c r="L40" s="156">
        <f t="shared" si="1"/>
        <v>0</v>
      </c>
      <c r="M40" s="156">
        <f t="shared" si="1"/>
        <v>0</v>
      </c>
      <c r="N40" s="156">
        <f t="shared" si="1"/>
        <v>0</v>
      </c>
      <c r="O40" s="156">
        <f t="shared" si="1"/>
        <v>0</v>
      </c>
      <c r="P40" s="156">
        <f t="shared" si="1"/>
        <v>0</v>
      </c>
      <c r="Q40" s="156">
        <f t="shared" si="1"/>
        <v>0</v>
      </c>
      <c r="R40" s="156">
        <f t="shared" si="1"/>
        <v>0</v>
      </c>
      <c r="S40" s="156">
        <f t="shared" si="1"/>
        <v>0</v>
      </c>
      <c r="T40" s="159">
        <f t="shared" si="4"/>
        <v>0</v>
      </c>
      <c r="U40" s="192"/>
      <c r="V40" s="156">
        <v>16</v>
      </c>
      <c r="W40" s="156">
        <f t="shared" si="2"/>
        <v>0</v>
      </c>
      <c r="X40" s="156">
        <f t="shared" si="2"/>
        <v>0</v>
      </c>
      <c r="Y40" s="156">
        <f t="shared" si="2"/>
        <v>0</v>
      </c>
      <c r="Z40" s="156">
        <f t="shared" si="2"/>
        <v>0</v>
      </c>
      <c r="AA40" s="156">
        <f t="shared" si="2"/>
        <v>0</v>
      </c>
      <c r="AB40" s="156">
        <f t="shared" si="2"/>
        <v>0</v>
      </c>
      <c r="AC40" s="156">
        <f t="shared" si="2"/>
        <v>0</v>
      </c>
      <c r="AD40" s="156">
        <f t="shared" si="2"/>
        <v>0</v>
      </c>
      <c r="AE40" s="156">
        <f t="shared" si="2"/>
        <v>0</v>
      </c>
      <c r="AF40" s="156">
        <f t="shared" si="2"/>
        <v>0</v>
      </c>
      <c r="AG40" s="156">
        <f t="shared" si="2"/>
        <v>0</v>
      </c>
      <c r="AH40" s="156">
        <f t="shared" si="2"/>
        <v>0</v>
      </c>
      <c r="AI40" s="156">
        <f t="shared" si="2"/>
        <v>0</v>
      </c>
      <c r="AJ40" s="156">
        <f t="shared" si="2"/>
        <v>0</v>
      </c>
      <c r="AK40" s="156">
        <f t="shared" si="2"/>
        <v>0</v>
      </c>
      <c r="AL40" s="156">
        <f t="shared" si="3"/>
        <v>0</v>
      </c>
      <c r="AM40" s="156">
        <f t="shared" si="3"/>
        <v>0</v>
      </c>
      <c r="AN40" s="156">
        <f t="shared" si="3"/>
        <v>0</v>
      </c>
      <c r="AO40" s="159">
        <f t="shared" si="5"/>
        <v>0</v>
      </c>
      <c r="AP40" s="220"/>
      <c r="AQ40" s="220"/>
      <c r="AR40" s="220">
        <f t="shared" si="6"/>
        <v>0</v>
      </c>
    </row>
    <row r="41" spans="1:44" x14ac:dyDescent="0.25">
      <c r="A41" s="156">
        <v>17</v>
      </c>
      <c r="B41" s="156">
        <f t="shared" ref="B41:Q49" si="7">IF($A41&lt;B$18,0,IF($A41=B$18,B$17,IF($A41&gt;(((B$19-1)*B$20)+B$18),0,IF(ROUND(($A41-B$18)/B$20,0)=ROUND(($A41-B$18)/B$20,1),B$17,0))))</f>
        <v>0</v>
      </c>
      <c r="C41" s="156">
        <f t="shared" si="7"/>
        <v>0</v>
      </c>
      <c r="D41" s="156">
        <f t="shared" si="7"/>
        <v>0</v>
      </c>
      <c r="E41" s="156">
        <f t="shared" si="7"/>
        <v>0</v>
      </c>
      <c r="F41" s="156">
        <f t="shared" si="7"/>
        <v>0</v>
      </c>
      <c r="G41" s="156">
        <f t="shared" si="7"/>
        <v>0</v>
      </c>
      <c r="H41" s="156">
        <f t="shared" si="7"/>
        <v>0</v>
      </c>
      <c r="I41" s="156">
        <f t="shared" si="7"/>
        <v>0</v>
      </c>
      <c r="J41" s="156">
        <f t="shared" si="7"/>
        <v>0</v>
      </c>
      <c r="K41" s="156">
        <f t="shared" si="7"/>
        <v>0</v>
      </c>
      <c r="L41" s="156">
        <f t="shared" si="7"/>
        <v>0</v>
      </c>
      <c r="M41" s="156">
        <f t="shared" si="7"/>
        <v>0</v>
      </c>
      <c r="N41" s="156">
        <f t="shared" si="7"/>
        <v>0</v>
      </c>
      <c r="O41" s="156">
        <f t="shared" si="7"/>
        <v>0</v>
      </c>
      <c r="P41" s="156">
        <f t="shared" si="7"/>
        <v>0</v>
      </c>
      <c r="Q41" s="156">
        <f t="shared" si="7"/>
        <v>0</v>
      </c>
      <c r="R41" s="156">
        <f t="shared" ref="L41:S49" si="8">IF($A41&lt;R$18,0,IF($A41=R$18,R$17,IF($A41&gt;(((R$19-1)*R$20)+R$18),0,IF(ROUND(($A41-R$18)/R$20,0)=ROUND(($A41-R$18)/R$20,1),R$17,0))))</f>
        <v>0</v>
      </c>
      <c r="S41" s="156">
        <f t="shared" si="8"/>
        <v>0</v>
      </c>
      <c r="T41" s="159">
        <f t="shared" si="4"/>
        <v>0</v>
      </c>
      <c r="U41" s="192"/>
      <c r="V41" s="156">
        <v>17</v>
      </c>
      <c r="W41" s="156">
        <f t="shared" ref="W41:AL49" si="9">IF($A41&lt;W$18,0,IF($A41=W$18,W$17,IF($A41&gt;(((W$19-1)*W$20)+W$18),0,IF(ROUND(($A41-W$18)/W$20,0)=ROUND(($A41-W$18)/W$20,1),W$17,0))))</f>
        <v>0</v>
      </c>
      <c r="X41" s="156">
        <f t="shared" si="9"/>
        <v>0</v>
      </c>
      <c r="Y41" s="156">
        <f t="shared" si="9"/>
        <v>0</v>
      </c>
      <c r="Z41" s="156">
        <f t="shared" si="9"/>
        <v>0</v>
      </c>
      <c r="AA41" s="156">
        <f t="shared" si="9"/>
        <v>0</v>
      </c>
      <c r="AB41" s="156">
        <f t="shared" si="9"/>
        <v>0</v>
      </c>
      <c r="AC41" s="156">
        <f t="shared" si="9"/>
        <v>0</v>
      </c>
      <c r="AD41" s="156">
        <f t="shared" si="9"/>
        <v>0</v>
      </c>
      <c r="AE41" s="156">
        <f t="shared" si="9"/>
        <v>0</v>
      </c>
      <c r="AF41" s="156">
        <f t="shared" si="9"/>
        <v>0</v>
      </c>
      <c r="AG41" s="156">
        <f t="shared" si="9"/>
        <v>0</v>
      </c>
      <c r="AH41" s="156">
        <f t="shared" si="9"/>
        <v>0</v>
      </c>
      <c r="AI41" s="156">
        <f t="shared" si="9"/>
        <v>0</v>
      </c>
      <c r="AJ41" s="156">
        <f t="shared" si="9"/>
        <v>0</v>
      </c>
      <c r="AK41" s="156">
        <f t="shared" si="9"/>
        <v>0</v>
      </c>
      <c r="AL41" s="156">
        <f t="shared" si="9"/>
        <v>0</v>
      </c>
      <c r="AM41" s="156">
        <f t="shared" ref="AL41:AN49" si="10">IF($A41&lt;AM$18,0,IF($A41=AM$18,AM$17,IF($A41&gt;(((AM$19-1)*AM$20)+AM$18),0,IF(ROUND(($A41-AM$18)/AM$20,0)=ROUND(($A41-AM$18)/AM$20,1),AM$17,0))))</f>
        <v>0</v>
      </c>
      <c r="AN41" s="156">
        <f t="shared" si="10"/>
        <v>0</v>
      </c>
      <c r="AO41" s="159">
        <f t="shared" si="5"/>
        <v>0</v>
      </c>
      <c r="AP41" s="220"/>
      <c r="AQ41" s="220"/>
      <c r="AR41" s="220">
        <f t="shared" si="6"/>
        <v>0</v>
      </c>
    </row>
    <row r="42" spans="1:44" x14ac:dyDescent="0.25">
      <c r="A42" s="156">
        <v>18</v>
      </c>
      <c r="B42" s="156">
        <f t="shared" si="7"/>
        <v>0</v>
      </c>
      <c r="C42" s="156">
        <f t="shared" si="7"/>
        <v>0</v>
      </c>
      <c r="D42" s="156">
        <f t="shared" si="7"/>
        <v>0</v>
      </c>
      <c r="E42" s="156">
        <f t="shared" si="7"/>
        <v>0</v>
      </c>
      <c r="F42" s="156">
        <f t="shared" si="7"/>
        <v>0</v>
      </c>
      <c r="G42" s="156">
        <f t="shared" si="7"/>
        <v>0</v>
      </c>
      <c r="H42" s="156">
        <f t="shared" si="7"/>
        <v>0</v>
      </c>
      <c r="I42" s="156">
        <f t="shared" si="7"/>
        <v>0</v>
      </c>
      <c r="J42" s="156">
        <f t="shared" si="7"/>
        <v>0</v>
      </c>
      <c r="K42" s="156">
        <f t="shared" si="7"/>
        <v>0</v>
      </c>
      <c r="L42" s="156">
        <f t="shared" si="8"/>
        <v>0</v>
      </c>
      <c r="M42" s="156">
        <f t="shared" si="8"/>
        <v>0</v>
      </c>
      <c r="N42" s="156">
        <f t="shared" si="8"/>
        <v>0</v>
      </c>
      <c r="O42" s="156">
        <f t="shared" si="8"/>
        <v>0</v>
      </c>
      <c r="P42" s="156">
        <f t="shared" si="8"/>
        <v>0</v>
      </c>
      <c r="Q42" s="156">
        <f t="shared" si="8"/>
        <v>0</v>
      </c>
      <c r="R42" s="156">
        <f t="shared" si="8"/>
        <v>0</v>
      </c>
      <c r="S42" s="156">
        <f t="shared" si="8"/>
        <v>0</v>
      </c>
      <c r="T42" s="159">
        <f t="shared" si="4"/>
        <v>0</v>
      </c>
      <c r="U42" s="192"/>
      <c r="V42" s="156">
        <v>18</v>
      </c>
      <c r="W42" s="156">
        <f t="shared" si="9"/>
        <v>0</v>
      </c>
      <c r="X42" s="156">
        <f t="shared" si="9"/>
        <v>0</v>
      </c>
      <c r="Y42" s="156">
        <f t="shared" si="9"/>
        <v>0</v>
      </c>
      <c r="Z42" s="156">
        <f t="shared" si="9"/>
        <v>0</v>
      </c>
      <c r="AA42" s="156">
        <f t="shared" si="9"/>
        <v>0</v>
      </c>
      <c r="AB42" s="156">
        <f t="shared" si="9"/>
        <v>0</v>
      </c>
      <c r="AC42" s="156">
        <f t="shared" si="9"/>
        <v>0</v>
      </c>
      <c r="AD42" s="156">
        <f t="shared" si="9"/>
        <v>0</v>
      </c>
      <c r="AE42" s="156">
        <f t="shared" si="9"/>
        <v>0</v>
      </c>
      <c r="AF42" s="156">
        <f t="shared" si="9"/>
        <v>0</v>
      </c>
      <c r="AG42" s="156">
        <f t="shared" si="9"/>
        <v>0</v>
      </c>
      <c r="AH42" s="156">
        <f t="shared" si="9"/>
        <v>0</v>
      </c>
      <c r="AI42" s="156">
        <f t="shared" si="9"/>
        <v>0</v>
      </c>
      <c r="AJ42" s="156">
        <f t="shared" si="9"/>
        <v>0</v>
      </c>
      <c r="AK42" s="156">
        <f t="shared" si="9"/>
        <v>0</v>
      </c>
      <c r="AL42" s="156">
        <f t="shared" si="10"/>
        <v>0</v>
      </c>
      <c r="AM42" s="156">
        <f t="shared" si="10"/>
        <v>0</v>
      </c>
      <c r="AN42" s="156">
        <f t="shared" si="10"/>
        <v>0</v>
      </c>
      <c r="AO42" s="159">
        <f t="shared" si="5"/>
        <v>0</v>
      </c>
      <c r="AP42" s="220"/>
      <c r="AQ42" s="220"/>
      <c r="AR42" s="220">
        <f t="shared" si="6"/>
        <v>0</v>
      </c>
    </row>
    <row r="43" spans="1:44" x14ac:dyDescent="0.25">
      <c r="A43" s="156">
        <v>19</v>
      </c>
      <c r="B43" s="156">
        <f t="shared" si="7"/>
        <v>0</v>
      </c>
      <c r="C43" s="156">
        <f t="shared" si="7"/>
        <v>0</v>
      </c>
      <c r="D43" s="156">
        <f t="shared" si="7"/>
        <v>0</v>
      </c>
      <c r="E43" s="156">
        <f t="shared" si="7"/>
        <v>0</v>
      </c>
      <c r="F43" s="156">
        <f t="shared" si="7"/>
        <v>0</v>
      </c>
      <c r="G43" s="156">
        <f t="shared" si="7"/>
        <v>0</v>
      </c>
      <c r="H43" s="156">
        <f t="shared" si="7"/>
        <v>0</v>
      </c>
      <c r="I43" s="156">
        <f t="shared" si="7"/>
        <v>0</v>
      </c>
      <c r="J43" s="156">
        <f t="shared" si="7"/>
        <v>0</v>
      </c>
      <c r="K43" s="156">
        <f t="shared" si="7"/>
        <v>0</v>
      </c>
      <c r="L43" s="156">
        <f t="shared" si="8"/>
        <v>0</v>
      </c>
      <c r="M43" s="156">
        <f t="shared" si="8"/>
        <v>0</v>
      </c>
      <c r="N43" s="156">
        <f t="shared" si="8"/>
        <v>0</v>
      </c>
      <c r="O43" s="156">
        <f t="shared" si="8"/>
        <v>0</v>
      </c>
      <c r="P43" s="156">
        <f t="shared" si="8"/>
        <v>0</v>
      </c>
      <c r="Q43" s="156">
        <f t="shared" si="8"/>
        <v>0</v>
      </c>
      <c r="R43" s="156">
        <f t="shared" si="8"/>
        <v>0</v>
      </c>
      <c r="S43" s="156">
        <f t="shared" si="8"/>
        <v>0</v>
      </c>
      <c r="T43" s="159">
        <f t="shared" si="4"/>
        <v>0</v>
      </c>
      <c r="U43" s="192"/>
      <c r="V43" s="156">
        <v>19</v>
      </c>
      <c r="W43" s="156">
        <f t="shared" si="9"/>
        <v>0</v>
      </c>
      <c r="X43" s="156">
        <f t="shared" si="9"/>
        <v>0</v>
      </c>
      <c r="Y43" s="156">
        <f t="shared" si="9"/>
        <v>0</v>
      </c>
      <c r="Z43" s="156">
        <f t="shared" si="9"/>
        <v>0</v>
      </c>
      <c r="AA43" s="156">
        <f t="shared" si="9"/>
        <v>0</v>
      </c>
      <c r="AB43" s="156">
        <f t="shared" si="9"/>
        <v>0</v>
      </c>
      <c r="AC43" s="156">
        <f t="shared" si="9"/>
        <v>0</v>
      </c>
      <c r="AD43" s="156">
        <f t="shared" si="9"/>
        <v>0</v>
      </c>
      <c r="AE43" s="156">
        <f t="shared" si="9"/>
        <v>0</v>
      </c>
      <c r="AF43" s="156">
        <f t="shared" si="9"/>
        <v>0</v>
      </c>
      <c r="AG43" s="156">
        <f t="shared" si="9"/>
        <v>0</v>
      </c>
      <c r="AH43" s="156">
        <f t="shared" si="9"/>
        <v>0</v>
      </c>
      <c r="AI43" s="156">
        <f t="shared" si="9"/>
        <v>0</v>
      </c>
      <c r="AJ43" s="156">
        <f t="shared" si="9"/>
        <v>0</v>
      </c>
      <c r="AK43" s="156">
        <f t="shared" si="9"/>
        <v>0</v>
      </c>
      <c r="AL43" s="156">
        <f t="shared" si="10"/>
        <v>0</v>
      </c>
      <c r="AM43" s="156">
        <f t="shared" si="10"/>
        <v>0</v>
      </c>
      <c r="AN43" s="156">
        <f t="shared" si="10"/>
        <v>0</v>
      </c>
      <c r="AO43" s="159">
        <f t="shared" si="5"/>
        <v>0</v>
      </c>
      <c r="AP43" s="220"/>
      <c r="AQ43" s="220"/>
      <c r="AR43" s="220">
        <f t="shared" si="6"/>
        <v>0</v>
      </c>
    </row>
    <row r="44" spans="1:44" x14ac:dyDescent="0.25">
      <c r="A44" s="156">
        <v>20</v>
      </c>
      <c r="B44" s="156">
        <f t="shared" si="7"/>
        <v>0</v>
      </c>
      <c r="C44" s="156">
        <f t="shared" si="7"/>
        <v>0</v>
      </c>
      <c r="D44" s="156">
        <f t="shared" si="7"/>
        <v>0</v>
      </c>
      <c r="E44" s="156">
        <f t="shared" si="7"/>
        <v>0</v>
      </c>
      <c r="F44" s="156">
        <f t="shared" si="7"/>
        <v>0</v>
      </c>
      <c r="G44" s="156">
        <f t="shared" si="7"/>
        <v>0</v>
      </c>
      <c r="H44" s="156">
        <f t="shared" si="7"/>
        <v>0</v>
      </c>
      <c r="I44" s="156">
        <f t="shared" si="7"/>
        <v>0</v>
      </c>
      <c r="J44" s="156">
        <f t="shared" si="7"/>
        <v>0</v>
      </c>
      <c r="K44" s="156">
        <f t="shared" si="7"/>
        <v>0</v>
      </c>
      <c r="L44" s="156">
        <f t="shared" si="8"/>
        <v>0</v>
      </c>
      <c r="M44" s="156">
        <f t="shared" si="8"/>
        <v>0</v>
      </c>
      <c r="N44" s="156">
        <f t="shared" si="8"/>
        <v>0</v>
      </c>
      <c r="O44" s="156">
        <f t="shared" si="8"/>
        <v>0</v>
      </c>
      <c r="P44" s="156">
        <f t="shared" si="8"/>
        <v>0</v>
      </c>
      <c r="Q44" s="156">
        <f t="shared" si="8"/>
        <v>0</v>
      </c>
      <c r="R44" s="156">
        <f t="shared" si="8"/>
        <v>0</v>
      </c>
      <c r="S44" s="156">
        <f t="shared" si="8"/>
        <v>0</v>
      </c>
      <c r="T44" s="159">
        <f t="shared" si="4"/>
        <v>0</v>
      </c>
      <c r="U44" s="192"/>
      <c r="V44" s="156">
        <v>20</v>
      </c>
      <c r="W44" s="156">
        <f t="shared" si="9"/>
        <v>0</v>
      </c>
      <c r="X44" s="156">
        <f t="shared" si="9"/>
        <v>0</v>
      </c>
      <c r="Y44" s="156">
        <f t="shared" si="9"/>
        <v>0</v>
      </c>
      <c r="Z44" s="156">
        <f t="shared" si="9"/>
        <v>0</v>
      </c>
      <c r="AA44" s="156">
        <f t="shared" si="9"/>
        <v>0</v>
      </c>
      <c r="AB44" s="156">
        <f t="shared" si="9"/>
        <v>0</v>
      </c>
      <c r="AC44" s="156">
        <f t="shared" si="9"/>
        <v>0</v>
      </c>
      <c r="AD44" s="156">
        <f t="shared" si="9"/>
        <v>0</v>
      </c>
      <c r="AE44" s="156">
        <f t="shared" si="9"/>
        <v>0</v>
      </c>
      <c r="AF44" s="156">
        <f t="shared" si="9"/>
        <v>0</v>
      </c>
      <c r="AG44" s="156">
        <f t="shared" si="9"/>
        <v>0</v>
      </c>
      <c r="AH44" s="156">
        <f t="shared" si="9"/>
        <v>0</v>
      </c>
      <c r="AI44" s="156">
        <f t="shared" si="9"/>
        <v>0</v>
      </c>
      <c r="AJ44" s="156">
        <f t="shared" si="9"/>
        <v>0</v>
      </c>
      <c r="AK44" s="156">
        <f t="shared" si="9"/>
        <v>0</v>
      </c>
      <c r="AL44" s="156">
        <f t="shared" si="10"/>
        <v>0</v>
      </c>
      <c r="AM44" s="156">
        <f t="shared" si="10"/>
        <v>0</v>
      </c>
      <c r="AN44" s="156">
        <f t="shared" si="10"/>
        <v>0</v>
      </c>
      <c r="AO44" s="159">
        <f t="shared" si="5"/>
        <v>0</v>
      </c>
      <c r="AP44" s="220"/>
      <c r="AQ44" s="220"/>
      <c r="AR44" s="220">
        <f t="shared" si="6"/>
        <v>0</v>
      </c>
    </row>
    <row r="45" spans="1:44" x14ac:dyDescent="0.25">
      <c r="A45" s="156">
        <v>21</v>
      </c>
      <c r="B45" s="156">
        <f t="shared" si="7"/>
        <v>0</v>
      </c>
      <c r="C45" s="156">
        <f t="shared" si="7"/>
        <v>0</v>
      </c>
      <c r="D45" s="156">
        <f t="shared" si="7"/>
        <v>0</v>
      </c>
      <c r="E45" s="156">
        <f t="shared" si="7"/>
        <v>0</v>
      </c>
      <c r="F45" s="156">
        <f t="shared" si="7"/>
        <v>0</v>
      </c>
      <c r="G45" s="156">
        <f t="shared" si="7"/>
        <v>0</v>
      </c>
      <c r="H45" s="156">
        <f t="shared" si="7"/>
        <v>0</v>
      </c>
      <c r="I45" s="156">
        <f t="shared" si="7"/>
        <v>0</v>
      </c>
      <c r="J45" s="156">
        <f t="shared" si="7"/>
        <v>0</v>
      </c>
      <c r="K45" s="156">
        <f t="shared" si="7"/>
        <v>0</v>
      </c>
      <c r="L45" s="156">
        <f t="shared" si="8"/>
        <v>0</v>
      </c>
      <c r="M45" s="156">
        <f t="shared" si="8"/>
        <v>0</v>
      </c>
      <c r="N45" s="156">
        <f t="shared" si="8"/>
        <v>0</v>
      </c>
      <c r="O45" s="156">
        <f t="shared" si="8"/>
        <v>0</v>
      </c>
      <c r="P45" s="156">
        <f t="shared" si="8"/>
        <v>0</v>
      </c>
      <c r="Q45" s="156">
        <f t="shared" si="8"/>
        <v>0</v>
      </c>
      <c r="R45" s="156">
        <f t="shared" si="8"/>
        <v>0</v>
      </c>
      <c r="S45" s="156">
        <f t="shared" si="8"/>
        <v>0</v>
      </c>
      <c r="T45" s="159">
        <f t="shared" si="4"/>
        <v>0</v>
      </c>
      <c r="U45" s="192"/>
      <c r="V45" s="156">
        <v>21</v>
      </c>
      <c r="W45" s="156">
        <f t="shared" si="9"/>
        <v>0</v>
      </c>
      <c r="X45" s="156">
        <f t="shared" si="9"/>
        <v>0</v>
      </c>
      <c r="Y45" s="156">
        <f t="shared" si="9"/>
        <v>0</v>
      </c>
      <c r="Z45" s="156">
        <f t="shared" si="9"/>
        <v>0</v>
      </c>
      <c r="AA45" s="156">
        <f t="shared" si="9"/>
        <v>0</v>
      </c>
      <c r="AB45" s="156">
        <f t="shared" si="9"/>
        <v>0</v>
      </c>
      <c r="AC45" s="156">
        <f t="shared" si="9"/>
        <v>0</v>
      </c>
      <c r="AD45" s="156">
        <f t="shared" si="9"/>
        <v>0</v>
      </c>
      <c r="AE45" s="156">
        <f t="shared" si="9"/>
        <v>0</v>
      </c>
      <c r="AF45" s="156">
        <f t="shared" si="9"/>
        <v>0</v>
      </c>
      <c r="AG45" s="156">
        <f t="shared" si="9"/>
        <v>0</v>
      </c>
      <c r="AH45" s="156">
        <f t="shared" si="9"/>
        <v>0</v>
      </c>
      <c r="AI45" s="156">
        <f t="shared" si="9"/>
        <v>0</v>
      </c>
      <c r="AJ45" s="156">
        <f t="shared" si="9"/>
        <v>0</v>
      </c>
      <c r="AK45" s="156">
        <f t="shared" si="9"/>
        <v>0</v>
      </c>
      <c r="AL45" s="156">
        <f t="shared" si="10"/>
        <v>0</v>
      </c>
      <c r="AM45" s="156">
        <f t="shared" si="10"/>
        <v>0</v>
      </c>
      <c r="AN45" s="156">
        <f t="shared" si="10"/>
        <v>0</v>
      </c>
      <c r="AO45" s="159">
        <f t="shared" si="5"/>
        <v>0</v>
      </c>
      <c r="AP45" s="220"/>
      <c r="AQ45" s="220"/>
      <c r="AR45" s="220">
        <f t="shared" si="6"/>
        <v>0</v>
      </c>
    </row>
    <row r="46" spans="1:44" x14ac:dyDescent="0.25">
      <c r="A46" s="156">
        <v>22</v>
      </c>
      <c r="B46" s="156">
        <f t="shared" si="7"/>
        <v>0</v>
      </c>
      <c r="C46" s="156">
        <f t="shared" si="7"/>
        <v>0</v>
      </c>
      <c r="D46" s="156">
        <f t="shared" si="7"/>
        <v>0</v>
      </c>
      <c r="E46" s="156">
        <f t="shared" si="7"/>
        <v>0</v>
      </c>
      <c r="F46" s="156">
        <f t="shared" si="7"/>
        <v>0</v>
      </c>
      <c r="G46" s="156">
        <f t="shared" si="7"/>
        <v>0</v>
      </c>
      <c r="H46" s="156">
        <f t="shared" si="7"/>
        <v>0</v>
      </c>
      <c r="I46" s="156">
        <f t="shared" si="7"/>
        <v>0</v>
      </c>
      <c r="J46" s="156">
        <f t="shared" si="7"/>
        <v>0</v>
      </c>
      <c r="K46" s="156">
        <f t="shared" si="7"/>
        <v>0</v>
      </c>
      <c r="L46" s="156">
        <f t="shared" si="8"/>
        <v>0</v>
      </c>
      <c r="M46" s="156">
        <f t="shared" si="8"/>
        <v>0</v>
      </c>
      <c r="N46" s="156">
        <f t="shared" si="8"/>
        <v>0</v>
      </c>
      <c r="O46" s="156">
        <f t="shared" si="8"/>
        <v>0</v>
      </c>
      <c r="P46" s="156">
        <f t="shared" si="8"/>
        <v>0</v>
      </c>
      <c r="Q46" s="156">
        <f t="shared" si="8"/>
        <v>0</v>
      </c>
      <c r="R46" s="156">
        <f t="shared" si="8"/>
        <v>0</v>
      </c>
      <c r="S46" s="156">
        <f t="shared" si="8"/>
        <v>0</v>
      </c>
      <c r="T46" s="159">
        <f t="shared" si="4"/>
        <v>0</v>
      </c>
      <c r="U46" s="192"/>
      <c r="V46" s="156">
        <v>22</v>
      </c>
      <c r="W46" s="156">
        <f t="shared" si="9"/>
        <v>0</v>
      </c>
      <c r="X46" s="156">
        <f t="shared" si="9"/>
        <v>0</v>
      </c>
      <c r="Y46" s="156">
        <f t="shared" si="9"/>
        <v>0</v>
      </c>
      <c r="Z46" s="156">
        <f t="shared" si="9"/>
        <v>0</v>
      </c>
      <c r="AA46" s="156">
        <f t="shared" si="9"/>
        <v>0</v>
      </c>
      <c r="AB46" s="156">
        <f t="shared" si="9"/>
        <v>0</v>
      </c>
      <c r="AC46" s="156">
        <f t="shared" si="9"/>
        <v>0</v>
      </c>
      <c r="AD46" s="156">
        <f t="shared" si="9"/>
        <v>0</v>
      </c>
      <c r="AE46" s="156">
        <f t="shared" si="9"/>
        <v>0</v>
      </c>
      <c r="AF46" s="156">
        <f t="shared" si="9"/>
        <v>0</v>
      </c>
      <c r="AG46" s="156">
        <f t="shared" si="9"/>
        <v>0</v>
      </c>
      <c r="AH46" s="156">
        <f t="shared" si="9"/>
        <v>0</v>
      </c>
      <c r="AI46" s="156">
        <f t="shared" si="9"/>
        <v>0</v>
      </c>
      <c r="AJ46" s="156">
        <f t="shared" si="9"/>
        <v>0</v>
      </c>
      <c r="AK46" s="156">
        <f t="shared" si="9"/>
        <v>0</v>
      </c>
      <c r="AL46" s="156">
        <f t="shared" si="10"/>
        <v>0</v>
      </c>
      <c r="AM46" s="156">
        <f t="shared" si="10"/>
        <v>0</v>
      </c>
      <c r="AN46" s="156">
        <f t="shared" si="10"/>
        <v>0</v>
      </c>
      <c r="AO46" s="159">
        <f t="shared" si="5"/>
        <v>0</v>
      </c>
      <c r="AP46" s="220"/>
      <c r="AQ46" s="220"/>
      <c r="AR46" s="220">
        <f t="shared" si="6"/>
        <v>0</v>
      </c>
    </row>
    <row r="47" spans="1:44" x14ac:dyDescent="0.25">
      <c r="A47" s="156">
        <v>23</v>
      </c>
      <c r="B47" s="156">
        <f t="shared" si="7"/>
        <v>0</v>
      </c>
      <c r="C47" s="156">
        <f t="shared" si="7"/>
        <v>0</v>
      </c>
      <c r="D47" s="156">
        <f t="shared" si="7"/>
        <v>0</v>
      </c>
      <c r="E47" s="156">
        <f t="shared" si="7"/>
        <v>0</v>
      </c>
      <c r="F47" s="156">
        <f t="shared" si="7"/>
        <v>0</v>
      </c>
      <c r="G47" s="156">
        <f t="shared" si="7"/>
        <v>0</v>
      </c>
      <c r="H47" s="156">
        <f t="shared" si="7"/>
        <v>0</v>
      </c>
      <c r="I47" s="156">
        <f t="shared" si="7"/>
        <v>0</v>
      </c>
      <c r="J47" s="156">
        <f t="shared" si="7"/>
        <v>0</v>
      </c>
      <c r="K47" s="156">
        <f t="shared" si="7"/>
        <v>0</v>
      </c>
      <c r="L47" s="156">
        <f t="shared" si="8"/>
        <v>0</v>
      </c>
      <c r="M47" s="156">
        <f t="shared" si="8"/>
        <v>0</v>
      </c>
      <c r="N47" s="156">
        <f t="shared" si="8"/>
        <v>0</v>
      </c>
      <c r="O47" s="156">
        <f t="shared" si="8"/>
        <v>0</v>
      </c>
      <c r="P47" s="156">
        <f t="shared" si="8"/>
        <v>0</v>
      </c>
      <c r="Q47" s="156">
        <f t="shared" si="8"/>
        <v>0</v>
      </c>
      <c r="R47" s="156">
        <f t="shared" si="8"/>
        <v>0</v>
      </c>
      <c r="S47" s="156">
        <f t="shared" si="8"/>
        <v>0</v>
      </c>
      <c r="T47" s="159">
        <f t="shared" si="4"/>
        <v>0</v>
      </c>
      <c r="U47" s="192"/>
      <c r="V47" s="156">
        <v>23</v>
      </c>
      <c r="W47" s="156">
        <f t="shared" si="9"/>
        <v>0</v>
      </c>
      <c r="X47" s="156">
        <f t="shared" si="9"/>
        <v>0</v>
      </c>
      <c r="Y47" s="156">
        <f t="shared" si="9"/>
        <v>0</v>
      </c>
      <c r="Z47" s="156">
        <f t="shared" si="9"/>
        <v>0</v>
      </c>
      <c r="AA47" s="156">
        <f t="shared" si="9"/>
        <v>0</v>
      </c>
      <c r="AB47" s="156">
        <f t="shared" si="9"/>
        <v>0</v>
      </c>
      <c r="AC47" s="156">
        <f t="shared" si="9"/>
        <v>0</v>
      </c>
      <c r="AD47" s="156">
        <f t="shared" si="9"/>
        <v>0</v>
      </c>
      <c r="AE47" s="156">
        <f t="shared" si="9"/>
        <v>0</v>
      </c>
      <c r="AF47" s="156">
        <f t="shared" si="9"/>
        <v>0</v>
      </c>
      <c r="AG47" s="156">
        <f t="shared" si="9"/>
        <v>0</v>
      </c>
      <c r="AH47" s="156">
        <f t="shared" si="9"/>
        <v>0</v>
      </c>
      <c r="AI47" s="156">
        <f t="shared" si="9"/>
        <v>0</v>
      </c>
      <c r="AJ47" s="156">
        <f t="shared" si="9"/>
        <v>0</v>
      </c>
      <c r="AK47" s="156">
        <f t="shared" si="9"/>
        <v>0</v>
      </c>
      <c r="AL47" s="156">
        <f t="shared" si="10"/>
        <v>0</v>
      </c>
      <c r="AM47" s="156">
        <f t="shared" si="10"/>
        <v>0</v>
      </c>
      <c r="AN47" s="156">
        <f t="shared" si="10"/>
        <v>0</v>
      </c>
      <c r="AO47" s="159">
        <f t="shared" si="5"/>
        <v>0</v>
      </c>
      <c r="AP47" s="220"/>
      <c r="AQ47" s="220"/>
      <c r="AR47" s="220">
        <f t="shared" si="6"/>
        <v>0</v>
      </c>
    </row>
    <row r="48" spans="1:44" x14ac:dyDescent="0.25">
      <c r="A48" s="156">
        <v>24</v>
      </c>
      <c r="B48" s="156">
        <f t="shared" si="7"/>
        <v>0</v>
      </c>
      <c r="C48" s="156">
        <f t="shared" si="7"/>
        <v>0</v>
      </c>
      <c r="D48" s="156">
        <f t="shared" si="7"/>
        <v>0</v>
      </c>
      <c r="E48" s="156">
        <f t="shared" si="7"/>
        <v>0</v>
      </c>
      <c r="F48" s="156">
        <f t="shared" si="7"/>
        <v>0</v>
      </c>
      <c r="G48" s="156">
        <f t="shared" si="7"/>
        <v>0</v>
      </c>
      <c r="H48" s="156">
        <f t="shared" si="7"/>
        <v>0</v>
      </c>
      <c r="I48" s="156">
        <f t="shared" si="7"/>
        <v>0</v>
      </c>
      <c r="J48" s="156">
        <f t="shared" si="7"/>
        <v>0</v>
      </c>
      <c r="K48" s="156">
        <f t="shared" si="7"/>
        <v>0</v>
      </c>
      <c r="L48" s="156">
        <f t="shared" si="8"/>
        <v>0</v>
      </c>
      <c r="M48" s="156">
        <f t="shared" si="8"/>
        <v>0</v>
      </c>
      <c r="N48" s="156">
        <f t="shared" si="8"/>
        <v>0</v>
      </c>
      <c r="O48" s="156">
        <f t="shared" si="8"/>
        <v>0</v>
      </c>
      <c r="P48" s="156">
        <f t="shared" si="8"/>
        <v>0</v>
      </c>
      <c r="Q48" s="156">
        <f t="shared" si="8"/>
        <v>0</v>
      </c>
      <c r="R48" s="156">
        <f t="shared" si="8"/>
        <v>0</v>
      </c>
      <c r="S48" s="156">
        <f t="shared" si="8"/>
        <v>0</v>
      </c>
      <c r="T48" s="159">
        <f t="shared" si="4"/>
        <v>0</v>
      </c>
      <c r="U48" s="192"/>
      <c r="V48" s="156">
        <v>24</v>
      </c>
      <c r="W48" s="156">
        <f t="shared" si="9"/>
        <v>0</v>
      </c>
      <c r="X48" s="156">
        <f t="shared" si="9"/>
        <v>0</v>
      </c>
      <c r="Y48" s="156">
        <f t="shared" si="9"/>
        <v>0</v>
      </c>
      <c r="Z48" s="156">
        <f t="shared" si="9"/>
        <v>0</v>
      </c>
      <c r="AA48" s="156">
        <f t="shared" si="9"/>
        <v>0</v>
      </c>
      <c r="AB48" s="156">
        <f t="shared" si="9"/>
        <v>0</v>
      </c>
      <c r="AC48" s="156">
        <f t="shared" si="9"/>
        <v>0</v>
      </c>
      <c r="AD48" s="156">
        <f t="shared" si="9"/>
        <v>0</v>
      </c>
      <c r="AE48" s="156">
        <f t="shared" si="9"/>
        <v>0</v>
      </c>
      <c r="AF48" s="156">
        <f t="shared" si="9"/>
        <v>0</v>
      </c>
      <c r="AG48" s="156">
        <f t="shared" si="9"/>
        <v>0</v>
      </c>
      <c r="AH48" s="156">
        <f t="shared" si="9"/>
        <v>0</v>
      </c>
      <c r="AI48" s="156">
        <f t="shared" si="9"/>
        <v>0</v>
      </c>
      <c r="AJ48" s="156">
        <f t="shared" si="9"/>
        <v>0</v>
      </c>
      <c r="AK48" s="156">
        <f t="shared" si="9"/>
        <v>0</v>
      </c>
      <c r="AL48" s="156">
        <f t="shared" si="10"/>
        <v>0</v>
      </c>
      <c r="AM48" s="156">
        <f t="shared" si="10"/>
        <v>0</v>
      </c>
      <c r="AN48" s="156">
        <f t="shared" si="10"/>
        <v>0</v>
      </c>
      <c r="AO48" s="159">
        <f t="shared" si="5"/>
        <v>0</v>
      </c>
      <c r="AP48" s="220"/>
      <c r="AQ48" s="220"/>
      <c r="AR48" s="220">
        <f t="shared" si="6"/>
        <v>0</v>
      </c>
    </row>
    <row r="49" spans="1:44" x14ac:dyDescent="0.25">
      <c r="A49" s="156">
        <v>25</v>
      </c>
      <c r="B49" s="156">
        <f t="shared" si="7"/>
        <v>0</v>
      </c>
      <c r="C49" s="156">
        <f t="shared" si="7"/>
        <v>0</v>
      </c>
      <c r="D49" s="156">
        <f t="shared" si="7"/>
        <v>0</v>
      </c>
      <c r="E49" s="156">
        <f t="shared" si="7"/>
        <v>0</v>
      </c>
      <c r="F49" s="156">
        <f t="shared" si="7"/>
        <v>0</v>
      </c>
      <c r="G49" s="156">
        <f t="shared" si="7"/>
        <v>0</v>
      </c>
      <c r="H49" s="156">
        <f t="shared" si="7"/>
        <v>0</v>
      </c>
      <c r="I49" s="156">
        <f t="shared" si="7"/>
        <v>0</v>
      </c>
      <c r="J49" s="156">
        <f t="shared" si="7"/>
        <v>0</v>
      </c>
      <c r="K49" s="156">
        <f t="shared" si="7"/>
        <v>0</v>
      </c>
      <c r="L49" s="156">
        <f t="shared" si="8"/>
        <v>0</v>
      </c>
      <c r="M49" s="156">
        <f t="shared" si="8"/>
        <v>0</v>
      </c>
      <c r="N49" s="156">
        <f t="shared" si="8"/>
        <v>0</v>
      </c>
      <c r="O49" s="156">
        <f t="shared" si="8"/>
        <v>0</v>
      </c>
      <c r="P49" s="156">
        <f t="shared" si="8"/>
        <v>0</v>
      </c>
      <c r="Q49" s="156">
        <f t="shared" si="8"/>
        <v>0</v>
      </c>
      <c r="R49" s="156">
        <f t="shared" si="8"/>
        <v>0</v>
      </c>
      <c r="S49" s="156">
        <f t="shared" si="8"/>
        <v>0</v>
      </c>
      <c r="T49" s="159">
        <f t="shared" si="4"/>
        <v>0</v>
      </c>
      <c r="U49" s="192"/>
      <c r="V49" s="156">
        <v>25</v>
      </c>
      <c r="W49" s="156">
        <f t="shared" si="9"/>
        <v>0</v>
      </c>
      <c r="X49" s="156">
        <f t="shared" si="9"/>
        <v>0</v>
      </c>
      <c r="Y49" s="156">
        <f t="shared" si="9"/>
        <v>0</v>
      </c>
      <c r="Z49" s="156">
        <f t="shared" si="9"/>
        <v>0</v>
      </c>
      <c r="AA49" s="156">
        <f t="shared" si="9"/>
        <v>0</v>
      </c>
      <c r="AB49" s="156">
        <f t="shared" si="9"/>
        <v>0</v>
      </c>
      <c r="AC49" s="156">
        <f t="shared" si="9"/>
        <v>0</v>
      </c>
      <c r="AD49" s="156">
        <f t="shared" si="9"/>
        <v>0</v>
      </c>
      <c r="AE49" s="156">
        <f t="shared" si="9"/>
        <v>0</v>
      </c>
      <c r="AF49" s="156">
        <f t="shared" si="9"/>
        <v>0</v>
      </c>
      <c r="AG49" s="156">
        <f t="shared" si="9"/>
        <v>0</v>
      </c>
      <c r="AH49" s="156">
        <f t="shared" si="9"/>
        <v>0</v>
      </c>
      <c r="AI49" s="156">
        <f t="shared" si="9"/>
        <v>0</v>
      </c>
      <c r="AJ49" s="156">
        <f t="shared" si="9"/>
        <v>0</v>
      </c>
      <c r="AK49" s="156">
        <f t="shared" si="9"/>
        <v>0</v>
      </c>
      <c r="AL49" s="156">
        <f t="shared" si="10"/>
        <v>0</v>
      </c>
      <c r="AM49" s="156">
        <f t="shared" si="10"/>
        <v>0</v>
      </c>
      <c r="AN49" s="156">
        <f t="shared" si="10"/>
        <v>0</v>
      </c>
      <c r="AO49" s="159">
        <f t="shared" si="5"/>
        <v>0</v>
      </c>
      <c r="AP49" s="220"/>
      <c r="AQ49" s="220"/>
      <c r="AR49" s="220">
        <f t="shared" si="6"/>
        <v>0</v>
      </c>
    </row>
    <row r="50" spans="1:44" ht="15.75" thickBot="1" x14ac:dyDescent="0.3">
      <c r="A50" s="155"/>
      <c r="B50" s="156"/>
      <c r="C50" s="156"/>
      <c r="D50" s="156"/>
      <c r="E50" s="156"/>
      <c r="F50" s="156"/>
      <c r="G50" s="156"/>
      <c r="H50" s="156"/>
      <c r="I50" s="156"/>
      <c r="J50" s="156"/>
      <c r="K50" s="156"/>
      <c r="L50" s="156"/>
      <c r="M50" s="156"/>
      <c r="N50" s="156"/>
      <c r="O50" s="156"/>
      <c r="P50" s="156"/>
      <c r="Q50" s="156"/>
      <c r="R50" s="156"/>
      <c r="S50" s="156"/>
      <c r="T50" s="159">
        <f>SUM(T25:T49)</f>
        <v>1006337.5</v>
      </c>
      <c r="U50" s="192"/>
      <c r="V50" s="155"/>
      <c r="W50" s="156"/>
      <c r="X50" s="156"/>
      <c r="Y50" s="156"/>
      <c r="Z50" s="156"/>
      <c r="AA50" s="156"/>
      <c r="AB50" s="156"/>
      <c r="AC50" s="156"/>
      <c r="AD50" s="156"/>
      <c r="AE50" s="156"/>
      <c r="AF50" s="156"/>
      <c r="AG50" s="156"/>
      <c r="AH50" s="156"/>
      <c r="AI50" s="156"/>
      <c r="AJ50" s="156"/>
      <c r="AK50" s="156"/>
      <c r="AL50" s="156"/>
      <c r="AM50" s="156"/>
      <c r="AN50" s="156"/>
      <c r="AO50" s="159">
        <f>SUM(AO25:AO49)</f>
        <v>2525000</v>
      </c>
      <c r="AP50" s="220"/>
      <c r="AQ50" s="220"/>
      <c r="AR50" s="220">
        <f>SUM(AR25:AR49)</f>
        <v>3531337.5</v>
      </c>
    </row>
    <row r="51" spans="1:44" ht="15" customHeight="1" x14ac:dyDescent="0.25">
      <c r="R51" s="273" t="s">
        <v>32</v>
      </c>
      <c r="S51" s="188">
        <v>7.0000000000000007E-2</v>
      </c>
      <c r="T51" s="184">
        <f>NPV(S51,T25:T49)</f>
        <v>733738.30967508547</v>
      </c>
      <c r="U51" s="154"/>
      <c r="AM51" s="273" t="s">
        <v>32</v>
      </c>
      <c r="AN51" s="180">
        <v>7.0000000000000007E-2</v>
      </c>
      <c r="AO51" s="160">
        <f>NPV(AN51,AO25:AO49)</f>
        <v>2359813.0841121492</v>
      </c>
      <c r="AP51" s="286" t="s">
        <v>32</v>
      </c>
      <c r="AQ51" s="221">
        <v>7.0000000000000007E-2</v>
      </c>
      <c r="AR51" s="222">
        <f>NPV(AQ51,AR25:AR49)</f>
        <v>3093551.3937872346</v>
      </c>
    </row>
    <row r="52" spans="1:44" x14ac:dyDescent="0.25">
      <c r="R52" s="274"/>
      <c r="S52" s="185"/>
      <c r="T52" s="186"/>
      <c r="U52" s="154"/>
      <c r="AM52" s="274"/>
      <c r="AN52" s="181"/>
      <c r="AO52" s="161"/>
      <c r="AP52" s="287"/>
      <c r="AQ52" s="223"/>
      <c r="AR52" s="224"/>
    </row>
    <row r="53" spans="1:44" x14ac:dyDescent="0.25">
      <c r="R53" s="274"/>
      <c r="S53" s="189">
        <v>0.04</v>
      </c>
      <c r="T53" s="186">
        <f>NPV(S53,T25:T49)</f>
        <v>833676.28680047707</v>
      </c>
      <c r="U53" s="154"/>
      <c r="AM53" s="274"/>
      <c r="AN53" s="182">
        <v>0.04</v>
      </c>
      <c r="AO53" s="161">
        <f>NPV(AN53,AO25:AO49)</f>
        <v>2427884.6153846155</v>
      </c>
      <c r="AP53" s="287"/>
      <c r="AQ53" s="225">
        <v>0.04</v>
      </c>
      <c r="AR53" s="224">
        <f>NPV(AQ53,AR25:AR49)</f>
        <v>3261560.9021850927</v>
      </c>
    </row>
    <row r="54" spans="1:44" x14ac:dyDescent="0.25">
      <c r="R54" s="274"/>
      <c r="S54" s="185"/>
      <c r="T54" s="186"/>
      <c r="U54" s="154"/>
      <c r="AM54" s="274"/>
      <c r="AN54" s="181"/>
      <c r="AO54" s="161"/>
      <c r="AP54" s="287"/>
      <c r="AQ54" s="223"/>
      <c r="AR54" s="224"/>
    </row>
    <row r="55" spans="1:44" ht="15.75" thickBot="1" x14ac:dyDescent="0.3">
      <c r="R55" s="275"/>
      <c r="S55" s="190">
        <v>0</v>
      </c>
      <c r="T55" s="187">
        <f>NPV(S55,T25:T49)</f>
        <v>1006337.5</v>
      </c>
      <c r="U55" s="154"/>
      <c r="AM55" s="275"/>
      <c r="AN55" s="183">
        <v>0</v>
      </c>
      <c r="AO55" s="179">
        <f>NPV(AN55,AO25:AO49)</f>
        <v>2525000</v>
      </c>
      <c r="AP55" s="288"/>
      <c r="AQ55" s="226">
        <v>0</v>
      </c>
      <c r="AR55" s="227">
        <f>NPV(AQ55,AR25:AR49)</f>
        <v>3531337.5</v>
      </c>
    </row>
    <row r="56" spans="1:44" x14ac:dyDescent="0.25">
      <c r="U56" s="167"/>
    </row>
  </sheetData>
  <mergeCells count="26">
    <mergeCell ref="AP51:AP55"/>
    <mergeCell ref="R51:R55"/>
    <mergeCell ref="AM51:AM55"/>
    <mergeCell ref="AI14:AJ14"/>
    <mergeCell ref="AK14:AL14"/>
    <mergeCell ref="AM14:AN14"/>
    <mergeCell ref="R14:S14"/>
    <mergeCell ref="W14:Y14"/>
    <mergeCell ref="Z14:AB14"/>
    <mergeCell ref="AC14:AD14"/>
    <mergeCell ref="AE14:AF14"/>
    <mergeCell ref="AG14:AH14"/>
    <mergeCell ref="P14:Q14"/>
    <mergeCell ref="B1:H1"/>
    <mergeCell ref="J1:P1"/>
    <mergeCell ref="B2:H2"/>
    <mergeCell ref="W9:AH9"/>
    <mergeCell ref="E14:G14"/>
    <mergeCell ref="H14:I14"/>
    <mergeCell ref="J14:K14"/>
    <mergeCell ref="L14:M14"/>
    <mergeCell ref="N14:O14"/>
    <mergeCell ref="B9:M9"/>
    <mergeCell ref="H10:P10"/>
    <mergeCell ref="A13:S13"/>
    <mergeCell ref="B14:D14"/>
  </mergeCells>
  <pageMargins left="0.7" right="0.7" top="0.75" bottom="0.75" header="0.3" footer="0.3"/>
  <pageSetup paperSize="512" orientation="landscape"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61635-4080-4460-834D-88959C670906}">
  <dimension ref="A1:W55"/>
  <sheetViews>
    <sheetView topLeftCell="A22" workbookViewId="0">
      <selection activeCell="J18" sqref="J18"/>
    </sheetView>
  </sheetViews>
  <sheetFormatPr defaultRowHeight="15" x14ac:dyDescent="0.25"/>
  <cols>
    <col min="1" max="1" width="22.7109375" style="134" customWidth="1"/>
    <col min="2" max="2" width="10.7109375" style="134" bestFit="1" customWidth="1"/>
    <col min="3" max="3" width="9.140625" style="134"/>
    <col min="4" max="5" width="9.85546875" style="134" bestFit="1" customWidth="1"/>
    <col min="6" max="6" width="9.7109375" style="134" customWidth="1"/>
    <col min="7" max="8" width="9.85546875" style="134" bestFit="1" customWidth="1"/>
    <col min="9" max="18" width="9.140625" style="134"/>
    <col min="19" max="19" width="9.28515625" style="134" bestFit="1" customWidth="1"/>
    <col min="20" max="20" width="14.28515625" style="134" bestFit="1" customWidth="1"/>
    <col min="21" max="22" width="9.140625" style="134"/>
    <col min="23" max="23" width="10.7109375" style="134" customWidth="1"/>
    <col min="24" max="16384" width="9.140625" style="134"/>
  </cols>
  <sheetData>
    <row r="1" spans="1:19" ht="30" customHeight="1" x14ac:dyDescent="0.25">
      <c r="A1" s="138" t="s">
        <v>0</v>
      </c>
      <c r="B1" s="278" t="s">
        <v>227</v>
      </c>
      <c r="C1" s="279"/>
      <c r="D1" s="279"/>
      <c r="E1" s="279"/>
      <c r="F1" s="279"/>
      <c r="G1" s="279"/>
      <c r="H1" s="279"/>
      <c r="I1" s="135" t="s">
        <v>1</v>
      </c>
      <c r="J1" s="278" t="s">
        <v>94</v>
      </c>
      <c r="K1" s="278"/>
      <c r="L1" s="278"/>
      <c r="M1" s="278"/>
      <c r="N1" s="278"/>
      <c r="O1" s="278"/>
      <c r="P1" s="278"/>
      <c r="Q1" s="197"/>
      <c r="R1" s="197"/>
      <c r="S1" s="197"/>
    </row>
    <row r="2" spans="1:19" x14ac:dyDescent="0.25">
      <c r="A2" s="135" t="s">
        <v>2</v>
      </c>
      <c r="B2" s="285"/>
      <c r="C2" s="285"/>
      <c r="D2" s="285"/>
      <c r="E2" s="285"/>
      <c r="F2" s="285"/>
      <c r="G2" s="285"/>
      <c r="H2" s="285"/>
      <c r="I2" s="153"/>
      <c r="J2" s="153"/>
      <c r="K2" s="153"/>
      <c r="L2" s="153"/>
      <c r="M2" s="153"/>
    </row>
    <row r="3" spans="1:19" x14ac:dyDescent="0.25">
      <c r="A3" s="135"/>
      <c r="B3" s="152"/>
      <c r="C3" s="152"/>
      <c r="D3" s="152"/>
      <c r="E3" s="152"/>
      <c r="F3" s="152"/>
      <c r="G3" s="152"/>
      <c r="H3" s="152"/>
      <c r="I3" s="152"/>
      <c r="J3" s="152"/>
      <c r="K3" s="152"/>
      <c r="L3" s="152"/>
      <c r="M3" s="152"/>
    </row>
    <row r="4" spans="1:19" x14ac:dyDescent="0.25">
      <c r="A4" s="135" t="s">
        <v>25</v>
      </c>
      <c r="B4" s="135" t="s">
        <v>26</v>
      </c>
      <c r="C4" s="164" t="s">
        <v>29</v>
      </c>
      <c r="D4" s="153"/>
      <c r="E4" s="153"/>
      <c r="F4" s="153"/>
      <c r="G4" s="153"/>
      <c r="H4" s="153"/>
      <c r="I4" s="153"/>
      <c r="J4" s="153"/>
      <c r="K4" s="153"/>
      <c r="L4" s="153"/>
      <c r="M4" s="153"/>
      <c r="N4" s="153"/>
    </row>
    <row r="5" spans="1:19" x14ac:dyDescent="0.25">
      <c r="A5" s="135"/>
      <c r="B5" s="135" t="s">
        <v>3</v>
      </c>
      <c r="C5" s="195" t="s">
        <v>27</v>
      </c>
      <c r="D5" s="153"/>
      <c r="E5" s="153"/>
      <c r="F5" s="153"/>
      <c r="G5" s="153"/>
      <c r="H5" s="153"/>
      <c r="I5" s="153"/>
      <c r="J5" s="153"/>
      <c r="K5" s="153"/>
      <c r="L5" s="153"/>
      <c r="M5" s="153"/>
    </row>
    <row r="6" spans="1:19" ht="15" customHeight="1" x14ac:dyDescent="0.25">
      <c r="C6" s="195" t="s">
        <v>24</v>
      </c>
      <c r="D6" s="165"/>
      <c r="E6" s="165"/>
      <c r="F6" s="165"/>
      <c r="G6" s="165"/>
      <c r="H6" s="165"/>
      <c r="I6" s="165"/>
      <c r="J6" s="165"/>
      <c r="K6" s="165"/>
      <c r="L6" s="165"/>
      <c r="M6" s="165"/>
    </row>
    <row r="7" spans="1:19" x14ac:dyDescent="0.25">
      <c r="A7" s="136"/>
      <c r="B7" s="168"/>
      <c r="C7" s="195" t="s">
        <v>28</v>
      </c>
      <c r="D7" s="165"/>
      <c r="E7" s="165"/>
      <c r="F7" s="165"/>
      <c r="G7" s="165"/>
      <c r="H7" s="165"/>
      <c r="I7" s="165"/>
      <c r="J7" s="165"/>
      <c r="K7" s="165"/>
      <c r="L7" s="165"/>
      <c r="M7" s="165"/>
    </row>
    <row r="8" spans="1:19" x14ac:dyDescent="0.25">
      <c r="A8" s="136"/>
      <c r="B8" s="137"/>
      <c r="C8" s="137"/>
      <c r="D8" s="137"/>
      <c r="E8" s="137"/>
      <c r="F8" s="137"/>
      <c r="G8" s="137"/>
      <c r="H8" s="137"/>
      <c r="I8" s="137"/>
    </row>
    <row r="9" spans="1:19" ht="15.75" customHeight="1" thickBot="1" x14ac:dyDescent="0.3">
      <c r="A9" s="138" t="s">
        <v>4</v>
      </c>
      <c r="B9" s="162" t="s">
        <v>228</v>
      </c>
      <c r="C9" s="163"/>
      <c r="D9" s="163"/>
      <c r="E9" s="163"/>
      <c r="F9" s="163"/>
      <c r="G9" s="163"/>
      <c r="H9" s="163"/>
    </row>
    <row r="10" spans="1:19" x14ac:dyDescent="0.25">
      <c r="A10" s="139" t="s">
        <v>5</v>
      </c>
      <c r="B10" s="140">
        <v>90</v>
      </c>
      <c r="C10" s="141"/>
      <c r="E10" s="141"/>
      <c r="F10" s="141"/>
      <c r="G10" s="198" t="s">
        <v>43</v>
      </c>
      <c r="H10" s="295" t="s">
        <v>226</v>
      </c>
      <c r="I10" s="295"/>
      <c r="J10" s="295"/>
      <c r="K10" s="295"/>
      <c r="L10" s="295"/>
      <c r="M10" s="295"/>
      <c r="N10" s="295"/>
      <c r="O10" s="295"/>
      <c r="P10" s="295"/>
    </row>
    <row r="11" spans="1:19" x14ac:dyDescent="0.25">
      <c r="A11" s="142" t="s">
        <v>6</v>
      </c>
      <c r="B11" s="143">
        <v>90</v>
      </c>
      <c r="C11" s="136"/>
      <c r="D11" s="141"/>
      <c r="E11" s="141"/>
      <c r="F11" s="141"/>
      <c r="G11" s="141"/>
      <c r="H11" s="141"/>
    </row>
    <row r="12" spans="1:19" ht="15.75" thickBot="1" x14ac:dyDescent="0.3">
      <c r="A12" s="144" t="s">
        <v>3</v>
      </c>
      <c r="B12" s="151">
        <f>(B10/100)*(B11/100)</f>
        <v>0.81</v>
      </c>
      <c r="C12" s="146"/>
      <c r="D12" s="141"/>
      <c r="E12" s="141"/>
      <c r="F12" s="141"/>
      <c r="G12" s="141"/>
      <c r="H12" s="141"/>
    </row>
    <row r="13" spans="1:19" ht="15.75" thickBot="1" x14ac:dyDescent="0.3">
      <c r="A13" s="289" t="s">
        <v>40</v>
      </c>
      <c r="B13" s="289"/>
      <c r="C13" s="289"/>
      <c r="D13" s="289"/>
      <c r="E13" s="289"/>
      <c r="F13" s="289"/>
      <c r="G13" s="289"/>
      <c r="H13" s="289"/>
      <c r="I13" s="289"/>
      <c r="J13" s="289"/>
      <c r="K13" s="289"/>
      <c r="L13" s="289"/>
      <c r="M13" s="289"/>
      <c r="N13" s="289"/>
      <c r="O13" s="289"/>
      <c r="P13" s="289"/>
      <c r="Q13" s="289"/>
      <c r="R13" s="289"/>
      <c r="S13" s="289"/>
    </row>
    <row r="14" spans="1:19" s="167" customFormat="1" ht="50.1" customHeight="1" x14ac:dyDescent="0.25">
      <c r="A14" s="170" t="s">
        <v>7</v>
      </c>
      <c r="B14" s="277" t="s">
        <v>13</v>
      </c>
      <c r="C14" s="277"/>
      <c r="D14" s="277"/>
      <c r="E14" s="277" t="s">
        <v>14</v>
      </c>
      <c r="F14" s="277"/>
      <c r="G14" s="277"/>
      <c r="H14" s="277" t="s">
        <v>31</v>
      </c>
      <c r="I14" s="277"/>
      <c r="J14" s="277" t="s">
        <v>92</v>
      </c>
      <c r="K14" s="277"/>
      <c r="L14" s="277" t="s">
        <v>30</v>
      </c>
      <c r="M14" s="277"/>
      <c r="N14" s="277" t="s">
        <v>18</v>
      </c>
      <c r="O14" s="277"/>
      <c r="P14" s="277" t="s">
        <v>19</v>
      </c>
      <c r="Q14" s="277"/>
      <c r="R14" s="277" t="s">
        <v>20</v>
      </c>
      <c r="S14" s="280"/>
    </row>
    <row r="15" spans="1:19" s="167" customFormat="1" ht="60" customHeight="1" x14ac:dyDescent="0.25">
      <c r="A15" s="171" t="s">
        <v>8</v>
      </c>
      <c r="B15" s="150" t="s">
        <v>225</v>
      </c>
      <c r="C15" s="150"/>
      <c r="D15" s="150" t="s">
        <v>451</v>
      </c>
      <c r="E15" s="150" t="s">
        <v>224</v>
      </c>
      <c r="F15" s="150" t="s">
        <v>223</v>
      </c>
      <c r="G15" s="150" t="s">
        <v>451</v>
      </c>
      <c r="H15" s="150" t="s">
        <v>222</v>
      </c>
      <c r="I15" s="150"/>
      <c r="J15" s="150"/>
      <c r="K15" s="150"/>
      <c r="L15" s="150"/>
      <c r="M15" s="150"/>
      <c r="N15" s="150"/>
      <c r="O15" s="150"/>
      <c r="P15" s="150"/>
      <c r="Q15" s="150"/>
      <c r="R15" s="150"/>
      <c r="S15" s="172"/>
    </row>
    <row r="16" spans="1:19" s="167" customFormat="1" x14ac:dyDescent="0.25">
      <c r="A16" s="171" t="s">
        <v>9</v>
      </c>
      <c r="B16" s="149"/>
      <c r="C16" s="149"/>
      <c r="D16" s="149"/>
      <c r="E16" s="150"/>
      <c r="F16" s="150"/>
      <c r="G16" s="150"/>
      <c r="H16" s="150"/>
      <c r="I16" s="150"/>
      <c r="J16" s="150"/>
      <c r="K16" s="150"/>
      <c r="L16" s="150"/>
      <c r="M16" s="150"/>
      <c r="N16" s="150"/>
      <c r="O16" s="150"/>
      <c r="P16" s="150"/>
      <c r="Q16" s="150"/>
      <c r="R16" s="150"/>
      <c r="S16" s="172"/>
    </row>
    <row r="17" spans="1:23" s="167" customFormat="1" x14ac:dyDescent="0.25">
      <c r="A17" s="171" t="s">
        <v>10</v>
      </c>
      <c r="B17" s="147">
        <v>5000</v>
      </c>
      <c r="C17" s="147"/>
      <c r="D17" s="147">
        <f>E17*0.4</f>
        <v>24000</v>
      </c>
      <c r="E17" s="147">
        <v>60000</v>
      </c>
      <c r="F17" s="147">
        <v>30000</v>
      </c>
      <c r="G17" s="147">
        <f>F17*0.4</f>
        <v>12000</v>
      </c>
      <c r="H17" s="147">
        <v>3000</v>
      </c>
      <c r="I17" s="147">
        <v>2000</v>
      </c>
      <c r="J17" s="147"/>
      <c r="K17" s="147"/>
      <c r="L17" s="147"/>
      <c r="M17" s="147"/>
      <c r="N17" s="147"/>
      <c r="O17" s="147"/>
      <c r="P17" s="147"/>
      <c r="Q17" s="147"/>
      <c r="R17" s="147"/>
      <c r="S17" s="173"/>
    </row>
    <row r="18" spans="1:23" s="167" customFormat="1" x14ac:dyDescent="0.25">
      <c r="A18" s="171" t="s">
        <v>11</v>
      </c>
      <c r="B18" s="148">
        <v>1</v>
      </c>
      <c r="C18" s="148"/>
      <c r="D18" s="148">
        <v>1</v>
      </c>
      <c r="E18" s="148">
        <v>1</v>
      </c>
      <c r="F18" s="148">
        <v>11</v>
      </c>
      <c r="G18" s="148">
        <v>11</v>
      </c>
      <c r="H18" s="148">
        <v>5</v>
      </c>
      <c r="I18" s="148">
        <v>10</v>
      </c>
      <c r="J18" s="148"/>
      <c r="K18" s="148"/>
      <c r="L18" s="148"/>
      <c r="M18" s="148"/>
      <c r="N18" s="148"/>
      <c r="O18" s="148"/>
      <c r="P18" s="148"/>
      <c r="Q18" s="148"/>
      <c r="R18" s="148"/>
      <c r="S18" s="174"/>
    </row>
    <row r="19" spans="1:23" s="167" customFormat="1" x14ac:dyDescent="0.25">
      <c r="A19" s="171" t="s">
        <v>44</v>
      </c>
      <c r="B19" s="148">
        <v>3</v>
      </c>
      <c r="C19" s="148"/>
      <c r="D19" s="148">
        <v>10</v>
      </c>
      <c r="E19" s="148">
        <v>10</v>
      </c>
      <c r="F19" s="148">
        <v>15</v>
      </c>
      <c r="G19" s="148">
        <v>15</v>
      </c>
      <c r="H19" s="148">
        <v>5</v>
      </c>
      <c r="I19" s="148">
        <v>2</v>
      </c>
      <c r="J19" s="148"/>
      <c r="K19" s="148"/>
      <c r="L19" s="148"/>
      <c r="M19" s="148"/>
      <c r="N19" s="148"/>
      <c r="O19" s="148"/>
      <c r="P19" s="148"/>
      <c r="Q19" s="148"/>
      <c r="R19" s="148"/>
      <c r="S19" s="174"/>
    </row>
    <row r="20" spans="1:23" s="167" customFormat="1" x14ac:dyDescent="0.25">
      <c r="A20" s="171" t="s">
        <v>42</v>
      </c>
      <c r="B20" s="148">
        <v>5</v>
      </c>
      <c r="C20" s="148"/>
      <c r="D20" s="148">
        <v>1</v>
      </c>
      <c r="E20" s="148">
        <v>1</v>
      </c>
      <c r="F20" s="148">
        <v>1</v>
      </c>
      <c r="G20" s="148">
        <v>1</v>
      </c>
      <c r="H20" s="148">
        <v>1</v>
      </c>
      <c r="I20" s="148">
        <v>5</v>
      </c>
      <c r="J20" s="148"/>
      <c r="K20" s="148"/>
      <c r="L20" s="148"/>
      <c r="M20" s="148"/>
      <c r="N20" s="148"/>
      <c r="O20" s="148"/>
      <c r="P20" s="148"/>
      <c r="Q20" s="148"/>
      <c r="R20" s="148"/>
      <c r="S20" s="174"/>
    </row>
    <row r="21" spans="1:23" s="167" customFormat="1" ht="60" customHeight="1" thickBot="1" x14ac:dyDescent="0.3">
      <c r="A21" s="175" t="s">
        <v>12</v>
      </c>
      <c r="B21" s="176"/>
      <c r="C21" s="176"/>
      <c r="D21" s="176"/>
      <c r="E21" s="176"/>
      <c r="F21" s="176"/>
      <c r="G21" s="176"/>
      <c r="H21" s="176"/>
      <c r="I21" s="176"/>
      <c r="J21" s="176"/>
      <c r="K21" s="176"/>
      <c r="L21" s="176"/>
      <c r="M21" s="176"/>
      <c r="N21" s="176"/>
      <c r="O21" s="176"/>
      <c r="P21" s="176"/>
      <c r="Q21" s="176"/>
      <c r="R21" s="176"/>
      <c r="S21" s="177"/>
    </row>
    <row r="22" spans="1:23" s="167" customFormat="1" ht="15" customHeight="1" x14ac:dyDescent="0.25">
      <c r="A22" s="194"/>
      <c r="B22" s="178"/>
      <c r="C22" s="178"/>
      <c r="D22" s="178"/>
      <c r="E22" s="178"/>
      <c r="F22" s="178"/>
      <c r="G22" s="178"/>
      <c r="H22" s="178"/>
      <c r="I22" s="178"/>
      <c r="J22" s="178"/>
      <c r="K22" s="178"/>
      <c r="L22" s="178"/>
      <c r="M22" s="178"/>
      <c r="N22" s="178"/>
      <c r="O22" s="178"/>
      <c r="P22" s="178"/>
      <c r="Q22" s="178"/>
      <c r="R22" s="178"/>
      <c r="S22" s="178"/>
    </row>
    <row r="23" spans="1:23" x14ac:dyDescent="0.25">
      <c r="A23" s="193" t="s">
        <v>39</v>
      </c>
      <c r="B23" s="193"/>
      <c r="C23" s="193"/>
      <c r="D23" s="193"/>
      <c r="E23" s="193"/>
      <c r="F23" s="193"/>
      <c r="G23" s="193"/>
      <c r="H23" s="193"/>
      <c r="I23" s="193"/>
      <c r="J23" s="193"/>
      <c r="K23" s="193"/>
      <c r="L23" s="193"/>
      <c r="M23" s="193"/>
      <c r="N23" s="193"/>
      <c r="O23" s="193"/>
      <c r="P23" s="193"/>
      <c r="Q23" s="193"/>
      <c r="R23" s="193"/>
    </row>
    <row r="24" spans="1:23" x14ac:dyDescent="0.25">
      <c r="A24" s="157" t="s">
        <v>21</v>
      </c>
      <c r="B24" s="155"/>
      <c r="C24" s="155"/>
      <c r="D24" s="155"/>
      <c r="E24" s="155"/>
      <c r="F24" s="155"/>
      <c r="G24" s="155"/>
      <c r="H24" s="155"/>
      <c r="I24" s="155"/>
      <c r="J24" s="155"/>
      <c r="K24" s="155"/>
      <c r="L24" s="155"/>
      <c r="M24" s="155"/>
      <c r="N24" s="155"/>
      <c r="O24" s="155"/>
      <c r="P24" s="155"/>
      <c r="Q24" s="155"/>
      <c r="R24" s="155"/>
      <c r="S24" s="155"/>
      <c r="T24" s="158" t="s">
        <v>22</v>
      </c>
      <c r="U24" s="220"/>
      <c r="V24" s="220"/>
      <c r="W24" s="228" t="s">
        <v>359</v>
      </c>
    </row>
    <row r="25" spans="1:23" x14ac:dyDescent="0.25">
      <c r="A25" s="156">
        <v>1</v>
      </c>
      <c r="B25" s="156">
        <f t="shared" ref="B25:K34" si="0">IF($A25&lt;B$18,0,IF($A25=B$18,B$17,IF($A25&gt;(((B$19-1)*B$20)+B$18),0,IF(ROUND(($A25-B$18)/B$20,0)=ROUND(($A25-B$18)/B$20,1),B$17,0))))</f>
        <v>5000</v>
      </c>
      <c r="C25" s="156">
        <f t="shared" si="0"/>
        <v>0</v>
      </c>
      <c r="D25" s="156">
        <f t="shared" si="0"/>
        <v>24000</v>
      </c>
      <c r="E25" s="156">
        <f t="shared" si="0"/>
        <v>60000</v>
      </c>
      <c r="F25" s="156">
        <f t="shared" si="0"/>
        <v>0</v>
      </c>
      <c r="G25" s="156">
        <f t="shared" si="0"/>
        <v>0</v>
      </c>
      <c r="H25" s="156">
        <f t="shared" si="0"/>
        <v>0</v>
      </c>
      <c r="I25" s="156">
        <f t="shared" si="0"/>
        <v>0</v>
      </c>
      <c r="J25" s="156">
        <f t="shared" si="0"/>
        <v>0</v>
      </c>
      <c r="K25" s="156">
        <f t="shared" si="0"/>
        <v>0</v>
      </c>
      <c r="L25" s="156">
        <f t="shared" ref="L25:S34" si="1">IF($A25&lt;L$18,0,IF($A25=L$18,L$17,IF($A25&gt;(((L$19-1)*L$20)+L$18),0,IF(ROUND(($A25-L$18)/L$20,0)=ROUND(($A25-L$18)/L$20,1),L$17,0))))</f>
        <v>0</v>
      </c>
      <c r="M25" s="156">
        <f t="shared" si="1"/>
        <v>0</v>
      </c>
      <c r="N25" s="156">
        <f t="shared" si="1"/>
        <v>0</v>
      </c>
      <c r="O25" s="156">
        <f t="shared" si="1"/>
        <v>0</v>
      </c>
      <c r="P25" s="156">
        <f t="shared" si="1"/>
        <v>0</v>
      </c>
      <c r="Q25" s="156">
        <f t="shared" si="1"/>
        <v>0</v>
      </c>
      <c r="R25" s="156">
        <f t="shared" si="1"/>
        <v>0</v>
      </c>
      <c r="S25" s="156">
        <f t="shared" si="1"/>
        <v>0</v>
      </c>
      <c r="T25" s="159">
        <f t="shared" ref="T25:T49" si="2">SUM(B25:S25)</f>
        <v>89000</v>
      </c>
      <c r="U25" s="220"/>
      <c r="V25" s="220"/>
      <c r="W25" s="220">
        <f>T25</f>
        <v>89000</v>
      </c>
    </row>
    <row r="26" spans="1:23" x14ac:dyDescent="0.25">
      <c r="A26" s="156">
        <v>2</v>
      </c>
      <c r="B26" s="156">
        <f t="shared" si="0"/>
        <v>0</v>
      </c>
      <c r="C26" s="156">
        <f t="shared" si="0"/>
        <v>0</v>
      </c>
      <c r="D26" s="156">
        <f t="shared" si="0"/>
        <v>24000</v>
      </c>
      <c r="E26" s="156">
        <f t="shared" si="0"/>
        <v>60000</v>
      </c>
      <c r="F26" s="156">
        <f t="shared" si="0"/>
        <v>0</v>
      </c>
      <c r="G26" s="156">
        <f t="shared" si="0"/>
        <v>0</v>
      </c>
      <c r="H26" s="156">
        <f t="shared" si="0"/>
        <v>0</v>
      </c>
      <c r="I26" s="156">
        <f t="shared" si="0"/>
        <v>0</v>
      </c>
      <c r="J26" s="156">
        <f t="shared" si="0"/>
        <v>0</v>
      </c>
      <c r="K26" s="156">
        <f t="shared" si="0"/>
        <v>0</v>
      </c>
      <c r="L26" s="156">
        <f t="shared" si="1"/>
        <v>0</v>
      </c>
      <c r="M26" s="156">
        <f t="shared" si="1"/>
        <v>0</v>
      </c>
      <c r="N26" s="156">
        <f t="shared" si="1"/>
        <v>0</v>
      </c>
      <c r="O26" s="156">
        <f t="shared" si="1"/>
        <v>0</v>
      </c>
      <c r="P26" s="156">
        <f t="shared" si="1"/>
        <v>0</v>
      </c>
      <c r="Q26" s="156">
        <f t="shared" si="1"/>
        <v>0</v>
      </c>
      <c r="R26" s="156">
        <f t="shared" si="1"/>
        <v>0</v>
      </c>
      <c r="S26" s="156">
        <f t="shared" si="1"/>
        <v>0</v>
      </c>
      <c r="T26" s="159">
        <f t="shared" si="2"/>
        <v>84000</v>
      </c>
      <c r="U26" s="220"/>
      <c r="V26" s="220"/>
      <c r="W26" s="220">
        <f t="shared" ref="W26:W49" si="3">T26</f>
        <v>84000</v>
      </c>
    </row>
    <row r="27" spans="1:23" x14ac:dyDescent="0.25">
      <c r="A27" s="156">
        <v>3</v>
      </c>
      <c r="B27" s="156">
        <f t="shared" si="0"/>
        <v>0</v>
      </c>
      <c r="C27" s="156">
        <f t="shared" si="0"/>
        <v>0</v>
      </c>
      <c r="D27" s="156">
        <f t="shared" si="0"/>
        <v>24000</v>
      </c>
      <c r="E27" s="156">
        <f t="shared" si="0"/>
        <v>60000</v>
      </c>
      <c r="F27" s="156">
        <f t="shared" si="0"/>
        <v>0</v>
      </c>
      <c r="G27" s="156">
        <f t="shared" si="0"/>
        <v>0</v>
      </c>
      <c r="H27" s="156">
        <f t="shared" si="0"/>
        <v>0</v>
      </c>
      <c r="I27" s="156">
        <f t="shared" si="0"/>
        <v>0</v>
      </c>
      <c r="J27" s="156">
        <f t="shared" si="0"/>
        <v>0</v>
      </c>
      <c r="K27" s="156">
        <f t="shared" si="0"/>
        <v>0</v>
      </c>
      <c r="L27" s="156">
        <f t="shared" si="1"/>
        <v>0</v>
      </c>
      <c r="M27" s="156">
        <f t="shared" si="1"/>
        <v>0</v>
      </c>
      <c r="N27" s="156">
        <f t="shared" si="1"/>
        <v>0</v>
      </c>
      <c r="O27" s="156">
        <f t="shared" si="1"/>
        <v>0</v>
      </c>
      <c r="P27" s="156">
        <f t="shared" si="1"/>
        <v>0</v>
      </c>
      <c r="Q27" s="156">
        <f t="shared" si="1"/>
        <v>0</v>
      </c>
      <c r="R27" s="156">
        <f t="shared" si="1"/>
        <v>0</v>
      </c>
      <c r="S27" s="156">
        <f t="shared" si="1"/>
        <v>0</v>
      </c>
      <c r="T27" s="159">
        <f t="shared" si="2"/>
        <v>84000</v>
      </c>
      <c r="U27" s="220"/>
      <c r="V27" s="220"/>
      <c r="W27" s="220">
        <f t="shared" si="3"/>
        <v>84000</v>
      </c>
    </row>
    <row r="28" spans="1:23" x14ac:dyDescent="0.25">
      <c r="A28" s="156">
        <v>4</v>
      </c>
      <c r="B28" s="156">
        <f t="shared" si="0"/>
        <v>0</v>
      </c>
      <c r="C28" s="156">
        <f t="shared" si="0"/>
        <v>0</v>
      </c>
      <c r="D28" s="156">
        <f t="shared" si="0"/>
        <v>24000</v>
      </c>
      <c r="E28" s="156">
        <f t="shared" si="0"/>
        <v>60000</v>
      </c>
      <c r="F28" s="156">
        <f t="shared" si="0"/>
        <v>0</v>
      </c>
      <c r="G28" s="156">
        <f t="shared" si="0"/>
        <v>0</v>
      </c>
      <c r="H28" s="156">
        <f t="shared" si="0"/>
        <v>0</v>
      </c>
      <c r="I28" s="156">
        <f t="shared" si="0"/>
        <v>0</v>
      </c>
      <c r="J28" s="156">
        <f t="shared" si="0"/>
        <v>0</v>
      </c>
      <c r="K28" s="156">
        <f t="shared" si="0"/>
        <v>0</v>
      </c>
      <c r="L28" s="156">
        <f t="shared" si="1"/>
        <v>0</v>
      </c>
      <c r="M28" s="156">
        <f t="shared" si="1"/>
        <v>0</v>
      </c>
      <c r="N28" s="156">
        <f t="shared" si="1"/>
        <v>0</v>
      </c>
      <c r="O28" s="156">
        <f t="shared" si="1"/>
        <v>0</v>
      </c>
      <c r="P28" s="156">
        <f t="shared" si="1"/>
        <v>0</v>
      </c>
      <c r="Q28" s="156">
        <f t="shared" si="1"/>
        <v>0</v>
      </c>
      <c r="R28" s="156">
        <f t="shared" si="1"/>
        <v>0</v>
      </c>
      <c r="S28" s="156">
        <f t="shared" si="1"/>
        <v>0</v>
      </c>
      <c r="T28" s="159">
        <f t="shared" si="2"/>
        <v>84000</v>
      </c>
      <c r="U28" s="220"/>
      <c r="V28" s="220"/>
      <c r="W28" s="220">
        <f t="shared" si="3"/>
        <v>84000</v>
      </c>
    </row>
    <row r="29" spans="1:23" x14ac:dyDescent="0.25">
      <c r="A29" s="156">
        <v>5</v>
      </c>
      <c r="B29" s="156">
        <f t="shared" si="0"/>
        <v>0</v>
      </c>
      <c r="C29" s="156">
        <f t="shared" si="0"/>
        <v>0</v>
      </c>
      <c r="D29" s="156">
        <f t="shared" si="0"/>
        <v>24000</v>
      </c>
      <c r="E29" s="156">
        <f t="shared" si="0"/>
        <v>60000</v>
      </c>
      <c r="F29" s="156">
        <f t="shared" si="0"/>
        <v>0</v>
      </c>
      <c r="G29" s="156">
        <f t="shared" si="0"/>
        <v>0</v>
      </c>
      <c r="H29" s="156">
        <f t="shared" si="0"/>
        <v>3000</v>
      </c>
      <c r="I29" s="156">
        <f t="shared" si="0"/>
        <v>0</v>
      </c>
      <c r="J29" s="156">
        <f t="shared" si="0"/>
        <v>0</v>
      </c>
      <c r="K29" s="156">
        <f t="shared" si="0"/>
        <v>0</v>
      </c>
      <c r="L29" s="156">
        <f t="shared" si="1"/>
        <v>0</v>
      </c>
      <c r="M29" s="156">
        <f t="shared" si="1"/>
        <v>0</v>
      </c>
      <c r="N29" s="156">
        <f t="shared" si="1"/>
        <v>0</v>
      </c>
      <c r="O29" s="156">
        <f t="shared" si="1"/>
        <v>0</v>
      </c>
      <c r="P29" s="156">
        <f t="shared" si="1"/>
        <v>0</v>
      </c>
      <c r="Q29" s="156">
        <f t="shared" si="1"/>
        <v>0</v>
      </c>
      <c r="R29" s="156">
        <f t="shared" si="1"/>
        <v>0</v>
      </c>
      <c r="S29" s="156">
        <f t="shared" si="1"/>
        <v>0</v>
      </c>
      <c r="T29" s="159">
        <f t="shared" si="2"/>
        <v>87000</v>
      </c>
      <c r="U29" s="220"/>
      <c r="V29" s="220"/>
      <c r="W29" s="220">
        <f t="shared" si="3"/>
        <v>87000</v>
      </c>
    </row>
    <row r="30" spans="1:23" x14ac:dyDescent="0.25">
      <c r="A30" s="156">
        <v>6</v>
      </c>
      <c r="B30" s="156">
        <f t="shared" si="0"/>
        <v>5000</v>
      </c>
      <c r="C30" s="156">
        <f t="shared" si="0"/>
        <v>0</v>
      </c>
      <c r="D30" s="156">
        <f t="shared" si="0"/>
        <v>24000</v>
      </c>
      <c r="E30" s="156">
        <f t="shared" si="0"/>
        <v>60000</v>
      </c>
      <c r="F30" s="156">
        <f t="shared" si="0"/>
        <v>0</v>
      </c>
      <c r="G30" s="156">
        <f t="shared" si="0"/>
        <v>0</v>
      </c>
      <c r="H30" s="156">
        <f t="shared" si="0"/>
        <v>3000</v>
      </c>
      <c r="I30" s="156">
        <f t="shared" si="0"/>
        <v>0</v>
      </c>
      <c r="J30" s="156">
        <f t="shared" si="0"/>
        <v>0</v>
      </c>
      <c r="K30" s="156">
        <f t="shared" si="0"/>
        <v>0</v>
      </c>
      <c r="L30" s="156">
        <f t="shared" si="1"/>
        <v>0</v>
      </c>
      <c r="M30" s="156">
        <f t="shared" si="1"/>
        <v>0</v>
      </c>
      <c r="N30" s="156">
        <f t="shared" si="1"/>
        <v>0</v>
      </c>
      <c r="O30" s="156">
        <f t="shared" si="1"/>
        <v>0</v>
      </c>
      <c r="P30" s="156">
        <f t="shared" si="1"/>
        <v>0</v>
      </c>
      <c r="Q30" s="156">
        <f t="shared" si="1"/>
        <v>0</v>
      </c>
      <c r="R30" s="156">
        <f t="shared" si="1"/>
        <v>0</v>
      </c>
      <c r="S30" s="156">
        <f t="shared" si="1"/>
        <v>0</v>
      </c>
      <c r="T30" s="159">
        <f t="shared" si="2"/>
        <v>92000</v>
      </c>
      <c r="U30" s="220"/>
      <c r="V30" s="220"/>
      <c r="W30" s="220">
        <f t="shared" si="3"/>
        <v>92000</v>
      </c>
    </row>
    <row r="31" spans="1:23" x14ac:dyDescent="0.25">
      <c r="A31" s="156">
        <v>7</v>
      </c>
      <c r="B31" s="156">
        <f t="shared" si="0"/>
        <v>0</v>
      </c>
      <c r="C31" s="156">
        <f t="shared" si="0"/>
        <v>0</v>
      </c>
      <c r="D31" s="156">
        <f t="shared" si="0"/>
        <v>24000</v>
      </c>
      <c r="E31" s="156">
        <f t="shared" si="0"/>
        <v>60000</v>
      </c>
      <c r="F31" s="156">
        <f t="shared" si="0"/>
        <v>0</v>
      </c>
      <c r="G31" s="156">
        <f t="shared" si="0"/>
        <v>0</v>
      </c>
      <c r="H31" s="156">
        <f t="shared" si="0"/>
        <v>3000</v>
      </c>
      <c r="I31" s="156">
        <f t="shared" si="0"/>
        <v>0</v>
      </c>
      <c r="J31" s="156">
        <f t="shared" si="0"/>
        <v>0</v>
      </c>
      <c r="K31" s="156">
        <f t="shared" si="0"/>
        <v>0</v>
      </c>
      <c r="L31" s="156">
        <f t="shared" si="1"/>
        <v>0</v>
      </c>
      <c r="M31" s="156">
        <f t="shared" si="1"/>
        <v>0</v>
      </c>
      <c r="N31" s="156">
        <f t="shared" si="1"/>
        <v>0</v>
      </c>
      <c r="O31" s="156">
        <f t="shared" si="1"/>
        <v>0</v>
      </c>
      <c r="P31" s="156">
        <f t="shared" si="1"/>
        <v>0</v>
      </c>
      <c r="Q31" s="156">
        <f t="shared" si="1"/>
        <v>0</v>
      </c>
      <c r="R31" s="156">
        <f t="shared" si="1"/>
        <v>0</v>
      </c>
      <c r="S31" s="156">
        <f t="shared" si="1"/>
        <v>0</v>
      </c>
      <c r="T31" s="159">
        <f t="shared" si="2"/>
        <v>87000</v>
      </c>
      <c r="U31" s="220"/>
      <c r="V31" s="220"/>
      <c r="W31" s="220">
        <f t="shared" si="3"/>
        <v>87000</v>
      </c>
    </row>
    <row r="32" spans="1:23" x14ac:dyDescent="0.25">
      <c r="A32" s="156">
        <v>8</v>
      </c>
      <c r="B32" s="156">
        <f t="shared" si="0"/>
        <v>0</v>
      </c>
      <c r="C32" s="156">
        <f t="shared" si="0"/>
        <v>0</v>
      </c>
      <c r="D32" s="156">
        <f t="shared" si="0"/>
        <v>24000</v>
      </c>
      <c r="E32" s="156">
        <f t="shared" si="0"/>
        <v>60000</v>
      </c>
      <c r="F32" s="156">
        <f t="shared" si="0"/>
        <v>0</v>
      </c>
      <c r="G32" s="156">
        <f t="shared" si="0"/>
        <v>0</v>
      </c>
      <c r="H32" s="156">
        <f t="shared" si="0"/>
        <v>3000</v>
      </c>
      <c r="I32" s="156">
        <f t="shared" si="0"/>
        <v>0</v>
      </c>
      <c r="J32" s="156">
        <f t="shared" si="0"/>
        <v>0</v>
      </c>
      <c r="K32" s="156">
        <f t="shared" si="0"/>
        <v>0</v>
      </c>
      <c r="L32" s="156">
        <f t="shared" si="1"/>
        <v>0</v>
      </c>
      <c r="M32" s="156">
        <f t="shared" si="1"/>
        <v>0</v>
      </c>
      <c r="N32" s="156">
        <f t="shared" si="1"/>
        <v>0</v>
      </c>
      <c r="O32" s="156">
        <f t="shared" si="1"/>
        <v>0</v>
      </c>
      <c r="P32" s="156">
        <f t="shared" si="1"/>
        <v>0</v>
      </c>
      <c r="Q32" s="156">
        <f t="shared" si="1"/>
        <v>0</v>
      </c>
      <c r="R32" s="156">
        <f t="shared" si="1"/>
        <v>0</v>
      </c>
      <c r="S32" s="156">
        <f t="shared" si="1"/>
        <v>0</v>
      </c>
      <c r="T32" s="159">
        <f t="shared" si="2"/>
        <v>87000</v>
      </c>
      <c r="U32" s="220"/>
      <c r="V32" s="220"/>
      <c r="W32" s="220">
        <f t="shared" si="3"/>
        <v>87000</v>
      </c>
    </row>
    <row r="33" spans="1:23" x14ac:dyDescent="0.25">
      <c r="A33" s="156">
        <v>9</v>
      </c>
      <c r="B33" s="156">
        <f t="shared" si="0"/>
        <v>0</v>
      </c>
      <c r="C33" s="156">
        <f t="shared" si="0"/>
        <v>0</v>
      </c>
      <c r="D33" s="156">
        <f t="shared" si="0"/>
        <v>24000</v>
      </c>
      <c r="E33" s="156">
        <f t="shared" si="0"/>
        <v>60000</v>
      </c>
      <c r="F33" s="156">
        <f t="shared" si="0"/>
        <v>0</v>
      </c>
      <c r="G33" s="156">
        <f t="shared" si="0"/>
        <v>0</v>
      </c>
      <c r="H33" s="156">
        <f t="shared" si="0"/>
        <v>3000</v>
      </c>
      <c r="I33" s="156">
        <f t="shared" si="0"/>
        <v>0</v>
      </c>
      <c r="J33" s="156">
        <f t="shared" si="0"/>
        <v>0</v>
      </c>
      <c r="K33" s="156">
        <f t="shared" si="0"/>
        <v>0</v>
      </c>
      <c r="L33" s="156">
        <f t="shared" si="1"/>
        <v>0</v>
      </c>
      <c r="M33" s="156">
        <f t="shared" si="1"/>
        <v>0</v>
      </c>
      <c r="N33" s="156">
        <f t="shared" si="1"/>
        <v>0</v>
      </c>
      <c r="O33" s="156">
        <f t="shared" si="1"/>
        <v>0</v>
      </c>
      <c r="P33" s="156">
        <f t="shared" si="1"/>
        <v>0</v>
      </c>
      <c r="Q33" s="156">
        <f t="shared" si="1"/>
        <v>0</v>
      </c>
      <c r="R33" s="156">
        <f t="shared" si="1"/>
        <v>0</v>
      </c>
      <c r="S33" s="156">
        <f t="shared" si="1"/>
        <v>0</v>
      </c>
      <c r="T33" s="159">
        <f t="shared" si="2"/>
        <v>87000</v>
      </c>
      <c r="U33" s="220"/>
      <c r="V33" s="220"/>
      <c r="W33" s="220">
        <f t="shared" si="3"/>
        <v>87000</v>
      </c>
    </row>
    <row r="34" spans="1:23" x14ac:dyDescent="0.25">
      <c r="A34" s="156">
        <v>10</v>
      </c>
      <c r="B34" s="156">
        <f t="shared" si="0"/>
        <v>0</v>
      </c>
      <c r="C34" s="156">
        <f t="shared" si="0"/>
        <v>0</v>
      </c>
      <c r="D34" s="156">
        <f t="shared" si="0"/>
        <v>24000</v>
      </c>
      <c r="E34" s="156">
        <f t="shared" si="0"/>
        <v>60000</v>
      </c>
      <c r="F34" s="156">
        <f t="shared" si="0"/>
        <v>0</v>
      </c>
      <c r="G34" s="156">
        <f t="shared" si="0"/>
        <v>0</v>
      </c>
      <c r="H34" s="156">
        <f t="shared" si="0"/>
        <v>0</v>
      </c>
      <c r="I34" s="156">
        <f t="shared" si="0"/>
        <v>2000</v>
      </c>
      <c r="J34" s="156">
        <f t="shared" si="0"/>
        <v>0</v>
      </c>
      <c r="K34" s="156">
        <f t="shared" si="0"/>
        <v>0</v>
      </c>
      <c r="L34" s="156">
        <f t="shared" si="1"/>
        <v>0</v>
      </c>
      <c r="M34" s="156">
        <f t="shared" si="1"/>
        <v>0</v>
      </c>
      <c r="N34" s="156">
        <f t="shared" si="1"/>
        <v>0</v>
      </c>
      <c r="O34" s="156">
        <f t="shared" si="1"/>
        <v>0</v>
      </c>
      <c r="P34" s="156">
        <f t="shared" si="1"/>
        <v>0</v>
      </c>
      <c r="Q34" s="156">
        <f t="shared" si="1"/>
        <v>0</v>
      </c>
      <c r="R34" s="156">
        <f t="shared" si="1"/>
        <v>0</v>
      </c>
      <c r="S34" s="156">
        <f t="shared" si="1"/>
        <v>0</v>
      </c>
      <c r="T34" s="159">
        <f t="shared" si="2"/>
        <v>86000</v>
      </c>
      <c r="U34" s="220"/>
      <c r="V34" s="220"/>
      <c r="W34" s="220">
        <f t="shared" si="3"/>
        <v>86000</v>
      </c>
    </row>
    <row r="35" spans="1:23" x14ac:dyDescent="0.25">
      <c r="A35" s="156">
        <v>11</v>
      </c>
      <c r="B35" s="156">
        <f t="shared" ref="B35:K49" si="4">IF($A35&lt;B$18,0,IF($A35=B$18,B$17,IF($A35&gt;(((B$19-1)*B$20)+B$18),0,IF(ROUND(($A35-B$18)/B$20,0)=ROUND(($A35-B$18)/B$20,1),B$17,0))))</f>
        <v>5000</v>
      </c>
      <c r="C35" s="156">
        <f t="shared" si="4"/>
        <v>0</v>
      </c>
      <c r="D35" s="156">
        <f t="shared" si="4"/>
        <v>0</v>
      </c>
      <c r="E35" s="156">
        <f t="shared" si="4"/>
        <v>0</v>
      </c>
      <c r="F35" s="156">
        <f t="shared" si="4"/>
        <v>30000</v>
      </c>
      <c r="G35" s="156">
        <f t="shared" si="4"/>
        <v>12000</v>
      </c>
      <c r="H35" s="156">
        <f t="shared" si="4"/>
        <v>0</v>
      </c>
      <c r="I35" s="156">
        <f t="shared" si="4"/>
        <v>0</v>
      </c>
      <c r="J35" s="156">
        <f t="shared" si="4"/>
        <v>0</v>
      </c>
      <c r="K35" s="156">
        <f t="shared" si="4"/>
        <v>0</v>
      </c>
      <c r="L35" s="156">
        <f t="shared" ref="L35:S49" si="5">IF($A35&lt;L$18,0,IF($A35=L$18,L$17,IF($A35&gt;(((L$19-1)*L$20)+L$18),0,IF(ROUND(($A35-L$18)/L$20,0)=ROUND(($A35-L$18)/L$20,1),L$17,0))))</f>
        <v>0</v>
      </c>
      <c r="M35" s="156">
        <f t="shared" si="5"/>
        <v>0</v>
      </c>
      <c r="N35" s="156">
        <f t="shared" si="5"/>
        <v>0</v>
      </c>
      <c r="O35" s="156">
        <f t="shared" si="5"/>
        <v>0</v>
      </c>
      <c r="P35" s="156">
        <f t="shared" si="5"/>
        <v>0</v>
      </c>
      <c r="Q35" s="156">
        <f t="shared" si="5"/>
        <v>0</v>
      </c>
      <c r="R35" s="156">
        <f t="shared" si="5"/>
        <v>0</v>
      </c>
      <c r="S35" s="156">
        <f t="shared" si="5"/>
        <v>0</v>
      </c>
      <c r="T35" s="159">
        <f t="shared" si="2"/>
        <v>47000</v>
      </c>
      <c r="U35" s="220"/>
      <c r="V35" s="220"/>
      <c r="W35" s="220">
        <f t="shared" si="3"/>
        <v>47000</v>
      </c>
    </row>
    <row r="36" spans="1:23" x14ac:dyDescent="0.25">
      <c r="A36" s="156">
        <v>12</v>
      </c>
      <c r="B36" s="156">
        <f t="shared" si="4"/>
        <v>0</v>
      </c>
      <c r="C36" s="156">
        <f t="shared" si="4"/>
        <v>0</v>
      </c>
      <c r="D36" s="156">
        <f t="shared" si="4"/>
        <v>0</v>
      </c>
      <c r="E36" s="156">
        <f t="shared" si="4"/>
        <v>0</v>
      </c>
      <c r="F36" s="156">
        <f t="shared" si="4"/>
        <v>30000</v>
      </c>
      <c r="G36" s="156">
        <f t="shared" si="4"/>
        <v>12000</v>
      </c>
      <c r="H36" s="156">
        <f t="shared" si="4"/>
        <v>0</v>
      </c>
      <c r="I36" s="156">
        <f t="shared" si="4"/>
        <v>0</v>
      </c>
      <c r="J36" s="156">
        <f t="shared" si="4"/>
        <v>0</v>
      </c>
      <c r="K36" s="156">
        <f t="shared" si="4"/>
        <v>0</v>
      </c>
      <c r="L36" s="156">
        <f t="shared" si="5"/>
        <v>0</v>
      </c>
      <c r="M36" s="156">
        <f t="shared" si="5"/>
        <v>0</v>
      </c>
      <c r="N36" s="156">
        <f t="shared" si="5"/>
        <v>0</v>
      </c>
      <c r="O36" s="156">
        <f t="shared" si="5"/>
        <v>0</v>
      </c>
      <c r="P36" s="156">
        <f t="shared" si="5"/>
        <v>0</v>
      </c>
      <c r="Q36" s="156">
        <f t="shared" si="5"/>
        <v>0</v>
      </c>
      <c r="R36" s="156">
        <f t="shared" si="5"/>
        <v>0</v>
      </c>
      <c r="S36" s="156">
        <f t="shared" si="5"/>
        <v>0</v>
      </c>
      <c r="T36" s="159">
        <f t="shared" si="2"/>
        <v>42000</v>
      </c>
      <c r="U36" s="220"/>
      <c r="V36" s="220"/>
      <c r="W36" s="220">
        <f t="shared" si="3"/>
        <v>42000</v>
      </c>
    </row>
    <row r="37" spans="1:23" x14ac:dyDescent="0.25">
      <c r="A37" s="156">
        <v>13</v>
      </c>
      <c r="B37" s="156">
        <f t="shared" si="4"/>
        <v>0</v>
      </c>
      <c r="C37" s="156">
        <f t="shared" si="4"/>
        <v>0</v>
      </c>
      <c r="D37" s="156">
        <f t="shared" si="4"/>
        <v>0</v>
      </c>
      <c r="E37" s="156">
        <f t="shared" si="4"/>
        <v>0</v>
      </c>
      <c r="F37" s="156">
        <f t="shared" si="4"/>
        <v>30000</v>
      </c>
      <c r="G37" s="156">
        <f t="shared" si="4"/>
        <v>12000</v>
      </c>
      <c r="H37" s="156">
        <f t="shared" si="4"/>
        <v>0</v>
      </c>
      <c r="I37" s="156">
        <f t="shared" si="4"/>
        <v>0</v>
      </c>
      <c r="J37" s="156">
        <f t="shared" si="4"/>
        <v>0</v>
      </c>
      <c r="K37" s="156">
        <f t="shared" si="4"/>
        <v>0</v>
      </c>
      <c r="L37" s="156">
        <f t="shared" si="5"/>
        <v>0</v>
      </c>
      <c r="M37" s="156">
        <f t="shared" si="5"/>
        <v>0</v>
      </c>
      <c r="N37" s="156">
        <f t="shared" si="5"/>
        <v>0</v>
      </c>
      <c r="O37" s="156">
        <f t="shared" si="5"/>
        <v>0</v>
      </c>
      <c r="P37" s="156">
        <f t="shared" si="5"/>
        <v>0</v>
      </c>
      <c r="Q37" s="156">
        <f t="shared" si="5"/>
        <v>0</v>
      </c>
      <c r="R37" s="156">
        <f t="shared" si="5"/>
        <v>0</v>
      </c>
      <c r="S37" s="156">
        <f t="shared" si="5"/>
        <v>0</v>
      </c>
      <c r="T37" s="159">
        <f t="shared" si="2"/>
        <v>42000</v>
      </c>
      <c r="U37" s="220"/>
      <c r="V37" s="220"/>
      <c r="W37" s="220">
        <f t="shared" si="3"/>
        <v>42000</v>
      </c>
    </row>
    <row r="38" spans="1:23" x14ac:dyDescent="0.25">
      <c r="A38" s="156">
        <v>14</v>
      </c>
      <c r="B38" s="156">
        <f t="shared" si="4"/>
        <v>0</v>
      </c>
      <c r="C38" s="156">
        <f t="shared" si="4"/>
        <v>0</v>
      </c>
      <c r="D38" s="156">
        <f t="shared" si="4"/>
        <v>0</v>
      </c>
      <c r="E38" s="156">
        <f t="shared" si="4"/>
        <v>0</v>
      </c>
      <c r="F38" s="156">
        <f t="shared" si="4"/>
        <v>30000</v>
      </c>
      <c r="G38" s="156">
        <f t="shared" si="4"/>
        <v>12000</v>
      </c>
      <c r="H38" s="156">
        <f t="shared" si="4"/>
        <v>0</v>
      </c>
      <c r="I38" s="156">
        <f t="shared" si="4"/>
        <v>0</v>
      </c>
      <c r="J38" s="156">
        <f t="shared" si="4"/>
        <v>0</v>
      </c>
      <c r="K38" s="156">
        <f t="shared" si="4"/>
        <v>0</v>
      </c>
      <c r="L38" s="156">
        <f t="shared" si="5"/>
        <v>0</v>
      </c>
      <c r="M38" s="156">
        <f t="shared" si="5"/>
        <v>0</v>
      </c>
      <c r="N38" s="156">
        <f t="shared" si="5"/>
        <v>0</v>
      </c>
      <c r="O38" s="156">
        <f t="shared" si="5"/>
        <v>0</v>
      </c>
      <c r="P38" s="156">
        <f t="shared" si="5"/>
        <v>0</v>
      </c>
      <c r="Q38" s="156">
        <f t="shared" si="5"/>
        <v>0</v>
      </c>
      <c r="R38" s="156">
        <f t="shared" si="5"/>
        <v>0</v>
      </c>
      <c r="S38" s="156">
        <f t="shared" si="5"/>
        <v>0</v>
      </c>
      <c r="T38" s="159">
        <f t="shared" si="2"/>
        <v>42000</v>
      </c>
      <c r="U38" s="220"/>
      <c r="V38" s="220"/>
      <c r="W38" s="220">
        <f t="shared" si="3"/>
        <v>42000</v>
      </c>
    </row>
    <row r="39" spans="1:23" x14ac:dyDescent="0.25">
      <c r="A39" s="156">
        <v>15</v>
      </c>
      <c r="B39" s="156">
        <f t="shared" si="4"/>
        <v>0</v>
      </c>
      <c r="C39" s="156">
        <f t="shared" si="4"/>
        <v>0</v>
      </c>
      <c r="D39" s="156">
        <f t="shared" si="4"/>
        <v>0</v>
      </c>
      <c r="E39" s="156">
        <f t="shared" si="4"/>
        <v>0</v>
      </c>
      <c r="F39" s="156">
        <f t="shared" si="4"/>
        <v>30000</v>
      </c>
      <c r="G39" s="156">
        <f t="shared" si="4"/>
        <v>12000</v>
      </c>
      <c r="H39" s="156">
        <f t="shared" si="4"/>
        <v>0</v>
      </c>
      <c r="I39" s="156">
        <f t="shared" si="4"/>
        <v>2000</v>
      </c>
      <c r="J39" s="156">
        <f t="shared" si="4"/>
        <v>0</v>
      </c>
      <c r="K39" s="156">
        <f t="shared" si="4"/>
        <v>0</v>
      </c>
      <c r="L39" s="156">
        <f t="shared" si="5"/>
        <v>0</v>
      </c>
      <c r="M39" s="156">
        <f t="shared" si="5"/>
        <v>0</v>
      </c>
      <c r="N39" s="156">
        <f t="shared" si="5"/>
        <v>0</v>
      </c>
      <c r="O39" s="156">
        <f t="shared" si="5"/>
        <v>0</v>
      </c>
      <c r="P39" s="156">
        <f t="shared" si="5"/>
        <v>0</v>
      </c>
      <c r="Q39" s="156">
        <f t="shared" si="5"/>
        <v>0</v>
      </c>
      <c r="R39" s="156">
        <f t="shared" si="5"/>
        <v>0</v>
      </c>
      <c r="S39" s="156">
        <f t="shared" si="5"/>
        <v>0</v>
      </c>
      <c r="T39" s="159">
        <f t="shared" si="2"/>
        <v>44000</v>
      </c>
      <c r="U39" s="220"/>
      <c r="V39" s="220"/>
      <c r="W39" s="220">
        <f t="shared" si="3"/>
        <v>44000</v>
      </c>
    </row>
    <row r="40" spans="1:23" x14ac:dyDescent="0.25">
      <c r="A40" s="156">
        <v>16</v>
      </c>
      <c r="B40" s="156">
        <f t="shared" si="4"/>
        <v>0</v>
      </c>
      <c r="C40" s="156">
        <f t="shared" si="4"/>
        <v>0</v>
      </c>
      <c r="D40" s="156">
        <f t="shared" si="4"/>
        <v>0</v>
      </c>
      <c r="E40" s="156">
        <f t="shared" si="4"/>
        <v>0</v>
      </c>
      <c r="F40" s="156">
        <f t="shared" si="4"/>
        <v>30000</v>
      </c>
      <c r="G40" s="156">
        <f t="shared" si="4"/>
        <v>12000</v>
      </c>
      <c r="H40" s="156">
        <f t="shared" si="4"/>
        <v>0</v>
      </c>
      <c r="I40" s="156">
        <f t="shared" si="4"/>
        <v>0</v>
      </c>
      <c r="J40" s="156">
        <f t="shared" si="4"/>
        <v>0</v>
      </c>
      <c r="K40" s="156">
        <f t="shared" si="4"/>
        <v>0</v>
      </c>
      <c r="L40" s="156">
        <f t="shared" si="5"/>
        <v>0</v>
      </c>
      <c r="M40" s="156">
        <f t="shared" si="5"/>
        <v>0</v>
      </c>
      <c r="N40" s="156">
        <f t="shared" si="5"/>
        <v>0</v>
      </c>
      <c r="O40" s="156">
        <f t="shared" si="5"/>
        <v>0</v>
      </c>
      <c r="P40" s="156">
        <f t="shared" si="5"/>
        <v>0</v>
      </c>
      <c r="Q40" s="156">
        <f t="shared" si="5"/>
        <v>0</v>
      </c>
      <c r="R40" s="156">
        <f t="shared" si="5"/>
        <v>0</v>
      </c>
      <c r="S40" s="156">
        <f t="shared" si="5"/>
        <v>0</v>
      </c>
      <c r="T40" s="159">
        <f t="shared" si="2"/>
        <v>42000</v>
      </c>
      <c r="U40" s="220"/>
      <c r="V40" s="220"/>
      <c r="W40" s="220">
        <f t="shared" si="3"/>
        <v>42000</v>
      </c>
    </row>
    <row r="41" spans="1:23" x14ac:dyDescent="0.25">
      <c r="A41" s="156">
        <v>17</v>
      </c>
      <c r="B41" s="156">
        <f t="shared" si="4"/>
        <v>0</v>
      </c>
      <c r="C41" s="156">
        <f t="shared" si="4"/>
        <v>0</v>
      </c>
      <c r="D41" s="156">
        <f t="shared" si="4"/>
        <v>0</v>
      </c>
      <c r="E41" s="156">
        <f t="shared" si="4"/>
        <v>0</v>
      </c>
      <c r="F41" s="156">
        <f t="shared" si="4"/>
        <v>30000</v>
      </c>
      <c r="G41" s="156">
        <f t="shared" si="4"/>
        <v>12000</v>
      </c>
      <c r="H41" s="156">
        <f t="shared" si="4"/>
        <v>0</v>
      </c>
      <c r="I41" s="156">
        <f t="shared" si="4"/>
        <v>0</v>
      </c>
      <c r="J41" s="156">
        <f t="shared" si="4"/>
        <v>0</v>
      </c>
      <c r="K41" s="156">
        <f t="shared" si="4"/>
        <v>0</v>
      </c>
      <c r="L41" s="156">
        <f t="shared" si="5"/>
        <v>0</v>
      </c>
      <c r="M41" s="156">
        <f t="shared" si="5"/>
        <v>0</v>
      </c>
      <c r="N41" s="156">
        <f t="shared" si="5"/>
        <v>0</v>
      </c>
      <c r="O41" s="156">
        <f t="shared" si="5"/>
        <v>0</v>
      </c>
      <c r="P41" s="156">
        <f t="shared" si="5"/>
        <v>0</v>
      </c>
      <c r="Q41" s="156">
        <f t="shared" si="5"/>
        <v>0</v>
      </c>
      <c r="R41" s="156">
        <f t="shared" si="5"/>
        <v>0</v>
      </c>
      <c r="S41" s="156">
        <f t="shared" si="5"/>
        <v>0</v>
      </c>
      <c r="T41" s="159">
        <f t="shared" si="2"/>
        <v>42000</v>
      </c>
      <c r="U41" s="220"/>
      <c r="V41" s="220"/>
      <c r="W41" s="220">
        <f t="shared" si="3"/>
        <v>42000</v>
      </c>
    </row>
    <row r="42" spans="1:23" x14ac:dyDescent="0.25">
      <c r="A42" s="156">
        <v>18</v>
      </c>
      <c r="B42" s="156">
        <f t="shared" si="4"/>
        <v>0</v>
      </c>
      <c r="C42" s="156">
        <f t="shared" si="4"/>
        <v>0</v>
      </c>
      <c r="D42" s="156">
        <f t="shared" si="4"/>
        <v>0</v>
      </c>
      <c r="E42" s="156">
        <f t="shared" si="4"/>
        <v>0</v>
      </c>
      <c r="F42" s="156">
        <f t="shared" si="4"/>
        <v>30000</v>
      </c>
      <c r="G42" s="156">
        <f t="shared" si="4"/>
        <v>12000</v>
      </c>
      <c r="H42" s="156">
        <f t="shared" si="4"/>
        <v>0</v>
      </c>
      <c r="I42" s="156">
        <f t="shared" si="4"/>
        <v>0</v>
      </c>
      <c r="J42" s="156">
        <f t="shared" si="4"/>
        <v>0</v>
      </c>
      <c r="K42" s="156">
        <f t="shared" si="4"/>
        <v>0</v>
      </c>
      <c r="L42" s="156">
        <f t="shared" si="5"/>
        <v>0</v>
      </c>
      <c r="M42" s="156">
        <f t="shared" si="5"/>
        <v>0</v>
      </c>
      <c r="N42" s="156">
        <f t="shared" si="5"/>
        <v>0</v>
      </c>
      <c r="O42" s="156">
        <f t="shared" si="5"/>
        <v>0</v>
      </c>
      <c r="P42" s="156">
        <f t="shared" si="5"/>
        <v>0</v>
      </c>
      <c r="Q42" s="156">
        <f t="shared" si="5"/>
        <v>0</v>
      </c>
      <c r="R42" s="156">
        <f t="shared" si="5"/>
        <v>0</v>
      </c>
      <c r="S42" s="156">
        <f t="shared" si="5"/>
        <v>0</v>
      </c>
      <c r="T42" s="159">
        <f t="shared" si="2"/>
        <v>42000</v>
      </c>
      <c r="U42" s="220"/>
      <c r="V42" s="220"/>
      <c r="W42" s="220">
        <f t="shared" si="3"/>
        <v>42000</v>
      </c>
    </row>
    <row r="43" spans="1:23" x14ac:dyDescent="0.25">
      <c r="A43" s="156">
        <v>19</v>
      </c>
      <c r="B43" s="156">
        <f t="shared" si="4"/>
        <v>0</v>
      </c>
      <c r="C43" s="156">
        <f t="shared" si="4"/>
        <v>0</v>
      </c>
      <c r="D43" s="156">
        <f t="shared" si="4"/>
        <v>0</v>
      </c>
      <c r="E43" s="156">
        <f t="shared" si="4"/>
        <v>0</v>
      </c>
      <c r="F43" s="156">
        <f t="shared" si="4"/>
        <v>30000</v>
      </c>
      <c r="G43" s="156">
        <f t="shared" si="4"/>
        <v>12000</v>
      </c>
      <c r="H43" s="156">
        <f t="shared" si="4"/>
        <v>0</v>
      </c>
      <c r="I43" s="156">
        <f t="shared" si="4"/>
        <v>0</v>
      </c>
      <c r="J43" s="156">
        <f t="shared" si="4"/>
        <v>0</v>
      </c>
      <c r="K43" s="156">
        <f t="shared" si="4"/>
        <v>0</v>
      </c>
      <c r="L43" s="156">
        <f t="shared" si="5"/>
        <v>0</v>
      </c>
      <c r="M43" s="156">
        <f t="shared" si="5"/>
        <v>0</v>
      </c>
      <c r="N43" s="156">
        <f t="shared" si="5"/>
        <v>0</v>
      </c>
      <c r="O43" s="156">
        <f t="shared" si="5"/>
        <v>0</v>
      </c>
      <c r="P43" s="156">
        <f t="shared" si="5"/>
        <v>0</v>
      </c>
      <c r="Q43" s="156">
        <f t="shared" si="5"/>
        <v>0</v>
      </c>
      <c r="R43" s="156">
        <f t="shared" si="5"/>
        <v>0</v>
      </c>
      <c r="S43" s="156">
        <f t="shared" si="5"/>
        <v>0</v>
      </c>
      <c r="T43" s="159">
        <f t="shared" si="2"/>
        <v>42000</v>
      </c>
      <c r="U43" s="220"/>
      <c r="V43" s="220"/>
      <c r="W43" s="220">
        <f t="shared" si="3"/>
        <v>42000</v>
      </c>
    </row>
    <row r="44" spans="1:23" x14ac:dyDescent="0.25">
      <c r="A44" s="156">
        <v>20</v>
      </c>
      <c r="B44" s="156">
        <f t="shared" si="4"/>
        <v>0</v>
      </c>
      <c r="C44" s="156">
        <f t="shared" si="4"/>
        <v>0</v>
      </c>
      <c r="D44" s="156">
        <f t="shared" si="4"/>
        <v>0</v>
      </c>
      <c r="E44" s="156">
        <f t="shared" si="4"/>
        <v>0</v>
      </c>
      <c r="F44" s="156">
        <f t="shared" si="4"/>
        <v>30000</v>
      </c>
      <c r="G44" s="156">
        <f t="shared" si="4"/>
        <v>12000</v>
      </c>
      <c r="H44" s="156">
        <f t="shared" si="4"/>
        <v>0</v>
      </c>
      <c r="I44" s="156">
        <f t="shared" si="4"/>
        <v>0</v>
      </c>
      <c r="J44" s="156">
        <f t="shared" si="4"/>
        <v>0</v>
      </c>
      <c r="K44" s="156">
        <f t="shared" si="4"/>
        <v>0</v>
      </c>
      <c r="L44" s="156">
        <f t="shared" si="5"/>
        <v>0</v>
      </c>
      <c r="M44" s="156">
        <f t="shared" si="5"/>
        <v>0</v>
      </c>
      <c r="N44" s="156">
        <f t="shared" si="5"/>
        <v>0</v>
      </c>
      <c r="O44" s="156">
        <f t="shared" si="5"/>
        <v>0</v>
      </c>
      <c r="P44" s="156">
        <f t="shared" si="5"/>
        <v>0</v>
      </c>
      <c r="Q44" s="156">
        <f t="shared" si="5"/>
        <v>0</v>
      </c>
      <c r="R44" s="156">
        <f t="shared" si="5"/>
        <v>0</v>
      </c>
      <c r="S44" s="156">
        <f t="shared" si="5"/>
        <v>0</v>
      </c>
      <c r="T44" s="159">
        <f t="shared" si="2"/>
        <v>42000</v>
      </c>
      <c r="U44" s="220"/>
      <c r="V44" s="220"/>
      <c r="W44" s="220">
        <f t="shared" si="3"/>
        <v>42000</v>
      </c>
    </row>
    <row r="45" spans="1:23" x14ac:dyDescent="0.25">
      <c r="A45" s="156">
        <v>21</v>
      </c>
      <c r="B45" s="156">
        <f t="shared" si="4"/>
        <v>0</v>
      </c>
      <c r="C45" s="156">
        <f t="shared" si="4"/>
        <v>0</v>
      </c>
      <c r="D45" s="156">
        <f t="shared" si="4"/>
        <v>0</v>
      </c>
      <c r="E45" s="156">
        <f t="shared" si="4"/>
        <v>0</v>
      </c>
      <c r="F45" s="156">
        <f t="shared" si="4"/>
        <v>30000</v>
      </c>
      <c r="G45" s="156">
        <f t="shared" si="4"/>
        <v>12000</v>
      </c>
      <c r="H45" s="156">
        <f t="shared" si="4"/>
        <v>0</v>
      </c>
      <c r="I45" s="156">
        <f t="shared" si="4"/>
        <v>0</v>
      </c>
      <c r="J45" s="156">
        <f t="shared" si="4"/>
        <v>0</v>
      </c>
      <c r="K45" s="156">
        <f t="shared" si="4"/>
        <v>0</v>
      </c>
      <c r="L45" s="156">
        <f t="shared" si="5"/>
        <v>0</v>
      </c>
      <c r="M45" s="156">
        <f t="shared" si="5"/>
        <v>0</v>
      </c>
      <c r="N45" s="156">
        <f t="shared" si="5"/>
        <v>0</v>
      </c>
      <c r="O45" s="156">
        <f t="shared" si="5"/>
        <v>0</v>
      </c>
      <c r="P45" s="156">
        <f t="shared" si="5"/>
        <v>0</v>
      </c>
      <c r="Q45" s="156">
        <f t="shared" si="5"/>
        <v>0</v>
      </c>
      <c r="R45" s="156">
        <f t="shared" si="5"/>
        <v>0</v>
      </c>
      <c r="S45" s="156">
        <f t="shared" si="5"/>
        <v>0</v>
      </c>
      <c r="T45" s="159">
        <f t="shared" si="2"/>
        <v>42000</v>
      </c>
      <c r="U45" s="220"/>
      <c r="V45" s="220"/>
      <c r="W45" s="220">
        <f t="shared" si="3"/>
        <v>42000</v>
      </c>
    </row>
    <row r="46" spans="1:23" x14ac:dyDescent="0.25">
      <c r="A46" s="156">
        <v>22</v>
      </c>
      <c r="B46" s="156">
        <f t="shared" si="4"/>
        <v>0</v>
      </c>
      <c r="C46" s="156">
        <f t="shared" si="4"/>
        <v>0</v>
      </c>
      <c r="D46" s="156">
        <f t="shared" si="4"/>
        <v>0</v>
      </c>
      <c r="E46" s="156">
        <f t="shared" si="4"/>
        <v>0</v>
      </c>
      <c r="F46" s="156">
        <f t="shared" si="4"/>
        <v>30000</v>
      </c>
      <c r="G46" s="156">
        <f t="shared" si="4"/>
        <v>12000</v>
      </c>
      <c r="H46" s="156">
        <f t="shared" si="4"/>
        <v>0</v>
      </c>
      <c r="I46" s="156">
        <f t="shared" si="4"/>
        <v>0</v>
      </c>
      <c r="J46" s="156">
        <f t="shared" si="4"/>
        <v>0</v>
      </c>
      <c r="K46" s="156">
        <f t="shared" si="4"/>
        <v>0</v>
      </c>
      <c r="L46" s="156">
        <f t="shared" si="5"/>
        <v>0</v>
      </c>
      <c r="M46" s="156">
        <f t="shared" si="5"/>
        <v>0</v>
      </c>
      <c r="N46" s="156">
        <f t="shared" si="5"/>
        <v>0</v>
      </c>
      <c r="O46" s="156">
        <f t="shared" si="5"/>
        <v>0</v>
      </c>
      <c r="P46" s="156">
        <f t="shared" si="5"/>
        <v>0</v>
      </c>
      <c r="Q46" s="156">
        <f t="shared" si="5"/>
        <v>0</v>
      </c>
      <c r="R46" s="156">
        <f t="shared" si="5"/>
        <v>0</v>
      </c>
      <c r="S46" s="156">
        <f t="shared" si="5"/>
        <v>0</v>
      </c>
      <c r="T46" s="159">
        <f t="shared" si="2"/>
        <v>42000</v>
      </c>
      <c r="U46" s="220"/>
      <c r="V46" s="220"/>
      <c r="W46" s="220">
        <f t="shared" si="3"/>
        <v>42000</v>
      </c>
    </row>
    <row r="47" spans="1:23" x14ac:dyDescent="0.25">
      <c r="A47" s="156">
        <v>23</v>
      </c>
      <c r="B47" s="156">
        <f t="shared" si="4"/>
        <v>0</v>
      </c>
      <c r="C47" s="156">
        <f t="shared" si="4"/>
        <v>0</v>
      </c>
      <c r="D47" s="156">
        <f t="shared" si="4"/>
        <v>0</v>
      </c>
      <c r="E47" s="156">
        <f t="shared" si="4"/>
        <v>0</v>
      </c>
      <c r="F47" s="156">
        <f t="shared" si="4"/>
        <v>30000</v>
      </c>
      <c r="G47" s="156">
        <f t="shared" si="4"/>
        <v>12000</v>
      </c>
      <c r="H47" s="156">
        <f t="shared" si="4"/>
        <v>0</v>
      </c>
      <c r="I47" s="156">
        <f t="shared" si="4"/>
        <v>0</v>
      </c>
      <c r="J47" s="156">
        <f t="shared" si="4"/>
        <v>0</v>
      </c>
      <c r="K47" s="156">
        <f t="shared" si="4"/>
        <v>0</v>
      </c>
      <c r="L47" s="156">
        <f t="shared" si="5"/>
        <v>0</v>
      </c>
      <c r="M47" s="156">
        <f t="shared" si="5"/>
        <v>0</v>
      </c>
      <c r="N47" s="156">
        <f t="shared" si="5"/>
        <v>0</v>
      </c>
      <c r="O47" s="156">
        <f t="shared" si="5"/>
        <v>0</v>
      </c>
      <c r="P47" s="156">
        <f t="shared" si="5"/>
        <v>0</v>
      </c>
      <c r="Q47" s="156">
        <f t="shared" si="5"/>
        <v>0</v>
      </c>
      <c r="R47" s="156">
        <f t="shared" si="5"/>
        <v>0</v>
      </c>
      <c r="S47" s="156">
        <f t="shared" si="5"/>
        <v>0</v>
      </c>
      <c r="T47" s="159">
        <f t="shared" si="2"/>
        <v>42000</v>
      </c>
      <c r="U47" s="220"/>
      <c r="V47" s="220"/>
      <c r="W47" s="220">
        <f t="shared" si="3"/>
        <v>42000</v>
      </c>
    </row>
    <row r="48" spans="1:23" x14ac:dyDescent="0.25">
      <c r="A48" s="156">
        <v>24</v>
      </c>
      <c r="B48" s="156">
        <f t="shared" si="4"/>
        <v>0</v>
      </c>
      <c r="C48" s="156">
        <f t="shared" si="4"/>
        <v>0</v>
      </c>
      <c r="D48" s="156">
        <f t="shared" si="4"/>
        <v>0</v>
      </c>
      <c r="E48" s="156">
        <f t="shared" si="4"/>
        <v>0</v>
      </c>
      <c r="F48" s="156">
        <f t="shared" si="4"/>
        <v>30000</v>
      </c>
      <c r="G48" s="156">
        <f t="shared" si="4"/>
        <v>12000</v>
      </c>
      <c r="H48" s="156">
        <f t="shared" si="4"/>
        <v>0</v>
      </c>
      <c r="I48" s="156">
        <f t="shared" si="4"/>
        <v>0</v>
      </c>
      <c r="J48" s="156">
        <f t="shared" si="4"/>
        <v>0</v>
      </c>
      <c r="K48" s="156">
        <f t="shared" si="4"/>
        <v>0</v>
      </c>
      <c r="L48" s="156">
        <f t="shared" si="5"/>
        <v>0</v>
      </c>
      <c r="M48" s="156">
        <f t="shared" si="5"/>
        <v>0</v>
      </c>
      <c r="N48" s="156">
        <f t="shared" si="5"/>
        <v>0</v>
      </c>
      <c r="O48" s="156">
        <f t="shared" si="5"/>
        <v>0</v>
      </c>
      <c r="P48" s="156">
        <f t="shared" si="5"/>
        <v>0</v>
      </c>
      <c r="Q48" s="156">
        <f t="shared" si="5"/>
        <v>0</v>
      </c>
      <c r="R48" s="156">
        <f t="shared" si="5"/>
        <v>0</v>
      </c>
      <c r="S48" s="156">
        <f t="shared" si="5"/>
        <v>0</v>
      </c>
      <c r="T48" s="159">
        <f t="shared" si="2"/>
        <v>42000</v>
      </c>
      <c r="U48" s="220"/>
      <c r="V48" s="220"/>
      <c r="W48" s="220">
        <f t="shared" si="3"/>
        <v>42000</v>
      </c>
    </row>
    <row r="49" spans="1:23" x14ac:dyDescent="0.25">
      <c r="A49" s="156">
        <v>25</v>
      </c>
      <c r="B49" s="156">
        <f t="shared" si="4"/>
        <v>0</v>
      </c>
      <c r="C49" s="156">
        <f t="shared" si="4"/>
        <v>0</v>
      </c>
      <c r="D49" s="156">
        <f t="shared" si="4"/>
        <v>0</v>
      </c>
      <c r="E49" s="156">
        <f t="shared" si="4"/>
        <v>0</v>
      </c>
      <c r="F49" s="156">
        <f t="shared" si="4"/>
        <v>30000</v>
      </c>
      <c r="G49" s="156">
        <f t="shared" si="4"/>
        <v>12000</v>
      </c>
      <c r="H49" s="156">
        <f t="shared" si="4"/>
        <v>0</v>
      </c>
      <c r="I49" s="156">
        <f t="shared" si="4"/>
        <v>0</v>
      </c>
      <c r="J49" s="156">
        <f t="shared" si="4"/>
        <v>0</v>
      </c>
      <c r="K49" s="156">
        <f t="shared" si="4"/>
        <v>0</v>
      </c>
      <c r="L49" s="156">
        <f t="shared" si="5"/>
        <v>0</v>
      </c>
      <c r="M49" s="156">
        <f t="shared" si="5"/>
        <v>0</v>
      </c>
      <c r="N49" s="156">
        <f t="shared" si="5"/>
        <v>0</v>
      </c>
      <c r="O49" s="156">
        <f t="shared" si="5"/>
        <v>0</v>
      </c>
      <c r="P49" s="156">
        <f t="shared" si="5"/>
        <v>0</v>
      </c>
      <c r="Q49" s="156">
        <f t="shared" si="5"/>
        <v>0</v>
      </c>
      <c r="R49" s="156">
        <f t="shared" si="5"/>
        <v>0</v>
      </c>
      <c r="S49" s="156">
        <f t="shared" si="5"/>
        <v>0</v>
      </c>
      <c r="T49" s="159">
        <f t="shared" si="2"/>
        <v>42000</v>
      </c>
      <c r="U49" s="220"/>
      <c r="V49" s="220"/>
      <c r="W49" s="220">
        <f t="shared" si="3"/>
        <v>42000</v>
      </c>
    </row>
    <row r="50" spans="1:23" ht="15.75" thickBot="1" x14ac:dyDescent="0.3">
      <c r="A50" s="155"/>
      <c r="B50" s="156"/>
      <c r="C50" s="156"/>
      <c r="D50" s="156"/>
      <c r="E50" s="156"/>
      <c r="F50" s="156"/>
      <c r="G50" s="156"/>
      <c r="H50" s="156"/>
      <c r="I50" s="156"/>
      <c r="J50" s="156"/>
      <c r="K50" s="156"/>
      <c r="L50" s="156"/>
      <c r="M50" s="156"/>
      <c r="N50" s="156"/>
      <c r="O50" s="156"/>
      <c r="P50" s="156"/>
      <c r="Q50" s="156"/>
      <c r="R50" s="156"/>
      <c r="S50" s="156"/>
      <c r="T50" s="159">
        <f>SUM(T25:T49)</f>
        <v>1504000</v>
      </c>
      <c r="U50" s="220"/>
      <c r="V50" s="220"/>
      <c r="W50" s="220">
        <f>SUM(W25:W49)</f>
        <v>1504000</v>
      </c>
    </row>
    <row r="51" spans="1:23" ht="15" customHeight="1" x14ac:dyDescent="0.25">
      <c r="R51" s="273" t="s">
        <v>32</v>
      </c>
      <c r="S51" s="188">
        <v>7.0000000000000007E-2</v>
      </c>
      <c r="T51" s="184">
        <f>NPV(S51,T25:T49)</f>
        <v>805946.64410366351</v>
      </c>
      <c r="U51" s="286" t="s">
        <v>32</v>
      </c>
      <c r="V51" s="221">
        <v>7.0000000000000007E-2</v>
      </c>
      <c r="W51" s="222">
        <f>NPV(V51,W25:W49)</f>
        <v>805946.64410366351</v>
      </c>
    </row>
    <row r="52" spans="1:23" x14ac:dyDescent="0.25">
      <c r="R52" s="274"/>
      <c r="S52" s="185"/>
      <c r="T52" s="186"/>
      <c r="U52" s="287"/>
      <c r="V52" s="223"/>
      <c r="W52" s="224"/>
    </row>
    <row r="53" spans="1:23" x14ac:dyDescent="0.25">
      <c r="R53" s="274"/>
      <c r="S53" s="189">
        <v>0.04</v>
      </c>
      <c r="T53" s="186">
        <f>NPV(S53,T25:T49)</f>
        <v>1022670.1164623029</v>
      </c>
      <c r="U53" s="287"/>
      <c r="V53" s="225">
        <v>0.04</v>
      </c>
      <c r="W53" s="224">
        <f>NPV(V53,W25:W49)</f>
        <v>1022670.1164623029</v>
      </c>
    </row>
    <row r="54" spans="1:23" x14ac:dyDescent="0.25">
      <c r="R54" s="274"/>
      <c r="S54" s="185"/>
      <c r="T54" s="186"/>
      <c r="U54" s="287"/>
      <c r="V54" s="223"/>
      <c r="W54" s="224"/>
    </row>
    <row r="55" spans="1:23" ht="15.75" thickBot="1" x14ac:dyDescent="0.3">
      <c r="R55" s="275"/>
      <c r="S55" s="190">
        <v>0</v>
      </c>
      <c r="T55" s="187">
        <f>NPV(S55,T25:T49)</f>
        <v>1504000</v>
      </c>
      <c r="U55" s="288"/>
      <c r="V55" s="226">
        <v>0</v>
      </c>
      <c r="W55" s="227">
        <f>NPV(V55,W25:W49)</f>
        <v>1504000</v>
      </c>
    </row>
  </sheetData>
  <mergeCells count="15">
    <mergeCell ref="U51:U55"/>
    <mergeCell ref="A13:S13"/>
    <mergeCell ref="B2:H2"/>
    <mergeCell ref="J1:P1"/>
    <mergeCell ref="H10:P10"/>
    <mergeCell ref="R51:R55"/>
    <mergeCell ref="B14:D14"/>
    <mergeCell ref="E14:G14"/>
    <mergeCell ref="H14:I14"/>
    <mergeCell ref="J14:K14"/>
    <mergeCell ref="L14:M14"/>
    <mergeCell ref="N14:O14"/>
    <mergeCell ref="B1:H1"/>
    <mergeCell ref="P14:Q14"/>
    <mergeCell ref="R14:S14"/>
  </mergeCells>
  <pageMargins left="0.7" right="0.7" top="0.75" bottom="0.75" header="0.3" footer="0.3"/>
  <pageSetup paperSize="512" orientation="landscape"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6B568-2AB6-4210-AA9E-2CFD6709AD0A}">
  <dimension ref="A1:DD57"/>
  <sheetViews>
    <sheetView topLeftCell="CD25" zoomScaleNormal="100" workbookViewId="0">
      <selection activeCell="CH10" sqref="CH10"/>
    </sheetView>
  </sheetViews>
  <sheetFormatPr defaultRowHeight="15" x14ac:dyDescent="0.25"/>
  <cols>
    <col min="1" max="1" width="22.7109375" style="134" customWidth="1"/>
    <col min="2" max="2" width="10.85546875" style="134" bestFit="1" customWidth="1"/>
    <col min="3" max="3" width="9.85546875" style="134" bestFit="1" customWidth="1"/>
    <col min="4" max="4" width="9.140625" style="134"/>
    <col min="5" max="5" width="9.85546875" style="134" bestFit="1" customWidth="1"/>
    <col min="6" max="7" width="9.140625" style="134"/>
    <col min="8" max="8" width="9.85546875" style="134" bestFit="1" customWidth="1"/>
    <col min="9" max="18" width="9.140625" style="134"/>
    <col min="19" max="19" width="9.28515625" style="134" bestFit="1" customWidth="1"/>
    <col min="20" max="20" width="14.28515625" style="134" bestFit="1" customWidth="1"/>
    <col min="21" max="21" width="5.7109375" style="134" customWidth="1"/>
    <col min="22" max="22" width="22.7109375" style="134" customWidth="1"/>
    <col min="23" max="23" width="10.85546875" style="134" bestFit="1" customWidth="1"/>
    <col min="24" max="25" width="9.140625" style="134"/>
    <col min="26" max="26" width="9.85546875" style="134" bestFit="1" customWidth="1"/>
    <col min="27" max="27" width="9.7109375" style="134" customWidth="1"/>
    <col min="28" max="28" width="9.140625" style="134"/>
    <col min="29" max="29" width="9.85546875" style="134" bestFit="1" customWidth="1"/>
    <col min="30" max="40" width="9.140625" style="134"/>
    <col min="41" max="41" width="9.85546875" style="134" bestFit="1" customWidth="1"/>
    <col min="42" max="42" width="5.7109375" style="134" customWidth="1"/>
    <col min="43" max="43" width="22.7109375" style="134" customWidth="1"/>
    <col min="44" max="44" width="10.85546875" style="134" bestFit="1" customWidth="1"/>
    <col min="45" max="45" width="9.85546875" style="134" bestFit="1" customWidth="1"/>
    <col min="46" max="46" width="9.140625" style="134"/>
    <col min="47" max="50" width="9.85546875" style="134" bestFit="1" customWidth="1"/>
    <col min="51" max="61" width="9.140625" style="134"/>
    <col min="62" max="62" width="9.85546875" style="134" bestFit="1" customWidth="1"/>
    <col min="63" max="63" width="5.7109375" style="134" customWidth="1"/>
    <col min="64" max="64" width="22.7109375" style="134" customWidth="1"/>
    <col min="65" max="65" width="10.85546875" style="134" bestFit="1" customWidth="1"/>
    <col min="66" max="67" width="9.140625" style="134"/>
    <col min="68" max="68" width="9.85546875" style="134" bestFit="1" customWidth="1"/>
    <col min="69" max="70" width="9.140625" style="134"/>
    <col min="71" max="71" width="9.85546875" style="134" bestFit="1" customWidth="1"/>
    <col min="72" max="82" width="9.140625" style="134"/>
    <col min="83" max="83" width="9.85546875" style="134" bestFit="1" customWidth="1"/>
    <col min="84" max="84" width="5.7109375" style="134" customWidth="1"/>
    <col min="85" max="85" width="22.7109375" style="134" customWidth="1"/>
    <col min="86" max="86" width="10.85546875" style="134" bestFit="1" customWidth="1"/>
    <col min="87" max="88" width="9.140625" style="134"/>
    <col min="89" max="89" width="9.85546875" style="134" bestFit="1" customWidth="1"/>
    <col min="90" max="90" width="9.140625" style="134"/>
    <col min="91" max="92" width="9.85546875" style="134" bestFit="1" customWidth="1"/>
    <col min="93" max="103" width="9.140625" style="134"/>
    <col min="104" max="104" width="9.85546875" style="134" bestFit="1" customWidth="1"/>
    <col min="105" max="105" width="9.85546875" style="134" customWidth="1"/>
    <col min="106" max="106" width="5.7109375" style="134" customWidth="1"/>
    <col min="107" max="16384" width="9.140625" style="134"/>
  </cols>
  <sheetData>
    <row r="1" spans="1:108" ht="30" customHeight="1" x14ac:dyDescent="0.25">
      <c r="A1" s="138" t="s">
        <v>0</v>
      </c>
      <c r="B1" s="278" t="s">
        <v>360</v>
      </c>
      <c r="C1" s="298"/>
      <c r="D1" s="298"/>
      <c r="E1" s="298"/>
      <c r="F1" s="298"/>
      <c r="G1" s="298"/>
      <c r="H1" s="298"/>
      <c r="I1" s="135" t="s">
        <v>1</v>
      </c>
      <c r="J1" s="278" t="s">
        <v>94</v>
      </c>
      <c r="K1" s="278"/>
      <c r="L1" s="278"/>
      <c r="M1" s="278"/>
      <c r="N1" s="278"/>
      <c r="O1" s="278"/>
      <c r="P1" s="278"/>
      <c r="Q1" s="197"/>
      <c r="R1" s="197"/>
      <c r="S1" s="197"/>
    </row>
    <row r="2" spans="1:108" x14ac:dyDescent="0.25">
      <c r="A2" s="135" t="s">
        <v>2</v>
      </c>
      <c r="B2" s="285"/>
      <c r="C2" s="285"/>
      <c r="D2" s="285"/>
      <c r="E2" s="285"/>
      <c r="F2" s="285"/>
      <c r="G2" s="285"/>
      <c r="H2" s="285"/>
      <c r="I2" s="153"/>
      <c r="J2" s="153"/>
      <c r="K2" s="153"/>
      <c r="L2" s="153"/>
      <c r="M2" s="153"/>
    </row>
    <row r="3" spans="1:108" x14ac:dyDescent="0.25">
      <c r="A3" s="135"/>
      <c r="B3" s="152"/>
      <c r="C3" s="152"/>
      <c r="D3" s="152"/>
      <c r="E3" s="152"/>
      <c r="F3" s="152"/>
      <c r="G3" s="152"/>
      <c r="H3" s="152"/>
      <c r="I3" s="152"/>
      <c r="J3" s="152"/>
      <c r="K3" s="152"/>
      <c r="L3" s="152"/>
      <c r="M3" s="152"/>
    </row>
    <row r="4" spans="1:108" x14ac:dyDescent="0.25">
      <c r="A4" s="135" t="s">
        <v>25</v>
      </c>
      <c r="B4" s="135" t="s">
        <v>26</v>
      </c>
      <c r="C4" s="164" t="s">
        <v>29</v>
      </c>
      <c r="D4" s="153"/>
      <c r="E4" s="153"/>
      <c r="F4" s="153"/>
      <c r="G4" s="153"/>
      <c r="H4" s="153"/>
      <c r="I4" s="153"/>
      <c r="J4" s="153"/>
      <c r="K4" s="153"/>
      <c r="L4" s="153"/>
      <c r="M4" s="153"/>
      <c r="N4" s="153"/>
    </row>
    <row r="5" spans="1:108" x14ac:dyDescent="0.25">
      <c r="A5" s="135"/>
      <c r="B5" s="135" t="s">
        <v>3</v>
      </c>
      <c r="C5" s="195" t="s">
        <v>27</v>
      </c>
      <c r="D5" s="153"/>
      <c r="E5" s="153"/>
      <c r="F5" s="153"/>
      <c r="G5" s="153"/>
      <c r="H5" s="153"/>
      <c r="I5" s="153"/>
      <c r="J5" s="153"/>
      <c r="K5" s="153"/>
      <c r="L5" s="153"/>
      <c r="M5" s="153"/>
    </row>
    <row r="6" spans="1:108" ht="15" customHeight="1" x14ac:dyDescent="0.25">
      <c r="C6" s="195" t="s">
        <v>24</v>
      </c>
      <c r="D6" s="165"/>
      <c r="E6" s="165"/>
      <c r="F6" s="165"/>
      <c r="G6" s="165"/>
      <c r="H6" s="165"/>
      <c r="I6" s="165"/>
      <c r="J6" s="165"/>
      <c r="K6" s="165"/>
      <c r="L6" s="165"/>
      <c r="M6" s="165"/>
    </row>
    <row r="7" spans="1:108" x14ac:dyDescent="0.25">
      <c r="A7" s="136"/>
      <c r="B7" s="168"/>
      <c r="C7" s="195" t="s">
        <v>28</v>
      </c>
      <c r="D7" s="165"/>
      <c r="E7" s="165"/>
      <c r="F7" s="165"/>
      <c r="G7" s="165"/>
      <c r="H7" s="165"/>
      <c r="I7" s="165"/>
      <c r="J7" s="165"/>
      <c r="K7" s="165"/>
      <c r="L7" s="165"/>
      <c r="M7" s="165"/>
    </row>
    <row r="8" spans="1:108" x14ac:dyDescent="0.25">
      <c r="A8" s="66" t="s">
        <v>46</v>
      </c>
      <c r="B8" s="137" t="s">
        <v>188</v>
      </c>
      <c r="C8" s="137"/>
      <c r="D8" s="137"/>
      <c r="E8" s="137"/>
      <c r="F8" s="137"/>
      <c r="G8" s="137"/>
      <c r="H8" s="137"/>
      <c r="I8" s="137"/>
      <c r="V8" s="67" t="s">
        <v>46</v>
      </c>
      <c r="W8" s="134" t="s">
        <v>189</v>
      </c>
      <c r="AQ8" s="134" t="s">
        <v>46</v>
      </c>
      <c r="AR8" s="134" t="s">
        <v>190</v>
      </c>
    </row>
    <row r="9" spans="1:108" ht="15.75" customHeight="1" thickBot="1" x14ac:dyDescent="0.3">
      <c r="A9" s="138" t="s">
        <v>4</v>
      </c>
      <c r="B9" s="162" t="s">
        <v>192</v>
      </c>
      <c r="C9" s="163"/>
      <c r="D9" s="163"/>
      <c r="E9" s="163"/>
      <c r="F9" s="163"/>
      <c r="G9" s="163"/>
      <c r="H9" s="163"/>
      <c r="V9" s="138" t="s">
        <v>23</v>
      </c>
      <c r="W9" s="276" t="s">
        <v>193</v>
      </c>
      <c r="X9" s="276"/>
      <c r="Y9" s="276"/>
      <c r="Z9" s="276"/>
      <c r="AA9" s="276"/>
      <c r="AB9" s="276"/>
      <c r="AC9" s="276"/>
      <c r="AD9" s="276"/>
      <c r="AE9" s="276"/>
      <c r="AF9" s="276"/>
      <c r="AG9" s="276"/>
      <c r="AH9" s="276"/>
      <c r="AQ9" s="138" t="s">
        <v>37</v>
      </c>
      <c r="AR9" s="276" t="s">
        <v>194</v>
      </c>
      <c r="AS9" s="276"/>
      <c r="AT9" s="276"/>
      <c r="AU9" s="276"/>
      <c r="AV9" s="276"/>
      <c r="AW9" s="276"/>
      <c r="AX9" s="276"/>
      <c r="AY9" s="276"/>
      <c r="AZ9" s="276"/>
      <c r="BA9" s="276"/>
      <c r="BB9" s="276"/>
      <c r="BC9" s="276"/>
      <c r="BL9" s="138" t="s">
        <v>36</v>
      </c>
      <c r="BM9" s="276" t="s">
        <v>392</v>
      </c>
      <c r="BN9" s="276"/>
      <c r="BO9" s="276"/>
      <c r="BP9" s="276"/>
      <c r="BQ9" s="276"/>
      <c r="BR9" s="276"/>
      <c r="BS9" s="276"/>
      <c r="BT9" s="276"/>
      <c r="BU9" s="276"/>
      <c r="BV9" s="276"/>
      <c r="BW9" s="276"/>
      <c r="BX9" s="276"/>
      <c r="CG9" s="138" t="s">
        <v>35</v>
      </c>
      <c r="CH9" s="162" t="s">
        <v>617</v>
      </c>
      <c r="CI9" s="162"/>
      <c r="CJ9" s="162"/>
      <c r="CK9" s="162"/>
      <c r="CL9" s="162"/>
      <c r="CM9" s="162"/>
      <c r="CN9" s="162"/>
      <c r="CO9" s="162"/>
      <c r="CP9" s="162"/>
      <c r="CQ9" s="162"/>
      <c r="CR9" s="162"/>
      <c r="CS9" s="162"/>
    </row>
    <row r="10" spans="1:108" x14ac:dyDescent="0.25">
      <c r="A10" s="139" t="s">
        <v>5</v>
      </c>
      <c r="B10" s="140">
        <v>100</v>
      </c>
      <c r="C10" s="141"/>
      <c r="E10" s="141"/>
      <c r="F10" s="141"/>
      <c r="G10" s="198" t="s">
        <v>43</v>
      </c>
      <c r="H10" s="281"/>
      <c r="I10" s="281"/>
      <c r="J10" s="281"/>
      <c r="K10" s="281"/>
      <c r="L10" s="281"/>
      <c r="M10" s="281"/>
      <c r="N10" s="281"/>
      <c r="O10" s="281"/>
      <c r="P10" s="281"/>
      <c r="V10" s="139" t="s">
        <v>5</v>
      </c>
      <c r="W10" s="140">
        <v>100</v>
      </c>
      <c r="X10" s="141"/>
      <c r="Y10" s="141"/>
      <c r="Z10" s="141"/>
      <c r="AA10" s="141"/>
      <c r="AB10" s="141"/>
      <c r="AC10" s="141"/>
      <c r="AQ10" s="139" t="s">
        <v>5</v>
      </c>
      <c r="AR10" s="140">
        <v>100</v>
      </c>
      <c r="AS10" s="15" t="s">
        <v>197</v>
      </c>
      <c r="AT10" s="141"/>
      <c r="AU10" s="141"/>
      <c r="AV10" s="141"/>
      <c r="AW10" s="141"/>
      <c r="AX10" s="141"/>
      <c r="BL10" s="139" t="s">
        <v>5</v>
      </c>
      <c r="BM10" s="140">
        <v>100</v>
      </c>
      <c r="BN10" s="141"/>
      <c r="BO10" s="141"/>
      <c r="BP10" s="141"/>
      <c r="BQ10" s="141"/>
      <c r="BR10" s="141"/>
      <c r="BS10" s="141"/>
      <c r="CG10" s="139" t="s">
        <v>5</v>
      </c>
      <c r="CH10" s="140">
        <v>100</v>
      </c>
      <c r="CI10" s="141"/>
      <c r="CJ10" s="141"/>
      <c r="CK10" s="141"/>
      <c r="CL10" s="141"/>
      <c r="CM10" s="141"/>
      <c r="CN10" s="141"/>
    </row>
    <row r="11" spans="1:108" x14ac:dyDescent="0.25">
      <c r="A11" s="142" t="s">
        <v>6</v>
      </c>
      <c r="B11" s="143">
        <v>100</v>
      </c>
      <c r="C11" s="136"/>
      <c r="D11" s="141"/>
      <c r="E11" s="141"/>
      <c r="F11" s="141"/>
      <c r="G11" s="141"/>
      <c r="H11" s="141"/>
      <c r="V11" s="142" t="s">
        <v>6</v>
      </c>
      <c r="W11" s="143">
        <v>100</v>
      </c>
      <c r="X11" s="136"/>
      <c r="Y11" s="141"/>
      <c r="Z11" s="141"/>
      <c r="AA11" s="141"/>
      <c r="AB11" s="141"/>
      <c r="AC11" s="141"/>
      <c r="AQ11" s="142" t="s">
        <v>6</v>
      </c>
      <c r="AR11" s="143">
        <v>85</v>
      </c>
      <c r="AS11" s="16" t="s">
        <v>198</v>
      </c>
      <c r="AT11" s="141"/>
      <c r="AU11" s="141"/>
      <c r="AV11" s="141"/>
      <c r="AW11" s="141"/>
      <c r="AX11" s="141"/>
      <c r="BL11" s="142" t="s">
        <v>6</v>
      </c>
      <c r="BM11" s="143">
        <v>99</v>
      </c>
      <c r="BN11" s="136"/>
      <c r="BO11" s="141"/>
      <c r="BP11" s="141"/>
      <c r="BQ11" s="141"/>
      <c r="BR11" s="141"/>
      <c r="BS11" s="141"/>
      <c r="CG11" s="142" t="s">
        <v>6</v>
      </c>
      <c r="CH11" s="143">
        <v>99</v>
      </c>
      <c r="CI11" s="136"/>
      <c r="CJ11" s="141"/>
      <c r="CK11" s="141"/>
      <c r="CL11" s="141"/>
      <c r="CM11" s="141"/>
      <c r="CN11" s="141"/>
    </row>
    <row r="12" spans="1:108" ht="21.6" customHeight="1" thickBot="1" x14ac:dyDescent="0.3">
      <c r="A12" s="144" t="s">
        <v>3</v>
      </c>
      <c r="B12" s="151">
        <f>(B10/100)*(B11/100)</f>
        <v>1</v>
      </c>
      <c r="C12" s="146"/>
      <c r="D12" s="141"/>
      <c r="E12" s="141"/>
      <c r="F12" s="141"/>
      <c r="G12" s="141"/>
      <c r="H12" s="141"/>
      <c r="V12" s="144" t="s">
        <v>3</v>
      </c>
      <c r="W12" s="145">
        <f>(W10/100)*(W11/100)</f>
        <v>1</v>
      </c>
      <c r="X12" s="146"/>
      <c r="Y12" s="141"/>
      <c r="Z12" s="141"/>
      <c r="AA12" s="141"/>
      <c r="AB12" s="141"/>
      <c r="AC12" s="141"/>
      <c r="AQ12" s="144" t="s">
        <v>3</v>
      </c>
      <c r="AR12" s="145">
        <f>(AR10/100)*(AR11/100)</f>
        <v>0.85</v>
      </c>
      <c r="AT12" s="141"/>
      <c r="AU12" s="141"/>
      <c r="AV12" s="141"/>
      <c r="AW12" s="141"/>
      <c r="AX12" s="141"/>
      <c r="BL12" s="144" t="s">
        <v>3</v>
      </c>
      <c r="BM12" s="145">
        <f>(BM10/100)*(BM11/100)</f>
        <v>0.99</v>
      </c>
      <c r="BN12" s="230"/>
      <c r="BO12" s="141"/>
      <c r="BP12" s="141"/>
      <c r="BQ12" s="141"/>
      <c r="BR12" s="141"/>
      <c r="BS12" s="141"/>
      <c r="CG12" s="144" t="s">
        <v>3</v>
      </c>
      <c r="CH12" s="145">
        <f>(CH10/100)*(CH11/100)</f>
        <v>0.99</v>
      </c>
      <c r="CI12" s="230"/>
      <c r="CJ12" s="141"/>
      <c r="CK12" s="141"/>
      <c r="CL12" s="141"/>
      <c r="CM12" s="141"/>
      <c r="CN12" s="141"/>
      <c r="DC12" s="68" t="s">
        <v>565</v>
      </c>
      <c r="DD12" s="245">
        <f>AVERAGE(B12,W12,AR12,BM12,CH12)</f>
        <v>0.96599999999999997</v>
      </c>
    </row>
    <row r="13" spans="1:108" ht="15.75" thickBot="1" x14ac:dyDescent="0.3">
      <c r="A13" s="289" t="s">
        <v>40</v>
      </c>
      <c r="B13" s="289"/>
      <c r="C13" s="289"/>
      <c r="D13" s="289"/>
      <c r="E13" s="289"/>
      <c r="F13" s="289"/>
      <c r="G13" s="289"/>
      <c r="H13" s="289"/>
      <c r="I13" s="289"/>
      <c r="J13" s="289"/>
      <c r="K13" s="289"/>
      <c r="L13" s="289"/>
      <c r="M13" s="289"/>
      <c r="N13" s="289"/>
      <c r="O13" s="289"/>
      <c r="P13" s="289"/>
      <c r="Q13" s="289"/>
      <c r="R13" s="289"/>
      <c r="S13" s="289"/>
    </row>
    <row r="14" spans="1:108" s="167" customFormat="1" ht="50.1" customHeight="1" x14ac:dyDescent="0.25">
      <c r="A14" s="170" t="s">
        <v>7</v>
      </c>
      <c r="B14" s="277" t="s">
        <v>13</v>
      </c>
      <c r="C14" s="277"/>
      <c r="D14" s="277"/>
      <c r="E14" s="277" t="s">
        <v>14</v>
      </c>
      <c r="F14" s="277"/>
      <c r="G14" s="277"/>
      <c r="H14" s="277" t="s">
        <v>31</v>
      </c>
      <c r="I14" s="277"/>
      <c r="J14" s="277" t="s">
        <v>92</v>
      </c>
      <c r="K14" s="277"/>
      <c r="L14" s="277" t="s">
        <v>30</v>
      </c>
      <c r="M14" s="277"/>
      <c r="N14" s="277" t="s">
        <v>18</v>
      </c>
      <c r="O14" s="277"/>
      <c r="P14" s="277" t="s">
        <v>19</v>
      </c>
      <c r="Q14" s="277"/>
      <c r="R14" s="277" t="s">
        <v>20</v>
      </c>
      <c r="S14" s="280"/>
      <c r="V14" s="170" t="s">
        <v>7</v>
      </c>
      <c r="W14" s="282" t="s">
        <v>13</v>
      </c>
      <c r="X14" s="283"/>
      <c r="Y14" s="284"/>
      <c r="Z14" s="282" t="s">
        <v>14</v>
      </c>
      <c r="AA14" s="283"/>
      <c r="AB14" s="284"/>
      <c r="AC14" s="282" t="s">
        <v>15</v>
      </c>
      <c r="AD14" s="284"/>
      <c r="AE14" s="282" t="s">
        <v>16</v>
      </c>
      <c r="AF14" s="284"/>
      <c r="AG14" s="282" t="s">
        <v>17</v>
      </c>
      <c r="AH14" s="284"/>
      <c r="AI14" s="282" t="s">
        <v>18</v>
      </c>
      <c r="AJ14" s="284"/>
      <c r="AK14" s="282" t="s">
        <v>19</v>
      </c>
      <c r="AL14" s="284"/>
      <c r="AM14" s="282" t="s">
        <v>20</v>
      </c>
      <c r="AN14" s="299"/>
      <c r="AQ14" s="170" t="s">
        <v>7</v>
      </c>
      <c r="AR14" s="271" t="s">
        <v>47</v>
      </c>
      <c r="AS14" s="271"/>
      <c r="AT14" s="271"/>
      <c r="AU14" s="282" t="s">
        <v>14</v>
      </c>
      <c r="AV14" s="283"/>
      <c r="AW14" s="283"/>
      <c r="AX14" s="284"/>
      <c r="AY14" s="240" t="s">
        <v>15</v>
      </c>
      <c r="AZ14" s="271" t="s">
        <v>16</v>
      </c>
      <c r="BA14" s="271"/>
      <c r="BB14" s="271" t="s">
        <v>17</v>
      </c>
      <c r="BC14" s="271"/>
      <c r="BD14" s="271" t="s">
        <v>18</v>
      </c>
      <c r="BE14" s="271"/>
      <c r="BF14" s="271" t="s">
        <v>19</v>
      </c>
      <c r="BG14" s="271"/>
      <c r="BH14" s="271" t="s">
        <v>20</v>
      </c>
      <c r="BI14" s="272"/>
      <c r="BL14" s="170" t="s">
        <v>7</v>
      </c>
      <c r="BM14" s="271" t="s">
        <v>13</v>
      </c>
      <c r="BN14" s="271"/>
      <c r="BO14" s="271"/>
      <c r="BP14" s="271" t="s">
        <v>14</v>
      </c>
      <c r="BQ14" s="271"/>
      <c r="BR14" s="271"/>
      <c r="BS14" s="271" t="s">
        <v>15</v>
      </c>
      <c r="BT14" s="271"/>
      <c r="BU14" s="271" t="s">
        <v>16</v>
      </c>
      <c r="BV14" s="271"/>
      <c r="BW14" s="271" t="s">
        <v>17</v>
      </c>
      <c r="BX14" s="271"/>
      <c r="BY14" s="271" t="s">
        <v>18</v>
      </c>
      <c r="BZ14" s="271"/>
      <c r="CA14" s="271" t="s">
        <v>19</v>
      </c>
      <c r="CB14" s="271"/>
      <c r="CC14" s="271" t="s">
        <v>20</v>
      </c>
      <c r="CD14" s="272"/>
      <c r="CG14" s="170" t="s">
        <v>7</v>
      </c>
      <c r="CH14" s="271" t="s">
        <v>13</v>
      </c>
      <c r="CI14" s="271"/>
      <c r="CJ14" s="271"/>
      <c r="CK14" s="271" t="s">
        <v>14</v>
      </c>
      <c r="CL14" s="271"/>
      <c r="CM14" s="271"/>
      <c r="CN14" s="271" t="s">
        <v>15</v>
      </c>
      <c r="CO14" s="271"/>
      <c r="CP14" s="271" t="s">
        <v>16</v>
      </c>
      <c r="CQ14" s="271"/>
      <c r="CR14" s="271" t="s">
        <v>17</v>
      </c>
      <c r="CS14" s="271"/>
      <c r="CT14" s="271" t="s">
        <v>18</v>
      </c>
      <c r="CU14" s="271"/>
      <c r="CV14" s="271" t="s">
        <v>19</v>
      </c>
      <c r="CW14" s="271"/>
      <c r="CX14" s="271" t="s">
        <v>20</v>
      </c>
      <c r="CY14" s="272"/>
    </row>
    <row r="15" spans="1:108" s="167" customFormat="1" ht="60" customHeight="1" x14ac:dyDescent="0.25">
      <c r="A15" s="171" t="s">
        <v>8</v>
      </c>
      <c r="B15" s="150" t="s">
        <v>199</v>
      </c>
      <c r="C15" s="150" t="s">
        <v>200</v>
      </c>
      <c r="D15" s="150" t="s">
        <v>201</v>
      </c>
      <c r="E15" s="150" t="s">
        <v>202</v>
      </c>
      <c r="F15" s="150" t="s">
        <v>203</v>
      </c>
      <c r="G15" s="150" t="s">
        <v>204</v>
      </c>
      <c r="H15" s="150" t="s">
        <v>458</v>
      </c>
      <c r="I15" s="150"/>
      <c r="J15" s="150"/>
      <c r="K15" s="150"/>
      <c r="L15" s="150"/>
      <c r="M15" s="150"/>
      <c r="N15" s="150"/>
      <c r="O15" s="150"/>
      <c r="P15" s="150"/>
      <c r="Q15" s="150"/>
      <c r="R15" s="150"/>
      <c r="S15" s="172"/>
      <c r="V15" s="171" t="s">
        <v>8</v>
      </c>
      <c r="W15" s="150"/>
      <c r="X15" s="150"/>
      <c r="Y15" s="150"/>
      <c r="Z15" s="150" t="s">
        <v>202</v>
      </c>
      <c r="AA15" s="150" t="s">
        <v>451</v>
      </c>
      <c r="AB15" s="150"/>
      <c r="AC15" s="150"/>
      <c r="AD15" s="150"/>
      <c r="AE15" s="150"/>
      <c r="AF15" s="150"/>
      <c r="AG15" s="150"/>
      <c r="AH15" s="150"/>
      <c r="AI15" s="150"/>
      <c r="AJ15" s="150"/>
      <c r="AK15" s="150"/>
      <c r="AL15" s="150"/>
      <c r="AM15" s="150"/>
      <c r="AN15" s="172"/>
      <c r="AQ15" s="171" t="s">
        <v>8</v>
      </c>
      <c r="AR15" s="150" t="s">
        <v>205</v>
      </c>
      <c r="AS15" s="150" t="s">
        <v>206</v>
      </c>
      <c r="AT15" s="150"/>
      <c r="AU15" s="169" t="s">
        <v>207</v>
      </c>
      <c r="AV15" s="150" t="s">
        <v>208</v>
      </c>
      <c r="AW15" s="150" t="s">
        <v>209</v>
      </c>
      <c r="AX15" s="150" t="s">
        <v>459</v>
      </c>
      <c r="AY15" s="150"/>
      <c r="AZ15" s="150"/>
      <c r="BA15" s="150"/>
      <c r="BB15" s="150"/>
      <c r="BC15" s="150"/>
      <c r="BD15" s="150"/>
      <c r="BE15" s="150"/>
      <c r="BF15" s="150"/>
      <c r="BG15" s="150"/>
      <c r="BH15" s="150"/>
      <c r="BI15" s="172"/>
      <c r="BL15" s="171" t="s">
        <v>8</v>
      </c>
      <c r="BM15" s="150" t="s">
        <v>393</v>
      </c>
      <c r="BN15" s="150" t="s">
        <v>394</v>
      </c>
      <c r="BO15" s="150"/>
      <c r="BP15" s="169" t="s">
        <v>395</v>
      </c>
      <c r="BQ15" s="235" t="s">
        <v>396</v>
      </c>
      <c r="BR15" s="150" t="s">
        <v>397</v>
      </c>
      <c r="BS15" s="150" t="s">
        <v>398</v>
      </c>
      <c r="BT15" s="150"/>
      <c r="BU15" s="150"/>
      <c r="BV15" s="150"/>
      <c r="BW15" s="150"/>
      <c r="BX15" s="150"/>
      <c r="BY15" s="150"/>
      <c r="BZ15" s="150"/>
      <c r="CA15" s="150" t="s">
        <v>399</v>
      </c>
      <c r="CB15" s="150"/>
      <c r="CC15" s="150" t="s">
        <v>400</v>
      </c>
      <c r="CD15" s="172"/>
      <c r="CG15" s="171" t="s">
        <v>8</v>
      </c>
      <c r="CH15" s="150" t="s">
        <v>401</v>
      </c>
      <c r="CI15" s="150" t="s">
        <v>394</v>
      </c>
      <c r="CJ15" s="150"/>
      <c r="CK15" s="169" t="s">
        <v>402</v>
      </c>
      <c r="CL15" s="150" t="s">
        <v>403</v>
      </c>
      <c r="CM15" s="150" t="s">
        <v>404</v>
      </c>
      <c r="CN15" s="150" t="s">
        <v>398</v>
      </c>
      <c r="CO15" s="150"/>
      <c r="CP15" s="150"/>
      <c r="CQ15" s="150"/>
      <c r="CR15" s="150"/>
      <c r="CS15" s="150"/>
      <c r="CT15" s="150"/>
      <c r="CU15" s="150"/>
      <c r="CV15" s="150" t="s">
        <v>405</v>
      </c>
      <c r="CW15" s="150"/>
      <c r="CX15" s="150" t="s">
        <v>406</v>
      </c>
      <c r="CY15" s="172"/>
    </row>
    <row r="16" spans="1:108" s="167" customFormat="1" ht="51" x14ac:dyDescent="0.25">
      <c r="A16" s="171" t="s">
        <v>9</v>
      </c>
      <c r="B16" s="149"/>
      <c r="C16" s="149"/>
      <c r="D16" s="149"/>
      <c r="E16" s="150"/>
      <c r="F16" s="150"/>
      <c r="G16" s="150"/>
      <c r="H16" s="150"/>
      <c r="I16" s="150"/>
      <c r="J16" s="150"/>
      <c r="K16" s="150"/>
      <c r="L16" s="150"/>
      <c r="M16" s="150"/>
      <c r="N16" s="150"/>
      <c r="O16" s="150"/>
      <c r="P16" s="150"/>
      <c r="Q16" s="150"/>
      <c r="R16" s="150"/>
      <c r="S16" s="172"/>
      <c r="V16" s="171" t="s">
        <v>9</v>
      </c>
      <c r="W16" s="149"/>
      <c r="X16" s="149"/>
      <c r="Y16" s="149"/>
      <c r="Z16" s="150"/>
      <c r="AA16" s="150"/>
      <c r="AB16" s="150"/>
      <c r="AC16" s="150"/>
      <c r="AD16" s="150"/>
      <c r="AE16" s="150"/>
      <c r="AF16" s="150"/>
      <c r="AG16" s="150"/>
      <c r="AH16" s="150"/>
      <c r="AI16" s="150"/>
      <c r="AJ16" s="150"/>
      <c r="AK16" s="150"/>
      <c r="AL16" s="150"/>
      <c r="AM16" s="150"/>
      <c r="AN16" s="172"/>
      <c r="AQ16" s="171" t="s">
        <v>9</v>
      </c>
      <c r="AR16" s="149"/>
      <c r="AS16" s="149"/>
      <c r="AT16" s="149"/>
      <c r="AU16" s="150"/>
      <c r="AV16" s="150"/>
      <c r="AW16" s="150"/>
      <c r="AX16" s="150"/>
      <c r="AY16" s="150"/>
      <c r="AZ16" s="150"/>
      <c r="BA16" s="150"/>
      <c r="BB16" s="150"/>
      <c r="BC16" s="150"/>
      <c r="BD16" s="150"/>
      <c r="BE16" s="150"/>
      <c r="BF16" s="150"/>
      <c r="BG16" s="150"/>
      <c r="BH16" s="150"/>
      <c r="BI16" s="172"/>
      <c r="BL16" s="171" t="s">
        <v>9</v>
      </c>
      <c r="BM16" s="149" t="s">
        <v>407</v>
      </c>
      <c r="BN16" s="149"/>
      <c r="BO16" s="149"/>
      <c r="BP16" s="150" t="s">
        <v>407</v>
      </c>
      <c r="BQ16" s="150" t="s">
        <v>407</v>
      </c>
      <c r="BR16" s="150"/>
      <c r="BS16" s="150"/>
      <c r="BT16" s="150"/>
      <c r="BU16" s="150"/>
      <c r="BV16" s="150"/>
      <c r="BW16" s="150"/>
      <c r="BX16" s="150"/>
      <c r="BY16" s="150"/>
      <c r="BZ16" s="150"/>
      <c r="CA16" s="150" t="s">
        <v>408</v>
      </c>
      <c r="CB16" s="150"/>
      <c r="CC16" s="150"/>
      <c r="CD16" s="172"/>
      <c r="CG16" s="171" t="s">
        <v>9</v>
      </c>
      <c r="CH16" s="149"/>
      <c r="CI16" s="149"/>
      <c r="CJ16" s="149"/>
      <c r="CK16" s="150" t="s">
        <v>409</v>
      </c>
      <c r="CL16" s="150" t="s">
        <v>410</v>
      </c>
      <c r="CM16" s="150" t="s">
        <v>411</v>
      </c>
      <c r="CN16" s="150"/>
      <c r="CO16" s="150"/>
      <c r="CP16" s="150"/>
      <c r="CQ16" s="150"/>
      <c r="CR16" s="150"/>
      <c r="CS16" s="150"/>
      <c r="CT16" s="150"/>
      <c r="CU16" s="150"/>
      <c r="CV16" s="150"/>
      <c r="CW16" s="150"/>
      <c r="CX16" s="150" t="s">
        <v>412</v>
      </c>
      <c r="CY16" s="172"/>
    </row>
    <row r="17" spans="1:108" s="167" customFormat="1" x14ac:dyDescent="0.25">
      <c r="A17" s="171" t="s">
        <v>10</v>
      </c>
      <c r="B17" s="147">
        <v>4000</v>
      </c>
      <c r="C17" s="147">
        <v>80000</v>
      </c>
      <c r="D17" s="147">
        <f>9000*0.34</f>
        <v>3060</v>
      </c>
      <c r="E17" s="147">
        <f>60000*0.25</f>
        <v>15000</v>
      </c>
      <c r="F17" s="147"/>
      <c r="G17" s="147"/>
      <c r="H17" s="147">
        <f>E17*0.4</f>
        <v>6000</v>
      </c>
      <c r="I17" s="147"/>
      <c r="J17" s="147"/>
      <c r="K17" s="147"/>
      <c r="L17" s="147"/>
      <c r="M17" s="147"/>
      <c r="N17" s="147"/>
      <c r="O17" s="147"/>
      <c r="P17" s="147"/>
      <c r="Q17" s="147"/>
      <c r="R17" s="147"/>
      <c r="S17" s="173"/>
      <c r="V17" s="171" t="s">
        <v>10</v>
      </c>
      <c r="W17" s="147">
        <v>4500</v>
      </c>
      <c r="X17" s="147"/>
      <c r="Y17" s="147"/>
      <c r="Z17" s="147">
        <f>60000*0.25</f>
        <v>15000</v>
      </c>
      <c r="AA17" s="147">
        <f>Z17*0.4</f>
        <v>6000</v>
      </c>
      <c r="AB17" s="147"/>
      <c r="AC17" s="147"/>
      <c r="AD17" s="147"/>
      <c r="AE17" s="147"/>
      <c r="AF17" s="147"/>
      <c r="AG17" s="147"/>
      <c r="AH17" s="147"/>
      <c r="AI17" s="147"/>
      <c r="AJ17" s="147"/>
      <c r="AK17" s="147"/>
      <c r="AL17" s="147"/>
      <c r="AM17" s="147"/>
      <c r="AN17" s="173"/>
      <c r="AQ17" s="171" t="s">
        <v>10</v>
      </c>
      <c r="AR17" s="147">
        <f>20*30*20</f>
        <v>12000</v>
      </c>
      <c r="AS17" s="147">
        <v>10000</v>
      </c>
      <c r="AT17" s="147"/>
      <c r="AU17" s="147">
        <f>95000*0.1</f>
        <v>9500</v>
      </c>
      <c r="AV17" s="147">
        <f>0.2*60000</f>
        <v>12000</v>
      </c>
      <c r="AW17" s="147">
        <f>20000*0.5</f>
        <v>10000</v>
      </c>
      <c r="AX17" s="147">
        <f>(AU17+AV17)*0.4</f>
        <v>8600</v>
      </c>
      <c r="AY17" s="147"/>
      <c r="AZ17" s="147"/>
      <c r="BA17" s="147"/>
      <c r="BB17" s="147"/>
      <c r="BC17" s="147"/>
      <c r="BD17" s="147"/>
      <c r="BE17" s="147"/>
      <c r="BF17" s="147"/>
      <c r="BG17" s="147"/>
      <c r="BH17" s="147"/>
      <c r="BI17" s="173"/>
      <c r="BL17" s="171" t="s">
        <v>10</v>
      </c>
      <c r="BM17" s="147">
        <v>600</v>
      </c>
      <c r="BN17" s="147">
        <v>500</v>
      </c>
      <c r="BO17" s="147"/>
      <c r="BP17" s="147">
        <v>2500</v>
      </c>
      <c r="BQ17" s="147">
        <v>600</v>
      </c>
      <c r="BR17" s="147">
        <f>16*250</f>
        <v>4000</v>
      </c>
      <c r="BS17" s="147">
        <v>800</v>
      </c>
      <c r="BT17" s="147"/>
      <c r="BU17" s="147"/>
      <c r="BV17" s="147"/>
      <c r="BW17" s="147"/>
      <c r="BX17" s="147"/>
      <c r="BY17" s="147"/>
      <c r="BZ17" s="147"/>
      <c r="CA17" s="147">
        <v>800</v>
      </c>
      <c r="CB17" s="147"/>
      <c r="CC17" s="147">
        <v>750</v>
      </c>
      <c r="CD17" s="173"/>
      <c r="CG17" s="171" t="s">
        <v>10</v>
      </c>
      <c r="CH17" s="147">
        <v>600</v>
      </c>
      <c r="CI17" s="147">
        <f>500</f>
        <v>500</v>
      </c>
      <c r="CJ17" s="147"/>
      <c r="CK17" s="147">
        <f>2500*3</f>
        <v>7500</v>
      </c>
      <c r="CL17" s="147">
        <f>500*3</f>
        <v>1500</v>
      </c>
      <c r="CM17" s="147">
        <f>250*14*3</f>
        <v>10500</v>
      </c>
      <c r="CN17" s="147">
        <f>400*3</f>
        <v>1200</v>
      </c>
      <c r="CO17" s="147"/>
      <c r="CP17" s="147"/>
      <c r="CQ17" s="147"/>
      <c r="CR17" s="147"/>
      <c r="CS17" s="147"/>
      <c r="CT17" s="147"/>
      <c r="CU17" s="147"/>
      <c r="CV17" s="147">
        <v>800</v>
      </c>
      <c r="CW17" s="147"/>
      <c r="CX17" s="147">
        <f>750</f>
        <v>750</v>
      </c>
      <c r="CY17" s="173"/>
    </row>
    <row r="18" spans="1:108" s="167" customFormat="1" x14ac:dyDescent="0.25">
      <c r="A18" s="171" t="s">
        <v>11</v>
      </c>
      <c r="B18" s="148">
        <v>1</v>
      </c>
      <c r="C18" s="148">
        <v>1</v>
      </c>
      <c r="D18" s="148">
        <v>1</v>
      </c>
      <c r="E18" s="148">
        <v>1</v>
      </c>
      <c r="F18" s="148"/>
      <c r="G18" s="148"/>
      <c r="H18" s="148">
        <v>1</v>
      </c>
      <c r="I18" s="148"/>
      <c r="J18" s="148"/>
      <c r="K18" s="148"/>
      <c r="L18" s="148"/>
      <c r="M18" s="148"/>
      <c r="N18" s="148"/>
      <c r="O18" s="148"/>
      <c r="P18" s="148"/>
      <c r="Q18" s="148"/>
      <c r="R18" s="148"/>
      <c r="S18" s="174"/>
      <c r="V18" s="171" t="s">
        <v>11</v>
      </c>
      <c r="W18" s="148">
        <v>1</v>
      </c>
      <c r="X18" s="148"/>
      <c r="Y18" s="148"/>
      <c r="Z18" s="148">
        <v>1</v>
      </c>
      <c r="AA18" s="148">
        <v>1</v>
      </c>
      <c r="AB18" s="148"/>
      <c r="AC18" s="148"/>
      <c r="AD18" s="148"/>
      <c r="AE18" s="148"/>
      <c r="AF18" s="148"/>
      <c r="AG18" s="148"/>
      <c r="AH18" s="148"/>
      <c r="AI18" s="148"/>
      <c r="AJ18" s="148"/>
      <c r="AK18" s="148"/>
      <c r="AL18" s="148"/>
      <c r="AM18" s="148"/>
      <c r="AN18" s="174"/>
      <c r="AQ18" s="171" t="s">
        <v>11</v>
      </c>
      <c r="AR18" s="148">
        <v>1</v>
      </c>
      <c r="AS18" s="148">
        <v>1</v>
      </c>
      <c r="AT18" s="148"/>
      <c r="AU18" s="148">
        <v>1</v>
      </c>
      <c r="AV18" s="148">
        <v>1</v>
      </c>
      <c r="AW18" s="148">
        <v>1</v>
      </c>
      <c r="AX18" s="148">
        <v>1</v>
      </c>
      <c r="AY18" s="148"/>
      <c r="AZ18" s="148"/>
      <c r="BA18" s="148"/>
      <c r="BB18" s="148"/>
      <c r="BC18" s="148"/>
      <c r="BD18" s="148"/>
      <c r="BE18" s="148"/>
      <c r="BF18" s="148"/>
      <c r="BG18" s="148"/>
      <c r="BH18" s="148"/>
      <c r="BI18" s="174"/>
      <c r="BL18" s="171" t="s">
        <v>11</v>
      </c>
      <c r="BM18" s="148">
        <v>1</v>
      </c>
      <c r="BN18" s="148">
        <v>1</v>
      </c>
      <c r="BO18" s="148"/>
      <c r="BP18" s="148">
        <v>1</v>
      </c>
      <c r="BQ18" s="148">
        <v>1</v>
      </c>
      <c r="BR18" s="148">
        <v>1</v>
      </c>
      <c r="BS18" s="148">
        <v>1</v>
      </c>
      <c r="BT18" s="148"/>
      <c r="BU18" s="148"/>
      <c r="BV18" s="148"/>
      <c r="BW18" s="148"/>
      <c r="BX18" s="148"/>
      <c r="BY18" s="148"/>
      <c r="BZ18" s="148"/>
      <c r="CA18" s="148">
        <v>1</v>
      </c>
      <c r="CB18" s="148"/>
      <c r="CC18" s="148">
        <v>1</v>
      </c>
      <c r="CD18" s="174"/>
      <c r="CG18" s="171" t="s">
        <v>11</v>
      </c>
      <c r="CH18" s="148">
        <v>1</v>
      </c>
      <c r="CI18" s="148">
        <v>1</v>
      </c>
      <c r="CJ18" s="148"/>
      <c r="CK18" s="148">
        <v>1</v>
      </c>
      <c r="CL18" s="148">
        <v>1</v>
      </c>
      <c r="CM18" s="148">
        <v>1</v>
      </c>
      <c r="CN18" s="148"/>
      <c r="CO18" s="148"/>
      <c r="CP18" s="148"/>
      <c r="CQ18" s="148"/>
      <c r="CR18" s="148"/>
      <c r="CS18" s="148"/>
      <c r="CT18" s="148"/>
      <c r="CU18" s="148"/>
      <c r="CV18" s="148">
        <v>1</v>
      </c>
      <c r="CW18" s="148"/>
      <c r="CX18" s="148">
        <v>1</v>
      </c>
      <c r="CY18" s="174"/>
    </row>
    <row r="19" spans="1:108" s="167" customFormat="1" x14ac:dyDescent="0.25">
      <c r="A19" s="171" t="s">
        <v>44</v>
      </c>
      <c r="B19" s="148">
        <v>1</v>
      </c>
      <c r="C19" s="148">
        <v>1</v>
      </c>
      <c r="D19" s="148">
        <v>1</v>
      </c>
      <c r="E19" s="148">
        <v>5</v>
      </c>
      <c r="F19" s="148"/>
      <c r="G19" s="148"/>
      <c r="H19" s="148">
        <v>5</v>
      </c>
      <c r="I19" s="148"/>
      <c r="J19" s="148"/>
      <c r="K19" s="148"/>
      <c r="L19" s="148"/>
      <c r="M19" s="148"/>
      <c r="N19" s="148"/>
      <c r="O19" s="148"/>
      <c r="P19" s="148"/>
      <c r="Q19" s="148"/>
      <c r="R19" s="148"/>
      <c r="S19" s="174"/>
      <c r="V19" s="171" t="s">
        <v>44</v>
      </c>
      <c r="W19" s="148">
        <v>1</v>
      </c>
      <c r="X19" s="148"/>
      <c r="Y19" s="148"/>
      <c r="Z19" s="148">
        <v>1</v>
      </c>
      <c r="AA19" s="148">
        <v>1</v>
      </c>
      <c r="AB19" s="148"/>
      <c r="AC19" s="148"/>
      <c r="AD19" s="148"/>
      <c r="AE19" s="148"/>
      <c r="AF19" s="148"/>
      <c r="AG19" s="148"/>
      <c r="AH19" s="148"/>
      <c r="AI19" s="148"/>
      <c r="AJ19" s="148"/>
      <c r="AK19" s="148"/>
      <c r="AL19" s="148"/>
      <c r="AM19" s="148"/>
      <c r="AN19" s="174"/>
      <c r="AQ19" s="171" t="s">
        <v>44</v>
      </c>
      <c r="AR19" s="148">
        <v>1</v>
      </c>
      <c r="AS19" s="148">
        <v>1</v>
      </c>
      <c r="AT19" s="148"/>
      <c r="AU19" s="148">
        <v>5</v>
      </c>
      <c r="AV19" s="148">
        <v>5</v>
      </c>
      <c r="AW19" s="148">
        <v>5</v>
      </c>
      <c r="AX19" s="148">
        <v>5</v>
      </c>
      <c r="AY19" s="148"/>
      <c r="AZ19" s="148"/>
      <c r="BA19" s="148"/>
      <c r="BB19" s="148"/>
      <c r="BC19" s="148"/>
      <c r="BD19" s="148"/>
      <c r="BE19" s="148"/>
      <c r="BF19" s="148"/>
      <c r="BG19" s="148"/>
      <c r="BH19" s="148"/>
      <c r="BI19" s="174"/>
      <c r="BL19" s="171" t="s">
        <v>44</v>
      </c>
      <c r="BM19" s="148">
        <v>1</v>
      </c>
      <c r="BN19" s="148">
        <v>25</v>
      </c>
      <c r="BO19" s="148"/>
      <c r="BP19" s="148">
        <v>1</v>
      </c>
      <c r="BQ19" s="148">
        <v>1</v>
      </c>
      <c r="BR19" s="148">
        <v>1</v>
      </c>
      <c r="BS19" s="148">
        <v>1</v>
      </c>
      <c r="BT19" s="148"/>
      <c r="BU19" s="148"/>
      <c r="BV19" s="148"/>
      <c r="BW19" s="148"/>
      <c r="BX19" s="148"/>
      <c r="BY19" s="148"/>
      <c r="BZ19" s="148"/>
      <c r="CA19" s="148">
        <v>1</v>
      </c>
      <c r="CB19" s="148"/>
      <c r="CC19" s="148">
        <v>1</v>
      </c>
      <c r="CD19" s="174"/>
      <c r="CG19" s="171" t="s">
        <v>44</v>
      </c>
      <c r="CH19" s="148">
        <v>1</v>
      </c>
      <c r="CI19" s="148">
        <v>25</v>
      </c>
      <c r="CJ19" s="148"/>
      <c r="CK19" s="148">
        <v>1</v>
      </c>
      <c r="CL19" s="148">
        <v>1</v>
      </c>
      <c r="CM19" s="148">
        <v>1</v>
      </c>
      <c r="CN19" s="148"/>
      <c r="CO19" s="148"/>
      <c r="CP19" s="148"/>
      <c r="CQ19" s="148"/>
      <c r="CR19" s="148"/>
      <c r="CS19" s="148"/>
      <c r="CT19" s="148"/>
      <c r="CU19" s="148"/>
      <c r="CV19" s="148">
        <v>1</v>
      </c>
      <c r="CW19" s="148"/>
      <c r="CX19" s="148">
        <v>1</v>
      </c>
      <c r="CY19" s="174"/>
    </row>
    <row r="20" spans="1:108" s="167" customFormat="1" x14ac:dyDescent="0.25">
      <c r="A20" s="171" t="s">
        <v>42</v>
      </c>
      <c r="B20" s="148"/>
      <c r="C20" s="148"/>
      <c r="D20" s="148"/>
      <c r="E20" s="148">
        <v>1</v>
      </c>
      <c r="F20" s="148"/>
      <c r="G20" s="148"/>
      <c r="H20" s="148">
        <v>1</v>
      </c>
      <c r="I20" s="148"/>
      <c r="J20" s="148"/>
      <c r="K20" s="148"/>
      <c r="L20" s="148"/>
      <c r="M20" s="148"/>
      <c r="N20" s="148"/>
      <c r="O20" s="148"/>
      <c r="P20" s="148"/>
      <c r="Q20" s="148"/>
      <c r="R20" s="148"/>
      <c r="S20" s="174"/>
      <c r="V20" s="171" t="s">
        <v>42</v>
      </c>
      <c r="W20" s="148"/>
      <c r="X20" s="148"/>
      <c r="Y20" s="148"/>
      <c r="Z20" s="148"/>
      <c r="AA20" s="148"/>
      <c r="AB20" s="148"/>
      <c r="AC20" s="148"/>
      <c r="AD20" s="148"/>
      <c r="AE20" s="148"/>
      <c r="AF20" s="148"/>
      <c r="AG20" s="148"/>
      <c r="AH20" s="148"/>
      <c r="AI20" s="148"/>
      <c r="AJ20" s="148"/>
      <c r="AK20" s="148"/>
      <c r="AL20" s="148"/>
      <c r="AM20" s="148"/>
      <c r="AN20" s="174"/>
      <c r="AQ20" s="171" t="s">
        <v>42</v>
      </c>
      <c r="AR20" s="148">
        <v>1</v>
      </c>
      <c r="AS20" s="148">
        <v>1</v>
      </c>
      <c r="AT20" s="148"/>
      <c r="AU20" s="148">
        <v>1</v>
      </c>
      <c r="AV20" s="148">
        <v>1</v>
      </c>
      <c r="AW20" s="148">
        <v>1</v>
      </c>
      <c r="AX20" s="148">
        <v>1</v>
      </c>
      <c r="AY20" s="148"/>
      <c r="AZ20" s="148"/>
      <c r="BA20" s="148"/>
      <c r="BB20" s="148"/>
      <c r="BC20" s="148"/>
      <c r="BD20" s="148"/>
      <c r="BE20" s="148"/>
      <c r="BF20" s="148"/>
      <c r="BG20" s="148"/>
      <c r="BH20" s="148"/>
      <c r="BI20" s="174"/>
      <c r="BL20" s="171" t="s">
        <v>42</v>
      </c>
      <c r="BM20" s="148">
        <v>1</v>
      </c>
      <c r="BN20" s="148">
        <v>1</v>
      </c>
      <c r="BO20" s="148"/>
      <c r="BP20" s="148">
        <v>1</v>
      </c>
      <c r="BQ20" s="148">
        <v>1</v>
      </c>
      <c r="BR20" s="148">
        <v>1</v>
      </c>
      <c r="BS20" s="148">
        <v>1</v>
      </c>
      <c r="BT20" s="148"/>
      <c r="BU20" s="148"/>
      <c r="BV20" s="148"/>
      <c r="BW20" s="148"/>
      <c r="BX20" s="148"/>
      <c r="BY20" s="148"/>
      <c r="BZ20" s="148"/>
      <c r="CA20" s="148">
        <v>1</v>
      </c>
      <c r="CB20" s="148"/>
      <c r="CC20" s="148">
        <v>1</v>
      </c>
      <c r="CD20" s="174"/>
      <c r="CG20" s="171" t="s">
        <v>42</v>
      </c>
      <c r="CH20" s="148">
        <v>1</v>
      </c>
      <c r="CI20" s="148">
        <v>1</v>
      </c>
      <c r="CJ20" s="148"/>
      <c r="CK20" s="148">
        <v>1</v>
      </c>
      <c r="CL20" s="148">
        <v>1</v>
      </c>
      <c r="CM20" s="148">
        <v>1</v>
      </c>
      <c r="CN20" s="148"/>
      <c r="CO20" s="148"/>
      <c r="CP20" s="148"/>
      <c r="CQ20" s="148"/>
      <c r="CR20" s="148"/>
      <c r="CS20" s="148"/>
      <c r="CT20" s="148"/>
      <c r="CU20" s="148"/>
      <c r="CV20" s="148">
        <v>1</v>
      </c>
      <c r="CW20" s="148"/>
      <c r="CX20" s="148">
        <v>1</v>
      </c>
      <c r="CY20" s="174"/>
    </row>
    <row r="21" spans="1:108" s="167" customFormat="1" ht="60" customHeight="1" thickBot="1" x14ac:dyDescent="0.3">
      <c r="A21" s="175" t="s">
        <v>12</v>
      </c>
      <c r="B21" s="176" t="s">
        <v>215</v>
      </c>
      <c r="C21" s="176" t="s">
        <v>216</v>
      </c>
      <c r="D21" s="176" t="s">
        <v>217</v>
      </c>
      <c r="E21" s="176" t="s">
        <v>218</v>
      </c>
      <c r="F21" s="176"/>
      <c r="G21" s="176"/>
      <c r="H21" s="176"/>
      <c r="I21" s="176"/>
      <c r="J21" s="176"/>
      <c r="K21" s="176"/>
      <c r="L21" s="176"/>
      <c r="M21" s="176"/>
      <c r="N21" s="176"/>
      <c r="O21" s="176"/>
      <c r="P21" s="176"/>
      <c r="Q21" s="176"/>
      <c r="R21" s="176"/>
      <c r="S21" s="177"/>
      <c r="V21" s="175" t="s">
        <v>12</v>
      </c>
      <c r="W21" s="176"/>
      <c r="X21" s="176"/>
      <c r="Y21" s="176"/>
      <c r="Z21" s="176"/>
      <c r="AA21" s="176"/>
      <c r="AB21" s="176"/>
      <c r="AC21" s="176"/>
      <c r="AD21" s="176"/>
      <c r="AE21" s="176"/>
      <c r="AF21" s="176"/>
      <c r="AG21" s="176"/>
      <c r="AH21" s="176"/>
      <c r="AI21" s="176"/>
      <c r="AJ21" s="176"/>
      <c r="AK21" s="176"/>
      <c r="AL21" s="176"/>
      <c r="AM21" s="176"/>
      <c r="AN21" s="177"/>
      <c r="AQ21" s="175" t="s">
        <v>12</v>
      </c>
      <c r="AR21" s="176" t="s">
        <v>219</v>
      </c>
      <c r="AS21" s="176"/>
      <c r="AT21" s="176"/>
      <c r="AU21" s="176"/>
      <c r="AV21" s="176"/>
      <c r="AW21" s="176"/>
      <c r="AX21" s="176"/>
      <c r="AY21" s="176"/>
      <c r="AZ21" s="176"/>
      <c r="BA21" s="176"/>
      <c r="BB21" s="176"/>
      <c r="BC21" s="176"/>
      <c r="BD21" s="176"/>
      <c r="BE21" s="176"/>
      <c r="BF21" s="176"/>
      <c r="BG21" s="176"/>
      <c r="BH21" s="176"/>
      <c r="BI21" s="177"/>
      <c r="BL21" s="175" t="s">
        <v>12</v>
      </c>
      <c r="BM21" s="176"/>
      <c r="BN21" s="176"/>
      <c r="BO21" s="176"/>
      <c r="BP21" s="176" t="s">
        <v>413</v>
      </c>
      <c r="BQ21" s="176" t="s">
        <v>413</v>
      </c>
      <c r="BR21" s="176"/>
      <c r="BS21" s="176"/>
      <c r="BT21" s="176"/>
      <c r="BU21" s="176"/>
      <c r="BV21" s="176"/>
      <c r="BW21" s="176"/>
      <c r="BX21" s="176"/>
      <c r="BY21" s="176"/>
      <c r="BZ21" s="176"/>
      <c r="CA21" s="176"/>
      <c r="CB21" s="176"/>
      <c r="CC21" s="176" t="s">
        <v>414</v>
      </c>
      <c r="CD21" s="177"/>
      <c r="CG21" s="175" t="s">
        <v>12</v>
      </c>
      <c r="CH21" s="176" t="s">
        <v>415</v>
      </c>
      <c r="CI21" s="176"/>
      <c r="CJ21" s="176"/>
      <c r="CK21" s="176"/>
      <c r="CL21" s="176"/>
      <c r="CM21" s="176"/>
      <c r="CN21" s="176"/>
      <c r="CO21" s="176"/>
      <c r="CP21" s="176"/>
      <c r="CQ21" s="176"/>
      <c r="CR21" s="176"/>
      <c r="CS21" s="176"/>
      <c r="CT21" s="176"/>
      <c r="CU21" s="176"/>
      <c r="CV21" s="176" t="s">
        <v>416</v>
      </c>
      <c r="CW21" s="176"/>
      <c r="CX21" s="176" t="s">
        <v>417</v>
      </c>
      <c r="CY21" s="177"/>
    </row>
    <row r="22" spans="1:108" s="167" customFormat="1" ht="15" customHeight="1" x14ac:dyDescent="0.25">
      <c r="A22" s="194"/>
      <c r="B22" s="178"/>
      <c r="C22" s="178"/>
      <c r="D22" s="178"/>
      <c r="E22" s="178"/>
      <c r="F22" s="178"/>
      <c r="G22" s="178"/>
      <c r="H22" s="178"/>
      <c r="I22" s="178"/>
      <c r="J22" s="178"/>
      <c r="K22" s="178"/>
      <c r="L22" s="178"/>
      <c r="M22" s="178"/>
      <c r="N22" s="178"/>
      <c r="O22" s="178"/>
      <c r="P22" s="178"/>
      <c r="Q22" s="178"/>
      <c r="R22" s="178"/>
      <c r="S22" s="178"/>
      <c r="V22" s="194"/>
      <c r="W22" s="178"/>
      <c r="X22" s="178"/>
      <c r="Y22" s="178"/>
      <c r="Z22" s="178"/>
      <c r="AA22" s="178"/>
      <c r="AB22" s="178"/>
      <c r="AC22" s="178"/>
      <c r="AD22" s="178"/>
      <c r="AE22" s="178"/>
      <c r="AF22" s="178"/>
      <c r="AG22" s="178"/>
      <c r="AH22" s="178"/>
      <c r="AI22" s="178"/>
      <c r="AJ22" s="178"/>
      <c r="AK22" s="178"/>
      <c r="AL22" s="178"/>
      <c r="AM22" s="178"/>
      <c r="AN22" s="178"/>
      <c r="AQ22" s="194"/>
      <c r="AR22" s="178"/>
      <c r="AS22" s="178"/>
      <c r="AT22" s="178"/>
      <c r="AU22" s="178"/>
      <c r="AV22" s="178"/>
      <c r="AW22" s="178"/>
      <c r="AX22" s="178"/>
      <c r="AY22" s="178"/>
      <c r="AZ22" s="178"/>
      <c r="BA22" s="178"/>
      <c r="BB22" s="178"/>
      <c r="BC22" s="178"/>
      <c r="BD22" s="178"/>
      <c r="BE22" s="178"/>
      <c r="BF22" s="178"/>
      <c r="BG22" s="178"/>
      <c r="BH22" s="178"/>
      <c r="BI22" s="178"/>
      <c r="BL22" s="194"/>
      <c r="BM22" s="178"/>
      <c r="BN22" s="178"/>
      <c r="BO22" s="178"/>
      <c r="BP22" s="178"/>
      <c r="BQ22" s="178"/>
      <c r="BR22" s="178"/>
      <c r="BS22" s="178"/>
      <c r="BT22" s="178"/>
      <c r="BU22" s="178"/>
      <c r="BV22" s="178"/>
      <c r="BW22" s="178"/>
      <c r="BX22" s="178"/>
      <c r="BY22" s="178"/>
      <c r="BZ22" s="178"/>
      <c r="CA22" s="178"/>
      <c r="CB22" s="178"/>
      <c r="CC22" s="178"/>
      <c r="CD22" s="178"/>
      <c r="CG22" s="194"/>
      <c r="CH22" s="178"/>
      <c r="CI22" s="178"/>
      <c r="CJ22" s="178"/>
      <c r="CK22" s="178"/>
      <c r="CL22" s="178"/>
      <c r="CM22" s="178"/>
      <c r="CN22" s="178"/>
      <c r="CO22" s="178"/>
      <c r="CP22" s="178"/>
      <c r="CQ22" s="178"/>
      <c r="CR22" s="178"/>
      <c r="CS22" s="178"/>
      <c r="CT22" s="178"/>
      <c r="CU22" s="178"/>
      <c r="CV22" s="178"/>
      <c r="CW22" s="178"/>
      <c r="CX22" s="178"/>
      <c r="CY22" s="178"/>
    </row>
    <row r="23" spans="1:108" x14ac:dyDescent="0.25">
      <c r="A23" s="193" t="s">
        <v>39</v>
      </c>
      <c r="B23" s="193"/>
      <c r="C23" s="193"/>
      <c r="D23" s="193"/>
      <c r="E23" s="193"/>
      <c r="F23" s="193"/>
      <c r="G23" s="193"/>
      <c r="H23" s="193"/>
      <c r="I23" s="193"/>
      <c r="J23" s="193"/>
      <c r="K23" s="193"/>
      <c r="L23" s="193"/>
      <c r="M23" s="193"/>
      <c r="N23" s="193"/>
      <c r="O23" s="193"/>
      <c r="P23" s="193"/>
      <c r="Q23" s="193"/>
      <c r="R23" s="193"/>
      <c r="U23" s="167"/>
      <c r="V23" s="193" t="s">
        <v>39</v>
      </c>
      <c r="AQ23" s="193" t="s">
        <v>39</v>
      </c>
      <c r="BK23" s="167"/>
      <c r="BL23" s="193" t="s">
        <v>39</v>
      </c>
      <c r="CF23" s="167"/>
      <c r="CG23" s="193" t="s">
        <v>39</v>
      </c>
      <c r="DB23" s="167"/>
    </row>
    <row r="24" spans="1:108" x14ac:dyDescent="0.25">
      <c r="A24" s="157" t="s">
        <v>21</v>
      </c>
      <c r="B24" s="155"/>
      <c r="C24" s="155"/>
      <c r="D24" s="155"/>
      <c r="E24" s="155"/>
      <c r="F24" s="155"/>
      <c r="G24" s="155"/>
      <c r="H24" s="155"/>
      <c r="I24" s="155"/>
      <c r="J24" s="155"/>
      <c r="K24" s="155"/>
      <c r="L24" s="155"/>
      <c r="M24" s="155"/>
      <c r="N24" s="155"/>
      <c r="O24" s="155"/>
      <c r="P24" s="155"/>
      <c r="Q24" s="155"/>
      <c r="R24" s="155"/>
      <c r="S24" s="155"/>
      <c r="T24" s="158" t="s">
        <v>22</v>
      </c>
      <c r="U24" s="191"/>
      <c r="V24" s="157" t="s">
        <v>21</v>
      </c>
      <c r="W24" s="166"/>
      <c r="X24" s="166"/>
      <c r="Y24" s="166"/>
      <c r="Z24" s="166"/>
      <c r="AA24" s="166"/>
      <c r="AB24" s="166"/>
      <c r="AC24" s="166"/>
      <c r="AD24" s="166"/>
      <c r="AE24" s="166"/>
      <c r="AF24" s="166"/>
      <c r="AG24" s="166"/>
      <c r="AH24" s="166"/>
      <c r="AI24" s="166"/>
      <c r="AJ24" s="166"/>
      <c r="AK24" s="166"/>
      <c r="AL24" s="166"/>
      <c r="AM24" s="166"/>
      <c r="AN24" s="166"/>
      <c r="AO24" s="158" t="s">
        <v>22</v>
      </c>
      <c r="AP24" s="191"/>
      <c r="AQ24" s="157" t="s">
        <v>21</v>
      </c>
      <c r="AR24" s="166"/>
      <c r="AS24" s="166"/>
      <c r="AT24" s="166"/>
      <c r="AU24" s="166"/>
      <c r="AV24" s="166"/>
      <c r="AW24" s="166"/>
      <c r="AX24" s="166"/>
      <c r="AY24" s="166"/>
      <c r="AZ24" s="166"/>
      <c r="BA24" s="166"/>
      <c r="BB24" s="166"/>
      <c r="BC24" s="166"/>
      <c r="BD24" s="166"/>
      <c r="BE24" s="166"/>
      <c r="BF24" s="166"/>
      <c r="BG24" s="166"/>
      <c r="BH24" s="166"/>
      <c r="BI24" s="166"/>
      <c r="BJ24" s="158" t="s">
        <v>22</v>
      </c>
      <c r="BK24" s="191"/>
      <c r="BL24" s="157" t="s">
        <v>21</v>
      </c>
      <c r="BM24" s="166"/>
      <c r="BN24" s="166"/>
      <c r="BO24" s="166"/>
      <c r="BP24" s="166"/>
      <c r="BQ24" s="166"/>
      <c r="BR24" s="166"/>
      <c r="BS24" s="166"/>
      <c r="BT24" s="166"/>
      <c r="BU24" s="166"/>
      <c r="BV24" s="166"/>
      <c r="BW24" s="166"/>
      <c r="BX24" s="166"/>
      <c r="BY24" s="166"/>
      <c r="BZ24" s="166"/>
      <c r="CA24" s="166"/>
      <c r="CB24" s="166"/>
      <c r="CC24" s="166"/>
      <c r="CD24" s="166"/>
      <c r="CE24" s="158" t="s">
        <v>22</v>
      </c>
      <c r="CF24" s="191"/>
      <c r="CG24" s="157" t="s">
        <v>21</v>
      </c>
      <c r="CH24" s="166"/>
      <c r="CI24" s="166"/>
      <c r="CJ24" s="166"/>
      <c r="CK24" s="166"/>
      <c r="CL24" s="166"/>
      <c r="CM24" s="166"/>
      <c r="CN24" s="166"/>
      <c r="CO24" s="166"/>
      <c r="CP24" s="166"/>
      <c r="CQ24" s="166"/>
      <c r="CR24" s="166"/>
      <c r="CS24" s="166"/>
      <c r="CT24" s="166"/>
      <c r="CU24" s="166"/>
      <c r="CV24" s="166"/>
      <c r="CW24" s="166"/>
      <c r="CX24" s="166"/>
      <c r="CY24" s="166"/>
      <c r="CZ24" s="158" t="s">
        <v>22</v>
      </c>
      <c r="DA24" s="158"/>
      <c r="DB24" s="220"/>
      <c r="DC24" s="220"/>
      <c r="DD24" s="228" t="s">
        <v>359</v>
      </c>
    </row>
    <row r="25" spans="1:108" x14ac:dyDescent="0.25">
      <c r="A25" s="156">
        <v>1</v>
      </c>
      <c r="B25" s="156">
        <f t="shared" ref="B25:Q40" si="0">IF($A25&lt;B$18,0,IF($A25=B$18,B$17,IF($A25&gt;(((B$19-1)*B$20)+B$18),0,IF(ROUND(($A25-B$18)/B$20,0)=ROUND(($A25-B$18)/B$20,1),B$17,0))))</f>
        <v>4000</v>
      </c>
      <c r="C25" s="156">
        <f t="shared" si="0"/>
        <v>80000</v>
      </c>
      <c r="D25" s="156">
        <f t="shared" si="0"/>
        <v>3060</v>
      </c>
      <c r="E25" s="156">
        <f t="shared" si="0"/>
        <v>15000</v>
      </c>
      <c r="F25" s="156">
        <f t="shared" si="0"/>
        <v>0</v>
      </c>
      <c r="G25" s="156">
        <f t="shared" si="0"/>
        <v>0</v>
      </c>
      <c r="H25" s="156">
        <f t="shared" si="0"/>
        <v>6000</v>
      </c>
      <c r="I25" s="156">
        <f t="shared" si="0"/>
        <v>0</v>
      </c>
      <c r="J25" s="156">
        <f t="shared" si="0"/>
        <v>0</v>
      </c>
      <c r="K25" s="156">
        <f t="shared" si="0"/>
        <v>0</v>
      </c>
      <c r="L25" s="156">
        <f t="shared" si="0"/>
        <v>0</v>
      </c>
      <c r="M25" s="156">
        <f t="shared" si="0"/>
        <v>0</v>
      </c>
      <c r="N25" s="156">
        <f t="shared" si="0"/>
        <v>0</v>
      </c>
      <c r="O25" s="156">
        <f t="shared" si="0"/>
        <v>0</v>
      </c>
      <c r="P25" s="156">
        <f t="shared" si="0"/>
        <v>0</v>
      </c>
      <c r="Q25" s="156">
        <f t="shared" si="0"/>
        <v>0</v>
      </c>
      <c r="R25" s="156">
        <f t="shared" ref="R25:S39" si="1">IF($A25&lt;R$18,0,IF($A25=R$18,R$17,IF($A25&gt;(((R$19-1)*R$20)+R$18),0,IF(ROUND(($A25-R$18)/R$20,0)=ROUND(($A25-R$18)/R$20,1),R$17,0))))</f>
        <v>0</v>
      </c>
      <c r="S25" s="156">
        <f t="shared" si="1"/>
        <v>0</v>
      </c>
      <c r="T25" s="159">
        <f>SUM(B25:S25)</f>
        <v>108060</v>
      </c>
      <c r="U25" s="192"/>
      <c r="V25" s="156">
        <v>1</v>
      </c>
      <c r="W25" s="156">
        <f t="shared" ref="W25:AL40" si="2">IF($A25&lt;W$18,0,IF($A25=W$18,W$17,IF($A25&gt;(((W$19-1)*W$20)+W$18),0,IF(ROUND(($A25-W$18)/W$20,0)=ROUND(($A25-W$18)/W$20,1),W$17,0))))</f>
        <v>4500</v>
      </c>
      <c r="X25" s="156">
        <f t="shared" si="2"/>
        <v>0</v>
      </c>
      <c r="Y25" s="156">
        <f t="shared" si="2"/>
        <v>0</v>
      </c>
      <c r="Z25" s="156">
        <f t="shared" si="2"/>
        <v>15000</v>
      </c>
      <c r="AA25" s="156">
        <f t="shared" si="2"/>
        <v>6000</v>
      </c>
      <c r="AB25" s="156">
        <f t="shared" si="2"/>
        <v>0</v>
      </c>
      <c r="AC25" s="156">
        <f t="shared" si="2"/>
        <v>0</v>
      </c>
      <c r="AD25" s="156">
        <f t="shared" si="2"/>
        <v>0</v>
      </c>
      <c r="AE25" s="156">
        <f t="shared" si="2"/>
        <v>0</v>
      </c>
      <c r="AF25" s="156">
        <f t="shared" si="2"/>
        <v>0</v>
      </c>
      <c r="AG25" s="156">
        <f t="shared" si="2"/>
        <v>0</v>
      </c>
      <c r="AH25" s="156">
        <f t="shared" si="2"/>
        <v>0</v>
      </c>
      <c r="AI25" s="156">
        <f t="shared" si="2"/>
        <v>0</v>
      </c>
      <c r="AJ25" s="156">
        <f t="shared" si="2"/>
        <v>0</v>
      </c>
      <c r="AK25" s="156">
        <f t="shared" si="2"/>
        <v>0</v>
      </c>
      <c r="AL25" s="156">
        <f t="shared" si="2"/>
        <v>0</v>
      </c>
      <c r="AM25" s="156">
        <f t="shared" ref="AL25:AN40" si="3">IF($A25&lt;AM$18,0,IF($A25=AM$18,AM$17,IF($A25&gt;(((AM$19-1)*AM$20)+AM$18),0,IF(ROUND(($A25-AM$18)/AM$20,0)=ROUND(($A25-AM$18)/AM$20,1),AM$17,0))))</f>
        <v>0</v>
      </c>
      <c r="AN25" s="156">
        <f t="shared" si="3"/>
        <v>0</v>
      </c>
      <c r="AO25" s="159">
        <f>SUM(W25:AN25)</f>
        <v>25500</v>
      </c>
      <c r="AP25" s="192"/>
      <c r="AQ25" s="156">
        <v>1</v>
      </c>
      <c r="AR25" s="156">
        <f t="shared" ref="AR25:BG40" si="4">IF($A25&lt;AR$18,0,IF($A25=AR$18,AR$17,IF($A25&gt;(((AR$19-1)*AR$20)+AR$18),0,IF(ROUND(($A25-AR$18)/AR$20,0)=ROUND(($A25-AR$18)/AR$20,1),AR$17,0))))</f>
        <v>12000</v>
      </c>
      <c r="AS25" s="156">
        <f t="shared" si="4"/>
        <v>10000</v>
      </c>
      <c r="AT25" s="156">
        <f t="shared" si="4"/>
        <v>0</v>
      </c>
      <c r="AU25" s="156">
        <f t="shared" si="4"/>
        <v>9500</v>
      </c>
      <c r="AV25" s="156">
        <f t="shared" si="4"/>
        <v>12000</v>
      </c>
      <c r="AW25" s="156">
        <f t="shared" si="4"/>
        <v>10000</v>
      </c>
      <c r="AX25" s="156">
        <f t="shared" si="4"/>
        <v>8600</v>
      </c>
      <c r="AY25" s="156">
        <f t="shared" si="4"/>
        <v>0</v>
      </c>
      <c r="AZ25" s="156">
        <f t="shared" si="4"/>
        <v>0</v>
      </c>
      <c r="BA25" s="156">
        <f t="shared" si="4"/>
        <v>0</v>
      </c>
      <c r="BB25" s="156">
        <f t="shared" si="4"/>
        <v>0</v>
      </c>
      <c r="BC25" s="156">
        <f t="shared" si="4"/>
        <v>0</v>
      </c>
      <c r="BD25" s="156">
        <f t="shared" si="4"/>
        <v>0</v>
      </c>
      <c r="BE25" s="156">
        <f t="shared" si="4"/>
        <v>0</v>
      </c>
      <c r="BF25" s="156">
        <f t="shared" si="4"/>
        <v>0</v>
      </c>
      <c r="BG25" s="156">
        <f t="shared" si="4"/>
        <v>0</v>
      </c>
      <c r="BH25" s="156">
        <f t="shared" ref="BH25:BI39" si="5">IF($A25&lt;BH$18,0,IF($A25=BH$18,BH$17,IF($A25&gt;(((BH$19-1)*BH$20)+BH$18),0,IF(ROUND(($A25-BH$18)/BH$20,0)=ROUND(($A25-BH$18)/BH$20,1),BH$17,0))))</f>
        <v>0</v>
      </c>
      <c r="BI25" s="156">
        <f t="shared" si="5"/>
        <v>0</v>
      </c>
      <c r="BJ25" s="159">
        <f>SUM(AR25:BI25)</f>
        <v>62100</v>
      </c>
      <c r="BK25" s="192"/>
      <c r="BL25" s="156">
        <v>1</v>
      </c>
      <c r="BM25" s="156">
        <f t="shared" ref="BM25:CB40" si="6">IF($A25&lt;BM$18,0,IF($A25=BM$18,BM$17,IF($A25&gt;(((BM$19-1)*BM$20)+BM$18),0,IF(ROUND(($A25-BM$18)/BM$20,0)=ROUND(($A25-BM$18)/BM$20,1),BM$17,0))))</f>
        <v>600</v>
      </c>
      <c r="BN25" s="156">
        <f t="shared" si="6"/>
        <v>500</v>
      </c>
      <c r="BO25" s="156">
        <f t="shared" si="6"/>
        <v>0</v>
      </c>
      <c r="BP25" s="156">
        <f t="shared" si="6"/>
        <v>2500</v>
      </c>
      <c r="BQ25" s="156">
        <f t="shared" si="6"/>
        <v>600</v>
      </c>
      <c r="BR25" s="156">
        <f t="shared" si="6"/>
        <v>4000</v>
      </c>
      <c r="BS25" s="156">
        <f t="shared" si="6"/>
        <v>800</v>
      </c>
      <c r="BT25" s="156">
        <f t="shared" si="6"/>
        <v>0</v>
      </c>
      <c r="BU25" s="156">
        <f t="shared" si="6"/>
        <v>0</v>
      </c>
      <c r="BV25" s="156">
        <f t="shared" si="6"/>
        <v>0</v>
      </c>
      <c r="BW25" s="156">
        <f t="shared" si="6"/>
        <v>0</v>
      </c>
      <c r="BX25" s="156">
        <f t="shared" si="6"/>
        <v>0</v>
      </c>
      <c r="BY25" s="156">
        <f t="shared" si="6"/>
        <v>0</v>
      </c>
      <c r="BZ25" s="156">
        <f t="shared" si="6"/>
        <v>0</v>
      </c>
      <c r="CA25" s="156">
        <f t="shared" si="6"/>
        <v>800</v>
      </c>
      <c r="CB25" s="156">
        <f t="shared" si="6"/>
        <v>0</v>
      </c>
      <c r="CC25" s="156">
        <f t="shared" ref="BW25:CD40" si="7">IF($A25&lt;CC$18,0,IF($A25=CC$18,CC$17,IF($A25&gt;(((CC$19-1)*CC$20)+CC$18),0,IF(ROUND(($A25-CC$18)/CC$20,0)=ROUND(($A25-CC$18)/CC$20,1),CC$17,0))))</f>
        <v>750</v>
      </c>
      <c r="CD25" s="156">
        <f t="shared" si="7"/>
        <v>0</v>
      </c>
      <c r="CE25" s="159">
        <f>SUM(BM25:CD25)</f>
        <v>10550</v>
      </c>
      <c r="CF25" s="192"/>
      <c r="CG25" s="156">
        <v>1</v>
      </c>
      <c r="CH25" s="156">
        <f t="shared" ref="CH25:CW40" si="8">IF($A25&lt;CH$18,0,IF($A25=CH$18,CH$17,IF($A25&gt;(((CH$19-1)*CH$20)+CH$18),0,IF(ROUND(($A25-CH$18)/CH$20,0)=ROUND(($A25-CH$18)/CH$20,1),CH$17,0))))</f>
        <v>600</v>
      </c>
      <c r="CI25" s="156">
        <f t="shared" si="8"/>
        <v>500</v>
      </c>
      <c r="CJ25" s="156">
        <f t="shared" si="8"/>
        <v>0</v>
      </c>
      <c r="CK25" s="156">
        <f t="shared" si="8"/>
        <v>7500</v>
      </c>
      <c r="CL25" s="156">
        <f t="shared" si="8"/>
        <v>1500</v>
      </c>
      <c r="CM25" s="156">
        <f t="shared" si="8"/>
        <v>10500</v>
      </c>
      <c r="CN25" s="156">
        <f t="shared" si="8"/>
        <v>0</v>
      </c>
      <c r="CO25" s="156">
        <f t="shared" si="8"/>
        <v>0</v>
      </c>
      <c r="CP25" s="156">
        <f t="shared" si="8"/>
        <v>0</v>
      </c>
      <c r="CQ25" s="156">
        <f t="shared" si="8"/>
        <v>0</v>
      </c>
      <c r="CR25" s="156">
        <f t="shared" si="8"/>
        <v>0</v>
      </c>
      <c r="CS25" s="156">
        <f t="shared" si="8"/>
        <v>0</v>
      </c>
      <c r="CT25" s="156">
        <f t="shared" si="8"/>
        <v>0</v>
      </c>
      <c r="CU25" s="156">
        <f t="shared" si="8"/>
        <v>0</v>
      </c>
      <c r="CV25" s="156">
        <f t="shared" si="8"/>
        <v>800</v>
      </c>
      <c r="CW25" s="156">
        <f t="shared" si="8"/>
        <v>0</v>
      </c>
      <c r="CX25" s="156">
        <f t="shared" ref="CM25:CY40" si="9">IF($A25&lt;CX$18,0,IF($A25=CX$18,CX$17,IF($A25&gt;(((CX$19-1)*CX$20)+CX$18),0,IF(ROUND(($A25-CX$18)/CX$20,0)=ROUND(($A25-CX$18)/CX$20,1),CX$17,0))))</f>
        <v>750</v>
      </c>
      <c r="CY25" s="156">
        <f t="shared" si="9"/>
        <v>0</v>
      </c>
      <c r="CZ25" s="159">
        <f>SUM(CH25:CY25)</f>
        <v>22150</v>
      </c>
      <c r="DA25" s="159"/>
      <c r="DB25" s="220"/>
      <c r="DC25" s="220"/>
      <c r="DD25" s="220">
        <f t="shared" ref="DD25:DD49" si="10">T25+AO25+BJ25+CE25+CZ25</f>
        <v>228360</v>
      </c>
    </row>
    <row r="26" spans="1:108" x14ac:dyDescent="0.25">
      <c r="A26" s="156">
        <v>2</v>
      </c>
      <c r="B26" s="156">
        <f t="shared" si="0"/>
        <v>0</v>
      </c>
      <c r="C26" s="156">
        <f t="shared" si="0"/>
        <v>0</v>
      </c>
      <c r="D26" s="156">
        <f t="shared" si="0"/>
        <v>0</v>
      </c>
      <c r="E26" s="156">
        <f t="shared" si="0"/>
        <v>15000</v>
      </c>
      <c r="F26" s="156">
        <f t="shared" si="0"/>
        <v>0</v>
      </c>
      <c r="G26" s="156">
        <f t="shared" si="0"/>
        <v>0</v>
      </c>
      <c r="H26" s="156">
        <f t="shared" si="0"/>
        <v>6000</v>
      </c>
      <c r="I26" s="156">
        <f t="shared" si="0"/>
        <v>0</v>
      </c>
      <c r="J26" s="156">
        <f t="shared" si="0"/>
        <v>0</v>
      </c>
      <c r="K26" s="156">
        <f t="shared" si="0"/>
        <v>0</v>
      </c>
      <c r="L26" s="156">
        <f t="shared" si="0"/>
        <v>0</v>
      </c>
      <c r="M26" s="156">
        <f t="shared" si="0"/>
        <v>0</v>
      </c>
      <c r="N26" s="156">
        <f t="shared" si="0"/>
        <v>0</v>
      </c>
      <c r="O26" s="156">
        <f t="shared" si="0"/>
        <v>0</v>
      </c>
      <c r="P26" s="156">
        <f t="shared" si="0"/>
        <v>0</v>
      </c>
      <c r="Q26" s="156">
        <f t="shared" si="0"/>
        <v>0</v>
      </c>
      <c r="R26" s="156">
        <f t="shared" si="1"/>
        <v>0</v>
      </c>
      <c r="S26" s="156">
        <f t="shared" si="1"/>
        <v>0</v>
      </c>
      <c r="T26" s="159">
        <f t="shared" ref="T26:T49" si="11">SUM(B26:S26)</f>
        <v>21000</v>
      </c>
      <c r="U26" s="192"/>
      <c r="V26" s="156">
        <v>2</v>
      </c>
      <c r="W26" s="156">
        <f t="shared" si="2"/>
        <v>0</v>
      </c>
      <c r="X26" s="156">
        <f t="shared" si="2"/>
        <v>0</v>
      </c>
      <c r="Y26" s="156">
        <f t="shared" si="2"/>
        <v>0</v>
      </c>
      <c r="Z26" s="156">
        <f t="shared" si="2"/>
        <v>0</v>
      </c>
      <c r="AA26" s="156">
        <f t="shared" si="2"/>
        <v>0</v>
      </c>
      <c r="AB26" s="156">
        <f t="shared" si="2"/>
        <v>0</v>
      </c>
      <c r="AC26" s="156">
        <f t="shared" si="2"/>
        <v>0</v>
      </c>
      <c r="AD26" s="156">
        <f t="shared" si="2"/>
        <v>0</v>
      </c>
      <c r="AE26" s="156">
        <f t="shared" si="2"/>
        <v>0</v>
      </c>
      <c r="AF26" s="156">
        <f t="shared" si="2"/>
        <v>0</v>
      </c>
      <c r="AG26" s="156">
        <f t="shared" si="2"/>
        <v>0</v>
      </c>
      <c r="AH26" s="156">
        <f t="shared" si="2"/>
        <v>0</v>
      </c>
      <c r="AI26" s="156">
        <f t="shared" si="2"/>
        <v>0</v>
      </c>
      <c r="AJ26" s="156">
        <f t="shared" si="2"/>
        <v>0</v>
      </c>
      <c r="AK26" s="156">
        <f t="shared" si="2"/>
        <v>0</v>
      </c>
      <c r="AL26" s="156">
        <f t="shared" si="2"/>
        <v>0</v>
      </c>
      <c r="AM26" s="156">
        <f t="shared" si="3"/>
        <v>0</v>
      </c>
      <c r="AN26" s="156">
        <f t="shared" si="3"/>
        <v>0</v>
      </c>
      <c r="AO26" s="159">
        <f t="shared" ref="AO26:AO49" si="12">SUM(W26:AN26)</f>
        <v>0</v>
      </c>
      <c r="AP26" s="192"/>
      <c r="AQ26" s="156">
        <v>2</v>
      </c>
      <c r="AR26" s="156">
        <f t="shared" si="4"/>
        <v>0</v>
      </c>
      <c r="AS26" s="156">
        <f t="shared" si="4"/>
        <v>0</v>
      </c>
      <c r="AT26" s="156">
        <f t="shared" si="4"/>
        <v>0</v>
      </c>
      <c r="AU26" s="156">
        <f t="shared" si="4"/>
        <v>9500</v>
      </c>
      <c r="AV26" s="156">
        <f t="shared" si="4"/>
        <v>12000</v>
      </c>
      <c r="AW26" s="156">
        <f t="shared" si="4"/>
        <v>10000</v>
      </c>
      <c r="AX26" s="156">
        <f t="shared" si="4"/>
        <v>8600</v>
      </c>
      <c r="AY26" s="156">
        <f t="shared" si="4"/>
        <v>0</v>
      </c>
      <c r="AZ26" s="156">
        <f t="shared" si="4"/>
        <v>0</v>
      </c>
      <c r="BA26" s="156">
        <f t="shared" si="4"/>
        <v>0</v>
      </c>
      <c r="BB26" s="156">
        <f t="shared" si="4"/>
        <v>0</v>
      </c>
      <c r="BC26" s="156">
        <f t="shared" si="4"/>
        <v>0</v>
      </c>
      <c r="BD26" s="156">
        <f t="shared" si="4"/>
        <v>0</v>
      </c>
      <c r="BE26" s="156">
        <f t="shared" si="4"/>
        <v>0</v>
      </c>
      <c r="BF26" s="156">
        <f t="shared" si="4"/>
        <v>0</v>
      </c>
      <c r="BG26" s="156">
        <f t="shared" si="4"/>
        <v>0</v>
      </c>
      <c r="BH26" s="156">
        <f t="shared" si="5"/>
        <v>0</v>
      </c>
      <c r="BI26" s="156">
        <f t="shared" si="5"/>
        <v>0</v>
      </c>
      <c r="BJ26" s="159">
        <f t="shared" ref="BJ26:BJ49" si="13">SUM(AR26:BI26)</f>
        <v>40100</v>
      </c>
      <c r="BK26" s="192"/>
      <c r="BL26" s="156">
        <v>2</v>
      </c>
      <c r="BM26" s="156">
        <f t="shared" si="6"/>
        <v>0</v>
      </c>
      <c r="BN26" s="156">
        <f t="shared" si="6"/>
        <v>500</v>
      </c>
      <c r="BO26" s="156">
        <f t="shared" si="6"/>
        <v>0</v>
      </c>
      <c r="BP26" s="156">
        <f t="shared" si="6"/>
        <v>0</v>
      </c>
      <c r="BQ26" s="156">
        <f t="shared" si="6"/>
        <v>0</v>
      </c>
      <c r="BR26" s="156">
        <f t="shared" si="6"/>
        <v>0</v>
      </c>
      <c r="BS26" s="156">
        <f t="shared" si="6"/>
        <v>0</v>
      </c>
      <c r="BT26" s="156">
        <f t="shared" si="6"/>
        <v>0</v>
      </c>
      <c r="BU26" s="156">
        <f t="shared" si="6"/>
        <v>0</v>
      </c>
      <c r="BV26" s="156">
        <f t="shared" si="6"/>
        <v>0</v>
      </c>
      <c r="BW26" s="156">
        <f t="shared" si="7"/>
        <v>0</v>
      </c>
      <c r="BX26" s="156">
        <f t="shared" si="7"/>
        <v>0</v>
      </c>
      <c r="BY26" s="156">
        <f t="shared" si="7"/>
        <v>0</v>
      </c>
      <c r="BZ26" s="156">
        <f t="shared" si="7"/>
        <v>0</v>
      </c>
      <c r="CA26" s="156">
        <f t="shared" si="7"/>
        <v>0</v>
      </c>
      <c r="CB26" s="156">
        <f t="shared" si="7"/>
        <v>0</v>
      </c>
      <c r="CC26" s="156">
        <f t="shared" si="7"/>
        <v>0</v>
      </c>
      <c r="CD26" s="156">
        <f t="shared" si="7"/>
        <v>0</v>
      </c>
      <c r="CE26" s="159">
        <f t="shared" ref="CE26:CE49" si="14">SUM(BM26:CD26)</f>
        <v>500</v>
      </c>
      <c r="CF26" s="192"/>
      <c r="CG26" s="156">
        <v>2</v>
      </c>
      <c r="CH26" s="156">
        <f t="shared" si="8"/>
        <v>0</v>
      </c>
      <c r="CI26" s="156">
        <f t="shared" si="8"/>
        <v>500</v>
      </c>
      <c r="CJ26" s="156">
        <f t="shared" si="8"/>
        <v>0</v>
      </c>
      <c r="CK26" s="156">
        <f t="shared" si="8"/>
        <v>0</v>
      </c>
      <c r="CL26" s="156">
        <f t="shared" si="8"/>
        <v>0</v>
      </c>
      <c r="CM26" s="156">
        <f t="shared" si="8"/>
        <v>0</v>
      </c>
      <c r="CN26" s="156">
        <f t="shared" si="8"/>
        <v>0</v>
      </c>
      <c r="CO26" s="156">
        <f t="shared" si="8"/>
        <v>0</v>
      </c>
      <c r="CP26" s="156">
        <f t="shared" si="8"/>
        <v>0</v>
      </c>
      <c r="CQ26" s="156">
        <f t="shared" si="8"/>
        <v>0</v>
      </c>
      <c r="CR26" s="156">
        <f t="shared" si="9"/>
        <v>0</v>
      </c>
      <c r="CS26" s="156">
        <f t="shared" si="9"/>
        <v>0</v>
      </c>
      <c r="CT26" s="156">
        <f t="shared" si="9"/>
        <v>0</v>
      </c>
      <c r="CU26" s="156">
        <f t="shared" si="9"/>
        <v>0</v>
      </c>
      <c r="CV26" s="156">
        <f t="shared" si="9"/>
        <v>0</v>
      </c>
      <c r="CW26" s="156">
        <f t="shared" si="9"/>
        <v>0</v>
      </c>
      <c r="CX26" s="156">
        <f t="shared" si="9"/>
        <v>0</v>
      </c>
      <c r="CY26" s="156">
        <f t="shared" si="9"/>
        <v>0</v>
      </c>
      <c r="CZ26" s="159">
        <f t="shared" ref="CZ26:CZ49" si="15">SUM(CH26:CY26)</f>
        <v>500</v>
      </c>
      <c r="DA26" s="159"/>
      <c r="DB26" s="220"/>
      <c r="DC26" s="220"/>
      <c r="DD26" s="220">
        <f t="shared" si="10"/>
        <v>62100</v>
      </c>
    </row>
    <row r="27" spans="1:108" x14ac:dyDescent="0.25">
      <c r="A27" s="156">
        <v>3</v>
      </c>
      <c r="B27" s="156">
        <f t="shared" si="0"/>
        <v>0</v>
      </c>
      <c r="C27" s="156">
        <f t="shared" si="0"/>
        <v>0</v>
      </c>
      <c r="D27" s="156">
        <f t="shared" si="0"/>
        <v>0</v>
      </c>
      <c r="E27" s="156">
        <f t="shared" si="0"/>
        <v>15000</v>
      </c>
      <c r="F27" s="156">
        <f t="shared" si="0"/>
        <v>0</v>
      </c>
      <c r="G27" s="156">
        <f t="shared" si="0"/>
        <v>0</v>
      </c>
      <c r="H27" s="156">
        <f t="shared" si="0"/>
        <v>6000</v>
      </c>
      <c r="I27" s="156">
        <f t="shared" si="0"/>
        <v>0</v>
      </c>
      <c r="J27" s="156">
        <f t="shared" si="0"/>
        <v>0</v>
      </c>
      <c r="K27" s="156">
        <f t="shared" si="0"/>
        <v>0</v>
      </c>
      <c r="L27" s="156">
        <f t="shared" si="0"/>
        <v>0</v>
      </c>
      <c r="M27" s="156">
        <f t="shared" si="0"/>
        <v>0</v>
      </c>
      <c r="N27" s="156">
        <f t="shared" si="0"/>
        <v>0</v>
      </c>
      <c r="O27" s="156">
        <f t="shared" si="0"/>
        <v>0</v>
      </c>
      <c r="P27" s="156">
        <f t="shared" si="0"/>
        <v>0</v>
      </c>
      <c r="Q27" s="156">
        <f t="shared" si="0"/>
        <v>0</v>
      </c>
      <c r="R27" s="156">
        <f t="shared" si="1"/>
        <v>0</v>
      </c>
      <c r="S27" s="156">
        <f t="shared" si="1"/>
        <v>0</v>
      </c>
      <c r="T27" s="159">
        <f t="shared" si="11"/>
        <v>21000</v>
      </c>
      <c r="U27" s="192"/>
      <c r="V27" s="156">
        <v>3</v>
      </c>
      <c r="W27" s="156">
        <f t="shared" si="2"/>
        <v>0</v>
      </c>
      <c r="X27" s="156">
        <f t="shared" si="2"/>
        <v>0</v>
      </c>
      <c r="Y27" s="156">
        <f t="shared" si="2"/>
        <v>0</v>
      </c>
      <c r="Z27" s="156">
        <f t="shared" si="2"/>
        <v>0</v>
      </c>
      <c r="AA27" s="156">
        <f t="shared" si="2"/>
        <v>0</v>
      </c>
      <c r="AB27" s="156">
        <f t="shared" si="2"/>
        <v>0</v>
      </c>
      <c r="AC27" s="156">
        <f t="shared" si="2"/>
        <v>0</v>
      </c>
      <c r="AD27" s="156">
        <f t="shared" si="2"/>
        <v>0</v>
      </c>
      <c r="AE27" s="156">
        <f t="shared" si="2"/>
        <v>0</v>
      </c>
      <c r="AF27" s="156">
        <f t="shared" si="2"/>
        <v>0</v>
      </c>
      <c r="AG27" s="156">
        <f t="shared" si="2"/>
        <v>0</v>
      </c>
      <c r="AH27" s="156">
        <f t="shared" si="2"/>
        <v>0</v>
      </c>
      <c r="AI27" s="156">
        <f t="shared" si="2"/>
        <v>0</v>
      </c>
      <c r="AJ27" s="156">
        <f t="shared" si="2"/>
        <v>0</v>
      </c>
      <c r="AK27" s="156">
        <f t="shared" si="2"/>
        <v>0</v>
      </c>
      <c r="AL27" s="156">
        <f t="shared" si="2"/>
        <v>0</v>
      </c>
      <c r="AM27" s="156">
        <f t="shared" si="3"/>
        <v>0</v>
      </c>
      <c r="AN27" s="156">
        <f t="shared" si="3"/>
        <v>0</v>
      </c>
      <c r="AO27" s="159">
        <f t="shared" si="12"/>
        <v>0</v>
      </c>
      <c r="AP27" s="192"/>
      <c r="AQ27" s="156">
        <v>3</v>
      </c>
      <c r="AR27" s="156">
        <f t="shared" si="4"/>
        <v>0</v>
      </c>
      <c r="AS27" s="156">
        <f t="shared" si="4"/>
        <v>0</v>
      </c>
      <c r="AT27" s="156">
        <f t="shared" si="4"/>
        <v>0</v>
      </c>
      <c r="AU27" s="156">
        <f t="shared" si="4"/>
        <v>9500</v>
      </c>
      <c r="AV27" s="156">
        <f t="shared" si="4"/>
        <v>12000</v>
      </c>
      <c r="AW27" s="156">
        <f t="shared" si="4"/>
        <v>10000</v>
      </c>
      <c r="AX27" s="156">
        <f t="shared" si="4"/>
        <v>8600</v>
      </c>
      <c r="AY27" s="156">
        <f t="shared" si="4"/>
        <v>0</v>
      </c>
      <c r="AZ27" s="156">
        <f t="shared" si="4"/>
        <v>0</v>
      </c>
      <c r="BA27" s="156">
        <f t="shared" si="4"/>
        <v>0</v>
      </c>
      <c r="BB27" s="156">
        <f t="shared" si="4"/>
        <v>0</v>
      </c>
      <c r="BC27" s="156">
        <f t="shared" si="4"/>
        <v>0</v>
      </c>
      <c r="BD27" s="156">
        <f t="shared" si="4"/>
        <v>0</v>
      </c>
      <c r="BE27" s="156">
        <f t="shared" si="4"/>
        <v>0</v>
      </c>
      <c r="BF27" s="156">
        <f t="shared" si="4"/>
        <v>0</v>
      </c>
      <c r="BG27" s="156">
        <f t="shared" si="4"/>
        <v>0</v>
      </c>
      <c r="BH27" s="156">
        <f t="shared" si="5"/>
        <v>0</v>
      </c>
      <c r="BI27" s="156">
        <f t="shared" si="5"/>
        <v>0</v>
      </c>
      <c r="BJ27" s="159">
        <f t="shared" si="13"/>
        <v>40100</v>
      </c>
      <c r="BK27" s="192"/>
      <c r="BL27" s="156">
        <v>3</v>
      </c>
      <c r="BM27" s="156">
        <f t="shared" si="6"/>
        <v>0</v>
      </c>
      <c r="BN27" s="156">
        <f t="shared" si="6"/>
        <v>500</v>
      </c>
      <c r="BO27" s="156">
        <f t="shared" si="6"/>
        <v>0</v>
      </c>
      <c r="BP27" s="156">
        <f t="shared" si="6"/>
        <v>0</v>
      </c>
      <c r="BQ27" s="156">
        <f t="shared" si="6"/>
        <v>0</v>
      </c>
      <c r="BR27" s="156">
        <f t="shared" si="6"/>
        <v>0</v>
      </c>
      <c r="BS27" s="156">
        <f t="shared" si="6"/>
        <v>0</v>
      </c>
      <c r="BT27" s="156">
        <f t="shared" si="6"/>
        <v>0</v>
      </c>
      <c r="BU27" s="156">
        <f t="shared" si="6"/>
        <v>0</v>
      </c>
      <c r="BV27" s="156">
        <f t="shared" si="6"/>
        <v>0</v>
      </c>
      <c r="BW27" s="156">
        <f t="shared" si="7"/>
        <v>0</v>
      </c>
      <c r="BX27" s="156">
        <f t="shared" si="7"/>
        <v>0</v>
      </c>
      <c r="BY27" s="156">
        <f t="shared" si="7"/>
        <v>0</v>
      </c>
      <c r="BZ27" s="156">
        <f t="shared" si="7"/>
        <v>0</v>
      </c>
      <c r="CA27" s="156">
        <f t="shared" si="7"/>
        <v>0</v>
      </c>
      <c r="CB27" s="156">
        <f t="shared" si="7"/>
        <v>0</v>
      </c>
      <c r="CC27" s="156">
        <f t="shared" si="7"/>
        <v>0</v>
      </c>
      <c r="CD27" s="156">
        <f t="shared" si="7"/>
        <v>0</v>
      </c>
      <c r="CE27" s="159">
        <f t="shared" si="14"/>
        <v>500</v>
      </c>
      <c r="CF27" s="192"/>
      <c r="CG27" s="156">
        <v>3</v>
      </c>
      <c r="CH27" s="156">
        <f t="shared" si="8"/>
        <v>0</v>
      </c>
      <c r="CI27" s="156">
        <f t="shared" si="8"/>
        <v>500</v>
      </c>
      <c r="CJ27" s="156">
        <f t="shared" si="8"/>
        <v>0</v>
      </c>
      <c r="CK27" s="156">
        <f t="shared" si="8"/>
        <v>0</v>
      </c>
      <c r="CL27" s="156">
        <f t="shared" si="8"/>
        <v>0</v>
      </c>
      <c r="CM27" s="156">
        <f t="shared" si="8"/>
        <v>0</v>
      </c>
      <c r="CN27" s="156">
        <f t="shared" si="8"/>
        <v>0</v>
      </c>
      <c r="CO27" s="156">
        <f t="shared" si="8"/>
        <v>0</v>
      </c>
      <c r="CP27" s="156">
        <f t="shared" si="8"/>
        <v>0</v>
      </c>
      <c r="CQ27" s="156">
        <f t="shared" si="8"/>
        <v>0</v>
      </c>
      <c r="CR27" s="156">
        <f t="shared" si="9"/>
        <v>0</v>
      </c>
      <c r="CS27" s="156">
        <f t="shared" si="9"/>
        <v>0</v>
      </c>
      <c r="CT27" s="156">
        <f t="shared" si="9"/>
        <v>0</v>
      </c>
      <c r="CU27" s="156">
        <f t="shared" si="9"/>
        <v>0</v>
      </c>
      <c r="CV27" s="156">
        <f t="shared" si="9"/>
        <v>0</v>
      </c>
      <c r="CW27" s="156">
        <f t="shared" si="9"/>
        <v>0</v>
      </c>
      <c r="CX27" s="156">
        <f t="shared" si="9"/>
        <v>0</v>
      </c>
      <c r="CY27" s="156">
        <f t="shared" si="9"/>
        <v>0</v>
      </c>
      <c r="CZ27" s="159">
        <f t="shared" si="15"/>
        <v>500</v>
      </c>
      <c r="DA27" s="159"/>
      <c r="DB27" s="220"/>
      <c r="DC27" s="220"/>
      <c r="DD27" s="220">
        <f t="shared" si="10"/>
        <v>62100</v>
      </c>
    </row>
    <row r="28" spans="1:108" x14ac:dyDescent="0.25">
      <c r="A28" s="156">
        <v>4</v>
      </c>
      <c r="B28" s="156">
        <f t="shared" si="0"/>
        <v>0</v>
      </c>
      <c r="C28" s="156">
        <f t="shared" si="0"/>
        <v>0</v>
      </c>
      <c r="D28" s="156">
        <f t="shared" si="0"/>
        <v>0</v>
      </c>
      <c r="E28" s="156">
        <f t="shared" si="0"/>
        <v>15000</v>
      </c>
      <c r="F28" s="156">
        <f t="shared" si="0"/>
        <v>0</v>
      </c>
      <c r="G28" s="156">
        <f t="shared" si="0"/>
        <v>0</v>
      </c>
      <c r="H28" s="156">
        <f t="shared" si="0"/>
        <v>6000</v>
      </c>
      <c r="I28" s="156">
        <f t="shared" si="0"/>
        <v>0</v>
      </c>
      <c r="J28" s="156">
        <f t="shared" si="0"/>
        <v>0</v>
      </c>
      <c r="K28" s="156">
        <f t="shared" si="0"/>
        <v>0</v>
      </c>
      <c r="L28" s="156">
        <f t="shared" si="0"/>
        <v>0</v>
      </c>
      <c r="M28" s="156">
        <f t="shared" si="0"/>
        <v>0</v>
      </c>
      <c r="N28" s="156">
        <f t="shared" si="0"/>
        <v>0</v>
      </c>
      <c r="O28" s="156">
        <f t="shared" si="0"/>
        <v>0</v>
      </c>
      <c r="P28" s="156">
        <f t="shared" si="0"/>
        <v>0</v>
      </c>
      <c r="Q28" s="156">
        <f t="shared" si="0"/>
        <v>0</v>
      </c>
      <c r="R28" s="156">
        <f t="shared" si="1"/>
        <v>0</v>
      </c>
      <c r="S28" s="156">
        <f t="shared" si="1"/>
        <v>0</v>
      </c>
      <c r="T28" s="159">
        <f t="shared" si="11"/>
        <v>21000</v>
      </c>
      <c r="U28" s="192"/>
      <c r="V28" s="156">
        <v>4</v>
      </c>
      <c r="W28" s="156">
        <f t="shared" si="2"/>
        <v>0</v>
      </c>
      <c r="X28" s="156">
        <f t="shared" si="2"/>
        <v>0</v>
      </c>
      <c r="Y28" s="156">
        <f t="shared" si="2"/>
        <v>0</v>
      </c>
      <c r="Z28" s="156">
        <f t="shared" si="2"/>
        <v>0</v>
      </c>
      <c r="AA28" s="156">
        <f t="shared" si="2"/>
        <v>0</v>
      </c>
      <c r="AB28" s="156">
        <f t="shared" si="2"/>
        <v>0</v>
      </c>
      <c r="AC28" s="156">
        <f t="shared" si="2"/>
        <v>0</v>
      </c>
      <c r="AD28" s="156">
        <f t="shared" si="2"/>
        <v>0</v>
      </c>
      <c r="AE28" s="156">
        <f t="shared" si="2"/>
        <v>0</v>
      </c>
      <c r="AF28" s="156">
        <f t="shared" si="2"/>
        <v>0</v>
      </c>
      <c r="AG28" s="156">
        <f t="shared" si="2"/>
        <v>0</v>
      </c>
      <c r="AH28" s="156">
        <f t="shared" si="2"/>
        <v>0</v>
      </c>
      <c r="AI28" s="156">
        <f t="shared" si="2"/>
        <v>0</v>
      </c>
      <c r="AJ28" s="156">
        <f t="shared" si="2"/>
        <v>0</v>
      </c>
      <c r="AK28" s="156">
        <f t="shared" si="2"/>
        <v>0</v>
      </c>
      <c r="AL28" s="156">
        <f t="shared" si="2"/>
        <v>0</v>
      </c>
      <c r="AM28" s="156">
        <f t="shared" si="3"/>
        <v>0</v>
      </c>
      <c r="AN28" s="156">
        <f t="shared" si="3"/>
        <v>0</v>
      </c>
      <c r="AO28" s="159">
        <f t="shared" si="12"/>
        <v>0</v>
      </c>
      <c r="AP28" s="192"/>
      <c r="AQ28" s="156">
        <v>4</v>
      </c>
      <c r="AR28" s="156">
        <f t="shared" si="4"/>
        <v>0</v>
      </c>
      <c r="AS28" s="156">
        <f t="shared" si="4"/>
        <v>0</v>
      </c>
      <c r="AT28" s="156">
        <f t="shared" si="4"/>
        <v>0</v>
      </c>
      <c r="AU28" s="156">
        <f t="shared" si="4"/>
        <v>9500</v>
      </c>
      <c r="AV28" s="156">
        <f t="shared" si="4"/>
        <v>12000</v>
      </c>
      <c r="AW28" s="156">
        <f t="shared" si="4"/>
        <v>10000</v>
      </c>
      <c r="AX28" s="156">
        <f t="shared" si="4"/>
        <v>8600</v>
      </c>
      <c r="AY28" s="156">
        <f t="shared" si="4"/>
        <v>0</v>
      </c>
      <c r="AZ28" s="156">
        <f t="shared" si="4"/>
        <v>0</v>
      </c>
      <c r="BA28" s="156">
        <f t="shared" si="4"/>
        <v>0</v>
      </c>
      <c r="BB28" s="156">
        <f t="shared" si="4"/>
        <v>0</v>
      </c>
      <c r="BC28" s="156">
        <f t="shared" si="4"/>
        <v>0</v>
      </c>
      <c r="BD28" s="156">
        <f t="shared" si="4"/>
        <v>0</v>
      </c>
      <c r="BE28" s="156">
        <f t="shared" si="4"/>
        <v>0</v>
      </c>
      <c r="BF28" s="156">
        <f t="shared" si="4"/>
        <v>0</v>
      </c>
      <c r="BG28" s="156">
        <f t="shared" si="4"/>
        <v>0</v>
      </c>
      <c r="BH28" s="156">
        <f t="shared" si="5"/>
        <v>0</v>
      </c>
      <c r="BI28" s="156">
        <f t="shared" si="5"/>
        <v>0</v>
      </c>
      <c r="BJ28" s="159">
        <f t="shared" si="13"/>
        <v>40100</v>
      </c>
      <c r="BK28" s="192"/>
      <c r="BL28" s="156">
        <v>4</v>
      </c>
      <c r="BM28" s="156">
        <f t="shared" si="6"/>
        <v>0</v>
      </c>
      <c r="BN28" s="156">
        <f t="shared" si="6"/>
        <v>500</v>
      </c>
      <c r="BO28" s="156">
        <f t="shared" si="6"/>
        <v>0</v>
      </c>
      <c r="BP28" s="156">
        <f t="shared" si="6"/>
        <v>0</v>
      </c>
      <c r="BQ28" s="156">
        <f t="shared" si="6"/>
        <v>0</v>
      </c>
      <c r="BR28" s="156">
        <f t="shared" si="6"/>
        <v>0</v>
      </c>
      <c r="BS28" s="156">
        <f t="shared" si="6"/>
        <v>0</v>
      </c>
      <c r="BT28" s="156">
        <f t="shared" si="6"/>
        <v>0</v>
      </c>
      <c r="BU28" s="156">
        <f t="shared" si="6"/>
        <v>0</v>
      </c>
      <c r="BV28" s="156">
        <f t="shared" si="6"/>
        <v>0</v>
      </c>
      <c r="BW28" s="156">
        <f t="shared" si="7"/>
        <v>0</v>
      </c>
      <c r="BX28" s="156">
        <f t="shared" si="7"/>
        <v>0</v>
      </c>
      <c r="BY28" s="156">
        <f t="shared" si="7"/>
        <v>0</v>
      </c>
      <c r="BZ28" s="156">
        <f t="shared" si="7"/>
        <v>0</v>
      </c>
      <c r="CA28" s="156">
        <f t="shared" si="7"/>
        <v>0</v>
      </c>
      <c r="CB28" s="156">
        <f t="shared" si="7"/>
        <v>0</v>
      </c>
      <c r="CC28" s="156">
        <f t="shared" si="7"/>
        <v>0</v>
      </c>
      <c r="CD28" s="156">
        <f t="shared" si="7"/>
        <v>0</v>
      </c>
      <c r="CE28" s="159">
        <f t="shared" si="14"/>
        <v>500</v>
      </c>
      <c r="CF28" s="192"/>
      <c r="CG28" s="156">
        <v>4</v>
      </c>
      <c r="CH28" s="156">
        <f t="shared" si="8"/>
        <v>0</v>
      </c>
      <c r="CI28" s="156">
        <f t="shared" si="8"/>
        <v>500</v>
      </c>
      <c r="CJ28" s="156">
        <f t="shared" si="8"/>
        <v>0</v>
      </c>
      <c r="CK28" s="156">
        <f t="shared" si="8"/>
        <v>0</v>
      </c>
      <c r="CL28" s="156">
        <f t="shared" si="8"/>
        <v>0</v>
      </c>
      <c r="CM28" s="156">
        <f t="shared" si="8"/>
        <v>0</v>
      </c>
      <c r="CN28" s="156">
        <f t="shared" si="8"/>
        <v>0</v>
      </c>
      <c r="CO28" s="156">
        <f t="shared" si="8"/>
        <v>0</v>
      </c>
      <c r="CP28" s="156">
        <f t="shared" si="8"/>
        <v>0</v>
      </c>
      <c r="CQ28" s="156">
        <f t="shared" si="8"/>
        <v>0</v>
      </c>
      <c r="CR28" s="156">
        <f t="shared" si="9"/>
        <v>0</v>
      </c>
      <c r="CS28" s="156">
        <f t="shared" si="9"/>
        <v>0</v>
      </c>
      <c r="CT28" s="156">
        <f t="shared" si="9"/>
        <v>0</v>
      </c>
      <c r="CU28" s="156">
        <f t="shared" si="9"/>
        <v>0</v>
      </c>
      <c r="CV28" s="156">
        <f t="shared" si="9"/>
        <v>0</v>
      </c>
      <c r="CW28" s="156">
        <f t="shared" si="9"/>
        <v>0</v>
      </c>
      <c r="CX28" s="156">
        <f t="shared" si="9"/>
        <v>0</v>
      </c>
      <c r="CY28" s="156">
        <f t="shared" si="9"/>
        <v>0</v>
      </c>
      <c r="CZ28" s="159">
        <f t="shared" si="15"/>
        <v>500</v>
      </c>
      <c r="DA28" s="159"/>
      <c r="DB28" s="220"/>
      <c r="DC28" s="220"/>
      <c r="DD28" s="220">
        <f t="shared" si="10"/>
        <v>62100</v>
      </c>
    </row>
    <row r="29" spans="1:108" x14ac:dyDescent="0.25">
      <c r="A29" s="156">
        <v>5</v>
      </c>
      <c r="B29" s="156">
        <f t="shared" si="0"/>
        <v>0</v>
      </c>
      <c r="C29" s="156">
        <f t="shared" si="0"/>
        <v>0</v>
      </c>
      <c r="D29" s="156">
        <f t="shared" si="0"/>
        <v>0</v>
      </c>
      <c r="E29" s="156">
        <f t="shared" si="0"/>
        <v>15000</v>
      </c>
      <c r="F29" s="156">
        <f t="shared" si="0"/>
        <v>0</v>
      </c>
      <c r="G29" s="156">
        <f t="shared" si="0"/>
        <v>0</v>
      </c>
      <c r="H29" s="156">
        <f t="shared" si="0"/>
        <v>6000</v>
      </c>
      <c r="I29" s="156">
        <f t="shared" si="0"/>
        <v>0</v>
      </c>
      <c r="J29" s="156">
        <f t="shared" si="0"/>
        <v>0</v>
      </c>
      <c r="K29" s="156">
        <f t="shared" si="0"/>
        <v>0</v>
      </c>
      <c r="L29" s="156">
        <f t="shared" si="0"/>
        <v>0</v>
      </c>
      <c r="M29" s="156">
        <f t="shared" si="0"/>
        <v>0</v>
      </c>
      <c r="N29" s="156">
        <f t="shared" si="0"/>
        <v>0</v>
      </c>
      <c r="O29" s="156">
        <f t="shared" si="0"/>
        <v>0</v>
      </c>
      <c r="P29" s="156">
        <f t="shared" si="0"/>
        <v>0</v>
      </c>
      <c r="Q29" s="156">
        <f t="shared" si="0"/>
        <v>0</v>
      </c>
      <c r="R29" s="156">
        <f t="shared" si="1"/>
        <v>0</v>
      </c>
      <c r="S29" s="156">
        <f t="shared" si="1"/>
        <v>0</v>
      </c>
      <c r="T29" s="159">
        <f t="shared" si="11"/>
        <v>21000</v>
      </c>
      <c r="U29" s="192"/>
      <c r="V29" s="156">
        <v>5</v>
      </c>
      <c r="W29" s="156">
        <f t="shared" si="2"/>
        <v>0</v>
      </c>
      <c r="X29" s="156">
        <f t="shared" si="2"/>
        <v>0</v>
      </c>
      <c r="Y29" s="156">
        <f t="shared" si="2"/>
        <v>0</v>
      </c>
      <c r="Z29" s="156">
        <f t="shared" si="2"/>
        <v>0</v>
      </c>
      <c r="AA29" s="156">
        <f t="shared" si="2"/>
        <v>0</v>
      </c>
      <c r="AB29" s="156">
        <f t="shared" si="2"/>
        <v>0</v>
      </c>
      <c r="AC29" s="156">
        <f t="shared" si="2"/>
        <v>0</v>
      </c>
      <c r="AD29" s="156">
        <f t="shared" si="2"/>
        <v>0</v>
      </c>
      <c r="AE29" s="156">
        <f t="shared" si="2"/>
        <v>0</v>
      </c>
      <c r="AF29" s="156">
        <f t="shared" si="2"/>
        <v>0</v>
      </c>
      <c r="AG29" s="156">
        <f t="shared" si="2"/>
        <v>0</v>
      </c>
      <c r="AH29" s="156">
        <f t="shared" si="2"/>
        <v>0</v>
      </c>
      <c r="AI29" s="156">
        <f t="shared" si="2"/>
        <v>0</v>
      </c>
      <c r="AJ29" s="156">
        <f t="shared" si="2"/>
        <v>0</v>
      </c>
      <c r="AK29" s="156">
        <f t="shared" si="2"/>
        <v>0</v>
      </c>
      <c r="AL29" s="156">
        <f t="shared" si="2"/>
        <v>0</v>
      </c>
      <c r="AM29" s="156">
        <f t="shared" si="3"/>
        <v>0</v>
      </c>
      <c r="AN29" s="156">
        <f t="shared" si="3"/>
        <v>0</v>
      </c>
      <c r="AO29" s="159">
        <f t="shared" si="12"/>
        <v>0</v>
      </c>
      <c r="AP29" s="192"/>
      <c r="AQ29" s="156">
        <v>5</v>
      </c>
      <c r="AR29" s="156">
        <f t="shared" si="4"/>
        <v>0</v>
      </c>
      <c r="AS29" s="156">
        <f t="shared" si="4"/>
        <v>0</v>
      </c>
      <c r="AT29" s="156">
        <f t="shared" si="4"/>
        <v>0</v>
      </c>
      <c r="AU29" s="156">
        <f t="shared" si="4"/>
        <v>9500</v>
      </c>
      <c r="AV29" s="156">
        <f t="shared" si="4"/>
        <v>12000</v>
      </c>
      <c r="AW29" s="156">
        <f t="shared" si="4"/>
        <v>10000</v>
      </c>
      <c r="AX29" s="156">
        <f t="shared" si="4"/>
        <v>8600</v>
      </c>
      <c r="AY29" s="156">
        <f t="shared" si="4"/>
        <v>0</v>
      </c>
      <c r="AZ29" s="156">
        <f t="shared" si="4"/>
        <v>0</v>
      </c>
      <c r="BA29" s="156">
        <f t="shared" si="4"/>
        <v>0</v>
      </c>
      <c r="BB29" s="156">
        <f t="shared" si="4"/>
        <v>0</v>
      </c>
      <c r="BC29" s="156">
        <f t="shared" si="4"/>
        <v>0</v>
      </c>
      <c r="BD29" s="156">
        <f t="shared" si="4"/>
        <v>0</v>
      </c>
      <c r="BE29" s="156">
        <f t="shared" si="4"/>
        <v>0</v>
      </c>
      <c r="BF29" s="156">
        <f t="shared" si="4"/>
        <v>0</v>
      </c>
      <c r="BG29" s="156">
        <f t="shared" si="4"/>
        <v>0</v>
      </c>
      <c r="BH29" s="156">
        <f t="shared" si="5"/>
        <v>0</v>
      </c>
      <c r="BI29" s="156">
        <f t="shared" si="5"/>
        <v>0</v>
      </c>
      <c r="BJ29" s="159">
        <f t="shared" si="13"/>
        <v>40100</v>
      </c>
      <c r="BK29" s="192"/>
      <c r="BL29" s="156">
        <v>5</v>
      </c>
      <c r="BM29" s="156">
        <f t="shared" si="6"/>
        <v>0</v>
      </c>
      <c r="BN29" s="156">
        <f t="shared" si="6"/>
        <v>500</v>
      </c>
      <c r="BO29" s="156">
        <f t="shared" si="6"/>
        <v>0</v>
      </c>
      <c r="BP29" s="156">
        <f t="shared" si="6"/>
        <v>0</v>
      </c>
      <c r="BQ29" s="156">
        <f t="shared" si="6"/>
        <v>0</v>
      </c>
      <c r="BR29" s="156">
        <f t="shared" si="6"/>
        <v>0</v>
      </c>
      <c r="BS29" s="156">
        <f t="shared" si="6"/>
        <v>0</v>
      </c>
      <c r="BT29" s="156">
        <f t="shared" si="6"/>
        <v>0</v>
      </c>
      <c r="BU29" s="156">
        <f t="shared" si="6"/>
        <v>0</v>
      </c>
      <c r="BV29" s="156">
        <f t="shared" si="6"/>
        <v>0</v>
      </c>
      <c r="BW29" s="156">
        <f t="shared" si="7"/>
        <v>0</v>
      </c>
      <c r="BX29" s="156">
        <f t="shared" si="7"/>
        <v>0</v>
      </c>
      <c r="BY29" s="156">
        <f t="shared" si="7"/>
        <v>0</v>
      </c>
      <c r="BZ29" s="156">
        <f t="shared" si="7"/>
        <v>0</v>
      </c>
      <c r="CA29" s="156">
        <f t="shared" si="7"/>
        <v>0</v>
      </c>
      <c r="CB29" s="156">
        <f t="shared" si="7"/>
        <v>0</v>
      </c>
      <c r="CC29" s="156">
        <f t="shared" si="7"/>
        <v>0</v>
      </c>
      <c r="CD29" s="156">
        <f t="shared" si="7"/>
        <v>0</v>
      </c>
      <c r="CE29" s="159">
        <f t="shared" si="14"/>
        <v>500</v>
      </c>
      <c r="CF29" s="192"/>
      <c r="CG29" s="156">
        <v>5</v>
      </c>
      <c r="CH29" s="156">
        <f t="shared" si="8"/>
        <v>0</v>
      </c>
      <c r="CI29" s="156">
        <f t="shared" si="8"/>
        <v>500</v>
      </c>
      <c r="CJ29" s="156">
        <f t="shared" si="8"/>
        <v>0</v>
      </c>
      <c r="CK29" s="156">
        <f t="shared" si="8"/>
        <v>0</v>
      </c>
      <c r="CL29" s="156">
        <f t="shared" si="8"/>
        <v>0</v>
      </c>
      <c r="CM29" s="156">
        <f t="shared" si="8"/>
        <v>0</v>
      </c>
      <c r="CN29" s="156">
        <f t="shared" si="8"/>
        <v>0</v>
      </c>
      <c r="CO29" s="156">
        <f t="shared" si="8"/>
        <v>0</v>
      </c>
      <c r="CP29" s="156">
        <f t="shared" si="8"/>
        <v>0</v>
      </c>
      <c r="CQ29" s="156">
        <f t="shared" si="8"/>
        <v>0</v>
      </c>
      <c r="CR29" s="156">
        <f t="shared" si="8"/>
        <v>0</v>
      </c>
      <c r="CS29" s="156">
        <f t="shared" si="8"/>
        <v>0</v>
      </c>
      <c r="CT29" s="156">
        <f t="shared" si="8"/>
        <v>0</v>
      </c>
      <c r="CU29" s="156">
        <f t="shared" si="8"/>
        <v>0</v>
      </c>
      <c r="CV29" s="156">
        <f t="shared" si="8"/>
        <v>0</v>
      </c>
      <c r="CW29" s="156">
        <f t="shared" si="8"/>
        <v>0</v>
      </c>
      <c r="CX29" s="156">
        <f t="shared" si="9"/>
        <v>0</v>
      </c>
      <c r="CY29" s="156">
        <f t="shared" si="9"/>
        <v>0</v>
      </c>
      <c r="CZ29" s="159">
        <f t="shared" si="15"/>
        <v>500</v>
      </c>
      <c r="DA29" s="159"/>
      <c r="DB29" s="220"/>
      <c r="DC29" s="220"/>
      <c r="DD29" s="220">
        <f t="shared" si="10"/>
        <v>62100</v>
      </c>
    </row>
    <row r="30" spans="1:108" x14ac:dyDescent="0.25">
      <c r="A30" s="156">
        <v>6</v>
      </c>
      <c r="B30" s="156">
        <f t="shared" si="0"/>
        <v>0</v>
      </c>
      <c r="C30" s="156">
        <f t="shared" si="0"/>
        <v>0</v>
      </c>
      <c r="D30" s="156">
        <f t="shared" si="0"/>
        <v>0</v>
      </c>
      <c r="E30" s="156">
        <f t="shared" si="0"/>
        <v>0</v>
      </c>
      <c r="F30" s="156">
        <f t="shared" si="0"/>
        <v>0</v>
      </c>
      <c r="G30" s="156">
        <f t="shared" si="0"/>
        <v>0</v>
      </c>
      <c r="H30" s="156">
        <f t="shared" si="0"/>
        <v>0</v>
      </c>
      <c r="I30" s="156">
        <f t="shared" si="0"/>
        <v>0</v>
      </c>
      <c r="J30" s="156">
        <f t="shared" si="0"/>
        <v>0</v>
      </c>
      <c r="K30" s="156">
        <f t="shared" si="0"/>
        <v>0</v>
      </c>
      <c r="L30" s="156">
        <f t="shared" si="0"/>
        <v>0</v>
      </c>
      <c r="M30" s="156">
        <f t="shared" si="0"/>
        <v>0</v>
      </c>
      <c r="N30" s="156">
        <f t="shared" si="0"/>
        <v>0</v>
      </c>
      <c r="O30" s="156">
        <f t="shared" si="0"/>
        <v>0</v>
      </c>
      <c r="P30" s="156">
        <f t="shared" si="0"/>
        <v>0</v>
      </c>
      <c r="Q30" s="156">
        <f t="shared" si="0"/>
        <v>0</v>
      </c>
      <c r="R30" s="156">
        <f t="shared" si="1"/>
        <v>0</v>
      </c>
      <c r="S30" s="156">
        <f t="shared" si="1"/>
        <v>0</v>
      </c>
      <c r="T30" s="159">
        <f t="shared" si="11"/>
        <v>0</v>
      </c>
      <c r="U30" s="192"/>
      <c r="V30" s="156">
        <v>6</v>
      </c>
      <c r="W30" s="156">
        <f t="shared" si="2"/>
        <v>0</v>
      </c>
      <c r="X30" s="156">
        <f t="shared" si="2"/>
        <v>0</v>
      </c>
      <c r="Y30" s="156">
        <f t="shared" si="2"/>
        <v>0</v>
      </c>
      <c r="Z30" s="156">
        <f t="shared" si="2"/>
        <v>0</v>
      </c>
      <c r="AA30" s="156">
        <f t="shared" si="2"/>
        <v>0</v>
      </c>
      <c r="AB30" s="156">
        <f t="shared" si="2"/>
        <v>0</v>
      </c>
      <c r="AC30" s="156">
        <f t="shared" si="2"/>
        <v>0</v>
      </c>
      <c r="AD30" s="156">
        <f t="shared" si="2"/>
        <v>0</v>
      </c>
      <c r="AE30" s="156">
        <f t="shared" si="2"/>
        <v>0</v>
      </c>
      <c r="AF30" s="156">
        <f t="shared" si="2"/>
        <v>0</v>
      </c>
      <c r="AG30" s="156">
        <f t="shared" si="2"/>
        <v>0</v>
      </c>
      <c r="AH30" s="156">
        <f t="shared" si="2"/>
        <v>0</v>
      </c>
      <c r="AI30" s="156">
        <f t="shared" si="2"/>
        <v>0</v>
      </c>
      <c r="AJ30" s="156">
        <f t="shared" si="2"/>
        <v>0</v>
      </c>
      <c r="AK30" s="156">
        <f t="shared" si="2"/>
        <v>0</v>
      </c>
      <c r="AL30" s="156">
        <f t="shared" si="2"/>
        <v>0</v>
      </c>
      <c r="AM30" s="156">
        <f t="shared" si="3"/>
        <v>0</v>
      </c>
      <c r="AN30" s="156">
        <f t="shared" si="3"/>
        <v>0</v>
      </c>
      <c r="AO30" s="159">
        <f t="shared" si="12"/>
        <v>0</v>
      </c>
      <c r="AP30" s="192"/>
      <c r="AQ30" s="156">
        <v>6</v>
      </c>
      <c r="AR30" s="156">
        <f t="shared" si="4"/>
        <v>0</v>
      </c>
      <c r="AS30" s="156">
        <f t="shared" si="4"/>
        <v>0</v>
      </c>
      <c r="AT30" s="156">
        <f t="shared" si="4"/>
        <v>0</v>
      </c>
      <c r="AU30" s="156">
        <f t="shared" si="4"/>
        <v>0</v>
      </c>
      <c r="AV30" s="156">
        <f t="shared" si="4"/>
        <v>0</v>
      </c>
      <c r="AW30" s="156">
        <f t="shared" si="4"/>
        <v>0</v>
      </c>
      <c r="AX30" s="156">
        <f t="shared" si="4"/>
        <v>0</v>
      </c>
      <c r="AY30" s="156">
        <f t="shared" si="4"/>
        <v>0</v>
      </c>
      <c r="AZ30" s="156">
        <f t="shared" si="4"/>
        <v>0</v>
      </c>
      <c r="BA30" s="156">
        <f t="shared" si="4"/>
        <v>0</v>
      </c>
      <c r="BB30" s="156">
        <f t="shared" si="4"/>
        <v>0</v>
      </c>
      <c r="BC30" s="156">
        <f t="shared" si="4"/>
        <v>0</v>
      </c>
      <c r="BD30" s="156">
        <f t="shared" si="4"/>
        <v>0</v>
      </c>
      <c r="BE30" s="156">
        <f t="shared" si="4"/>
        <v>0</v>
      </c>
      <c r="BF30" s="156">
        <f t="shared" si="4"/>
        <v>0</v>
      </c>
      <c r="BG30" s="156">
        <f t="shared" si="4"/>
        <v>0</v>
      </c>
      <c r="BH30" s="156">
        <f t="shared" si="5"/>
        <v>0</v>
      </c>
      <c r="BI30" s="156">
        <f t="shared" si="5"/>
        <v>0</v>
      </c>
      <c r="BJ30" s="159">
        <f t="shared" si="13"/>
        <v>0</v>
      </c>
      <c r="BK30" s="192"/>
      <c r="BL30" s="156">
        <v>6</v>
      </c>
      <c r="BM30" s="156">
        <f t="shared" si="6"/>
        <v>0</v>
      </c>
      <c r="BN30" s="156">
        <f t="shared" si="6"/>
        <v>500</v>
      </c>
      <c r="BO30" s="156">
        <f t="shared" si="6"/>
        <v>0</v>
      </c>
      <c r="BP30" s="156">
        <f t="shared" si="6"/>
        <v>0</v>
      </c>
      <c r="BQ30" s="156">
        <f t="shared" si="6"/>
        <v>0</v>
      </c>
      <c r="BR30" s="156">
        <f t="shared" si="6"/>
        <v>0</v>
      </c>
      <c r="BS30" s="156">
        <f t="shared" si="6"/>
        <v>0</v>
      </c>
      <c r="BT30" s="156">
        <f t="shared" si="6"/>
        <v>0</v>
      </c>
      <c r="BU30" s="156">
        <f t="shared" si="6"/>
        <v>0</v>
      </c>
      <c r="BV30" s="156">
        <f t="shared" si="6"/>
        <v>0</v>
      </c>
      <c r="BW30" s="156">
        <f t="shared" si="7"/>
        <v>0</v>
      </c>
      <c r="BX30" s="156">
        <f t="shared" si="7"/>
        <v>0</v>
      </c>
      <c r="BY30" s="156">
        <f t="shared" si="7"/>
        <v>0</v>
      </c>
      <c r="BZ30" s="156">
        <f t="shared" si="7"/>
        <v>0</v>
      </c>
      <c r="CA30" s="156">
        <f t="shared" si="7"/>
        <v>0</v>
      </c>
      <c r="CB30" s="156">
        <f t="shared" si="7"/>
        <v>0</v>
      </c>
      <c r="CC30" s="156">
        <f t="shared" si="7"/>
        <v>0</v>
      </c>
      <c r="CD30" s="156">
        <f t="shared" si="7"/>
        <v>0</v>
      </c>
      <c r="CE30" s="159">
        <f t="shared" si="14"/>
        <v>500</v>
      </c>
      <c r="CF30" s="192"/>
      <c r="CG30" s="156">
        <v>6</v>
      </c>
      <c r="CH30" s="156">
        <f t="shared" si="8"/>
        <v>0</v>
      </c>
      <c r="CI30" s="156">
        <f t="shared" si="8"/>
        <v>500</v>
      </c>
      <c r="CJ30" s="156">
        <f t="shared" si="8"/>
        <v>0</v>
      </c>
      <c r="CK30" s="156">
        <f t="shared" si="8"/>
        <v>0</v>
      </c>
      <c r="CL30" s="156">
        <f t="shared" si="8"/>
        <v>0</v>
      </c>
      <c r="CM30" s="156">
        <f t="shared" si="9"/>
        <v>0</v>
      </c>
      <c r="CN30" s="156">
        <f t="shared" si="9"/>
        <v>0</v>
      </c>
      <c r="CO30" s="156">
        <f t="shared" si="9"/>
        <v>0</v>
      </c>
      <c r="CP30" s="156">
        <f t="shared" si="9"/>
        <v>0</v>
      </c>
      <c r="CQ30" s="156">
        <f t="shared" si="9"/>
        <v>0</v>
      </c>
      <c r="CR30" s="156">
        <f t="shared" si="9"/>
        <v>0</v>
      </c>
      <c r="CS30" s="156">
        <f t="shared" si="9"/>
        <v>0</v>
      </c>
      <c r="CT30" s="156">
        <f t="shared" si="9"/>
        <v>0</v>
      </c>
      <c r="CU30" s="156">
        <f t="shared" si="9"/>
        <v>0</v>
      </c>
      <c r="CV30" s="156">
        <f t="shared" si="9"/>
        <v>0</v>
      </c>
      <c r="CW30" s="156">
        <f t="shared" si="9"/>
        <v>0</v>
      </c>
      <c r="CX30" s="156">
        <f t="shared" si="9"/>
        <v>0</v>
      </c>
      <c r="CY30" s="156">
        <f t="shared" si="9"/>
        <v>0</v>
      </c>
      <c r="CZ30" s="159">
        <f t="shared" si="15"/>
        <v>500</v>
      </c>
      <c r="DA30" s="159"/>
      <c r="DB30" s="220"/>
      <c r="DC30" s="220"/>
      <c r="DD30" s="220">
        <f t="shared" si="10"/>
        <v>1000</v>
      </c>
    </row>
    <row r="31" spans="1:108" x14ac:dyDescent="0.25">
      <c r="A31" s="156">
        <v>7</v>
      </c>
      <c r="B31" s="156">
        <f t="shared" si="0"/>
        <v>0</v>
      </c>
      <c r="C31" s="156">
        <f t="shared" si="0"/>
        <v>0</v>
      </c>
      <c r="D31" s="156">
        <f t="shared" si="0"/>
        <v>0</v>
      </c>
      <c r="E31" s="156">
        <f t="shared" si="0"/>
        <v>0</v>
      </c>
      <c r="F31" s="156">
        <f t="shared" si="0"/>
        <v>0</v>
      </c>
      <c r="G31" s="156">
        <f t="shared" si="0"/>
        <v>0</v>
      </c>
      <c r="H31" s="156">
        <f t="shared" si="0"/>
        <v>0</v>
      </c>
      <c r="I31" s="156">
        <f t="shared" si="0"/>
        <v>0</v>
      </c>
      <c r="J31" s="156">
        <f t="shared" si="0"/>
        <v>0</v>
      </c>
      <c r="K31" s="156">
        <f t="shared" si="0"/>
        <v>0</v>
      </c>
      <c r="L31" s="156">
        <f t="shared" si="0"/>
        <v>0</v>
      </c>
      <c r="M31" s="156">
        <f t="shared" si="0"/>
        <v>0</v>
      </c>
      <c r="N31" s="156">
        <f t="shared" si="0"/>
        <v>0</v>
      </c>
      <c r="O31" s="156">
        <f t="shared" si="0"/>
        <v>0</v>
      </c>
      <c r="P31" s="156">
        <f t="shared" si="0"/>
        <v>0</v>
      </c>
      <c r="Q31" s="156">
        <f t="shared" si="0"/>
        <v>0</v>
      </c>
      <c r="R31" s="156">
        <f t="shared" si="1"/>
        <v>0</v>
      </c>
      <c r="S31" s="156">
        <f t="shared" si="1"/>
        <v>0</v>
      </c>
      <c r="T31" s="159">
        <f t="shared" si="11"/>
        <v>0</v>
      </c>
      <c r="U31" s="192"/>
      <c r="V31" s="156">
        <v>7</v>
      </c>
      <c r="W31" s="156">
        <f t="shared" si="2"/>
        <v>0</v>
      </c>
      <c r="X31" s="156">
        <f t="shared" si="2"/>
        <v>0</v>
      </c>
      <c r="Y31" s="156">
        <f t="shared" si="2"/>
        <v>0</v>
      </c>
      <c r="Z31" s="156">
        <f t="shared" si="2"/>
        <v>0</v>
      </c>
      <c r="AA31" s="156">
        <f t="shared" si="2"/>
        <v>0</v>
      </c>
      <c r="AB31" s="156">
        <f t="shared" si="2"/>
        <v>0</v>
      </c>
      <c r="AC31" s="156">
        <f t="shared" si="2"/>
        <v>0</v>
      </c>
      <c r="AD31" s="156">
        <f t="shared" si="2"/>
        <v>0</v>
      </c>
      <c r="AE31" s="156">
        <f t="shared" si="2"/>
        <v>0</v>
      </c>
      <c r="AF31" s="156">
        <f t="shared" si="2"/>
        <v>0</v>
      </c>
      <c r="AG31" s="156">
        <f t="shared" si="2"/>
        <v>0</v>
      </c>
      <c r="AH31" s="156">
        <f t="shared" si="2"/>
        <v>0</v>
      </c>
      <c r="AI31" s="156">
        <f t="shared" si="2"/>
        <v>0</v>
      </c>
      <c r="AJ31" s="156">
        <f t="shared" si="2"/>
        <v>0</v>
      </c>
      <c r="AK31" s="156">
        <f t="shared" si="2"/>
        <v>0</v>
      </c>
      <c r="AL31" s="156">
        <f t="shared" si="2"/>
        <v>0</v>
      </c>
      <c r="AM31" s="156">
        <f t="shared" si="3"/>
        <v>0</v>
      </c>
      <c r="AN31" s="156">
        <f t="shared" si="3"/>
        <v>0</v>
      </c>
      <c r="AO31" s="159">
        <f t="shared" si="12"/>
        <v>0</v>
      </c>
      <c r="AP31" s="192"/>
      <c r="AQ31" s="156">
        <v>7</v>
      </c>
      <c r="AR31" s="156">
        <f t="shared" si="4"/>
        <v>0</v>
      </c>
      <c r="AS31" s="156">
        <f t="shared" si="4"/>
        <v>0</v>
      </c>
      <c r="AT31" s="156">
        <f t="shared" si="4"/>
        <v>0</v>
      </c>
      <c r="AU31" s="156">
        <f t="shared" si="4"/>
        <v>0</v>
      </c>
      <c r="AV31" s="156">
        <f t="shared" si="4"/>
        <v>0</v>
      </c>
      <c r="AW31" s="156">
        <f t="shared" si="4"/>
        <v>0</v>
      </c>
      <c r="AX31" s="156">
        <f t="shared" si="4"/>
        <v>0</v>
      </c>
      <c r="AY31" s="156">
        <f t="shared" si="4"/>
        <v>0</v>
      </c>
      <c r="AZ31" s="156">
        <f t="shared" si="4"/>
        <v>0</v>
      </c>
      <c r="BA31" s="156">
        <f t="shared" si="4"/>
        <v>0</v>
      </c>
      <c r="BB31" s="156">
        <f t="shared" si="4"/>
        <v>0</v>
      </c>
      <c r="BC31" s="156">
        <f t="shared" si="4"/>
        <v>0</v>
      </c>
      <c r="BD31" s="156">
        <f t="shared" si="4"/>
        <v>0</v>
      </c>
      <c r="BE31" s="156">
        <f t="shared" si="4"/>
        <v>0</v>
      </c>
      <c r="BF31" s="156">
        <f t="shared" si="4"/>
        <v>0</v>
      </c>
      <c r="BG31" s="156">
        <f t="shared" si="4"/>
        <v>0</v>
      </c>
      <c r="BH31" s="156">
        <f t="shared" si="5"/>
        <v>0</v>
      </c>
      <c r="BI31" s="156">
        <f t="shared" si="5"/>
        <v>0</v>
      </c>
      <c r="BJ31" s="159">
        <f t="shared" si="13"/>
        <v>0</v>
      </c>
      <c r="BK31" s="192"/>
      <c r="BL31" s="156">
        <v>7</v>
      </c>
      <c r="BM31" s="156">
        <f t="shared" si="6"/>
        <v>0</v>
      </c>
      <c r="BN31" s="156">
        <f t="shared" si="6"/>
        <v>500</v>
      </c>
      <c r="BO31" s="156">
        <f t="shared" si="6"/>
        <v>0</v>
      </c>
      <c r="BP31" s="156">
        <f t="shared" si="6"/>
        <v>0</v>
      </c>
      <c r="BQ31" s="156">
        <f t="shared" si="6"/>
        <v>0</v>
      </c>
      <c r="BR31" s="156">
        <f t="shared" si="6"/>
        <v>0</v>
      </c>
      <c r="BS31" s="156">
        <f t="shared" si="6"/>
        <v>0</v>
      </c>
      <c r="BT31" s="156">
        <f t="shared" si="6"/>
        <v>0</v>
      </c>
      <c r="BU31" s="156">
        <f t="shared" si="6"/>
        <v>0</v>
      </c>
      <c r="BV31" s="156">
        <f t="shared" si="6"/>
        <v>0</v>
      </c>
      <c r="BW31" s="156">
        <f t="shared" si="7"/>
        <v>0</v>
      </c>
      <c r="BX31" s="156">
        <f t="shared" si="7"/>
        <v>0</v>
      </c>
      <c r="BY31" s="156">
        <f t="shared" si="7"/>
        <v>0</v>
      </c>
      <c r="BZ31" s="156">
        <f t="shared" si="7"/>
        <v>0</v>
      </c>
      <c r="CA31" s="156">
        <f t="shared" si="7"/>
        <v>0</v>
      </c>
      <c r="CB31" s="156">
        <f t="shared" si="7"/>
        <v>0</v>
      </c>
      <c r="CC31" s="156">
        <f t="shared" si="7"/>
        <v>0</v>
      </c>
      <c r="CD31" s="156">
        <f t="shared" si="7"/>
        <v>0</v>
      </c>
      <c r="CE31" s="159">
        <f t="shared" si="14"/>
        <v>500</v>
      </c>
      <c r="CF31" s="192"/>
      <c r="CG31" s="156">
        <v>7</v>
      </c>
      <c r="CH31" s="156">
        <f t="shared" si="8"/>
        <v>0</v>
      </c>
      <c r="CI31" s="156">
        <f t="shared" si="8"/>
        <v>500</v>
      </c>
      <c r="CJ31" s="156">
        <f t="shared" si="8"/>
        <v>0</v>
      </c>
      <c r="CK31" s="156">
        <f t="shared" si="8"/>
        <v>0</v>
      </c>
      <c r="CL31" s="156">
        <f t="shared" si="8"/>
        <v>0</v>
      </c>
      <c r="CM31" s="156">
        <f t="shared" si="9"/>
        <v>0</v>
      </c>
      <c r="CN31" s="156">
        <f t="shared" si="9"/>
        <v>0</v>
      </c>
      <c r="CO31" s="156">
        <f t="shared" si="9"/>
        <v>0</v>
      </c>
      <c r="CP31" s="156">
        <f t="shared" si="9"/>
        <v>0</v>
      </c>
      <c r="CQ31" s="156">
        <f t="shared" si="9"/>
        <v>0</v>
      </c>
      <c r="CR31" s="156">
        <f t="shared" si="9"/>
        <v>0</v>
      </c>
      <c r="CS31" s="156">
        <f t="shared" si="9"/>
        <v>0</v>
      </c>
      <c r="CT31" s="156">
        <f t="shared" si="9"/>
        <v>0</v>
      </c>
      <c r="CU31" s="156">
        <f t="shared" si="9"/>
        <v>0</v>
      </c>
      <c r="CV31" s="156">
        <f t="shared" si="9"/>
        <v>0</v>
      </c>
      <c r="CW31" s="156">
        <f t="shared" si="9"/>
        <v>0</v>
      </c>
      <c r="CX31" s="156">
        <f t="shared" si="9"/>
        <v>0</v>
      </c>
      <c r="CY31" s="156">
        <f t="shared" si="9"/>
        <v>0</v>
      </c>
      <c r="CZ31" s="159">
        <f t="shared" si="15"/>
        <v>500</v>
      </c>
      <c r="DA31" s="159"/>
      <c r="DB31" s="220"/>
      <c r="DC31" s="220"/>
      <c r="DD31" s="220">
        <f t="shared" si="10"/>
        <v>1000</v>
      </c>
    </row>
    <row r="32" spans="1:108" x14ac:dyDescent="0.25">
      <c r="A32" s="156">
        <v>8</v>
      </c>
      <c r="B32" s="156">
        <f t="shared" si="0"/>
        <v>0</v>
      </c>
      <c r="C32" s="156">
        <f t="shared" si="0"/>
        <v>0</v>
      </c>
      <c r="D32" s="156">
        <f t="shared" si="0"/>
        <v>0</v>
      </c>
      <c r="E32" s="156">
        <f t="shared" si="0"/>
        <v>0</v>
      </c>
      <c r="F32" s="156">
        <f t="shared" si="0"/>
        <v>0</v>
      </c>
      <c r="G32" s="156">
        <f t="shared" si="0"/>
        <v>0</v>
      </c>
      <c r="H32" s="156">
        <f t="shared" si="0"/>
        <v>0</v>
      </c>
      <c r="I32" s="156">
        <f t="shared" si="0"/>
        <v>0</v>
      </c>
      <c r="J32" s="156">
        <f t="shared" si="0"/>
        <v>0</v>
      </c>
      <c r="K32" s="156">
        <f t="shared" si="0"/>
        <v>0</v>
      </c>
      <c r="L32" s="156">
        <f t="shared" si="0"/>
        <v>0</v>
      </c>
      <c r="M32" s="156">
        <f t="shared" si="0"/>
        <v>0</v>
      </c>
      <c r="N32" s="156">
        <f t="shared" si="0"/>
        <v>0</v>
      </c>
      <c r="O32" s="156">
        <f t="shared" si="0"/>
        <v>0</v>
      </c>
      <c r="P32" s="156">
        <f t="shared" si="0"/>
        <v>0</v>
      </c>
      <c r="Q32" s="156">
        <f t="shared" si="0"/>
        <v>0</v>
      </c>
      <c r="R32" s="156">
        <f t="shared" si="1"/>
        <v>0</v>
      </c>
      <c r="S32" s="156">
        <f t="shared" si="1"/>
        <v>0</v>
      </c>
      <c r="T32" s="159">
        <f t="shared" si="11"/>
        <v>0</v>
      </c>
      <c r="U32" s="192"/>
      <c r="V32" s="156">
        <v>8</v>
      </c>
      <c r="W32" s="156">
        <f t="shared" si="2"/>
        <v>0</v>
      </c>
      <c r="X32" s="156">
        <f t="shared" si="2"/>
        <v>0</v>
      </c>
      <c r="Y32" s="156">
        <f t="shared" si="2"/>
        <v>0</v>
      </c>
      <c r="Z32" s="156">
        <f t="shared" si="2"/>
        <v>0</v>
      </c>
      <c r="AA32" s="156">
        <f t="shared" si="2"/>
        <v>0</v>
      </c>
      <c r="AB32" s="156">
        <f t="shared" si="2"/>
        <v>0</v>
      </c>
      <c r="AC32" s="156">
        <f t="shared" si="2"/>
        <v>0</v>
      </c>
      <c r="AD32" s="156">
        <f t="shared" si="2"/>
        <v>0</v>
      </c>
      <c r="AE32" s="156">
        <f t="shared" si="2"/>
        <v>0</v>
      </c>
      <c r="AF32" s="156">
        <f t="shared" si="2"/>
        <v>0</v>
      </c>
      <c r="AG32" s="156">
        <f t="shared" si="2"/>
        <v>0</v>
      </c>
      <c r="AH32" s="156">
        <f t="shared" si="2"/>
        <v>0</v>
      </c>
      <c r="AI32" s="156">
        <f t="shared" si="2"/>
        <v>0</v>
      </c>
      <c r="AJ32" s="156">
        <f t="shared" si="2"/>
        <v>0</v>
      </c>
      <c r="AK32" s="156">
        <f t="shared" si="2"/>
        <v>0</v>
      </c>
      <c r="AL32" s="156">
        <f t="shared" si="2"/>
        <v>0</v>
      </c>
      <c r="AM32" s="156">
        <f t="shared" si="3"/>
        <v>0</v>
      </c>
      <c r="AN32" s="156">
        <f t="shared" si="3"/>
        <v>0</v>
      </c>
      <c r="AO32" s="159">
        <f t="shared" si="12"/>
        <v>0</v>
      </c>
      <c r="AP32" s="192"/>
      <c r="AQ32" s="156">
        <v>8</v>
      </c>
      <c r="AR32" s="156">
        <f t="shared" si="4"/>
        <v>0</v>
      </c>
      <c r="AS32" s="156">
        <f t="shared" si="4"/>
        <v>0</v>
      </c>
      <c r="AT32" s="156">
        <f t="shared" si="4"/>
        <v>0</v>
      </c>
      <c r="AU32" s="156">
        <f t="shared" si="4"/>
        <v>0</v>
      </c>
      <c r="AV32" s="156">
        <f t="shared" si="4"/>
        <v>0</v>
      </c>
      <c r="AW32" s="156">
        <f t="shared" si="4"/>
        <v>0</v>
      </c>
      <c r="AX32" s="156">
        <f t="shared" si="4"/>
        <v>0</v>
      </c>
      <c r="AY32" s="156">
        <f t="shared" si="4"/>
        <v>0</v>
      </c>
      <c r="AZ32" s="156">
        <f t="shared" si="4"/>
        <v>0</v>
      </c>
      <c r="BA32" s="156">
        <f t="shared" si="4"/>
        <v>0</v>
      </c>
      <c r="BB32" s="156">
        <f t="shared" si="4"/>
        <v>0</v>
      </c>
      <c r="BC32" s="156">
        <f t="shared" si="4"/>
        <v>0</v>
      </c>
      <c r="BD32" s="156">
        <f t="shared" si="4"/>
        <v>0</v>
      </c>
      <c r="BE32" s="156">
        <f t="shared" si="4"/>
        <v>0</v>
      </c>
      <c r="BF32" s="156">
        <f t="shared" si="4"/>
        <v>0</v>
      </c>
      <c r="BG32" s="156">
        <f t="shared" si="4"/>
        <v>0</v>
      </c>
      <c r="BH32" s="156">
        <f t="shared" si="5"/>
        <v>0</v>
      </c>
      <c r="BI32" s="156">
        <f t="shared" si="5"/>
        <v>0</v>
      </c>
      <c r="BJ32" s="159">
        <f t="shared" si="13"/>
        <v>0</v>
      </c>
      <c r="BK32" s="192"/>
      <c r="BL32" s="156">
        <v>8</v>
      </c>
      <c r="BM32" s="156">
        <f t="shared" si="6"/>
        <v>0</v>
      </c>
      <c r="BN32" s="156">
        <f t="shared" si="6"/>
        <v>500</v>
      </c>
      <c r="BO32" s="156">
        <f t="shared" si="6"/>
        <v>0</v>
      </c>
      <c r="BP32" s="156">
        <f t="shared" si="6"/>
        <v>0</v>
      </c>
      <c r="BQ32" s="156">
        <f t="shared" si="6"/>
        <v>0</v>
      </c>
      <c r="BR32" s="156">
        <f t="shared" si="6"/>
        <v>0</v>
      </c>
      <c r="BS32" s="156">
        <f t="shared" si="6"/>
        <v>0</v>
      </c>
      <c r="BT32" s="156">
        <f t="shared" si="6"/>
        <v>0</v>
      </c>
      <c r="BU32" s="156">
        <f t="shared" si="6"/>
        <v>0</v>
      </c>
      <c r="BV32" s="156">
        <f t="shared" si="6"/>
        <v>0</v>
      </c>
      <c r="BW32" s="156">
        <f t="shared" si="7"/>
        <v>0</v>
      </c>
      <c r="BX32" s="156">
        <f t="shared" si="7"/>
        <v>0</v>
      </c>
      <c r="BY32" s="156">
        <f t="shared" si="7"/>
        <v>0</v>
      </c>
      <c r="BZ32" s="156">
        <f t="shared" si="7"/>
        <v>0</v>
      </c>
      <c r="CA32" s="156">
        <f t="shared" si="7"/>
        <v>0</v>
      </c>
      <c r="CB32" s="156">
        <f t="shared" si="7"/>
        <v>0</v>
      </c>
      <c r="CC32" s="156">
        <f t="shared" si="7"/>
        <v>0</v>
      </c>
      <c r="CD32" s="156">
        <f t="shared" si="7"/>
        <v>0</v>
      </c>
      <c r="CE32" s="159">
        <f t="shared" si="14"/>
        <v>500</v>
      </c>
      <c r="CF32" s="192"/>
      <c r="CG32" s="156">
        <v>8</v>
      </c>
      <c r="CH32" s="156">
        <f t="shared" si="8"/>
        <v>0</v>
      </c>
      <c r="CI32" s="156">
        <f t="shared" si="8"/>
        <v>500</v>
      </c>
      <c r="CJ32" s="156">
        <f t="shared" si="8"/>
        <v>0</v>
      </c>
      <c r="CK32" s="156">
        <f t="shared" si="8"/>
        <v>0</v>
      </c>
      <c r="CL32" s="156">
        <f t="shared" si="8"/>
        <v>0</v>
      </c>
      <c r="CM32" s="156">
        <f t="shared" si="9"/>
        <v>0</v>
      </c>
      <c r="CN32" s="156">
        <f t="shared" si="9"/>
        <v>0</v>
      </c>
      <c r="CO32" s="156">
        <f t="shared" si="9"/>
        <v>0</v>
      </c>
      <c r="CP32" s="156">
        <f t="shared" si="9"/>
        <v>0</v>
      </c>
      <c r="CQ32" s="156">
        <f t="shared" si="9"/>
        <v>0</v>
      </c>
      <c r="CR32" s="156">
        <f t="shared" si="9"/>
        <v>0</v>
      </c>
      <c r="CS32" s="156">
        <f t="shared" si="9"/>
        <v>0</v>
      </c>
      <c r="CT32" s="156">
        <f t="shared" si="9"/>
        <v>0</v>
      </c>
      <c r="CU32" s="156">
        <f t="shared" si="9"/>
        <v>0</v>
      </c>
      <c r="CV32" s="156">
        <f t="shared" si="9"/>
        <v>0</v>
      </c>
      <c r="CW32" s="156">
        <f t="shared" si="9"/>
        <v>0</v>
      </c>
      <c r="CX32" s="156">
        <f t="shared" si="9"/>
        <v>0</v>
      </c>
      <c r="CY32" s="156">
        <f t="shared" si="9"/>
        <v>0</v>
      </c>
      <c r="CZ32" s="159">
        <f t="shared" si="15"/>
        <v>500</v>
      </c>
      <c r="DA32" s="159"/>
      <c r="DB32" s="220"/>
      <c r="DC32" s="220"/>
      <c r="DD32" s="220">
        <f t="shared" si="10"/>
        <v>1000</v>
      </c>
    </row>
    <row r="33" spans="1:108" x14ac:dyDescent="0.25">
      <c r="A33" s="156">
        <v>9</v>
      </c>
      <c r="B33" s="156">
        <f t="shared" si="0"/>
        <v>0</v>
      </c>
      <c r="C33" s="156">
        <f t="shared" si="0"/>
        <v>0</v>
      </c>
      <c r="D33" s="156">
        <f t="shared" si="0"/>
        <v>0</v>
      </c>
      <c r="E33" s="156">
        <f t="shared" si="0"/>
        <v>0</v>
      </c>
      <c r="F33" s="156">
        <f t="shared" si="0"/>
        <v>0</v>
      </c>
      <c r="G33" s="156">
        <f t="shared" si="0"/>
        <v>0</v>
      </c>
      <c r="H33" s="156">
        <f t="shared" si="0"/>
        <v>0</v>
      </c>
      <c r="I33" s="156">
        <f t="shared" si="0"/>
        <v>0</v>
      </c>
      <c r="J33" s="156">
        <f t="shared" si="0"/>
        <v>0</v>
      </c>
      <c r="K33" s="156">
        <f t="shared" si="0"/>
        <v>0</v>
      </c>
      <c r="L33" s="156">
        <f t="shared" si="0"/>
        <v>0</v>
      </c>
      <c r="M33" s="156">
        <f t="shared" si="0"/>
        <v>0</v>
      </c>
      <c r="N33" s="156">
        <f t="shared" si="0"/>
        <v>0</v>
      </c>
      <c r="O33" s="156">
        <f t="shared" si="0"/>
        <v>0</v>
      </c>
      <c r="P33" s="156">
        <f t="shared" si="0"/>
        <v>0</v>
      </c>
      <c r="Q33" s="156">
        <f t="shared" si="0"/>
        <v>0</v>
      </c>
      <c r="R33" s="156">
        <f t="shared" si="1"/>
        <v>0</v>
      </c>
      <c r="S33" s="156">
        <f t="shared" si="1"/>
        <v>0</v>
      </c>
      <c r="T33" s="159">
        <f t="shared" si="11"/>
        <v>0</v>
      </c>
      <c r="U33" s="192"/>
      <c r="V33" s="156">
        <v>9</v>
      </c>
      <c r="W33" s="156">
        <f t="shared" si="2"/>
        <v>0</v>
      </c>
      <c r="X33" s="156">
        <f t="shared" si="2"/>
        <v>0</v>
      </c>
      <c r="Y33" s="156">
        <f t="shared" si="2"/>
        <v>0</v>
      </c>
      <c r="Z33" s="156">
        <f t="shared" si="2"/>
        <v>0</v>
      </c>
      <c r="AA33" s="156">
        <f t="shared" si="2"/>
        <v>0</v>
      </c>
      <c r="AB33" s="156">
        <f t="shared" si="2"/>
        <v>0</v>
      </c>
      <c r="AC33" s="156">
        <f t="shared" si="2"/>
        <v>0</v>
      </c>
      <c r="AD33" s="156">
        <f t="shared" si="2"/>
        <v>0</v>
      </c>
      <c r="AE33" s="156">
        <f t="shared" si="2"/>
        <v>0</v>
      </c>
      <c r="AF33" s="156">
        <f t="shared" si="2"/>
        <v>0</v>
      </c>
      <c r="AG33" s="156">
        <f t="shared" si="2"/>
        <v>0</v>
      </c>
      <c r="AH33" s="156">
        <f t="shared" si="2"/>
        <v>0</v>
      </c>
      <c r="AI33" s="156">
        <f t="shared" si="2"/>
        <v>0</v>
      </c>
      <c r="AJ33" s="156">
        <f t="shared" si="2"/>
        <v>0</v>
      </c>
      <c r="AK33" s="156">
        <f t="shared" si="2"/>
        <v>0</v>
      </c>
      <c r="AL33" s="156">
        <f t="shared" si="2"/>
        <v>0</v>
      </c>
      <c r="AM33" s="156">
        <f t="shared" si="3"/>
        <v>0</v>
      </c>
      <c r="AN33" s="156">
        <f t="shared" si="3"/>
        <v>0</v>
      </c>
      <c r="AO33" s="159">
        <f t="shared" si="12"/>
        <v>0</v>
      </c>
      <c r="AP33" s="192"/>
      <c r="AQ33" s="156">
        <v>9</v>
      </c>
      <c r="AR33" s="156">
        <f t="shared" si="4"/>
        <v>0</v>
      </c>
      <c r="AS33" s="156">
        <f t="shared" si="4"/>
        <v>0</v>
      </c>
      <c r="AT33" s="156">
        <f t="shared" si="4"/>
        <v>0</v>
      </c>
      <c r="AU33" s="156">
        <f t="shared" si="4"/>
        <v>0</v>
      </c>
      <c r="AV33" s="156">
        <f t="shared" si="4"/>
        <v>0</v>
      </c>
      <c r="AW33" s="156">
        <f t="shared" si="4"/>
        <v>0</v>
      </c>
      <c r="AX33" s="156">
        <f t="shared" si="4"/>
        <v>0</v>
      </c>
      <c r="AY33" s="156">
        <f t="shared" si="4"/>
        <v>0</v>
      </c>
      <c r="AZ33" s="156">
        <f t="shared" si="4"/>
        <v>0</v>
      </c>
      <c r="BA33" s="156">
        <f t="shared" si="4"/>
        <v>0</v>
      </c>
      <c r="BB33" s="156">
        <f t="shared" si="4"/>
        <v>0</v>
      </c>
      <c r="BC33" s="156">
        <f t="shared" si="4"/>
        <v>0</v>
      </c>
      <c r="BD33" s="156">
        <f t="shared" si="4"/>
        <v>0</v>
      </c>
      <c r="BE33" s="156">
        <f t="shared" si="4"/>
        <v>0</v>
      </c>
      <c r="BF33" s="156">
        <f t="shared" si="4"/>
        <v>0</v>
      </c>
      <c r="BG33" s="156">
        <f t="shared" si="4"/>
        <v>0</v>
      </c>
      <c r="BH33" s="156">
        <f t="shared" si="5"/>
        <v>0</v>
      </c>
      <c r="BI33" s="156">
        <f t="shared" si="5"/>
        <v>0</v>
      </c>
      <c r="BJ33" s="159">
        <f t="shared" si="13"/>
        <v>0</v>
      </c>
      <c r="BK33" s="192"/>
      <c r="BL33" s="156">
        <v>9</v>
      </c>
      <c r="BM33" s="156">
        <f t="shared" si="6"/>
        <v>0</v>
      </c>
      <c r="BN33" s="156">
        <f t="shared" si="6"/>
        <v>500</v>
      </c>
      <c r="BO33" s="156">
        <f t="shared" si="6"/>
        <v>0</v>
      </c>
      <c r="BP33" s="156">
        <f t="shared" si="6"/>
        <v>0</v>
      </c>
      <c r="BQ33" s="156">
        <f t="shared" si="6"/>
        <v>0</v>
      </c>
      <c r="BR33" s="156">
        <f t="shared" si="6"/>
        <v>0</v>
      </c>
      <c r="BS33" s="156">
        <f t="shared" si="6"/>
        <v>0</v>
      </c>
      <c r="BT33" s="156">
        <f t="shared" si="6"/>
        <v>0</v>
      </c>
      <c r="BU33" s="156">
        <f t="shared" si="6"/>
        <v>0</v>
      </c>
      <c r="BV33" s="156">
        <f t="shared" si="6"/>
        <v>0</v>
      </c>
      <c r="BW33" s="156">
        <f t="shared" si="7"/>
        <v>0</v>
      </c>
      <c r="BX33" s="156">
        <f t="shared" si="7"/>
        <v>0</v>
      </c>
      <c r="BY33" s="156">
        <f t="shared" si="7"/>
        <v>0</v>
      </c>
      <c r="BZ33" s="156">
        <f t="shared" si="7"/>
        <v>0</v>
      </c>
      <c r="CA33" s="156">
        <f t="shared" si="7"/>
        <v>0</v>
      </c>
      <c r="CB33" s="156">
        <f t="shared" si="7"/>
        <v>0</v>
      </c>
      <c r="CC33" s="156">
        <f t="shared" si="7"/>
        <v>0</v>
      </c>
      <c r="CD33" s="156">
        <f t="shared" si="7"/>
        <v>0</v>
      </c>
      <c r="CE33" s="159">
        <f t="shared" si="14"/>
        <v>500</v>
      </c>
      <c r="CF33" s="192"/>
      <c r="CG33" s="156">
        <v>9</v>
      </c>
      <c r="CH33" s="156">
        <f t="shared" si="8"/>
        <v>0</v>
      </c>
      <c r="CI33" s="156">
        <f t="shared" si="8"/>
        <v>500</v>
      </c>
      <c r="CJ33" s="156">
        <f t="shared" si="8"/>
        <v>0</v>
      </c>
      <c r="CK33" s="156">
        <f t="shared" si="8"/>
        <v>0</v>
      </c>
      <c r="CL33" s="156">
        <f t="shared" si="8"/>
        <v>0</v>
      </c>
      <c r="CM33" s="156">
        <f t="shared" si="9"/>
        <v>0</v>
      </c>
      <c r="CN33" s="156">
        <f t="shared" si="9"/>
        <v>0</v>
      </c>
      <c r="CO33" s="156">
        <f t="shared" si="9"/>
        <v>0</v>
      </c>
      <c r="CP33" s="156">
        <f t="shared" si="9"/>
        <v>0</v>
      </c>
      <c r="CQ33" s="156">
        <f t="shared" si="9"/>
        <v>0</v>
      </c>
      <c r="CR33" s="156">
        <f t="shared" si="9"/>
        <v>0</v>
      </c>
      <c r="CS33" s="156">
        <f t="shared" si="9"/>
        <v>0</v>
      </c>
      <c r="CT33" s="156">
        <f t="shared" si="9"/>
        <v>0</v>
      </c>
      <c r="CU33" s="156">
        <f t="shared" si="9"/>
        <v>0</v>
      </c>
      <c r="CV33" s="156">
        <f t="shared" si="9"/>
        <v>0</v>
      </c>
      <c r="CW33" s="156">
        <f t="shared" si="9"/>
        <v>0</v>
      </c>
      <c r="CX33" s="156">
        <f t="shared" si="9"/>
        <v>0</v>
      </c>
      <c r="CY33" s="156">
        <f t="shared" si="9"/>
        <v>0</v>
      </c>
      <c r="CZ33" s="159">
        <f t="shared" si="15"/>
        <v>500</v>
      </c>
      <c r="DA33" s="159"/>
      <c r="DB33" s="220"/>
      <c r="DC33" s="220"/>
      <c r="DD33" s="220">
        <f t="shared" si="10"/>
        <v>1000</v>
      </c>
    </row>
    <row r="34" spans="1:108" x14ac:dyDescent="0.25">
      <c r="A34" s="156">
        <v>10</v>
      </c>
      <c r="B34" s="156">
        <f t="shared" si="0"/>
        <v>0</v>
      </c>
      <c r="C34" s="156">
        <f t="shared" si="0"/>
        <v>0</v>
      </c>
      <c r="D34" s="156">
        <f t="shared" si="0"/>
        <v>0</v>
      </c>
      <c r="E34" s="156">
        <f t="shared" si="0"/>
        <v>0</v>
      </c>
      <c r="F34" s="156">
        <f t="shared" si="0"/>
        <v>0</v>
      </c>
      <c r="G34" s="156">
        <f t="shared" si="0"/>
        <v>0</v>
      </c>
      <c r="H34" s="156">
        <f t="shared" si="0"/>
        <v>0</v>
      </c>
      <c r="I34" s="156">
        <f t="shared" si="0"/>
        <v>0</v>
      </c>
      <c r="J34" s="156">
        <f t="shared" si="0"/>
        <v>0</v>
      </c>
      <c r="K34" s="156">
        <f t="shared" si="0"/>
        <v>0</v>
      </c>
      <c r="L34" s="156">
        <f t="shared" si="0"/>
        <v>0</v>
      </c>
      <c r="M34" s="156">
        <f t="shared" si="0"/>
        <v>0</v>
      </c>
      <c r="N34" s="156">
        <f t="shared" si="0"/>
        <v>0</v>
      </c>
      <c r="O34" s="156">
        <f t="shared" si="0"/>
        <v>0</v>
      </c>
      <c r="P34" s="156">
        <f t="shared" si="0"/>
        <v>0</v>
      </c>
      <c r="Q34" s="156">
        <f t="shared" si="0"/>
        <v>0</v>
      </c>
      <c r="R34" s="156">
        <f t="shared" si="1"/>
        <v>0</v>
      </c>
      <c r="S34" s="156">
        <f t="shared" si="1"/>
        <v>0</v>
      </c>
      <c r="T34" s="159">
        <f t="shared" si="11"/>
        <v>0</v>
      </c>
      <c r="U34" s="192"/>
      <c r="V34" s="156">
        <v>10</v>
      </c>
      <c r="W34" s="156">
        <f t="shared" si="2"/>
        <v>0</v>
      </c>
      <c r="X34" s="156">
        <f t="shared" si="2"/>
        <v>0</v>
      </c>
      <c r="Y34" s="156">
        <f t="shared" si="2"/>
        <v>0</v>
      </c>
      <c r="Z34" s="156">
        <f t="shared" si="2"/>
        <v>0</v>
      </c>
      <c r="AA34" s="156">
        <f t="shared" si="2"/>
        <v>0</v>
      </c>
      <c r="AB34" s="156">
        <f t="shared" si="2"/>
        <v>0</v>
      </c>
      <c r="AC34" s="156">
        <f t="shared" si="2"/>
        <v>0</v>
      </c>
      <c r="AD34" s="156">
        <f t="shared" si="2"/>
        <v>0</v>
      </c>
      <c r="AE34" s="156">
        <f t="shared" si="2"/>
        <v>0</v>
      </c>
      <c r="AF34" s="156">
        <f t="shared" si="2"/>
        <v>0</v>
      </c>
      <c r="AG34" s="156">
        <f t="shared" si="2"/>
        <v>0</v>
      </c>
      <c r="AH34" s="156">
        <f t="shared" si="2"/>
        <v>0</v>
      </c>
      <c r="AI34" s="156">
        <f t="shared" si="2"/>
        <v>0</v>
      </c>
      <c r="AJ34" s="156">
        <f t="shared" si="2"/>
        <v>0</v>
      </c>
      <c r="AK34" s="156">
        <f t="shared" si="2"/>
        <v>0</v>
      </c>
      <c r="AL34" s="156">
        <f t="shared" si="2"/>
        <v>0</v>
      </c>
      <c r="AM34" s="156">
        <f t="shared" si="3"/>
        <v>0</v>
      </c>
      <c r="AN34" s="156">
        <f t="shared" si="3"/>
        <v>0</v>
      </c>
      <c r="AO34" s="159">
        <f t="shared" si="12"/>
        <v>0</v>
      </c>
      <c r="AP34" s="192"/>
      <c r="AQ34" s="156">
        <v>10</v>
      </c>
      <c r="AR34" s="156">
        <f t="shared" si="4"/>
        <v>0</v>
      </c>
      <c r="AS34" s="156">
        <f t="shared" si="4"/>
        <v>0</v>
      </c>
      <c r="AT34" s="156">
        <f t="shared" si="4"/>
        <v>0</v>
      </c>
      <c r="AU34" s="156">
        <f t="shared" si="4"/>
        <v>0</v>
      </c>
      <c r="AV34" s="156">
        <f t="shared" si="4"/>
        <v>0</v>
      </c>
      <c r="AW34" s="156">
        <f t="shared" si="4"/>
        <v>0</v>
      </c>
      <c r="AX34" s="156">
        <f t="shared" si="4"/>
        <v>0</v>
      </c>
      <c r="AY34" s="156">
        <f t="shared" si="4"/>
        <v>0</v>
      </c>
      <c r="AZ34" s="156">
        <f t="shared" si="4"/>
        <v>0</v>
      </c>
      <c r="BA34" s="156">
        <f t="shared" si="4"/>
        <v>0</v>
      </c>
      <c r="BB34" s="156">
        <f t="shared" si="4"/>
        <v>0</v>
      </c>
      <c r="BC34" s="156">
        <f t="shared" si="4"/>
        <v>0</v>
      </c>
      <c r="BD34" s="156">
        <f t="shared" si="4"/>
        <v>0</v>
      </c>
      <c r="BE34" s="156">
        <f t="shared" si="4"/>
        <v>0</v>
      </c>
      <c r="BF34" s="156">
        <f t="shared" si="4"/>
        <v>0</v>
      </c>
      <c r="BG34" s="156">
        <f t="shared" si="4"/>
        <v>0</v>
      </c>
      <c r="BH34" s="156">
        <f t="shared" si="5"/>
        <v>0</v>
      </c>
      <c r="BI34" s="156">
        <f t="shared" si="5"/>
        <v>0</v>
      </c>
      <c r="BJ34" s="159">
        <f t="shared" si="13"/>
        <v>0</v>
      </c>
      <c r="BK34" s="192"/>
      <c r="BL34" s="156">
        <v>10</v>
      </c>
      <c r="BM34" s="156">
        <f t="shared" si="6"/>
        <v>0</v>
      </c>
      <c r="BN34" s="156">
        <f t="shared" si="6"/>
        <v>500</v>
      </c>
      <c r="BO34" s="156">
        <f t="shared" si="6"/>
        <v>0</v>
      </c>
      <c r="BP34" s="156">
        <f t="shared" si="6"/>
        <v>0</v>
      </c>
      <c r="BQ34" s="156">
        <f t="shared" si="6"/>
        <v>0</v>
      </c>
      <c r="BR34" s="156">
        <f t="shared" si="6"/>
        <v>0</v>
      </c>
      <c r="BS34" s="156">
        <f t="shared" si="6"/>
        <v>0</v>
      </c>
      <c r="BT34" s="156">
        <f t="shared" si="6"/>
        <v>0</v>
      </c>
      <c r="BU34" s="156">
        <f t="shared" si="6"/>
        <v>0</v>
      </c>
      <c r="BV34" s="156">
        <f t="shared" si="6"/>
        <v>0</v>
      </c>
      <c r="BW34" s="156">
        <f t="shared" si="7"/>
        <v>0</v>
      </c>
      <c r="BX34" s="156">
        <f t="shared" si="7"/>
        <v>0</v>
      </c>
      <c r="BY34" s="156">
        <f t="shared" si="7"/>
        <v>0</v>
      </c>
      <c r="BZ34" s="156">
        <f t="shared" si="7"/>
        <v>0</v>
      </c>
      <c r="CA34" s="156">
        <f t="shared" si="7"/>
        <v>0</v>
      </c>
      <c r="CB34" s="156">
        <f t="shared" si="7"/>
        <v>0</v>
      </c>
      <c r="CC34" s="156">
        <f t="shared" si="7"/>
        <v>0</v>
      </c>
      <c r="CD34" s="156">
        <f t="shared" si="7"/>
        <v>0</v>
      </c>
      <c r="CE34" s="159">
        <f t="shared" si="14"/>
        <v>500</v>
      </c>
      <c r="CF34" s="192"/>
      <c r="CG34" s="156">
        <v>10</v>
      </c>
      <c r="CH34" s="156">
        <f t="shared" si="8"/>
        <v>0</v>
      </c>
      <c r="CI34" s="156">
        <f t="shared" si="8"/>
        <v>500</v>
      </c>
      <c r="CJ34" s="156">
        <f t="shared" si="8"/>
        <v>0</v>
      </c>
      <c r="CK34" s="156">
        <f t="shared" si="8"/>
        <v>0</v>
      </c>
      <c r="CL34" s="156">
        <f t="shared" si="8"/>
        <v>0</v>
      </c>
      <c r="CM34" s="156">
        <f t="shared" si="9"/>
        <v>0</v>
      </c>
      <c r="CN34" s="156">
        <f t="shared" si="9"/>
        <v>0</v>
      </c>
      <c r="CO34" s="156">
        <f t="shared" si="9"/>
        <v>0</v>
      </c>
      <c r="CP34" s="156">
        <f t="shared" si="9"/>
        <v>0</v>
      </c>
      <c r="CQ34" s="156">
        <f t="shared" si="9"/>
        <v>0</v>
      </c>
      <c r="CR34" s="156">
        <f t="shared" si="9"/>
        <v>0</v>
      </c>
      <c r="CS34" s="156">
        <f t="shared" si="9"/>
        <v>0</v>
      </c>
      <c r="CT34" s="156">
        <f t="shared" si="9"/>
        <v>0</v>
      </c>
      <c r="CU34" s="156">
        <f t="shared" si="9"/>
        <v>0</v>
      </c>
      <c r="CV34" s="156">
        <f t="shared" si="9"/>
        <v>0</v>
      </c>
      <c r="CW34" s="156">
        <f t="shared" si="9"/>
        <v>0</v>
      </c>
      <c r="CX34" s="156">
        <f t="shared" si="9"/>
        <v>0</v>
      </c>
      <c r="CY34" s="156">
        <f t="shared" si="9"/>
        <v>0</v>
      </c>
      <c r="CZ34" s="159">
        <f t="shared" si="15"/>
        <v>500</v>
      </c>
      <c r="DA34" s="159"/>
      <c r="DB34" s="220"/>
      <c r="DC34" s="220"/>
      <c r="DD34" s="220">
        <f t="shared" si="10"/>
        <v>1000</v>
      </c>
    </row>
    <row r="35" spans="1:108" x14ac:dyDescent="0.25">
      <c r="A35" s="156">
        <v>11</v>
      </c>
      <c r="B35" s="156">
        <f t="shared" si="0"/>
        <v>0</v>
      </c>
      <c r="C35" s="156">
        <f t="shared" si="0"/>
        <v>0</v>
      </c>
      <c r="D35" s="156">
        <f t="shared" si="0"/>
        <v>0</v>
      </c>
      <c r="E35" s="156">
        <f t="shared" si="0"/>
        <v>0</v>
      </c>
      <c r="F35" s="156">
        <f t="shared" si="0"/>
        <v>0</v>
      </c>
      <c r="G35" s="156">
        <f t="shared" si="0"/>
        <v>0</v>
      </c>
      <c r="H35" s="156">
        <f t="shared" si="0"/>
        <v>0</v>
      </c>
      <c r="I35" s="156">
        <f t="shared" si="0"/>
        <v>0</v>
      </c>
      <c r="J35" s="156">
        <f t="shared" si="0"/>
        <v>0</v>
      </c>
      <c r="K35" s="156">
        <f t="shared" si="0"/>
        <v>0</v>
      </c>
      <c r="L35" s="156">
        <f t="shared" si="0"/>
        <v>0</v>
      </c>
      <c r="M35" s="156">
        <f t="shared" si="0"/>
        <v>0</v>
      </c>
      <c r="N35" s="156">
        <f t="shared" si="0"/>
        <v>0</v>
      </c>
      <c r="O35" s="156">
        <f t="shared" si="0"/>
        <v>0</v>
      </c>
      <c r="P35" s="156">
        <f t="shared" si="0"/>
        <v>0</v>
      </c>
      <c r="Q35" s="156">
        <f t="shared" si="0"/>
        <v>0</v>
      </c>
      <c r="R35" s="156">
        <f t="shared" si="1"/>
        <v>0</v>
      </c>
      <c r="S35" s="156">
        <f t="shared" si="1"/>
        <v>0</v>
      </c>
      <c r="T35" s="159">
        <f t="shared" si="11"/>
        <v>0</v>
      </c>
      <c r="U35" s="192"/>
      <c r="V35" s="156">
        <v>11</v>
      </c>
      <c r="W35" s="156">
        <f t="shared" si="2"/>
        <v>0</v>
      </c>
      <c r="X35" s="156">
        <f t="shared" si="2"/>
        <v>0</v>
      </c>
      <c r="Y35" s="156">
        <f t="shared" si="2"/>
        <v>0</v>
      </c>
      <c r="Z35" s="156">
        <f t="shared" si="2"/>
        <v>0</v>
      </c>
      <c r="AA35" s="156">
        <f t="shared" si="2"/>
        <v>0</v>
      </c>
      <c r="AB35" s="156">
        <f t="shared" si="2"/>
        <v>0</v>
      </c>
      <c r="AC35" s="156">
        <f t="shared" si="2"/>
        <v>0</v>
      </c>
      <c r="AD35" s="156">
        <f t="shared" si="2"/>
        <v>0</v>
      </c>
      <c r="AE35" s="156">
        <f t="shared" si="2"/>
        <v>0</v>
      </c>
      <c r="AF35" s="156">
        <f t="shared" si="2"/>
        <v>0</v>
      </c>
      <c r="AG35" s="156">
        <f t="shared" si="2"/>
        <v>0</v>
      </c>
      <c r="AH35" s="156">
        <f t="shared" si="2"/>
        <v>0</v>
      </c>
      <c r="AI35" s="156">
        <f t="shared" si="2"/>
        <v>0</v>
      </c>
      <c r="AJ35" s="156">
        <f t="shared" si="2"/>
        <v>0</v>
      </c>
      <c r="AK35" s="156">
        <f t="shared" si="2"/>
        <v>0</v>
      </c>
      <c r="AL35" s="156">
        <f t="shared" si="2"/>
        <v>0</v>
      </c>
      <c r="AM35" s="156">
        <f t="shared" si="3"/>
        <v>0</v>
      </c>
      <c r="AN35" s="156">
        <f t="shared" si="3"/>
        <v>0</v>
      </c>
      <c r="AO35" s="159">
        <f t="shared" si="12"/>
        <v>0</v>
      </c>
      <c r="AP35" s="192"/>
      <c r="AQ35" s="156">
        <v>11</v>
      </c>
      <c r="AR35" s="156">
        <f t="shared" si="4"/>
        <v>0</v>
      </c>
      <c r="AS35" s="156">
        <f t="shared" si="4"/>
        <v>0</v>
      </c>
      <c r="AT35" s="156">
        <f t="shared" si="4"/>
        <v>0</v>
      </c>
      <c r="AU35" s="156">
        <f t="shared" si="4"/>
        <v>0</v>
      </c>
      <c r="AV35" s="156">
        <f t="shared" si="4"/>
        <v>0</v>
      </c>
      <c r="AW35" s="156">
        <f t="shared" si="4"/>
        <v>0</v>
      </c>
      <c r="AX35" s="156">
        <f t="shared" si="4"/>
        <v>0</v>
      </c>
      <c r="AY35" s="156">
        <f t="shared" si="4"/>
        <v>0</v>
      </c>
      <c r="AZ35" s="156">
        <f t="shared" si="4"/>
        <v>0</v>
      </c>
      <c r="BA35" s="156">
        <f t="shared" si="4"/>
        <v>0</v>
      </c>
      <c r="BB35" s="156">
        <f t="shared" si="4"/>
        <v>0</v>
      </c>
      <c r="BC35" s="156">
        <f t="shared" si="4"/>
        <v>0</v>
      </c>
      <c r="BD35" s="156">
        <f t="shared" si="4"/>
        <v>0</v>
      </c>
      <c r="BE35" s="156">
        <f t="shared" si="4"/>
        <v>0</v>
      </c>
      <c r="BF35" s="156">
        <f t="shared" si="4"/>
        <v>0</v>
      </c>
      <c r="BG35" s="156">
        <f t="shared" si="4"/>
        <v>0</v>
      </c>
      <c r="BH35" s="156">
        <f t="shared" si="5"/>
        <v>0</v>
      </c>
      <c r="BI35" s="156">
        <f t="shared" si="5"/>
        <v>0</v>
      </c>
      <c r="BJ35" s="159">
        <f t="shared" si="13"/>
        <v>0</v>
      </c>
      <c r="BK35" s="192"/>
      <c r="BL35" s="156">
        <v>11</v>
      </c>
      <c r="BM35" s="156">
        <f t="shared" si="6"/>
        <v>0</v>
      </c>
      <c r="BN35" s="156">
        <f t="shared" si="6"/>
        <v>500</v>
      </c>
      <c r="BO35" s="156">
        <f t="shared" si="6"/>
        <v>0</v>
      </c>
      <c r="BP35" s="156">
        <f t="shared" si="6"/>
        <v>0</v>
      </c>
      <c r="BQ35" s="156">
        <f t="shared" si="6"/>
        <v>0</v>
      </c>
      <c r="BR35" s="156">
        <f t="shared" si="6"/>
        <v>0</v>
      </c>
      <c r="BS35" s="156">
        <f t="shared" si="6"/>
        <v>0</v>
      </c>
      <c r="BT35" s="156">
        <f t="shared" si="6"/>
        <v>0</v>
      </c>
      <c r="BU35" s="156">
        <f t="shared" si="6"/>
        <v>0</v>
      </c>
      <c r="BV35" s="156">
        <f t="shared" si="6"/>
        <v>0</v>
      </c>
      <c r="BW35" s="156">
        <f t="shared" si="7"/>
        <v>0</v>
      </c>
      <c r="BX35" s="156">
        <f t="shared" si="7"/>
        <v>0</v>
      </c>
      <c r="BY35" s="156">
        <f t="shared" si="7"/>
        <v>0</v>
      </c>
      <c r="BZ35" s="156">
        <f t="shared" si="7"/>
        <v>0</v>
      </c>
      <c r="CA35" s="156">
        <f t="shared" si="7"/>
        <v>0</v>
      </c>
      <c r="CB35" s="156">
        <f t="shared" si="7"/>
        <v>0</v>
      </c>
      <c r="CC35" s="156">
        <f t="shared" si="7"/>
        <v>0</v>
      </c>
      <c r="CD35" s="156">
        <f t="shared" si="7"/>
        <v>0</v>
      </c>
      <c r="CE35" s="159">
        <f t="shared" si="14"/>
        <v>500</v>
      </c>
      <c r="CF35" s="192"/>
      <c r="CG35" s="156">
        <v>11</v>
      </c>
      <c r="CH35" s="156">
        <f t="shared" si="8"/>
        <v>0</v>
      </c>
      <c r="CI35" s="156">
        <f t="shared" si="8"/>
        <v>500</v>
      </c>
      <c r="CJ35" s="156">
        <f t="shared" si="8"/>
        <v>0</v>
      </c>
      <c r="CK35" s="156">
        <f t="shared" si="8"/>
        <v>0</v>
      </c>
      <c r="CL35" s="156">
        <f t="shared" si="8"/>
        <v>0</v>
      </c>
      <c r="CM35" s="156">
        <f t="shared" si="9"/>
        <v>0</v>
      </c>
      <c r="CN35" s="156">
        <f t="shared" si="9"/>
        <v>0</v>
      </c>
      <c r="CO35" s="156">
        <f t="shared" si="9"/>
        <v>0</v>
      </c>
      <c r="CP35" s="156">
        <f t="shared" si="9"/>
        <v>0</v>
      </c>
      <c r="CQ35" s="156">
        <f t="shared" si="9"/>
        <v>0</v>
      </c>
      <c r="CR35" s="156">
        <f t="shared" si="9"/>
        <v>0</v>
      </c>
      <c r="CS35" s="156">
        <f t="shared" si="9"/>
        <v>0</v>
      </c>
      <c r="CT35" s="156">
        <f t="shared" si="9"/>
        <v>0</v>
      </c>
      <c r="CU35" s="156">
        <f t="shared" si="9"/>
        <v>0</v>
      </c>
      <c r="CV35" s="156">
        <f t="shared" si="9"/>
        <v>0</v>
      </c>
      <c r="CW35" s="156">
        <f t="shared" si="9"/>
        <v>0</v>
      </c>
      <c r="CX35" s="156">
        <f t="shared" si="9"/>
        <v>0</v>
      </c>
      <c r="CY35" s="156">
        <f t="shared" si="9"/>
        <v>0</v>
      </c>
      <c r="CZ35" s="159">
        <f t="shared" si="15"/>
        <v>500</v>
      </c>
      <c r="DA35" s="159"/>
      <c r="DB35" s="220"/>
      <c r="DC35" s="220"/>
      <c r="DD35" s="220">
        <f t="shared" si="10"/>
        <v>1000</v>
      </c>
    </row>
    <row r="36" spans="1:108" x14ac:dyDescent="0.25">
      <c r="A36" s="156">
        <v>12</v>
      </c>
      <c r="B36" s="156">
        <f t="shared" si="0"/>
        <v>0</v>
      </c>
      <c r="C36" s="156">
        <f t="shared" si="0"/>
        <v>0</v>
      </c>
      <c r="D36" s="156">
        <f t="shared" si="0"/>
        <v>0</v>
      </c>
      <c r="E36" s="156">
        <f t="shared" si="0"/>
        <v>0</v>
      </c>
      <c r="F36" s="156">
        <f t="shared" si="0"/>
        <v>0</v>
      </c>
      <c r="G36" s="156">
        <f t="shared" si="0"/>
        <v>0</v>
      </c>
      <c r="H36" s="156">
        <f t="shared" si="0"/>
        <v>0</v>
      </c>
      <c r="I36" s="156">
        <f t="shared" si="0"/>
        <v>0</v>
      </c>
      <c r="J36" s="156">
        <f t="shared" si="0"/>
        <v>0</v>
      </c>
      <c r="K36" s="156">
        <f t="shared" si="0"/>
        <v>0</v>
      </c>
      <c r="L36" s="156">
        <f t="shared" si="0"/>
        <v>0</v>
      </c>
      <c r="M36" s="156">
        <f t="shared" si="0"/>
        <v>0</v>
      </c>
      <c r="N36" s="156">
        <f t="shared" si="0"/>
        <v>0</v>
      </c>
      <c r="O36" s="156">
        <f t="shared" si="0"/>
        <v>0</v>
      </c>
      <c r="P36" s="156">
        <f t="shared" si="0"/>
        <v>0</v>
      </c>
      <c r="Q36" s="156">
        <f t="shared" si="0"/>
        <v>0</v>
      </c>
      <c r="R36" s="156">
        <f t="shared" si="1"/>
        <v>0</v>
      </c>
      <c r="S36" s="156">
        <f t="shared" si="1"/>
        <v>0</v>
      </c>
      <c r="T36" s="159">
        <f t="shared" si="11"/>
        <v>0</v>
      </c>
      <c r="U36" s="192"/>
      <c r="V36" s="156">
        <v>12</v>
      </c>
      <c r="W36" s="156">
        <f t="shared" si="2"/>
        <v>0</v>
      </c>
      <c r="X36" s="156">
        <f t="shared" si="2"/>
        <v>0</v>
      </c>
      <c r="Y36" s="156">
        <f t="shared" si="2"/>
        <v>0</v>
      </c>
      <c r="Z36" s="156">
        <f t="shared" si="2"/>
        <v>0</v>
      </c>
      <c r="AA36" s="156">
        <f t="shared" si="2"/>
        <v>0</v>
      </c>
      <c r="AB36" s="156">
        <f t="shared" si="2"/>
        <v>0</v>
      </c>
      <c r="AC36" s="156">
        <f t="shared" si="2"/>
        <v>0</v>
      </c>
      <c r="AD36" s="156">
        <f t="shared" si="2"/>
        <v>0</v>
      </c>
      <c r="AE36" s="156">
        <f t="shared" si="2"/>
        <v>0</v>
      </c>
      <c r="AF36" s="156">
        <f t="shared" si="2"/>
        <v>0</v>
      </c>
      <c r="AG36" s="156">
        <f t="shared" si="2"/>
        <v>0</v>
      </c>
      <c r="AH36" s="156">
        <f t="shared" si="2"/>
        <v>0</v>
      </c>
      <c r="AI36" s="156">
        <f t="shared" si="2"/>
        <v>0</v>
      </c>
      <c r="AJ36" s="156">
        <f t="shared" si="2"/>
        <v>0</v>
      </c>
      <c r="AK36" s="156">
        <f t="shared" si="2"/>
        <v>0</v>
      </c>
      <c r="AL36" s="156">
        <f t="shared" si="2"/>
        <v>0</v>
      </c>
      <c r="AM36" s="156">
        <f t="shared" si="3"/>
        <v>0</v>
      </c>
      <c r="AN36" s="156">
        <f t="shared" si="3"/>
        <v>0</v>
      </c>
      <c r="AO36" s="159">
        <f t="shared" si="12"/>
        <v>0</v>
      </c>
      <c r="AP36" s="192"/>
      <c r="AQ36" s="156">
        <v>12</v>
      </c>
      <c r="AR36" s="156">
        <f t="shared" si="4"/>
        <v>0</v>
      </c>
      <c r="AS36" s="156">
        <f t="shared" si="4"/>
        <v>0</v>
      </c>
      <c r="AT36" s="156">
        <f t="shared" si="4"/>
        <v>0</v>
      </c>
      <c r="AU36" s="156">
        <f t="shared" si="4"/>
        <v>0</v>
      </c>
      <c r="AV36" s="156">
        <f t="shared" si="4"/>
        <v>0</v>
      </c>
      <c r="AW36" s="156">
        <f t="shared" si="4"/>
        <v>0</v>
      </c>
      <c r="AX36" s="156">
        <f t="shared" si="4"/>
        <v>0</v>
      </c>
      <c r="AY36" s="156">
        <f t="shared" si="4"/>
        <v>0</v>
      </c>
      <c r="AZ36" s="156">
        <f t="shared" si="4"/>
        <v>0</v>
      </c>
      <c r="BA36" s="156">
        <f t="shared" si="4"/>
        <v>0</v>
      </c>
      <c r="BB36" s="156">
        <f t="shared" si="4"/>
        <v>0</v>
      </c>
      <c r="BC36" s="156">
        <f t="shared" si="4"/>
        <v>0</v>
      </c>
      <c r="BD36" s="156">
        <f t="shared" si="4"/>
        <v>0</v>
      </c>
      <c r="BE36" s="156">
        <f t="shared" si="4"/>
        <v>0</v>
      </c>
      <c r="BF36" s="156">
        <f t="shared" si="4"/>
        <v>0</v>
      </c>
      <c r="BG36" s="156">
        <f t="shared" si="4"/>
        <v>0</v>
      </c>
      <c r="BH36" s="156">
        <f t="shared" si="5"/>
        <v>0</v>
      </c>
      <c r="BI36" s="156">
        <f t="shared" si="5"/>
        <v>0</v>
      </c>
      <c r="BJ36" s="159">
        <f t="shared" si="13"/>
        <v>0</v>
      </c>
      <c r="BK36" s="192"/>
      <c r="BL36" s="156">
        <v>12</v>
      </c>
      <c r="BM36" s="156">
        <f t="shared" si="6"/>
        <v>0</v>
      </c>
      <c r="BN36" s="156">
        <f t="shared" si="6"/>
        <v>500</v>
      </c>
      <c r="BO36" s="156">
        <f t="shared" si="6"/>
        <v>0</v>
      </c>
      <c r="BP36" s="156">
        <f t="shared" si="6"/>
        <v>0</v>
      </c>
      <c r="BQ36" s="156">
        <f t="shared" si="6"/>
        <v>0</v>
      </c>
      <c r="BR36" s="156">
        <f t="shared" si="6"/>
        <v>0</v>
      </c>
      <c r="BS36" s="156">
        <f t="shared" si="6"/>
        <v>0</v>
      </c>
      <c r="BT36" s="156">
        <f t="shared" si="6"/>
        <v>0</v>
      </c>
      <c r="BU36" s="156">
        <f t="shared" si="6"/>
        <v>0</v>
      </c>
      <c r="BV36" s="156">
        <f t="shared" si="6"/>
        <v>0</v>
      </c>
      <c r="BW36" s="156">
        <f t="shared" si="7"/>
        <v>0</v>
      </c>
      <c r="BX36" s="156">
        <f t="shared" si="7"/>
        <v>0</v>
      </c>
      <c r="BY36" s="156">
        <f t="shared" si="7"/>
        <v>0</v>
      </c>
      <c r="BZ36" s="156">
        <f t="shared" si="7"/>
        <v>0</v>
      </c>
      <c r="CA36" s="156">
        <f t="shared" si="7"/>
        <v>0</v>
      </c>
      <c r="CB36" s="156">
        <f t="shared" si="7"/>
        <v>0</v>
      </c>
      <c r="CC36" s="156">
        <f t="shared" si="7"/>
        <v>0</v>
      </c>
      <c r="CD36" s="156">
        <f t="shared" si="7"/>
        <v>0</v>
      </c>
      <c r="CE36" s="159">
        <f t="shared" si="14"/>
        <v>500</v>
      </c>
      <c r="CF36" s="192"/>
      <c r="CG36" s="156">
        <v>12</v>
      </c>
      <c r="CH36" s="156">
        <f t="shared" si="8"/>
        <v>0</v>
      </c>
      <c r="CI36" s="156">
        <f t="shared" si="8"/>
        <v>500</v>
      </c>
      <c r="CJ36" s="156">
        <f t="shared" si="8"/>
        <v>0</v>
      </c>
      <c r="CK36" s="156">
        <f t="shared" si="8"/>
        <v>0</v>
      </c>
      <c r="CL36" s="156">
        <f t="shared" si="8"/>
        <v>0</v>
      </c>
      <c r="CM36" s="156">
        <f t="shared" si="9"/>
        <v>0</v>
      </c>
      <c r="CN36" s="156">
        <f t="shared" si="9"/>
        <v>0</v>
      </c>
      <c r="CO36" s="156">
        <f t="shared" si="9"/>
        <v>0</v>
      </c>
      <c r="CP36" s="156">
        <f t="shared" si="9"/>
        <v>0</v>
      </c>
      <c r="CQ36" s="156">
        <f t="shared" si="9"/>
        <v>0</v>
      </c>
      <c r="CR36" s="156">
        <f t="shared" si="9"/>
        <v>0</v>
      </c>
      <c r="CS36" s="156">
        <f t="shared" si="9"/>
        <v>0</v>
      </c>
      <c r="CT36" s="156">
        <f t="shared" si="9"/>
        <v>0</v>
      </c>
      <c r="CU36" s="156">
        <f t="shared" si="9"/>
        <v>0</v>
      </c>
      <c r="CV36" s="156">
        <f t="shared" si="9"/>
        <v>0</v>
      </c>
      <c r="CW36" s="156">
        <f t="shared" si="9"/>
        <v>0</v>
      </c>
      <c r="CX36" s="156">
        <f t="shared" si="9"/>
        <v>0</v>
      </c>
      <c r="CY36" s="156">
        <f t="shared" si="9"/>
        <v>0</v>
      </c>
      <c r="CZ36" s="159">
        <f t="shared" si="15"/>
        <v>500</v>
      </c>
      <c r="DA36" s="159"/>
      <c r="DB36" s="220"/>
      <c r="DC36" s="220"/>
      <c r="DD36" s="220">
        <f t="shared" si="10"/>
        <v>1000</v>
      </c>
    </row>
    <row r="37" spans="1:108" x14ac:dyDescent="0.25">
      <c r="A37" s="156">
        <v>13</v>
      </c>
      <c r="B37" s="156">
        <f t="shared" si="0"/>
        <v>0</v>
      </c>
      <c r="C37" s="156">
        <f t="shared" si="0"/>
        <v>0</v>
      </c>
      <c r="D37" s="156">
        <f t="shared" si="0"/>
        <v>0</v>
      </c>
      <c r="E37" s="156">
        <f t="shared" si="0"/>
        <v>0</v>
      </c>
      <c r="F37" s="156">
        <f t="shared" si="0"/>
        <v>0</v>
      </c>
      <c r="G37" s="156">
        <f t="shared" si="0"/>
        <v>0</v>
      </c>
      <c r="H37" s="156">
        <f t="shared" si="0"/>
        <v>0</v>
      </c>
      <c r="I37" s="156">
        <f t="shared" si="0"/>
        <v>0</v>
      </c>
      <c r="J37" s="156">
        <f t="shared" si="0"/>
        <v>0</v>
      </c>
      <c r="K37" s="156">
        <f t="shared" si="0"/>
        <v>0</v>
      </c>
      <c r="L37" s="156">
        <f t="shared" si="0"/>
        <v>0</v>
      </c>
      <c r="M37" s="156">
        <f t="shared" si="0"/>
        <v>0</v>
      </c>
      <c r="N37" s="156">
        <f t="shared" si="0"/>
        <v>0</v>
      </c>
      <c r="O37" s="156">
        <f t="shared" si="0"/>
        <v>0</v>
      </c>
      <c r="P37" s="156">
        <f t="shared" si="0"/>
        <v>0</v>
      </c>
      <c r="Q37" s="156">
        <f t="shared" si="0"/>
        <v>0</v>
      </c>
      <c r="R37" s="156">
        <f t="shared" si="1"/>
        <v>0</v>
      </c>
      <c r="S37" s="156">
        <f t="shared" si="1"/>
        <v>0</v>
      </c>
      <c r="T37" s="159">
        <f t="shared" si="11"/>
        <v>0</v>
      </c>
      <c r="U37" s="192"/>
      <c r="V37" s="156">
        <v>13</v>
      </c>
      <c r="W37" s="156">
        <f t="shared" si="2"/>
        <v>0</v>
      </c>
      <c r="X37" s="156">
        <f t="shared" si="2"/>
        <v>0</v>
      </c>
      <c r="Y37" s="156">
        <f t="shared" si="2"/>
        <v>0</v>
      </c>
      <c r="Z37" s="156">
        <f t="shared" si="2"/>
        <v>0</v>
      </c>
      <c r="AA37" s="156">
        <f t="shared" si="2"/>
        <v>0</v>
      </c>
      <c r="AB37" s="156">
        <f t="shared" si="2"/>
        <v>0</v>
      </c>
      <c r="AC37" s="156">
        <f t="shared" si="2"/>
        <v>0</v>
      </c>
      <c r="AD37" s="156">
        <f t="shared" si="2"/>
        <v>0</v>
      </c>
      <c r="AE37" s="156">
        <f t="shared" si="2"/>
        <v>0</v>
      </c>
      <c r="AF37" s="156">
        <f t="shared" si="2"/>
        <v>0</v>
      </c>
      <c r="AG37" s="156">
        <f t="shared" si="2"/>
        <v>0</v>
      </c>
      <c r="AH37" s="156">
        <f t="shared" si="2"/>
        <v>0</v>
      </c>
      <c r="AI37" s="156">
        <f t="shared" si="2"/>
        <v>0</v>
      </c>
      <c r="AJ37" s="156">
        <f t="shared" si="2"/>
        <v>0</v>
      </c>
      <c r="AK37" s="156">
        <f t="shared" si="2"/>
        <v>0</v>
      </c>
      <c r="AL37" s="156">
        <f t="shared" si="3"/>
        <v>0</v>
      </c>
      <c r="AM37" s="156">
        <f t="shared" si="3"/>
        <v>0</v>
      </c>
      <c r="AN37" s="156">
        <f t="shared" si="3"/>
        <v>0</v>
      </c>
      <c r="AO37" s="159">
        <f t="shared" si="12"/>
        <v>0</v>
      </c>
      <c r="AP37" s="192"/>
      <c r="AQ37" s="156">
        <v>13</v>
      </c>
      <c r="AR37" s="156">
        <f t="shared" si="4"/>
        <v>0</v>
      </c>
      <c r="AS37" s="156">
        <f t="shared" si="4"/>
        <v>0</v>
      </c>
      <c r="AT37" s="156">
        <f t="shared" si="4"/>
        <v>0</v>
      </c>
      <c r="AU37" s="156">
        <f t="shared" si="4"/>
        <v>0</v>
      </c>
      <c r="AV37" s="156">
        <f t="shared" si="4"/>
        <v>0</v>
      </c>
      <c r="AW37" s="156">
        <f t="shared" si="4"/>
        <v>0</v>
      </c>
      <c r="AX37" s="156">
        <f t="shared" si="4"/>
        <v>0</v>
      </c>
      <c r="AY37" s="156">
        <f t="shared" si="4"/>
        <v>0</v>
      </c>
      <c r="AZ37" s="156">
        <f t="shared" si="4"/>
        <v>0</v>
      </c>
      <c r="BA37" s="156">
        <f t="shared" si="4"/>
        <v>0</v>
      </c>
      <c r="BB37" s="156">
        <f t="shared" si="4"/>
        <v>0</v>
      </c>
      <c r="BC37" s="156">
        <f t="shared" si="4"/>
        <v>0</v>
      </c>
      <c r="BD37" s="156">
        <f t="shared" si="4"/>
        <v>0</v>
      </c>
      <c r="BE37" s="156">
        <f t="shared" si="4"/>
        <v>0</v>
      </c>
      <c r="BF37" s="156">
        <f t="shared" si="4"/>
        <v>0</v>
      </c>
      <c r="BG37" s="156">
        <f t="shared" si="4"/>
        <v>0</v>
      </c>
      <c r="BH37" s="156">
        <f t="shared" si="5"/>
        <v>0</v>
      </c>
      <c r="BI37" s="156">
        <f t="shared" si="5"/>
        <v>0</v>
      </c>
      <c r="BJ37" s="159">
        <f t="shared" si="13"/>
        <v>0</v>
      </c>
      <c r="BK37" s="192"/>
      <c r="BL37" s="156">
        <v>13</v>
      </c>
      <c r="BM37" s="156">
        <f t="shared" si="6"/>
        <v>0</v>
      </c>
      <c r="BN37" s="156">
        <f t="shared" si="6"/>
        <v>500</v>
      </c>
      <c r="BO37" s="156">
        <f t="shared" si="6"/>
        <v>0</v>
      </c>
      <c r="BP37" s="156">
        <f t="shared" si="6"/>
        <v>0</v>
      </c>
      <c r="BQ37" s="156">
        <f t="shared" si="6"/>
        <v>0</v>
      </c>
      <c r="BR37" s="156">
        <f t="shared" si="6"/>
        <v>0</v>
      </c>
      <c r="BS37" s="156">
        <f t="shared" si="6"/>
        <v>0</v>
      </c>
      <c r="BT37" s="156">
        <f t="shared" si="6"/>
        <v>0</v>
      </c>
      <c r="BU37" s="156">
        <f t="shared" si="6"/>
        <v>0</v>
      </c>
      <c r="BV37" s="156">
        <f t="shared" si="6"/>
        <v>0</v>
      </c>
      <c r="BW37" s="156">
        <f t="shared" si="7"/>
        <v>0</v>
      </c>
      <c r="BX37" s="156">
        <f t="shared" si="7"/>
        <v>0</v>
      </c>
      <c r="BY37" s="156">
        <f t="shared" si="7"/>
        <v>0</v>
      </c>
      <c r="BZ37" s="156">
        <f t="shared" si="7"/>
        <v>0</v>
      </c>
      <c r="CA37" s="156">
        <f t="shared" si="7"/>
        <v>0</v>
      </c>
      <c r="CB37" s="156">
        <f t="shared" si="7"/>
        <v>0</v>
      </c>
      <c r="CC37" s="156">
        <f t="shared" si="7"/>
        <v>0</v>
      </c>
      <c r="CD37" s="156">
        <f t="shared" si="7"/>
        <v>0</v>
      </c>
      <c r="CE37" s="159">
        <f t="shared" si="14"/>
        <v>500</v>
      </c>
      <c r="CF37" s="192"/>
      <c r="CG37" s="156">
        <v>13</v>
      </c>
      <c r="CH37" s="156">
        <f t="shared" si="8"/>
        <v>0</v>
      </c>
      <c r="CI37" s="156">
        <f t="shared" si="8"/>
        <v>500</v>
      </c>
      <c r="CJ37" s="156">
        <f t="shared" si="8"/>
        <v>0</v>
      </c>
      <c r="CK37" s="156">
        <f t="shared" si="8"/>
        <v>0</v>
      </c>
      <c r="CL37" s="156">
        <f t="shared" si="8"/>
        <v>0</v>
      </c>
      <c r="CM37" s="156">
        <f t="shared" si="9"/>
        <v>0</v>
      </c>
      <c r="CN37" s="156">
        <f t="shared" si="9"/>
        <v>0</v>
      </c>
      <c r="CO37" s="156">
        <f t="shared" si="9"/>
        <v>0</v>
      </c>
      <c r="CP37" s="156">
        <f t="shared" si="9"/>
        <v>0</v>
      </c>
      <c r="CQ37" s="156">
        <f t="shared" si="9"/>
        <v>0</v>
      </c>
      <c r="CR37" s="156">
        <f t="shared" si="9"/>
        <v>0</v>
      </c>
      <c r="CS37" s="156">
        <f t="shared" si="9"/>
        <v>0</v>
      </c>
      <c r="CT37" s="156">
        <f t="shared" si="9"/>
        <v>0</v>
      </c>
      <c r="CU37" s="156">
        <f t="shared" si="9"/>
        <v>0</v>
      </c>
      <c r="CV37" s="156">
        <f t="shared" si="9"/>
        <v>0</v>
      </c>
      <c r="CW37" s="156">
        <f t="shared" si="9"/>
        <v>0</v>
      </c>
      <c r="CX37" s="156">
        <f t="shared" si="9"/>
        <v>0</v>
      </c>
      <c r="CY37" s="156">
        <f t="shared" si="9"/>
        <v>0</v>
      </c>
      <c r="CZ37" s="159">
        <f t="shared" si="15"/>
        <v>500</v>
      </c>
      <c r="DA37" s="159"/>
      <c r="DB37" s="220"/>
      <c r="DC37" s="220"/>
      <c r="DD37" s="220">
        <f t="shared" si="10"/>
        <v>1000</v>
      </c>
    </row>
    <row r="38" spans="1:108" x14ac:dyDescent="0.25">
      <c r="A38" s="156">
        <v>14</v>
      </c>
      <c r="B38" s="156">
        <f t="shared" si="0"/>
        <v>0</v>
      </c>
      <c r="C38" s="156">
        <f t="shared" si="0"/>
        <v>0</v>
      </c>
      <c r="D38" s="156">
        <f t="shared" si="0"/>
        <v>0</v>
      </c>
      <c r="E38" s="156">
        <f t="shared" si="0"/>
        <v>0</v>
      </c>
      <c r="F38" s="156">
        <f t="shared" si="0"/>
        <v>0</v>
      </c>
      <c r="G38" s="156">
        <f t="shared" si="0"/>
        <v>0</v>
      </c>
      <c r="H38" s="156">
        <f t="shared" si="0"/>
        <v>0</v>
      </c>
      <c r="I38" s="156">
        <f t="shared" si="0"/>
        <v>0</v>
      </c>
      <c r="J38" s="156">
        <f t="shared" si="0"/>
        <v>0</v>
      </c>
      <c r="K38" s="156">
        <f t="shared" si="0"/>
        <v>0</v>
      </c>
      <c r="L38" s="156">
        <f t="shared" si="0"/>
        <v>0</v>
      </c>
      <c r="M38" s="156">
        <f t="shared" si="0"/>
        <v>0</v>
      </c>
      <c r="N38" s="156">
        <f t="shared" si="0"/>
        <v>0</v>
      </c>
      <c r="O38" s="156">
        <f t="shared" si="0"/>
        <v>0</v>
      </c>
      <c r="P38" s="156">
        <f t="shared" si="0"/>
        <v>0</v>
      </c>
      <c r="Q38" s="156">
        <f t="shared" si="0"/>
        <v>0</v>
      </c>
      <c r="R38" s="156">
        <f t="shared" si="1"/>
        <v>0</v>
      </c>
      <c r="S38" s="156">
        <f t="shared" si="1"/>
        <v>0</v>
      </c>
      <c r="T38" s="159">
        <f t="shared" si="11"/>
        <v>0</v>
      </c>
      <c r="U38" s="192"/>
      <c r="V38" s="156">
        <v>14</v>
      </c>
      <c r="W38" s="156">
        <f t="shared" si="2"/>
        <v>0</v>
      </c>
      <c r="X38" s="156">
        <f t="shared" si="2"/>
        <v>0</v>
      </c>
      <c r="Y38" s="156">
        <f t="shared" si="2"/>
        <v>0</v>
      </c>
      <c r="Z38" s="156">
        <f t="shared" si="2"/>
        <v>0</v>
      </c>
      <c r="AA38" s="156">
        <f t="shared" si="2"/>
        <v>0</v>
      </c>
      <c r="AB38" s="156">
        <f t="shared" si="2"/>
        <v>0</v>
      </c>
      <c r="AC38" s="156">
        <f t="shared" si="2"/>
        <v>0</v>
      </c>
      <c r="AD38" s="156">
        <f t="shared" si="2"/>
        <v>0</v>
      </c>
      <c r="AE38" s="156">
        <f t="shared" si="2"/>
        <v>0</v>
      </c>
      <c r="AF38" s="156">
        <f t="shared" si="2"/>
        <v>0</v>
      </c>
      <c r="AG38" s="156">
        <f t="shared" si="2"/>
        <v>0</v>
      </c>
      <c r="AH38" s="156">
        <f t="shared" si="2"/>
        <v>0</v>
      </c>
      <c r="AI38" s="156">
        <f t="shared" si="2"/>
        <v>0</v>
      </c>
      <c r="AJ38" s="156">
        <f t="shared" si="2"/>
        <v>0</v>
      </c>
      <c r="AK38" s="156">
        <f t="shared" si="2"/>
        <v>0</v>
      </c>
      <c r="AL38" s="156">
        <f t="shared" si="3"/>
        <v>0</v>
      </c>
      <c r="AM38" s="156">
        <f t="shared" si="3"/>
        <v>0</v>
      </c>
      <c r="AN38" s="156">
        <f t="shared" si="3"/>
        <v>0</v>
      </c>
      <c r="AO38" s="159">
        <f t="shared" si="12"/>
        <v>0</v>
      </c>
      <c r="AP38" s="192"/>
      <c r="AQ38" s="156">
        <v>14</v>
      </c>
      <c r="AR38" s="156">
        <f t="shared" si="4"/>
        <v>0</v>
      </c>
      <c r="AS38" s="156">
        <f t="shared" si="4"/>
        <v>0</v>
      </c>
      <c r="AT38" s="156">
        <f t="shared" si="4"/>
        <v>0</v>
      </c>
      <c r="AU38" s="156">
        <f t="shared" si="4"/>
        <v>0</v>
      </c>
      <c r="AV38" s="156">
        <f t="shared" si="4"/>
        <v>0</v>
      </c>
      <c r="AW38" s="156">
        <f t="shared" si="4"/>
        <v>0</v>
      </c>
      <c r="AX38" s="156">
        <f t="shared" si="4"/>
        <v>0</v>
      </c>
      <c r="AY38" s="156">
        <f t="shared" si="4"/>
        <v>0</v>
      </c>
      <c r="AZ38" s="156">
        <f t="shared" si="4"/>
        <v>0</v>
      </c>
      <c r="BA38" s="156">
        <f t="shared" si="4"/>
        <v>0</v>
      </c>
      <c r="BB38" s="156">
        <f t="shared" si="4"/>
        <v>0</v>
      </c>
      <c r="BC38" s="156">
        <f t="shared" si="4"/>
        <v>0</v>
      </c>
      <c r="BD38" s="156">
        <f t="shared" si="4"/>
        <v>0</v>
      </c>
      <c r="BE38" s="156">
        <f t="shared" si="4"/>
        <v>0</v>
      </c>
      <c r="BF38" s="156">
        <f t="shared" si="4"/>
        <v>0</v>
      </c>
      <c r="BG38" s="156">
        <f t="shared" si="4"/>
        <v>0</v>
      </c>
      <c r="BH38" s="156">
        <f t="shared" si="5"/>
        <v>0</v>
      </c>
      <c r="BI38" s="156">
        <f t="shared" si="5"/>
        <v>0</v>
      </c>
      <c r="BJ38" s="159">
        <f t="shared" si="13"/>
        <v>0</v>
      </c>
      <c r="BK38" s="192"/>
      <c r="BL38" s="156">
        <v>14</v>
      </c>
      <c r="BM38" s="156">
        <f t="shared" si="6"/>
        <v>0</v>
      </c>
      <c r="BN38" s="156">
        <f t="shared" si="6"/>
        <v>500</v>
      </c>
      <c r="BO38" s="156">
        <f t="shared" si="6"/>
        <v>0</v>
      </c>
      <c r="BP38" s="156">
        <f t="shared" si="6"/>
        <v>0</v>
      </c>
      <c r="BQ38" s="156">
        <f t="shared" si="6"/>
        <v>0</v>
      </c>
      <c r="BR38" s="156">
        <f t="shared" si="6"/>
        <v>0</v>
      </c>
      <c r="BS38" s="156">
        <f t="shared" si="6"/>
        <v>0</v>
      </c>
      <c r="BT38" s="156">
        <f t="shared" si="6"/>
        <v>0</v>
      </c>
      <c r="BU38" s="156">
        <f t="shared" si="6"/>
        <v>0</v>
      </c>
      <c r="BV38" s="156">
        <f t="shared" si="6"/>
        <v>0</v>
      </c>
      <c r="BW38" s="156">
        <f t="shared" si="7"/>
        <v>0</v>
      </c>
      <c r="BX38" s="156">
        <f t="shared" si="7"/>
        <v>0</v>
      </c>
      <c r="BY38" s="156">
        <f t="shared" si="7"/>
        <v>0</v>
      </c>
      <c r="BZ38" s="156">
        <f t="shared" si="7"/>
        <v>0</v>
      </c>
      <c r="CA38" s="156">
        <f t="shared" si="7"/>
        <v>0</v>
      </c>
      <c r="CB38" s="156">
        <f t="shared" si="7"/>
        <v>0</v>
      </c>
      <c r="CC38" s="156">
        <f t="shared" si="7"/>
        <v>0</v>
      </c>
      <c r="CD38" s="156">
        <f t="shared" si="7"/>
        <v>0</v>
      </c>
      <c r="CE38" s="159">
        <f t="shared" si="14"/>
        <v>500</v>
      </c>
      <c r="CF38" s="192"/>
      <c r="CG38" s="156">
        <v>14</v>
      </c>
      <c r="CH38" s="156">
        <f t="shared" si="8"/>
        <v>0</v>
      </c>
      <c r="CI38" s="156">
        <f t="shared" si="8"/>
        <v>500</v>
      </c>
      <c r="CJ38" s="156">
        <f t="shared" si="8"/>
        <v>0</v>
      </c>
      <c r="CK38" s="156">
        <f t="shared" si="8"/>
        <v>0</v>
      </c>
      <c r="CL38" s="156">
        <f t="shared" si="8"/>
        <v>0</v>
      </c>
      <c r="CM38" s="156">
        <f t="shared" si="9"/>
        <v>0</v>
      </c>
      <c r="CN38" s="156">
        <f t="shared" si="9"/>
        <v>0</v>
      </c>
      <c r="CO38" s="156">
        <f t="shared" si="9"/>
        <v>0</v>
      </c>
      <c r="CP38" s="156">
        <f t="shared" si="9"/>
        <v>0</v>
      </c>
      <c r="CQ38" s="156">
        <f t="shared" si="9"/>
        <v>0</v>
      </c>
      <c r="CR38" s="156">
        <f t="shared" si="9"/>
        <v>0</v>
      </c>
      <c r="CS38" s="156">
        <f t="shared" si="9"/>
        <v>0</v>
      </c>
      <c r="CT38" s="156">
        <f t="shared" si="9"/>
        <v>0</v>
      </c>
      <c r="CU38" s="156">
        <f t="shared" si="9"/>
        <v>0</v>
      </c>
      <c r="CV38" s="156">
        <f t="shared" si="9"/>
        <v>0</v>
      </c>
      <c r="CW38" s="156">
        <f t="shared" si="9"/>
        <v>0</v>
      </c>
      <c r="CX38" s="156">
        <f t="shared" si="9"/>
        <v>0</v>
      </c>
      <c r="CY38" s="156">
        <f t="shared" si="9"/>
        <v>0</v>
      </c>
      <c r="CZ38" s="159">
        <f t="shared" si="15"/>
        <v>500</v>
      </c>
      <c r="DA38" s="159"/>
      <c r="DB38" s="220"/>
      <c r="DC38" s="220"/>
      <c r="DD38" s="220">
        <f t="shared" si="10"/>
        <v>1000</v>
      </c>
    </row>
    <row r="39" spans="1:108" x14ac:dyDescent="0.25">
      <c r="A39" s="156">
        <v>15</v>
      </c>
      <c r="B39" s="156">
        <f t="shared" si="0"/>
        <v>0</v>
      </c>
      <c r="C39" s="156">
        <f t="shared" si="0"/>
        <v>0</v>
      </c>
      <c r="D39" s="156">
        <f t="shared" si="0"/>
        <v>0</v>
      </c>
      <c r="E39" s="156">
        <f t="shared" si="0"/>
        <v>0</v>
      </c>
      <c r="F39" s="156">
        <f t="shared" si="0"/>
        <v>0</v>
      </c>
      <c r="G39" s="156">
        <f t="shared" si="0"/>
        <v>0</v>
      </c>
      <c r="H39" s="156">
        <f t="shared" si="0"/>
        <v>0</v>
      </c>
      <c r="I39" s="156">
        <f t="shared" si="0"/>
        <v>0</v>
      </c>
      <c r="J39" s="156">
        <f t="shared" si="0"/>
        <v>0</v>
      </c>
      <c r="K39" s="156">
        <f t="shared" si="0"/>
        <v>0</v>
      </c>
      <c r="L39" s="156">
        <f t="shared" si="0"/>
        <v>0</v>
      </c>
      <c r="M39" s="156">
        <f t="shared" si="0"/>
        <v>0</v>
      </c>
      <c r="N39" s="156">
        <f t="shared" si="0"/>
        <v>0</v>
      </c>
      <c r="O39" s="156">
        <f t="shared" si="0"/>
        <v>0</v>
      </c>
      <c r="P39" s="156">
        <f t="shared" si="0"/>
        <v>0</v>
      </c>
      <c r="Q39" s="156">
        <f t="shared" si="0"/>
        <v>0</v>
      </c>
      <c r="R39" s="156">
        <f t="shared" si="1"/>
        <v>0</v>
      </c>
      <c r="S39" s="156">
        <f t="shared" si="1"/>
        <v>0</v>
      </c>
      <c r="T39" s="159">
        <f t="shared" si="11"/>
        <v>0</v>
      </c>
      <c r="U39" s="192"/>
      <c r="V39" s="156">
        <v>15</v>
      </c>
      <c r="W39" s="156">
        <f t="shared" si="2"/>
        <v>0</v>
      </c>
      <c r="X39" s="156">
        <f t="shared" si="2"/>
        <v>0</v>
      </c>
      <c r="Y39" s="156">
        <f t="shared" si="2"/>
        <v>0</v>
      </c>
      <c r="Z39" s="156">
        <f t="shared" si="2"/>
        <v>0</v>
      </c>
      <c r="AA39" s="156">
        <f t="shared" si="2"/>
        <v>0</v>
      </c>
      <c r="AB39" s="156">
        <f t="shared" si="2"/>
        <v>0</v>
      </c>
      <c r="AC39" s="156">
        <f t="shared" si="2"/>
        <v>0</v>
      </c>
      <c r="AD39" s="156">
        <f t="shared" si="2"/>
        <v>0</v>
      </c>
      <c r="AE39" s="156">
        <f t="shared" si="2"/>
        <v>0</v>
      </c>
      <c r="AF39" s="156">
        <f t="shared" si="2"/>
        <v>0</v>
      </c>
      <c r="AG39" s="156">
        <f t="shared" si="2"/>
        <v>0</v>
      </c>
      <c r="AH39" s="156">
        <f t="shared" si="2"/>
        <v>0</v>
      </c>
      <c r="AI39" s="156">
        <f t="shared" si="2"/>
        <v>0</v>
      </c>
      <c r="AJ39" s="156">
        <f t="shared" si="2"/>
        <v>0</v>
      </c>
      <c r="AK39" s="156">
        <f t="shared" si="2"/>
        <v>0</v>
      </c>
      <c r="AL39" s="156">
        <f t="shared" si="3"/>
        <v>0</v>
      </c>
      <c r="AM39" s="156">
        <f t="shared" si="3"/>
        <v>0</v>
      </c>
      <c r="AN39" s="156">
        <f t="shared" si="3"/>
        <v>0</v>
      </c>
      <c r="AO39" s="159">
        <f t="shared" si="12"/>
        <v>0</v>
      </c>
      <c r="AP39" s="192"/>
      <c r="AQ39" s="156">
        <v>15</v>
      </c>
      <c r="AR39" s="156">
        <f t="shared" si="4"/>
        <v>0</v>
      </c>
      <c r="AS39" s="156">
        <f t="shared" si="4"/>
        <v>0</v>
      </c>
      <c r="AT39" s="156">
        <f t="shared" si="4"/>
        <v>0</v>
      </c>
      <c r="AU39" s="156">
        <f t="shared" si="4"/>
        <v>0</v>
      </c>
      <c r="AV39" s="156">
        <f t="shared" si="4"/>
        <v>0</v>
      </c>
      <c r="AW39" s="156">
        <f t="shared" si="4"/>
        <v>0</v>
      </c>
      <c r="AX39" s="156">
        <f t="shared" si="4"/>
        <v>0</v>
      </c>
      <c r="AY39" s="156">
        <f t="shared" si="4"/>
        <v>0</v>
      </c>
      <c r="AZ39" s="156">
        <f t="shared" si="4"/>
        <v>0</v>
      </c>
      <c r="BA39" s="156">
        <f t="shared" si="4"/>
        <v>0</v>
      </c>
      <c r="BB39" s="156">
        <f t="shared" si="4"/>
        <v>0</v>
      </c>
      <c r="BC39" s="156">
        <f t="shared" si="4"/>
        <v>0</v>
      </c>
      <c r="BD39" s="156">
        <f t="shared" si="4"/>
        <v>0</v>
      </c>
      <c r="BE39" s="156">
        <f t="shared" si="4"/>
        <v>0</v>
      </c>
      <c r="BF39" s="156">
        <f t="shared" si="4"/>
        <v>0</v>
      </c>
      <c r="BG39" s="156">
        <f t="shared" si="4"/>
        <v>0</v>
      </c>
      <c r="BH39" s="156">
        <f t="shared" si="5"/>
        <v>0</v>
      </c>
      <c r="BI39" s="156">
        <f t="shared" si="5"/>
        <v>0</v>
      </c>
      <c r="BJ39" s="159">
        <f t="shared" si="13"/>
        <v>0</v>
      </c>
      <c r="BK39" s="192"/>
      <c r="BL39" s="156">
        <v>15</v>
      </c>
      <c r="BM39" s="156">
        <f t="shared" si="6"/>
        <v>0</v>
      </c>
      <c r="BN39" s="156">
        <f t="shared" si="6"/>
        <v>500</v>
      </c>
      <c r="BO39" s="156">
        <f t="shared" si="6"/>
        <v>0</v>
      </c>
      <c r="BP39" s="156">
        <f t="shared" si="6"/>
        <v>0</v>
      </c>
      <c r="BQ39" s="156">
        <f t="shared" si="6"/>
        <v>0</v>
      </c>
      <c r="BR39" s="156">
        <f t="shared" si="6"/>
        <v>0</v>
      </c>
      <c r="BS39" s="156">
        <f t="shared" si="6"/>
        <v>0</v>
      </c>
      <c r="BT39" s="156">
        <f t="shared" si="6"/>
        <v>0</v>
      </c>
      <c r="BU39" s="156">
        <f t="shared" si="6"/>
        <v>0</v>
      </c>
      <c r="BV39" s="156">
        <f t="shared" si="6"/>
        <v>0</v>
      </c>
      <c r="BW39" s="156">
        <f t="shared" si="7"/>
        <v>0</v>
      </c>
      <c r="BX39" s="156">
        <f t="shared" si="7"/>
        <v>0</v>
      </c>
      <c r="BY39" s="156">
        <f t="shared" si="7"/>
        <v>0</v>
      </c>
      <c r="BZ39" s="156">
        <f t="shared" si="7"/>
        <v>0</v>
      </c>
      <c r="CA39" s="156">
        <f t="shared" si="7"/>
        <v>0</v>
      </c>
      <c r="CB39" s="156">
        <f t="shared" si="7"/>
        <v>0</v>
      </c>
      <c r="CC39" s="156">
        <f t="shared" si="7"/>
        <v>0</v>
      </c>
      <c r="CD39" s="156">
        <f t="shared" si="7"/>
        <v>0</v>
      </c>
      <c r="CE39" s="159">
        <f t="shared" si="14"/>
        <v>500</v>
      </c>
      <c r="CF39" s="192"/>
      <c r="CG39" s="156">
        <v>15</v>
      </c>
      <c r="CH39" s="156">
        <f t="shared" si="8"/>
        <v>0</v>
      </c>
      <c r="CI39" s="156">
        <f t="shared" si="8"/>
        <v>500</v>
      </c>
      <c r="CJ39" s="156">
        <f t="shared" si="8"/>
        <v>0</v>
      </c>
      <c r="CK39" s="156">
        <f t="shared" si="8"/>
        <v>0</v>
      </c>
      <c r="CL39" s="156">
        <f t="shared" si="8"/>
        <v>0</v>
      </c>
      <c r="CM39" s="156">
        <f t="shared" si="9"/>
        <v>0</v>
      </c>
      <c r="CN39" s="156">
        <f t="shared" si="9"/>
        <v>0</v>
      </c>
      <c r="CO39" s="156">
        <f t="shared" si="9"/>
        <v>0</v>
      </c>
      <c r="CP39" s="156">
        <f t="shared" si="9"/>
        <v>0</v>
      </c>
      <c r="CQ39" s="156">
        <f t="shared" si="9"/>
        <v>0</v>
      </c>
      <c r="CR39" s="156">
        <f t="shared" si="9"/>
        <v>0</v>
      </c>
      <c r="CS39" s="156">
        <f t="shared" si="9"/>
        <v>0</v>
      </c>
      <c r="CT39" s="156">
        <f t="shared" si="9"/>
        <v>0</v>
      </c>
      <c r="CU39" s="156">
        <f t="shared" si="9"/>
        <v>0</v>
      </c>
      <c r="CV39" s="156">
        <f t="shared" si="9"/>
        <v>0</v>
      </c>
      <c r="CW39" s="156">
        <f t="shared" si="9"/>
        <v>0</v>
      </c>
      <c r="CX39" s="156">
        <f t="shared" si="9"/>
        <v>0</v>
      </c>
      <c r="CY39" s="156">
        <f t="shared" si="9"/>
        <v>0</v>
      </c>
      <c r="CZ39" s="159">
        <f t="shared" si="15"/>
        <v>500</v>
      </c>
      <c r="DA39" s="159"/>
      <c r="DB39" s="220"/>
      <c r="DC39" s="220"/>
      <c r="DD39" s="220">
        <f t="shared" si="10"/>
        <v>1000</v>
      </c>
    </row>
    <row r="40" spans="1:108" x14ac:dyDescent="0.25">
      <c r="A40" s="156">
        <v>16</v>
      </c>
      <c r="B40" s="156">
        <f t="shared" si="0"/>
        <v>0</v>
      </c>
      <c r="C40" s="156">
        <f t="shared" si="0"/>
        <v>0</v>
      </c>
      <c r="D40" s="156">
        <f t="shared" si="0"/>
        <v>0</v>
      </c>
      <c r="E40" s="156">
        <f t="shared" si="0"/>
        <v>0</v>
      </c>
      <c r="F40" s="156">
        <f t="shared" si="0"/>
        <v>0</v>
      </c>
      <c r="G40" s="156">
        <f t="shared" si="0"/>
        <v>0</v>
      </c>
      <c r="H40" s="156">
        <f t="shared" si="0"/>
        <v>0</v>
      </c>
      <c r="I40" s="156">
        <f t="shared" si="0"/>
        <v>0</v>
      </c>
      <c r="J40" s="156">
        <f t="shared" si="0"/>
        <v>0</v>
      </c>
      <c r="K40" s="156">
        <f t="shared" si="0"/>
        <v>0</v>
      </c>
      <c r="L40" s="156">
        <f t="shared" si="0"/>
        <v>0</v>
      </c>
      <c r="M40" s="156">
        <f t="shared" si="0"/>
        <v>0</v>
      </c>
      <c r="N40" s="156">
        <f t="shared" si="0"/>
        <v>0</v>
      </c>
      <c r="O40" s="156">
        <f t="shared" si="0"/>
        <v>0</v>
      </c>
      <c r="P40" s="156">
        <f t="shared" si="0"/>
        <v>0</v>
      </c>
      <c r="Q40" s="156">
        <f t="shared" ref="Q40:S49" si="16">IF($A40&lt;Q$18,0,IF($A40=Q$18,Q$17,IF($A40&gt;(((Q$19-1)*Q$20)+Q$18),0,IF(ROUND(($A40-Q$18)/Q$20,0)=ROUND(($A40-Q$18)/Q$20,1),Q$17,0))))</f>
        <v>0</v>
      </c>
      <c r="R40" s="156">
        <f t="shared" si="16"/>
        <v>0</v>
      </c>
      <c r="S40" s="156">
        <f t="shared" si="16"/>
        <v>0</v>
      </c>
      <c r="T40" s="159">
        <f t="shared" si="11"/>
        <v>0</v>
      </c>
      <c r="U40" s="192"/>
      <c r="V40" s="156">
        <v>16</v>
      </c>
      <c r="W40" s="156">
        <f t="shared" si="2"/>
        <v>0</v>
      </c>
      <c r="X40" s="156">
        <f t="shared" si="2"/>
        <v>0</v>
      </c>
      <c r="Y40" s="156">
        <f t="shared" si="2"/>
        <v>0</v>
      </c>
      <c r="Z40" s="156">
        <f t="shared" si="2"/>
        <v>0</v>
      </c>
      <c r="AA40" s="156">
        <f t="shared" si="2"/>
        <v>0</v>
      </c>
      <c r="AB40" s="156">
        <f t="shared" si="2"/>
        <v>0</v>
      </c>
      <c r="AC40" s="156">
        <f t="shared" si="2"/>
        <v>0</v>
      </c>
      <c r="AD40" s="156">
        <f t="shared" si="2"/>
        <v>0</v>
      </c>
      <c r="AE40" s="156">
        <f t="shared" si="2"/>
        <v>0</v>
      </c>
      <c r="AF40" s="156">
        <f t="shared" si="2"/>
        <v>0</v>
      </c>
      <c r="AG40" s="156">
        <f t="shared" si="2"/>
        <v>0</v>
      </c>
      <c r="AH40" s="156">
        <f t="shared" si="2"/>
        <v>0</v>
      </c>
      <c r="AI40" s="156">
        <f t="shared" si="2"/>
        <v>0</v>
      </c>
      <c r="AJ40" s="156">
        <f t="shared" si="2"/>
        <v>0</v>
      </c>
      <c r="AK40" s="156">
        <f t="shared" si="2"/>
        <v>0</v>
      </c>
      <c r="AL40" s="156">
        <f t="shared" si="3"/>
        <v>0</v>
      </c>
      <c r="AM40" s="156">
        <f t="shared" si="3"/>
        <v>0</v>
      </c>
      <c r="AN40" s="156">
        <f t="shared" si="3"/>
        <v>0</v>
      </c>
      <c r="AO40" s="159">
        <f t="shared" si="12"/>
        <v>0</v>
      </c>
      <c r="AP40" s="192"/>
      <c r="AQ40" s="156">
        <v>16</v>
      </c>
      <c r="AR40" s="156">
        <f t="shared" si="4"/>
        <v>0</v>
      </c>
      <c r="AS40" s="156">
        <f t="shared" si="4"/>
        <v>0</v>
      </c>
      <c r="AT40" s="156">
        <f t="shared" si="4"/>
        <v>0</v>
      </c>
      <c r="AU40" s="156">
        <f t="shared" si="4"/>
        <v>0</v>
      </c>
      <c r="AV40" s="156">
        <f t="shared" si="4"/>
        <v>0</v>
      </c>
      <c r="AW40" s="156">
        <f t="shared" si="4"/>
        <v>0</v>
      </c>
      <c r="AX40" s="156">
        <f t="shared" si="4"/>
        <v>0</v>
      </c>
      <c r="AY40" s="156">
        <f t="shared" si="4"/>
        <v>0</v>
      </c>
      <c r="AZ40" s="156">
        <f t="shared" si="4"/>
        <v>0</v>
      </c>
      <c r="BA40" s="156">
        <f t="shared" si="4"/>
        <v>0</v>
      </c>
      <c r="BB40" s="156">
        <f t="shared" si="4"/>
        <v>0</v>
      </c>
      <c r="BC40" s="156">
        <f t="shared" si="4"/>
        <v>0</v>
      </c>
      <c r="BD40" s="156">
        <f t="shared" si="4"/>
        <v>0</v>
      </c>
      <c r="BE40" s="156">
        <f t="shared" si="4"/>
        <v>0</v>
      </c>
      <c r="BF40" s="156">
        <f t="shared" si="4"/>
        <v>0</v>
      </c>
      <c r="BG40" s="156">
        <f t="shared" ref="BG40:BI49" si="17">IF($A40&lt;BG$18,0,IF($A40=BG$18,BG$17,IF($A40&gt;(((BG$19-1)*BG$20)+BG$18),0,IF(ROUND(($A40-BG$18)/BG$20,0)=ROUND(($A40-BG$18)/BG$20,1),BG$17,0))))</f>
        <v>0</v>
      </c>
      <c r="BH40" s="156">
        <f t="shared" si="17"/>
        <v>0</v>
      </c>
      <c r="BI40" s="156">
        <f t="shared" si="17"/>
        <v>0</v>
      </c>
      <c r="BJ40" s="159">
        <f t="shared" si="13"/>
        <v>0</v>
      </c>
      <c r="BK40" s="192"/>
      <c r="BL40" s="156">
        <v>16</v>
      </c>
      <c r="BM40" s="156">
        <f t="shared" si="6"/>
        <v>0</v>
      </c>
      <c r="BN40" s="156">
        <f t="shared" si="6"/>
        <v>500</v>
      </c>
      <c r="BO40" s="156">
        <f t="shared" si="6"/>
        <v>0</v>
      </c>
      <c r="BP40" s="156">
        <f t="shared" si="6"/>
        <v>0</v>
      </c>
      <c r="BQ40" s="156">
        <f t="shared" si="6"/>
        <v>0</v>
      </c>
      <c r="BR40" s="156">
        <f t="shared" si="6"/>
        <v>0</v>
      </c>
      <c r="BS40" s="156">
        <f t="shared" si="6"/>
        <v>0</v>
      </c>
      <c r="BT40" s="156">
        <f t="shared" si="6"/>
        <v>0</v>
      </c>
      <c r="BU40" s="156">
        <f t="shared" si="6"/>
        <v>0</v>
      </c>
      <c r="BV40" s="156">
        <f t="shared" si="6"/>
        <v>0</v>
      </c>
      <c r="BW40" s="156">
        <f t="shared" si="7"/>
        <v>0</v>
      </c>
      <c r="BX40" s="156">
        <f t="shared" si="7"/>
        <v>0</v>
      </c>
      <c r="BY40" s="156">
        <f t="shared" si="7"/>
        <v>0</v>
      </c>
      <c r="BZ40" s="156">
        <f t="shared" si="7"/>
        <v>0</v>
      </c>
      <c r="CA40" s="156">
        <f t="shared" si="7"/>
        <v>0</v>
      </c>
      <c r="CB40" s="156">
        <f t="shared" si="7"/>
        <v>0</v>
      </c>
      <c r="CC40" s="156">
        <f t="shared" si="7"/>
        <v>0</v>
      </c>
      <c r="CD40" s="156">
        <f t="shared" si="7"/>
        <v>0</v>
      </c>
      <c r="CE40" s="159">
        <f t="shared" si="14"/>
        <v>500</v>
      </c>
      <c r="CF40" s="192"/>
      <c r="CG40" s="156">
        <v>16</v>
      </c>
      <c r="CH40" s="156">
        <f t="shared" si="8"/>
        <v>0</v>
      </c>
      <c r="CI40" s="156">
        <f t="shared" si="8"/>
        <v>500</v>
      </c>
      <c r="CJ40" s="156">
        <f t="shared" si="8"/>
        <v>0</v>
      </c>
      <c r="CK40" s="156">
        <f t="shared" si="8"/>
        <v>0</v>
      </c>
      <c r="CL40" s="156">
        <f t="shared" si="8"/>
        <v>0</v>
      </c>
      <c r="CM40" s="156">
        <f t="shared" si="9"/>
        <v>0</v>
      </c>
      <c r="CN40" s="156">
        <f t="shared" si="9"/>
        <v>0</v>
      </c>
      <c r="CO40" s="156">
        <f t="shared" si="9"/>
        <v>0</v>
      </c>
      <c r="CP40" s="156">
        <f t="shared" si="9"/>
        <v>0</v>
      </c>
      <c r="CQ40" s="156">
        <f t="shared" si="9"/>
        <v>0</v>
      </c>
      <c r="CR40" s="156">
        <f t="shared" si="9"/>
        <v>0</v>
      </c>
      <c r="CS40" s="156">
        <f t="shared" si="9"/>
        <v>0</v>
      </c>
      <c r="CT40" s="156">
        <f t="shared" si="9"/>
        <v>0</v>
      </c>
      <c r="CU40" s="156">
        <f t="shared" si="9"/>
        <v>0</v>
      </c>
      <c r="CV40" s="156">
        <f t="shared" si="9"/>
        <v>0</v>
      </c>
      <c r="CW40" s="156">
        <f t="shared" si="9"/>
        <v>0</v>
      </c>
      <c r="CX40" s="156">
        <f t="shared" si="9"/>
        <v>0</v>
      </c>
      <c r="CY40" s="156">
        <f t="shared" si="9"/>
        <v>0</v>
      </c>
      <c r="CZ40" s="159">
        <f t="shared" si="15"/>
        <v>500</v>
      </c>
      <c r="DA40" s="159"/>
      <c r="DB40" s="220"/>
      <c r="DC40" s="220"/>
      <c r="DD40" s="220">
        <f t="shared" si="10"/>
        <v>1000</v>
      </c>
    </row>
    <row r="41" spans="1:108" x14ac:dyDescent="0.25">
      <c r="A41" s="156">
        <v>17</v>
      </c>
      <c r="B41" s="156">
        <f t="shared" ref="B41:Q49" si="18">IF($A41&lt;B$18,0,IF($A41=B$18,B$17,IF($A41&gt;(((B$19-1)*B$20)+B$18),0,IF(ROUND(($A41-B$18)/B$20,0)=ROUND(($A41-B$18)/B$20,1),B$17,0))))</f>
        <v>0</v>
      </c>
      <c r="C41" s="156">
        <f t="shared" si="18"/>
        <v>0</v>
      </c>
      <c r="D41" s="156">
        <f t="shared" si="18"/>
        <v>0</v>
      </c>
      <c r="E41" s="156">
        <f t="shared" si="18"/>
        <v>0</v>
      </c>
      <c r="F41" s="156">
        <f t="shared" si="18"/>
        <v>0</v>
      </c>
      <c r="G41" s="156">
        <f t="shared" si="18"/>
        <v>0</v>
      </c>
      <c r="H41" s="156">
        <f t="shared" si="18"/>
        <v>0</v>
      </c>
      <c r="I41" s="156">
        <f t="shared" si="18"/>
        <v>0</v>
      </c>
      <c r="J41" s="156">
        <f t="shared" si="18"/>
        <v>0</v>
      </c>
      <c r="K41" s="156">
        <f t="shared" si="18"/>
        <v>0</v>
      </c>
      <c r="L41" s="156">
        <f t="shared" si="18"/>
        <v>0</v>
      </c>
      <c r="M41" s="156">
        <f t="shared" si="18"/>
        <v>0</v>
      </c>
      <c r="N41" s="156">
        <f t="shared" si="18"/>
        <v>0</v>
      </c>
      <c r="O41" s="156">
        <f t="shared" si="18"/>
        <v>0</v>
      </c>
      <c r="P41" s="156">
        <f t="shared" si="18"/>
        <v>0</v>
      </c>
      <c r="Q41" s="156">
        <f t="shared" si="18"/>
        <v>0</v>
      </c>
      <c r="R41" s="156">
        <f t="shared" si="16"/>
        <v>0</v>
      </c>
      <c r="S41" s="156">
        <f t="shared" si="16"/>
        <v>0</v>
      </c>
      <c r="T41" s="159">
        <f t="shared" si="11"/>
        <v>0</v>
      </c>
      <c r="U41" s="192"/>
      <c r="V41" s="156">
        <v>17</v>
      </c>
      <c r="W41" s="156">
        <f t="shared" ref="W41:AL49" si="19">IF($A41&lt;W$18,0,IF($A41=W$18,W$17,IF($A41&gt;(((W$19-1)*W$20)+W$18),0,IF(ROUND(($A41-W$18)/W$20,0)=ROUND(($A41-W$18)/W$20,1),W$17,0))))</f>
        <v>0</v>
      </c>
      <c r="X41" s="156">
        <f t="shared" si="19"/>
        <v>0</v>
      </c>
      <c r="Y41" s="156">
        <f t="shared" si="19"/>
        <v>0</v>
      </c>
      <c r="Z41" s="156">
        <f t="shared" si="19"/>
        <v>0</v>
      </c>
      <c r="AA41" s="156">
        <f t="shared" si="19"/>
        <v>0</v>
      </c>
      <c r="AB41" s="156">
        <f t="shared" si="19"/>
        <v>0</v>
      </c>
      <c r="AC41" s="156">
        <f t="shared" si="19"/>
        <v>0</v>
      </c>
      <c r="AD41" s="156">
        <f t="shared" si="19"/>
        <v>0</v>
      </c>
      <c r="AE41" s="156">
        <f t="shared" si="19"/>
        <v>0</v>
      </c>
      <c r="AF41" s="156">
        <f t="shared" si="19"/>
        <v>0</v>
      </c>
      <c r="AG41" s="156">
        <f t="shared" si="19"/>
        <v>0</v>
      </c>
      <c r="AH41" s="156">
        <f t="shared" si="19"/>
        <v>0</v>
      </c>
      <c r="AI41" s="156">
        <f t="shared" si="19"/>
        <v>0</v>
      </c>
      <c r="AJ41" s="156">
        <f t="shared" si="19"/>
        <v>0</v>
      </c>
      <c r="AK41" s="156">
        <f t="shared" si="19"/>
        <v>0</v>
      </c>
      <c r="AL41" s="156">
        <f t="shared" si="19"/>
        <v>0</v>
      </c>
      <c r="AM41" s="156">
        <f t="shared" ref="AL41:AN49" si="20">IF($A41&lt;AM$18,0,IF($A41=AM$18,AM$17,IF($A41&gt;(((AM$19-1)*AM$20)+AM$18),0,IF(ROUND(($A41-AM$18)/AM$20,0)=ROUND(($A41-AM$18)/AM$20,1),AM$17,0))))</f>
        <v>0</v>
      </c>
      <c r="AN41" s="156">
        <f t="shared" si="20"/>
        <v>0</v>
      </c>
      <c r="AO41" s="159">
        <f t="shared" si="12"/>
        <v>0</v>
      </c>
      <c r="AP41" s="192"/>
      <c r="AQ41" s="156">
        <v>17</v>
      </c>
      <c r="AR41" s="156">
        <f t="shared" ref="AR41:BG49" si="21">IF($A41&lt;AR$18,0,IF($A41=AR$18,AR$17,IF($A41&gt;(((AR$19-1)*AR$20)+AR$18),0,IF(ROUND(($A41-AR$18)/AR$20,0)=ROUND(($A41-AR$18)/AR$20,1),AR$17,0))))</f>
        <v>0</v>
      </c>
      <c r="AS41" s="156">
        <f t="shared" si="21"/>
        <v>0</v>
      </c>
      <c r="AT41" s="156">
        <f t="shared" si="21"/>
        <v>0</v>
      </c>
      <c r="AU41" s="156">
        <f t="shared" si="21"/>
        <v>0</v>
      </c>
      <c r="AV41" s="156">
        <f t="shared" si="21"/>
        <v>0</v>
      </c>
      <c r="AW41" s="156">
        <f t="shared" si="21"/>
        <v>0</v>
      </c>
      <c r="AX41" s="156">
        <f t="shared" si="21"/>
        <v>0</v>
      </c>
      <c r="AY41" s="156">
        <f t="shared" si="21"/>
        <v>0</v>
      </c>
      <c r="AZ41" s="156">
        <f t="shared" si="21"/>
        <v>0</v>
      </c>
      <c r="BA41" s="156">
        <f t="shared" si="21"/>
        <v>0</v>
      </c>
      <c r="BB41" s="156">
        <f t="shared" si="21"/>
        <v>0</v>
      </c>
      <c r="BC41" s="156">
        <f t="shared" si="21"/>
        <v>0</v>
      </c>
      <c r="BD41" s="156">
        <f t="shared" si="21"/>
        <v>0</v>
      </c>
      <c r="BE41" s="156">
        <f t="shared" si="21"/>
        <v>0</v>
      </c>
      <c r="BF41" s="156">
        <f t="shared" si="21"/>
        <v>0</v>
      </c>
      <c r="BG41" s="156">
        <f t="shared" si="21"/>
        <v>0</v>
      </c>
      <c r="BH41" s="156">
        <f t="shared" si="17"/>
        <v>0</v>
      </c>
      <c r="BI41" s="156">
        <f t="shared" si="17"/>
        <v>0</v>
      </c>
      <c r="BJ41" s="159">
        <f t="shared" si="13"/>
        <v>0</v>
      </c>
      <c r="BK41" s="192"/>
      <c r="BL41" s="156">
        <v>17</v>
      </c>
      <c r="BM41" s="156">
        <f t="shared" ref="BM41:CB49" si="22">IF($A41&lt;BM$18,0,IF($A41=BM$18,BM$17,IF($A41&gt;(((BM$19-1)*BM$20)+BM$18),0,IF(ROUND(($A41-BM$18)/BM$20,0)=ROUND(($A41-BM$18)/BM$20,1),BM$17,0))))</f>
        <v>0</v>
      </c>
      <c r="BN41" s="156">
        <f t="shared" si="22"/>
        <v>500</v>
      </c>
      <c r="BO41" s="156">
        <f t="shared" si="22"/>
        <v>0</v>
      </c>
      <c r="BP41" s="156">
        <f t="shared" si="22"/>
        <v>0</v>
      </c>
      <c r="BQ41" s="156">
        <f t="shared" si="22"/>
        <v>0</v>
      </c>
      <c r="BR41" s="156">
        <f t="shared" si="22"/>
        <v>0</v>
      </c>
      <c r="BS41" s="156">
        <f t="shared" si="22"/>
        <v>0</v>
      </c>
      <c r="BT41" s="156">
        <f t="shared" si="22"/>
        <v>0</v>
      </c>
      <c r="BU41" s="156">
        <f t="shared" si="22"/>
        <v>0</v>
      </c>
      <c r="BV41" s="156">
        <f t="shared" si="22"/>
        <v>0</v>
      </c>
      <c r="BW41" s="156">
        <f t="shared" si="22"/>
        <v>0</v>
      </c>
      <c r="BX41" s="156">
        <f t="shared" si="22"/>
        <v>0</v>
      </c>
      <c r="BY41" s="156">
        <f t="shared" si="22"/>
        <v>0</v>
      </c>
      <c r="BZ41" s="156">
        <f t="shared" si="22"/>
        <v>0</v>
      </c>
      <c r="CA41" s="156">
        <f t="shared" si="22"/>
        <v>0</v>
      </c>
      <c r="CB41" s="156">
        <f t="shared" si="22"/>
        <v>0</v>
      </c>
      <c r="CC41" s="156">
        <f t="shared" ref="BW41:CD49" si="23">IF($A41&lt;CC$18,0,IF($A41=CC$18,CC$17,IF($A41&gt;(((CC$19-1)*CC$20)+CC$18),0,IF(ROUND(($A41-CC$18)/CC$20,0)=ROUND(($A41-CC$18)/CC$20,1),CC$17,0))))</f>
        <v>0</v>
      </c>
      <c r="CD41" s="156">
        <f t="shared" si="23"/>
        <v>0</v>
      </c>
      <c r="CE41" s="159">
        <f t="shared" si="14"/>
        <v>500</v>
      </c>
      <c r="CF41" s="192"/>
      <c r="CG41" s="156">
        <v>17</v>
      </c>
      <c r="CH41" s="156">
        <f t="shared" ref="CH41:CW49" si="24">IF($A41&lt;CH$18,0,IF($A41=CH$18,CH$17,IF($A41&gt;(((CH$19-1)*CH$20)+CH$18),0,IF(ROUND(($A41-CH$18)/CH$20,0)=ROUND(($A41-CH$18)/CH$20,1),CH$17,0))))</f>
        <v>0</v>
      </c>
      <c r="CI41" s="156">
        <f t="shared" si="24"/>
        <v>500</v>
      </c>
      <c r="CJ41" s="156">
        <f t="shared" si="24"/>
        <v>0</v>
      </c>
      <c r="CK41" s="156">
        <f t="shared" si="24"/>
        <v>0</v>
      </c>
      <c r="CL41" s="156">
        <f t="shared" si="24"/>
        <v>0</v>
      </c>
      <c r="CM41" s="156">
        <f t="shared" si="24"/>
        <v>0</v>
      </c>
      <c r="CN41" s="156">
        <f t="shared" si="24"/>
        <v>0</v>
      </c>
      <c r="CO41" s="156">
        <f t="shared" si="24"/>
        <v>0</v>
      </c>
      <c r="CP41" s="156">
        <f t="shared" si="24"/>
        <v>0</v>
      </c>
      <c r="CQ41" s="156">
        <f t="shared" si="24"/>
        <v>0</v>
      </c>
      <c r="CR41" s="156">
        <f t="shared" si="24"/>
        <v>0</v>
      </c>
      <c r="CS41" s="156">
        <f t="shared" si="24"/>
        <v>0</v>
      </c>
      <c r="CT41" s="156">
        <f t="shared" si="24"/>
        <v>0</v>
      </c>
      <c r="CU41" s="156">
        <f t="shared" si="24"/>
        <v>0</v>
      </c>
      <c r="CV41" s="156">
        <f t="shared" si="24"/>
        <v>0</v>
      </c>
      <c r="CW41" s="156">
        <f t="shared" si="24"/>
        <v>0</v>
      </c>
      <c r="CX41" s="156">
        <f t="shared" ref="CW41:CY49" si="25">IF($A41&lt;CX$18,0,IF($A41=CX$18,CX$17,IF($A41&gt;(((CX$19-1)*CX$20)+CX$18),0,IF(ROUND(($A41-CX$18)/CX$20,0)=ROUND(($A41-CX$18)/CX$20,1),CX$17,0))))</f>
        <v>0</v>
      </c>
      <c r="CY41" s="156">
        <f t="shared" si="25"/>
        <v>0</v>
      </c>
      <c r="CZ41" s="159">
        <f t="shared" si="15"/>
        <v>500</v>
      </c>
      <c r="DA41" s="159"/>
      <c r="DB41" s="220"/>
      <c r="DC41" s="220"/>
      <c r="DD41" s="220">
        <f t="shared" si="10"/>
        <v>1000</v>
      </c>
    </row>
    <row r="42" spans="1:108" x14ac:dyDescent="0.25">
      <c r="A42" s="156">
        <v>18</v>
      </c>
      <c r="B42" s="156">
        <f t="shared" si="18"/>
        <v>0</v>
      </c>
      <c r="C42" s="156">
        <f t="shared" si="18"/>
        <v>0</v>
      </c>
      <c r="D42" s="156">
        <f t="shared" si="18"/>
        <v>0</v>
      </c>
      <c r="E42" s="156">
        <f t="shared" si="18"/>
        <v>0</v>
      </c>
      <c r="F42" s="156">
        <f t="shared" si="18"/>
        <v>0</v>
      </c>
      <c r="G42" s="156">
        <f t="shared" si="18"/>
        <v>0</v>
      </c>
      <c r="H42" s="156">
        <f t="shared" si="18"/>
        <v>0</v>
      </c>
      <c r="I42" s="156">
        <f t="shared" si="18"/>
        <v>0</v>
      </c>
      <c r="J42" s="156">
        <f t="shared" si="18"/>
        <v>0</v>
      </c>
      <c r="K42" s="156">
        <f t="shared" si="18"/>
        <v>0</v>
      </c>
      <c r="L42" s="156">
        <f t="shared" si="18"/>
        <v>0</v>
      </c>
      <c r="M42" s="156">
        <f t="shared" si="18"/>
        <v>0</v>
      </c>
      <c r="N42" s="156">
        <f t="shared" si="18"/>
        <v>0</v>
      </c>
      <c r="O42" s="156">
        <f t="shared" si="18"/>
        <v>0</v>
      </c>
      <c r="P42" s="156">
        <f t="shared" si="18"/>
        <v>0</v>
      </c>
      <c r="Q42" s="156">
        <f t="shared" si="18"/>
        <v>0</v>
      </c>
      <c r="R42" s="156">
        <f t="shared" si="16"/>
        <v>0</v>
      </c>
      <c r="S42" s="156">
        <f t="shared" si="16"/>
        <v>0</v>
      </c>
      <c r="T42" s="159">
        <f t="shared" si="11"/>
        <v>0</v>
      </c>
      <c r="U42" s="192"/>
      <c r="V42" s="156">
        <v>18</v>
      </c>
      <c r="W42" s="156">
        <f t="shared" si="19"/>
        <v>0</v>
      </c>
      <c r="X42" s="156">
        <f t="shared" si="19"/>
        <v>0</v>
      </c>
      <c r="Y42" s="156">
        <f t="shared" si="19"/>
        <v>0</v>
      </c>
      <c r="Z42" s="156">
        <f t="shared" si="19"/>
        <v>0</v>
      </c>
      <c r="AA42" s="156">
        <f t="shared" si="19"/>
        <v>0</v>
      </c>
      <c r="AB42" s="156">
        <f t="shared" si="19"/>
        <v>0</v>
      </c>
      <c r="AC42" s="156">
        <f t="shared" si="19"/>
        <v>0</v>
      </c>
      <c r="AD42" s="156">
        <f t="shared" si="19"/>
        <v>0</v>
      </c>
      <c r="AE42" s="156">
        <f t="shared" si="19"/>
        <v>0</v>
      </c>
      <c r="AF42" s="156">
        <f t="shared" si="19"/>
        <v>0</v>
      </c>
      <c r="AG42" s="156">
        <f t="shared" si="19"/>
        <v>0</v>
      </c>
      <c r="AH42" s="156">
        <f t="shared" si="19"/>
        <v>0</v>
      </c>
      <c r="AI42" s="156">
        <f t="shared" si="19"/>
        <v>0</v>
      </c>
      <c r="AJ42" s="156">
        <f t="shared" si="19"/>
        <v>0</v>
      </c>
      <c r="AK42" s="156">
        <f t="shared" si="19"/>
        <v>0</v>
      </c>
      <c r="AL42" s="156">
        <f t="shared" si="20"/>
        <v>0</v>
      </c>
      <c r="AM42" s="156">
        <f t="shared" si="20"/>
        <v>0</v>
      </c>
      <c r="AN42" s="156">
        <f t="shared" si="20"/>
        <v>0</v>
      </c>
      <c r="AO42" s="159">
        <f t="shared" si="12"/>
        <v>0</v>
      </c>
      <c r="AP42" s="192"/>
      <c r="AQ42" s="156">
        <v>18</v>
      </c>
      <c r="AR42" s="156">
        <f t="shared" si="21"/>
        <v>0</v>
      </c>
      <c r="AS42" s="156">
        <f t="shared" si="21"/>
        <v>0</v>
      </c>
      <c r="AT42" s="156">
        <f t="shared" si="21"/>
        <v>0</v>
      </c>
      <c r="AU42" s="156">
        <f t="shared" si="21"/>
        <v>0</v>
      </c>
      <c r="AV42" s="156">
        <f t="shared" si="21"/>
        <v>0</v>
      </c>
      <c r="AW42" s="156">
        <f t="shared" si="21"/>
        <v>0</v>
      </c>
      <c r="AX42" s="156">
        <f t="shared" si="21"/>
        <v>0</v>
      </c>
      <c r="AY42" s="156">
        <f t="shared" si="21"/>
        <v>0</v>
      </c>
      <c r="AZ42" s="156">
        <f t="shared" si="21"/>
        <v>0</v>
      </c>
      <c r="BA42" s="156">
        <f t="shared" si="21"/>
        <v>0</v>
      </c>
      <c r="BB42" s="156">
        <f t="shared" si="21"/>
        <v>0</v>
      </c>
      <c r="BC42" s="156">
        <f t="shared" si="21"/>
        <v>0</v>
      </c>
      <c r="BD42" s="156">
        <f t="shared" si="21"/>
        <v>0</v>
      </c>
      <c r="BE42" s="156">
        <f t="shared" si="21"/>
        <v>0</v>
      </c>
      <c r="BF42" s="156">
        <f t="shared" si="21"/>
        <v>0</v>
      </c>
      <c r="BG42" s="156">
        <f t="shared" si="17"/>
        <v>0</v>
      </c>
      <c r="BH42" s="156">
        <f t="shared" si="17"/>
        <v>0</v>
      </c>
      <c r="BI42" s="156">
        <f t="shared" si="17"/>
        <v>0</v>
      </c>
      <c r="BJ42" s="159">
        <f t="shared" si="13"/>
        <v>0</v>
      </c>
      <c r="BK42" s="192"/>
      <c r="BL42" s="156">
        <v>18</v>
      </c>
      <c r="BM42" s="156">
        <f t="shared" si="22"/>
        <v>0</v>
      </c>
      <c r="BN42" s="156">
        <f t="shared" si="22"/>
        <v>500</v>
      </c>
      <c r="BO42" s="156">
        <f t="shared" si="22"/>
        <v>0</v>
      </c>
      <c r="BP42" s="156">
        <f t="shared" si="22"/>
        <v>0</v>
      </c>
      <c r="BQ42" s="156">
        <f t="shared" si="22"/>
        <v>0</v>
      </c>
      <c r="BR42" s="156">
        <f t="shared" si="22"/>
        <v>0</v>
      </c>
      <c r="BS42" s="156">
        <f t="shared" si="22"/>
        <v>0</v>
      </c>
      <c r="BT42" s="156">
        <f t="shared" si="22"/>
        <v>0</v>
      </c>
      <c r="BU42" s="156">
        <f t="shared" si="22"/>
        <v>0</v>
      </c>
      <c r="BV42" s="156">
        <f t="shared" si="22"/>
        <v>0</v>
      </c>
      <c r="BW42" s="156">
        <f t="shared" si="23"/>
        <v>0</v>
      </c>
      <c r="BX42" s="156">
        <f t="shared" si="23"/>
        <v>0</v>
      </c>
      <c r="BY42" s="156">
        <f t="shared" si="23"/>
        <v>0</v>
      </c>
      <c r="BZ42" s="156">
        <f t="shared" si="23"/>
        <v>0</v>
      </c>
      <c r="CA42" s="156">
        <f t="shared" si="23"/>
        <v>0</v>
      </c>
      <c r="CB42" s="156">
        <f t="shared" si="23"/>
        <v>0</v>
      </c>
      <c r="CC42" s="156">
        <f t="shared" si="23"/>
        <v>0</v>
      </c>
      <c r="CD42" s="156">
        <f t="shared" si="23"/>
        <v>0</v>
      </c>
      <c r="CE42" s="159">
        <f t="shared" si="14"/>
        <v>500</v>
      </c>
      <c r="CF42" s="192"/>
      <c r="CG42" s="156">
        <v>18</v>
      </c>
      <c r="CH42" s="156">
        <f t="shared" si="24"/>
        <v>0</v>
      </c>
      <c r="CI42" s="156">
        <f t="shared" si="24"/>
        <v>500</v>
      </c>
      <c r="CJ42" s="156">
        <f t="shared" si="24"/>
        <v>0</v>
      </c>
      <c r="CK42" s="156">
        <f t="shared" si="24"/>
        <v>0</v>
      </c>
      <c r="CL42" s="156">
        <f t="shared" si="24"/>
        <v>0</v>
      </c>
      <c r="CM42" s="156">
        <f t="shared" si="24"/>
        <v>0</v>
      </c>
      <c r="CN42" s="156">
        <f t="shared" si="24"/>
        <v>0</v>
      </c>
      <c r="CO42" s="156">
        <f t="shared" si="24"/>
        <v>0</v>
      </c>
      <c r="CP42" s="156">
        <f t="shared" si="24"/>
        <v>0</v>
      </c>
      <c r="CQ42" s="156">
        <f t="shared" si="24"/>
        <v>0</v>
      </c>
      <c r="CR42" s="156">
        <f t="shared" si="24"/>
        <v>0</v>
      </c>
      <c r="CS42" s="156">
        <f t="shared" si="24"/>
        <v>0</v>
      </c>
      <c r="CT42" s="156">
        <f t="shared" si="24"/>
        <v>0</v>
      </c>
      <c r="CU42" s="156">
        <f t="shared" si="24"/>
        <v>0</v>
      </c>
      <c r="CV42" s="156">
        <f t="shared" si="24"/>
        <v>0</v>
      </c>
      <c r="CW42" s="156">
        <f t="shared" si="25"/>
        <v>0</v>
      </c>
      <c r="CX42" s="156">
        <f t="shared" si="25"/>
        <v>0</v>
      </c>
      <c r="CY42" s="156">
        <f t="shared" si="25"/>
        <v>0</v>
      </c>
      <c r="CZ42" s="159">
        <f t="shared" si="15"/>
        <v>500</v>
      </c>
      <c r="DA42" s="159"/>
      <c r="DB42" s="220"/>
      <c r="DC42" s="220"/>
      <c r="DD42" s="220">
        <f t="shared" si="10"/>
        <v>1000</v>
      </c>
    </row>
    <row r="43" spans="1:108" x14ac:dyDescent="0.25">
      <c r="A43" s="156">
        <v>19</v>
      </c>
      <c r="B43" s="156">
        <f t="shared" si="18"/>
        <v>0</v>
      </c>
      <c r="C43" s="156">
        <f t="shared" si="18"/>
        <v>0</v>
      </c>
      <c r="D43" s="156">
        <f t="shared" si="18"/>
        <v>0</v>
      </c>
      <c r="E43" s="156">
        <f t="shared" si="18"/>
        <v>0</v>
      </c>
      <c r="F43" s="156">
        <f t="shared" si="18"/>
        <v>0</v>
      </c>
      <c r="G43" s="156">
        <f t="shared" si="18"/>
        <v>0</v>
      </c>
      <c r="H43" s="156">
        <f t="shared" si="18"/>
        <v>0</v>
      </c>
      <c r="I43" s="156">
        <f t="shared" si="18"/>
        <v>0</v>
      </c>
      <c r="J43" s="156">
        <f t="shared" si="18"/>
        <v>0</v>
      </c>
      <c r="K43" s="156">
        <f t="shared" si="18"/>
        <v>0</v>
      </c>
      <c r="L43" s="156">
        <f t="shared" si="18"/>
        <v>0</v>
      </c>
      <c r="M43" s="156">
        <f t="shared" si="18"/>
        <v>0</v>
      </c>
      <c r="N43" s="156">
        <f t="shared" si="18"/>
        <v>0</v>
      </c>
      <c r="O43" s="156">
        <f t="shared" si="18"/>
        <v>0</v>
      </c>
      <c r="P43" s="156">
        <f t="shared" si="18"/>
        <v>0</v>
      </c>
      <c r="Q43" s="156">
        <f t="shared" si="18"/>
        <v>0</v>
      </c>
      <c r="R43" s="156">
        <f t="shared" si="16"/>
        <v>0</v>
      </c>
      <c r="S43" s="156">
        <f t="shared" si="16"/>
        <v>0</v>
      </c>
      <c r="T43" s="159">
        <f t="shared" si="11"/>
        <v>0</v>
      </c>
      <c r="U43" s="192"/>
      <c r="V43" s="156">
        <v>19</v>
      </c>
      <c r="W43" s="156">
        <f t="shared" si="19"/>
        <v>0</v>
      </c>
      <c r="X43" s="156">
        <f t="shared" si="19"/>
        <v>0</v>
      </c>
      <c r="Y43" s="156">
        <f t="shared" si="19"/>
        <v>0</v>
      </c>
      <c r="Z43" s="156">
        <f t="shared" si="19"/>
        <v>0</v>
      </c>
      <c r="AA43" s="156">
        <f t="shared" si="19"/>
        <v>0</v>
      </c>
      <c r="AB43" s="156">
        <f t="shared" si="19"/>
        <v>0</v>
      </c>
      <c r="AC43" s="156">
        <f t="shared" si="19"/>
        <v>0</v>
      </c>
      <c r="AD43" s="156">
        <f t="shared" si="19"/>
        <v>0</v>
      </c>
      <c r="AE43" s="156">
        <f t="shared" si="19"/>
        <v>0</v>
      </c>
      <c r="AF43" s="156">
        <f t="shared" si="19"/>
        <v>0</v>
      </c>
      <c r="AG43" s="156">
        <f t="shared" si="19"/>
        <v>0</v>
      </c>
      <c r="AH43" s="156">
        <f t="shared" si="19"/>
        <v>0</v>
      </c>
      <c r="AI43" s="156">
        <f t="shared" si="19"/>
        <v>0</v>
      </c>
      <c r="AJ43" s="156">
        <f t="shared" si="19"/>
        <v>0</v>
      </c>
      <c r="AK43" s="156">
        <f t="shared" si="19"/>
        <v>0</v>
      </c>
      <c r="AL43" s="156">
        <f t="shared" si="20"/>
        <v>0</v>
      </c>
      <c r="AM43" s="156">
        <f t="shared" si="20"/>
        <v>0</v>
      </c>
      <c r="AN43" s="156">
        <f t="shared" si="20"/>
        <v>0</v>
      </c>
      <c r="AO43" s="159">
        <f t="shared" si="12"/>
        <v>0</v>
      </c>
      <c r="AP43" s="192"/>
      <c r="AQ43" s="156">
        <v>19</v>
      </c>
      <c r="AR43" s="156">
        <f t="shared" si="21"/>
        <v>0</v>
      </c>
      <c r="AS43" s="156">
        <f t="shared" si="21"/>
        <v>0</v>
      </c>
      <c r="AT43" s="156">
        <f t="shared" si="21"/>
        <v>0</v>
      </c>
      <c r="AU43" s="156">
        <f t="shared" si="21"/>
        <v>0</v>
      </c>
      <c r="AV43" s="156">
        <f t="shared" si="21"/>
        <v>0</v>
      </c>
      <c r="AW43" s="156">
        <f t="shared" si="21"/>
        <v>0</v>
      </c>
      <c r="AX43" s="156">
        <f t="shared" si="21"/>
        <v>0</v>
      </c>
      <c r="AY43" s="156">
        <f t="shared" si="21"/>
        <v>0</v>
      </c>
      <c r="AZ43" s="156">
        <f t="shared" si="21"/>
        <v>0</v>
      </c>
      <c r="BA43" s="156">
        <f t="shared" si="21"/>
        <v>0</v>
      </c>
      <c r="BB43" s="156">
        <f t="shared" si="21"/>
        <v>0</v>
      </c>
      <c r="BC43" s="156">
        <f t="shared" si="21"/>
        <v>0</v>
      </c>
      <c r="BD43" s="156">
        <f t="shared" si="21"/>
        <v>0</v>
      </c>
      <c r="BE43" s="156">
        <f t="shared" si="21"/>
        <v>0</v>
      </c>
      <c r="BF43" s="156">
        <f t="shared" si="21"/>
        <v>0</v>
      </c>
      <c r="BG43" s="156">
        <f t="shared" si="17"/>
        <v>0</v>
      </c>
      <c r="BH43" s="156">
        <f t="shared" si="17"/>
        <v>0</v>
      </c>
      <c r="BI43" s="156">
        <f t="shared" si="17"/>
        <v>0</v>
      </c>
      <c r="BJ43" s="159">
        <f t="shared" si="13"/>
        <v>0</v>
      </c>
      <c r="BK43" s="192"/>
      <c r="BL43" s="156">
        <v>19</v>
      </c>
      <c r="BM43" s="156">
        <f t="shared" si="22"/>
        <v>0</v>
      </c>
      <c r="BN43" s="156">
        <f t="shared" si="22"/>
        <v>500</v>
      </c>
      <c r="BO43" s="156">
        <f t="shared" si="22"/>
        <v>0</v>
      </c>
      <c r="BP43" s="156">
        <f t="shared" si="22"/>
        <v>0</v>
      </c>
      <c r="BQ43" s="156">
        <f t="shared" si="22"/>
        <v>0</v>
      </c>
      <c r="BR43" s="156">
        <f t="shared" si="22"/>
        <v>0</v>
      </c>
      <c r="BS43" s="156">
        <f t="shared" si="22"/>
        <v>0</v>
      </c>
      <c r="BT43" s="156">
        <f t="shared" si="22"/>
        <v>0</v>
      </c>
      <c r="BU43" s="156">
        <f t="shared" si="22"/>
        <v>0</v>
      </c>
      <c r="BV43" s="156">
        <f t="shared" si="22"/>
        <v>0</v>
      </c>
      <c r="BW43" s="156">
        <f t="shared" si="23"/>
        <v>0</v>
      </c>
      <c r="BX43" s="156">
        <f t="shared" si="23"/>
        <v>0</v>
      </c>
      <c r="BY43" s="156">
        <f t="shared" si="23"/>
        <v>0</v>
      </c>
      <c r="BZ43" s="156">
        <f t="shared" si="23"/>
        <v>0</v>
      </c>
      <c r="CA43" s="156">
        <f t="shared" si="23"/>
        <v>0</v>
      </c>
      <c r="CB43" s="156">
        <f t="shared" si="23"/>
        <v>0</v>
      </c>
      <c r="CC43" s="156">
        <f t="shared" si="23"/>
        <v>0</v>
      </c>
      <c r="CD43" s="156">
        <f t="shared" si="23"/>
        <v>0</v>
      </c>
      <c r="CE43" s="159">
        <f t="shared" si="14"/>
        <v>500</v>
      </c>
      <c r="CF43" s="192"/>
      <c r="CG43" s="156">
        <v>19</v>
      </c>
      <c r="CH43" s="156">
        <f t="shared" si="24"/>
        <v>0</v>
      </c>
      <c r="CI43" s="156">
        <f t="shared" si="24"/>
        <v>500</v>
      </c>
      <c r="CJ43" s="156">
        <f t="shared" si="24"/>
        <v>0</v>
      </c>
      <c r="CK43" s="156">
        <f t="shared" si="24"/>
        <v>0</v>
      </c>
      <c r="CL43" s="156">
        <f t="shared" si="24"/>
        <v>0</v>
      </c>
      <c r="CM43" s="156">
        <f t="shared" si="24"/>
        <v>0</v>
      </c>
      <c r="CN43" s="156">
        <f t="shared" si="24"/>
        <v>0</v>
      </c>
      <c r="CO43" s="156">
        <f t="shared" si="24"/>
        <v>0</v>
      </c>
      <c r="CP43" s="156">
        <f t="shared" si="24"/>
        <v>0</v>
      </c>
      <c r="CQ43" s="156">
        <f t="shared" si="24"/>
        <v>0</v>
      </c>
      <c r="CR43" s="156">
        <f t="shared" si="24"/>
        <v>0</v>
      </c>
      <c r="CS43" s="156">
        <f t="shared" si="24"/>
        <v>0</v>
      </c>
      <c r="CT43" s="156">
        <f t="shared" si="24"/>
        <v>0</v>
      </c>
      <c r="CU43" s="156">
        <f t="shared" si="24"/>
        <v>0</v>
      </c>
      <c r="CV43" s="156">
        <f t="shared" si="24"/>
        <v>0</v>
      </c>
      <c r="CW43" s="156">
        <f t="shared" si="25"/>
        <v>0</v>
      </c>
      <c r="CX43" s="156">
        <f t="shared" si="25"/>
        <v>0</v>
      </c>
      <c r="CY43" s="156">
        <f t="shared" si="25"/>
        <v>0</v>
      </c>
      <c r="CZ43" s="159">
        <f t="shared" si="15"/>
        <v>500</v>
      </c>
      <c r="DA43" s="159"/>
      <c r="DB43" s="220"/>
      <c r="DC43" s="220"/>
      <c r="DD43" s="220">
        <f t="shared" si="10"/>
        <v>1000</v>
      </c>
    </row>
    <row r="44" spans="1:108" x14ac:dyDescent="0.25">
      <c r="A44" s="156">
        <v>20</v>
      </c>
      <c r="B44" s="156">
        <f t="shared" si="18"/>
        <v>0</v>
      </c>
      <c r="C44" s="156">
        <f t="shared" si="18"/>
        <v>0</v>
      </c>
      <c r="D44" s="156">
        <f t="shared" si="18"/>
        <v>0</v>
      </c>
      <c r="E44" s="156">
        <f t="shared" si="18"/>
        <v>0</v>
      </c>
      <c r="F44" s="156">
        <f t="shared" si="18"/>
        <v>0</v>
      </c>
      <c r="G44" s="156">
        <f t="shared" si="18"/>
        <v>0</v>
      </c>
      <c r="H44" s="156">
        <f t="shared" si="18"/>
        <v>0</v>
      </c>
      <c r="I44" s="156">
        <f t="shared" si="18"/>
        <v>0</v>
      </c>
      <c r="J44" s="156">
        <f t="shared" si="18"/>
        <v>0</v>
      </c>
      <c r="K44" s="156">
        <f t="shared" si="18"/>
        <v>0</v>
      </c>
      <c r="L44" s="156">
        <f t="shared" si="18"/>
        <v>0</v>
      </c>
      <c r="M44" s="156">
        <f t="shared" si="18"/>
        <v>0</v>
      </c>
      <c r="N44" s="156">
        <f t="shared" si="18"/>
        <v>0</v>
      </c>
      <c r="O44" s="156">
        <f t="shared" si="18"/>
        <v>0</v>
      </c>
      <c r="P44" s="156">
        <f t="shared" si="18"/>
        <v>0</v>
      </c>
      <c r="Q44" s="156">
        <f t="shared" si="18"/>
        <v>0</v>
      </c>
      <c r="R44" s="156">
        <f t="shared" si="16"/>
        <v>0</v>
      </c>
      <c r="S44" s="156">
        <f t="shared" si="16"/>
        <v>0</v>
      </c>
      <c r="T44" s="159">
        <f t="shared" si="11"/>
        <v>0</v>
      </c>
      <c r="U44" s="192"/>
      <c r="V44" s="156">
        <v>20</v>
      </c>
      <c r="W44" s="156">
        <f t="shared" si="19"/>
        <v>0</v>
      </c>
      <c r="X44" s="156">
        <f t="shared" si="19"/>
        <v>0</v>
      </c>
      <c r="Y44" s="156">
        <f t="shared" si="19"/>
        <v>0</v>
      </c>
      <c r="Z44" s="156">
        <f t="shared" si="19"/>
        <v>0</v>
      </c>
      <c r="AA44" s="156">
        <f t="shared" si="19"/>
        <v>0</v>
      </c>
      <c r="AB44" s="156">
        <f t="shared" si="19"/>
        <v>0</v>
      </c>
      <c r="AC44" s="156">
        <f t="shared" si="19"/>
        <v>0</v>
      </c>
      <c r="AD44" s="156">
        <f t="shared" si="19"/>
        <v>0</v>
      </c>
      <c r="AE44" s="156">
        <f t="shared" si="19"/>
        <v>0</v>
      </c>
      <c r="AF44" s="156">
        <f t="shared" si="19"/>
        <v>0</v>
      </c>
      <c r="AG44" s="156">
        <f t="shared" si="19"/>
        <v>0</v>
      </c>
      <c r="AH44" s="156">
        <f t="shared" si="19"/>
        <v>0</v>
      </c>
      <c r="AI44" s="156">
        <f t="shared" si="19"/>
        <v>0</v>
      </c>
      <c r="AJ44" s="156">
        <f t="shared" si="19"/>
        <v>0</v>
      </c>
      <c r="AK44" s="156">
        <f t="shared" si="19"/>
        <v>0</v>
      </c>
      <c r="AL44" s="156">
        <f t="shared" si="20"/>
        <v>0</v>
      </c>
      <c r="AM44" s="156">
        <f t="shared" si="20"/>
        <v>0</v>
      </c>
      <c r="AN44" s="156">
        <f t="shared" si="20"/>
        <v>0</v>
      </c>
      <c r="AO44" s="159">
        <f t="shared" si="12"/>
        <v>0</v>
      </c>
      <c r="AP44" s="192"/>
      <c r="AQ44" s="156">
        <v>20</v>
      </c>
      <c r="AR44" s="156">
        <f t="shared" si="21"/>
        <v>0</v>
      </c>
      <c r="AS44" s="156">
        <f t="shared" si="21"/>
        <v>0</v>
      </c>
      <c r="AT44" s="156">
        <f t="shared" si="21"/>
        <v>0</v>
      </c>
      <c r="AU44" s="156">
        <f t="shared" si="21"/>
        <v>0</v>
      </c>
      <c r="AV44" s="156">
        <f t="shared" si="21"/>
        <v>0</v>
      </c>
      <c r="AW44" s="156">
        <f t="shared" si="21"/>
        <v>0</v>
      </c>
      <c r="AX44" s="156">
        <f t="shared" si="21"/>
        <v>0</v>
      </c>
      <c r="AY44" s="156">
        <f t="shared" si="21"/>
        <v>0</v>
      </c>
      <c r="AZ44" s="156">
        <f t="shared" si="21"/>
        <v>0</v>
      </c>
      <c r="BA44" s="156">
        <f t="shared" si="21"/>
        <v>0</v>
      </c>
      <c r="BB44" s="156">
        <f t="shared" si="21"/>
        <v>0</v>
      </c>
      <c r="BC44" s="156">
        <f t="shared" si="21"/>
        <v>0</v>
      </c>
      <c r="BD44" s="156">
        <f t="shared" si="21"/>
        <v>0</v>
      </c>
      <c r="BE44" s="156">
        <f t="shared" si="21"/>
        <v>0</v>
      </c>
      <c r="BF44" s="156">
        <f t="shared" si="21"/>
        <v>0</v>
      </c>
      <c r="BG44" s="156">
        <f t="shared" si="17"/>
        <v>0</v>
      </c>
      <c r="BH44" s="156">
        <f t="shared" si="17"/>
        <v>0</v>
      </c>
      <c r="BI44" s="156">
        <f t="shared" si="17"/>
        <v>0</v>
      </c>
      <c r="BJ44" s="159">
        <f t="shared" si="13"/>
        <v>0</v>
      </c>
      <c r="BK44" s="192"/>
      <c r="BL44" s="156">
        <v>20</v>
      </c>
      <c r="BM44" s="156">
        <f t="shared" si="22"/>
        <v>0</v>
      </c>
      <c r="BN44" s="156">
        <f t="shared" si="22"/>
        <v>500</v>
      </c>
      <c r="BO44" s="156">
        <f t="shared" si="22"/>
        <v>0</v>
      </c>
      <c r="BP44" s="156">
        <f t="shared" si="22"/>
        <v>0</v>
      </c>
      <c r="BQ44" s="156">
        <f t="shared" si="22"/>
        <v>0</v>
      </c>
      <c r="BR44" s="156">
        <f t="shared" si="22"/>
        <v>0</v>
      </c>
      <c r="BS44" s="156">
        <f t="shared" si="22"/>
        <v>0</v>
      </c>
      <c r="BT44" s="156">
        <f t="shared" si="22"/>
        <v>0</v>
      </c>
      <c r="BU44" s="156">
        <f t="shared" si="22"/>
        <v>0</v>
      </c>
      <c r="BV44" s="156">
        <f t="shared" si="22"/>
        <v>0</v>
      </c>
      <c r="BW44" s="156">
        <f t="shared" si="23"/>
        <v>0</v>
      </c>
      <c r="BX44" s="156">
        <f t="shared" si="23"/>
        <v>0</v>
      </c>
      <c r="BY44" s="156">
        <f t="shared" si="23"/>
        <v>0</v>
      </c>
      <c r="BZ44" s="156">
        <f t="shared" si="23"/>
        <v>0</v>
      </c>
      <c r="CA44" s="156">
        <f t="shared" si="23"/>
        <v>0</v>
      </c>
      <c r="CB44" s="156">
        <f t="shared" si="23"/>
        <v>0</v>
      </c>
      <c r="CC44" s="156">
        <f t="shared" si="23"/>
        <v>0</v>
      </c>
      <c r="CD44" s="156">
        <f t="shared" si="23"/>
        <v>0</v>
      </c>
      <c r="CE44" s="159">
        <f t="shared" si="14"/>
        <v>500</v>
      </c>
      <c r="CF44" s="192"/>
      <c r="CG44" s="156">
        <v>20</v>
      </c>
      <c r="CH44" s="156">
        <f t="shared" si="24"/>
        <v>0</v>
      </c>
      <c r="CI44" s="156">
        <f t="shared" si="24"/>
        <v>500</v>
      </c>
      <c r="CJ44" s="156">
        <f t="shared" si="24"/>
        <v>0</v>
      </c>
      <c r="CK44" s="156">
        <f t="shared" si="24"/>
        <v>0</v>
      </c>
      <c r="CL44" s="156">
        <f t="shared" si="24"/>
        <v>0</v>
      </c>
      <c r="CM44" s="156">
        <f t="shared" si="24"/>
        <v>0</v>
      </c>
      <c r="CN44" s="156">
        <f t="shared" si="24"/>
        <v>0</v>
      </c>
      <c r="CO44" s="156">
        <f t="shared" si="24"/>
        <v>0</v>
      </c>
      <c r="CP44" s="156">
        <f t="shared" si="24"/>
        <v>0</v>
      </c>
      <c r="CQ44" s="156">
        <f t="shared" si="24"/>
        <v>0</v>
      </c>
      <c r="CR44" s="156">
        <f t="shared" si="24"/>
        <v>0</v>
      </c>
      <c r="CS44" s="156">
        <f t="shared" si="24"/>
        <v>0</v>
      </c>
      <c r="CT44" s="156">
        <f t="shared" si="24"/>
        <v>0</v>
      </c>
      <c r="CU44" s="156">
        <f t="shared" si="24"/>
        <v>0</v>
      </c>
      <c r="CV44" s="156">
        <f t="shared" si="24"/>
        <v>0</v>
      </c>
      <c r="CW44" s="156">
        <f t="shared" si="25"/>
        <v>0</v>
      </c>
      <c r="CX44" s="156">
        <f t="shared" si="25"/>
        <v>0</v>
      </c>
      <c r="CY44" s="156">
        <f t="shared" si="25"/>
        <v>0</v>
      </c>
      <c r="CZ44" s="159">
        <f t="shared" si="15"/>
        <v>500</v>
      </c>
      <c r="DA44" s="159"/>
      <c r="DB44" s="220"/>
      <c r="DC44" s="220"/>
      <c r="DD44" s="220">
        <f t="shared" si="10"/>
        <v>1000</v>
      </c>
    </row>
    <row r="45" spans="1:108" x14ac:dyDescent="0.25">
      <c r="A45" s="156">
        <v>21</v>
      </c>
      <c r="B45" s="156">
        <f t="shared" si="18"/>
        <v>0</v>
      </c>
      <c r="C45" s="156">
        <f t="shared" si="18"/>
        <v>0</v>
      </c>
      <c r="D45" s="156">
        <f t="shared" si="18"/>
        <v>0</v>
      </c>
      <c r="E45" s="156">
        <f t="shared" si="18"/>
        <v>0</v>
      </c>
      <c r="F45" s="156">
        <f t="shared" si="18"/>
        <v>0</v>
      </c>
      <c r="G45" s="156">
        <f t="shared" si="18"/>
        <v>0</v>
      </c>
      <c r="H45" s="156">
        <f t="shared" si="18"/>
        <v>0</v>
      </c>
      <c r="I45" s="156">
        <f t="shared" si="18"/>
        <v>0</v>
      </c>
      <c r="J45" s="156">
        <f t="shared" si="18"/>
        <v>0</v>
      </c>
      <c r="K45" s="156">
        <f t="shared" si="18"/>
        <v>0</v>
      </c>
      <c r="L45" s="156">
        <f t="shared" si="18"/>
        <v>0</v>
      </c>
      <c r="M45" s="156">
        <f t="shared" si="18"/>
        <v>0</v>
      </c>
      <c r="N45" s="156">
        <f t="shared" si="18"/>
        <v>0</v>
      </c>
      <c r="O45" s="156">
        <f t="shared" si="18"/>
        <v>0</v>
      </c>
      <c r="P45" s="156">
        <f t="shared" si="18"/>
        <v>0</v>
      </c>
      <c r="Q45" s="156">
        <f t="shared" si="18"/>
        <v>0</v>
      </c>
      <c r="R45" s="156">
        <f t="shared" si="16"/>
        <v>0</v>
      </c>
      <c r="S45" s="156">
        <f t="shared" si="16"/>
        <v>0</v>
      </c>
      <c r="T45" s="159">
        <f t="shared" si="11"/>
        <v>0</v>
      </c>
      <c r="U45" s="192"/>
      <c r="V45" s="156">
        <v>21</v>
      </c>
      <c r="W45" s="156">
        <f t="shared" si="19"/>
        <v>0</v>
      </c>
      <c r="X45" s="156">
        <f t="shared" si="19"/>
        <v>0</v>
      </c>
      <c r="Y45" s="156">
        <f t="shared" si="19"/>
        <v>0</v>
      </c>
      <c r="Z45" s="156">
        <f t="shared" si="19"/>
        <v>0</v>
      </c>
      <c r="AA45" s="156">
        <f t="shared" si="19"/>
        <v>0</v>
      </c>
      <c r="AB45" s="156">
        <f t="shared" si="19"/>
        <v>0</v>
      </c>
      <c r="AC45" s="156">
        <f t="shared" si="19"/>
        <v>0</v>
      </c>
      <c r="AD45" s="156">
        <f t="shared" si="19"/>
        <v>0</v>
      </c>
      <c r="AE45" s="156">
        <f t="shared" si="19"/>
        <v>0</v>
      </c>
      <c r="AF45" s="156">
        <f t="shared" si="19"/>
        <v>0</v>
      </c>
      <c r="AG45" s="156">
        <f t="shared" si="19"/>
        <v>0</v>
      </c>
      <c r="AH45" s="156">
        <f t="shared" si="19"/>
        <v>0</v>
      </c>
      <c r="AI45" s="156">
        <f t="shared" si="19"/>
        <v>0</v>
      </c>
      <c r="AJ45" s="156">
        <f t="shared" si="19"/>
        <v>0</v>
      </c>
      <c r="AK45" s="156">
        <f t="shared" si="19"/>
        <v>0</v>
      </c>
      <c r="AL45" s="156">
        <f t="shared" si="20"/>
        <v>0</v>
      </c>
      <c r="AM45" s="156">
        <f t="shared" si="20"/>
        <v>0</v>
      </c>
      <c r="AN45" s="156">
        <f t="shared" si="20"/>
        <v>0</v>
      </c>
      <c r="AO45" s="159">
        <f t="shared" si="12"/>
        <v>0</v>
      </c>
      <c r="AP45" s="192"/>
      <c r="AQ45" s="156">
        <v>21</v>
      </c>
      <c r="AR45" s="156">
        <f t="shared" si="21"/>
        <v>0</v>
      </c>
      <c r="AS45" s="156">
        <f t="shared" si="21"/>
        <v>0</v>
      </c>
      <c r="AT45" s="156">
        <f t="shared" si="21"/>
        <v>0</v>
      </c>
      <c r="AU45" s="156">
        <f t="shared" si="21"/>
        <v>0</v>
      </c>
      <c r="AV45" s="156">
        <f t="shared" si="21"/>
        <v>0</v>
      </c>
      <c r="AW45" s="156">
        <f t="shared" si="21"/>
        <v>0</v>
      </c>
      <c r="AX45" s="156">
        <f t="shared" si="21"/>
        <v>0</v>
      </c>
      <c r="AY45" s="156">
        <f t="shared" si="21"/>
        <v>0</v>
      </c>
      <c r="AZ45" s="156">
        <f t="shared" si="21"/>
        <v>0</v>
      </c>
      <c r="BA45" s="156">
        <f t="shared" si="21"/>
        <v>0</v>
      </c>
      <c r="BB45" s="156">
        <f t="shared" si="21"/>
        <v>0</v>
      </c>
      <c r="BC45" s="156">
        <f t="shared" si="21"/>
        <v>0</v>
      </c>
      <c r="BD45" s="156">
        <f t="shared" si="21"/>
        <v>0</v>
      </c>
      <c r="BE45" s="156">
        <f t="shared" si="21"/>
        <v>0</v>
      </c>
      <c r="BF45" s="156">
        <f t="shared" si="21"/>
        <v>0</v>
      </c>
      <c r="BG45" s="156">
        <f t="shared" si="17"/>
        <v>0</v>
      </c>
      <c r="BH45" s="156">
        <f t="shared" si="17"/>
        <v>0</v>
      </c>
      <c r="BI45" s="156">
        <f t="shared" si="17"/>
        <v>0</v>
      </c>
      <c r="BJ45" s="159">
        <f t="shared" si="13"/>
        <v>0</v>
      </c>
      <c r="BK45" s="192"/>
      <c r="BL45" s="156">
        <v>21</v>
      </c>
      <c r="BM45" s="156">
        <f t="shared" si="22"/>
        <v>0</v>
      </c>
      <c r="BN45" s="156">
        <f t="shared" si="22"/>
        <v>500</v>
      </c>
      <c r="BO45" s="156">
        <f t="shared" si="22"/>
        <v>0</v>
      </c>
      <c r="BP45" s="156">
        <f t="shared" si="22"/>
        <v>0</v>
      </c>
      <c r="BQ45" s="156">
        <f t="shared" si="22"/>
        <v>0</v>
      </c>
      <c r="BR45" s="156">
        <f t="shared" si="22"/>
        <v>0</v>
      </c>
      <c r="BS45" s="156">
        <f t="shared" si="22"/>
        <v>0</v>
      </c>
      <c r="BT45" s="156">
        <f t="shared" si="22"/>
        <v>0</v>
      </c>
      <c r="BU45" s="156">
        <f t="shared" si="22"/>
        <v>0</v>
      </c>
      <c r="BV45" s="156">
        <f t="shared" si="22"/>
        <v>0</v>
      </c>
      <c r="BW45" s="156">
        <f t="shared" si="23"/>
        <v>0</v>
      </c>
      <c r="BX45" s="156">
        <f t="shared" si="23"/>
        <v>0</v>
      </c>
      <c r="BY45" s="156">
        <f t="shared" si="23"/>
        <v>0</v>
      </c>
      <c r="BZ45" s="156">
        <f t="shared" si="23"/>
        <v>0</v>
      </c>
      <c r="CA45" s="156">
        <f t="shared" si="23"/>
        <v>0</v>
      </c>
      <c r="CB45" s="156">
        <f t="shared" si="23"/>
        <v>0</v>
      </c>
      <c r="CC45" s="156">
        <f t="shared" si="23"/>
        <v>0</v>
      </c>
      <c r="CD45" s="156">
        <f t="shared" si="23"/>
        <v>0</v>
      </c>
      <c r="CE45" s="159">
        <f t="shared" si="14"/>
        <v>500</v>
      </c>
      <c r="CF45" s="192"/>
      <c r="CG45" s="156">
        <v>21</v>
      </c>
      <c r="CH45" s="156">
        <f t="shared" si="24"/>
        <v>0</v>
      </c>
      <c r="CI45" s="156">
        <f t="shared" si="24"/>
        <v>500</v>
      </c>
      <c r="CJ45" s="156">
        <f t="shared" si="24"/>
        <v>0</v>
      </c>
      <c r="CK45" s="156">
        <f t="shared" si="24"/>
        <v>0</v>
      </c>
      <c r="CL45" s="156">
        <f t="shared" si="24"/>
        <v>0</v>
      </c>
      <c r="CM45" s="156">
        <f t="shared" si="24"/>
        <v>0</v>
      </c>
      <c r="CN45" s="156">
        <f t="shared" si="24"/>
        <v>0</v>
      </c>
      <c r="CO45" s="156">
        <f t="shared" si="24"/>
        <v>0</v>
      </c>
      <c r="CP45" s="156">
        <f t="shared" si="24"/>
        <v>0</v>
      </c>
      <c r="CQ45" s="156">
        <f t="shared" si="24"/>
        <v>0</v>
      </c>
      <c r="CR45" s="156">
        <f t="shared" si="24"/>
        <v>0</v>
      </c>
      <c r="CS45" s="156">
        <f t="shared" si="24"/>
        <v>0</v>
      </c>
      <c r="CT45" s="156">
        <f t="shared" si="24"/>
        <v>0</v>
      </c>
      <c r="CU45" s="156">
        <f t="shared" si="24"/>
        <v>0</v>
      </c>
      <c r="CV45" s="156">
        <f t="shared" si="24"/>
        <v>0</v>
      </c>
      <c r="CW45" s="156">
        <f t="shared" si="25"/>
        <v>0</v>
      </c>
      <c r="CX45" s="156">
        <f t="shared" si="25"/>
        <v>0</v>
      </c>
      <c r="CY45" s="156">
        <f t="shared" si="25"/>
        <v>0</v>
      </c>
      <c r="CZ45" s="159">
        <f t="shared" si="15"/>
        <v>500</v>
      </c>
      <c r="DA45" s="159"/>
      <c r="DB45" s="220"/>
      <c r="DC45" s="220"/>
      <c r="DD45" s="220">
        <f t="shared" si="10"/>
        <v>1000</v>
      </c>
    </row>
    <row r="46" spans="1:108" x14ac:dyDescent="0.25">
      <c r="A46" s="156">
        <v>22</v>
      </c>
      <c r="B46" s="156">
        <f t="shared" si="18"/>
        <v>0</v>
      </c>
      <c r="C46" s="156">
        <f t="shared" si="18"/>
        <v>0</v>
      </c>
      <c r="D46" s="156">
        <f t="shared" si="18"/>
        <v>0</v>
      </c>
      <c r="E46" s="156">
        <f t="shared" si="18"/>
        <v>0</v>
      </c>
      <c r="F46" s="156">
        <f t="shared" si="18"/>
        <v>0</v>
      </c>
      <c r="G46" s="156">
        <f t="shared" si="18"/>
        <v>0</v>
      </c>
      <c r="H46" s="156">
        <f t="shared" si="18"/>
        <v>0</v>
      </c>
      <c r="I46" s="156">
        <f t="shared" si="18"/>
        <v>0</v>
      </c>
      <c r="J46" s="156">
        <f t="shared" si="18"/>
        <v>0</v>
      </c>
      <c r="K46" s="156">
        <f t="shared" si="18"/>
        <v>0</v>
      </c>
      <c r="L46" s="156">
        <f t="shared" si="18"/>
        <v>0</v>
      </c>
      <c r="M46" s="156">
        <f t="shared" si="18"/>
        <v>0</v>
      </c>
      <c r="N46" s="156">
        <f t="shared" si="18"/>
        <v>0</v>
      </c>
      <c r="O46" s="156">
        <f t="shared" si="18"/>
        <v>0</v>
      </c>
      <c r="P46" s="156">
        <f t="shared" si="18"/>
        <v>0</v>
      </c>
      <c r="Q46" s="156">
        <f t="shared" si="18"/>
        <v>0</v>
      </c>
      <c r="R46" s="156">
        <f t="shared" si="16"/>
        <v>0</v>
      </c>
      <c r="S46" s="156">
        <f t="shared" si="16"/>
        <v>0</v>
      </c>
      <c r="T46" s="159">
        <f t="shared" si="11"/>
        <v>0</v>
      </c>
      <c r="U46" s="192"/>
      <c r="V46" s="156">
        <v>22</v>
      </c>
      <c r="W46" s="156">
        <f t="shared" si="19"/>
        <v>0</v>
      </c>
      <c r="X46" s="156">
        <f t="shared" si="19"/>
        <v>0</v>
      </c>
      <c r="Y46" s="156">
        <f t="shared" si="19"/>
        <v>0</v>
      </c>
      <c r="Z46" s="156">
        <f t="shared" si="19"/>
        <v>0</v>
      </c>
      <c r="AA46" s="156">
        <f t="shared" si="19"/>
        <v>0</v>
      </c>
      <c r="AB46" s="156">
        <f t="shared" si="19"/>
        <v>0</v>
      </c>
      <c r="AC46" s="156">
        <f t="shared" si="19"/>
        <v>0</v>
      </c>
      <c r="AD46" s="156">
        <f t="shared" si="19"/>
        <v>0</v>
      </c>
      <c r="AE46" s="156">
        <f t="shared" si="19"/>
        <v>0</v>
      </c>
      <c r="AF46" s="156">
        <f t="shared" si="19"/>
        <v>0</v>
      </c>
      <c r="AG46" s="156">
        <f t="shared" si="19"/>
        <v>0</v>
      </c>
      <c r="AH46" s="156">
        <f t="shared" si="19"/>
        <v>0</v>
      </c>
      <c r="AI46" s="156">
        <f t="shared" si="19"/>
        <v>0</v>
      </c>
      <c r="AJ46" s="156">
        <f t="shared" si="19"/>
        <v>0</v>
      </c>
      <c r="AK46" s="156">
        <f t="shared" si="19"/>
        <v>0</v>
      </c>
      <c r="AL46" s="156">
        <f t="shared" si="20"/>
        <v>0</v>
      </c>
      <c r="AM46" s="156">
        <f t="shared" si="20"/>
        <v>0</v>
      </c>
      <c r="AN46" s="156">
        <f t="shared" si="20"/>
        <v>0</v>
      </c>
      <c r="AO46" s="159">
        <f t="shared" si="12"/>
        <v>0</v>
      </c>
      <c r="AP46" s="192"/>
      <c r="AQ46" s="156">
        <v>22</v>
      </c>
      <c r="AR46" s="156">
        <f t="shared" si="21"/>
        <v>0</v>
      </c>
      <c r="AS46" s="156">
        <f t="shared" si="21"/>
        <v>0</v>
      </c>
      <c r="AT46" s="156">
        <f t="shared" si="21"/>
        <v>0</v>
      </c>
      <c r="AU46" s="156">
        <f t="shared" si="21"/>
        <v>0</v>
      </c>
      <c r="AV46" s="156">
        <f t="shared" si="21"/>
        <v>0</v>
      </c>
      <c r="AW46" s="156">
        <f t="shared" si="21"/>
        <v>0</v>
      </c>
      <c r="AX46" s="156">
        <f t="shared" si="21"/>
        <v>0</v>
      </c>
      <c r="AY46" s="156">
        <f t="shared" si="21"/>
        <v>0</v>
      </c>
      <c r="AZ46" s="156">
        <f t="shared" si="21"/>
        <v>0</v>
      </c>
      <c r="BA46" s="156">
        <f t="shared" si="21"/>
        <v>0</v>
      </c>
      <c r="BB46" s="156">
        <f t="shared" si="21"/>
        <v>0</v>
      </c>
      <c r="BC46" s="156">
        <f t="shared" si="21"/>
        <v>0</v>
      </c>
      <c r="BD46" s="156">
        <f t="shared" si="21"/>
        <v>0</v>
      </c>
      <c r="BE46" s="156">
        <f t="shared" si="21"/>
        <v>0</v>
      </c>
      <c r="BF46" s="156">
        <f t="shared" si="21"/>
        <v>0</v>
      </c>
      <c r="BG46" s="156">
        <f t="shared" si="17"/>
        <v>0</v>
      </c>
      <c r="BH46" s="156">
        <f t="shared" si="17"/>
        <v>0</v>
      </c>
      <c r="BI46" s="156">
        <f t="shared" si="17"/>
        <v>0</v>
      </c>
      <c r="BJ46" s="159">
        <f t="shared" si="13"/>
        <v>0</v>
      </c>
      <c r="BK46" s="192"/>
      <c r="BL46" s="156">
        <v>22</v>
      </c>
      <c r="BM46" s="156">
        <f t="shared" si="22"/>
        <v>0</v>
      </c>
      <c r="BN46" s="156">
        <f t="shared" si="22"/>
        <v>500</v>
      </c>
      <c r="BO46" s="156">
        <f t="shared" si="22"/>
        <v>0</v>
      </c>
      <c r="BP46" s="156">
        <f t="shared" si="22"/>
        <v>0</v>
      </c>
      <c r="BQ46" s="156">
        <f t="shared" si="22"/>
        <v>0</v>
      </c>
      <c r="BR46" s="156">
        <f t="shared" si="22"/>
        <v>0</v>
      </c>
      <c r="BS46" s="156">
        <f t="shared" si="22"/>
        <v>0</v>
      </c>
      <c r="BT46" s="156">
        <f t="shared" si="22"/>
        <v>0</v>
      </c>
      <c r="BU46" s="156">
        <f t="shared" si="22"/>
        <v>0</v>
      </c>
      <c r="BV46" s="156">
        <f t="shared" si="22"/>
        <v>0</v>
      </c>
      <c r="BW46" s="156">
        <f t="shared" si="23"/>
        <v>0</v>
      </c>
      <c r="BX46" s="156">
        <f t="shared" si="23"/>
        <v>0</v>
      </c>
      <c r="BY46" s="156">
        <f t="shared" si="23"/>
        <v>0</v>
      </c>
      <c r="BZ46" s="156">
        <f t="shared" si="23"/>
        <v>0</v>
      </c>
      <c r="CA46" s="156">
        <f t="shared" si="23"/>
        <v>0</v>
      </c>
      <c r="CB46" s="156">
        <f t="shared" si="23"/>
        <v>0</v>
      </c>
      <c r="CC46" s="156">
        <f t="shared" si="23"/>
        <v>0</v>
      </c>
      <c r="CD46" s="156">
        <f t="shared" si="23"/>
        <v>0</v>
      </c>
      <c r="CE46" s="159">
        <f t="shared" si="14"/>
        <v>500</v>
      </c>
      <c r="CF46" s="192"/>
      <c r="CG46" s="156">
        <v>22</v>
      </c>
      <c r="CH46" s="156">
        <f t="shared" si="24"/>
        <v>0</v>
      </c>
      <c r="CI46" s="156">
        <f t="shared" si="24"/>
        <v>500</v>
      </c>
      <c r="CJ46" s="156">
        <f t="shared" si="24"/>
        <v>0</v>
      </c>
      <c r="CK46" s="156">
        <f t="shared" si="24"/>
        <v>0</v>
      </c>
      <c r="CL46" s="156">
        <f t="shared" si="24"/>
        <v>0</v>
      </c>
      <c r="CM46" s="156">
        <f t="shared" si="24"/>
        <v>0</v>
      </c>
      <c r="CN46" s="156">
        <f t="shared" si="24"/>
        <v>0</v>
      </c>
      <c r="CO46" s="156">
        <f t="shared" si="24"/>
        <v>0</v>
      </c>
      <c r="CP46" s="156">
        <f t="shared" si="24"/>
        <v>0</v>
      </c>
      <c r="CQ46" s="156">
        <f t="shared" si="24"/>
        <v>0</v>
      </c>
      <c r="CR46" s="156">
        <f t="shared" si="24"/>
        <v>0</v>
      </c>
      <c r="CS46" s="156">
        <f t="shared" si="24"/>
        <v>0</v>
      </c>
      <c r="CT46" s="156">
        <f t="shared" si="24"/>
        <v>0</v>
      </c>
      <c r="CU46" s="156">
        <f t="shared" si="24"/>
        <v>0</v>
      </c>
      <c r="CV46" s="156">
        <f t="shared" si="24"/>
        <v>0</v>
      </c>
      <c r="CW46" s="156">
        <f t="shared" si="25"/>
        <v>0</v>
      </c>
      <c r="CX46" s="156">
        <f t="shared" si="25"/>
        <v>0</v>
      </c>
      <c r="CY46" s="156">
        <f t="shared" si="25"/>
        <v>0</v>
      </c>
      <c r="CZ46" s="159">
        <f t="shared" si="15"/>
        <v>500</v>
      </c>
      <c r="DA46" s="159"/>
      <c r="DB46" s="220"/>
      <c r="DC46" s="220"/>
      <c r="DD46" s="220">
        <f t="shared" si="10"/>
        <v>1000</v>
      </c>
    </row>
    <row r="47" spans="1:108" x14ac:dyDescent="0.25">
      <c r="A47" s="156">
        <v>23</v>
      </c>
      <c r="B47" s="156">
        <f t="shared" si="18"/>
        <v>0</v>
      </c>
      <c r="C47" s="156">
        <f t="shared" si="18"/>
        <v>0</v>
      </c>
      <c r="D47" s="156">
        <f t="shared" si="18"/>
        <v>0</v>
      </c>
      <c r="E47" s="156">
        <f t="shared" si="18"/>
        <v>0</v>
      </c>
      <c r="F47" s="156">
        <f t="shared" si="18"/>
        <v>0</v>
      </c>
      <c r="G47" s="156">
        <f t="shared" si="18"/>
        <v>0</v>
      </c>
      <c r="H47" s="156">
        <f t="shared" si="18"/>
        <v>0</v>
      </c>
      <c r="I47" s="156">
        <f t="shared" si="18"/>
        <v>0</v>
      </c>
      <c r="J47" s="156">
        <f t="shared" si="18"/>
        <v>0</v>
      </c>
      <c r="K47" s="156">
        <f t="shared" si="18"/>
        <v>0</v>
      </c>
      <c r="L47" s="156">
        <f t="shared" si="18"/>
        <v>0</v>
      </c>
      <c r="M47" s="156">
        <f t="shared" si="18"/>
        <v>0</v>
      </c>
      <c r="N47" s="156">
        <f t="shared" si="18"/>
        <v>0</v>
      </c>
      <c r="O47" s="156">
        <f t="shared" si="18"/>
        <v>0</v>
      </c>
      <c r="P47" s="156">
        <f t="shared" si="18"/>
        <v>0</v>
      </c>
      <c r="Q47" s="156">
        <f t="shared" si="18"/>
        <v>0</v>
      </c>
      <c r="R47" s="156">
        <f t="shared" si="16"/>
        <v>0</v>
      </c>
      <c r="S47" s="156">
        <f t="shared" si="16"/>
        <v>0</v>
      </c>
      <c r="T47" s="159">
        <f t="shared" si="11"/>
        <v>0</v>
      </c>
      <c r="U47" s="192"/>
      <c r="V47" s="156">
        <v>23</v>
      </c>
      <c r="W47" s="156">
        <f t="shared" si="19"/>
        <v>0</v>
      </c>
      <c r="X47" s="156">
        <f t="shared" si="19"/>
        <v>0</v>
      </c>
      <c r="Y47" s="156">
        <f t="shared" si="19"/>
        <v>0</v>
      </c>
      <c r="Z47" s="156">
        <f t="shared" si="19"/>
        <v>0</v>
      </c>
      <c r="AA47" s="156">
        <f t="shared" si="19"/>
        <v>0</v>
      </c>
      <c r="AB47" s="156">
        <f t="shared" si="19"/>
        <v>0</v>
      </c>
      <c r="AC47" s="156">
        <f t="shared" si="19"/>
        <v>0</v>
      </c>
      <c r="AD47" s="156">
        <f t="shared" si="19"/>
        <v>0</v>
      </c>
      <c r="AE47" s="156">
        <f t="shared" si="19"/>
        <v>0</v>
      </c>
      <c r="AF47" s="156">
        <f t="shared" si="19"/>
        <v>0</v>
      </c>
      <c r="AG47" s="156">
        <f t="shared" si="19"/>
        <v>0</v>
      </c>
      <c r="AH47" s="156">
        <f t="shared" si="19"/>
        <v>0</v>
      </c>
      <c r="AI47" s="156">
        <f t="shared" si="19"/>
        <v>0</v>
      </c>
      <c r="AJ47" s="156">
        <f t="shared" si="19"/>
        <v>0</v>
      </c>
      <c r="AK47" s="156">
        <f t="shared" si="19"/>
        <v>0</v>
      </c>
      <c r="AL47" s="156">
        <f t="shared" si="20"/>
        <v>0</v>
      </c>
      <c r="AM47" s="156">
        <f t="shared" si="20"/>
        <v>0</v>
      </c>
      <c r="AN47" s="156">
        <f t="shared" si="20"/>
        <v>0</v>
      </c>
      <c r="AO47" s="159">
        <f t="shared" si="12"/>
        <v>0</v>
      </c>
      <c r="AP47" s="192"/>
      <c r="AQ47" s="156">
        <v>23</v>
      </c>
      <c r="AR47" s="156">
        <f t="shared" si="21"/>
        <v>0</v>
      </c>
      <c r="AS47" s="156">
        <f t="shared" si="21"/>
        <v>0</v>
      </c>
      <c r="AT47" s="156">
        <f t="shared" si="21"/>
        <v>0</v>
      </c>
      <c r="AU47" s="156">
        <f t="shared" si="21"/>
        <v>0</v>
      </c>
      <c r="AV47" s="156">
        <f t="shared" si="21"/>
        <v>0</v>
      </c>
      <c r="AW47" s="156">
        <f t="shared" si="21"/>
        <v>0</v>
      </c>
      <c r="AX47" s="156">
        <f t="shared" si="21"/>
        <v>0</v>
      </c>
      <c r="AY47" s="156">
        <f t="shared" si="21"/>
        <v>0</v>
      </c>
      <c r="AZ47" s="156">
        <f t="shared" si="21"/>
        <v>0</v>
      </c>
      <c r="BA47" s="156">
        <f t="shared" si="21"/>
        <v>0</v>
      </c>
      <c r="BB47" s="156">
        <f t="shared" si="21"/>
        <v>0</v>
      </c>
      <c r="BC47" s="156">
        <f t="shared" si="21"/>
        <v>0</v>
      </c>
      <c r="BD47" s="156">
        <f t="shared" si="21"/>
        <v>0</v>
      </c>
      <c r="BE47" s="156">
        <f t="shared" si="21"/>
        <v>0</v>
      </c>
      <c r="BF47" s="156">
        <f t="shared" si="21"/>
        <v>0</v>
      </c>
      <c r="BG47" s="156">
        <f t="shared" si="17"/>
        <v>0</v>
      </c>
      <c r="BH47" s="156">
        <f t="shared" si="17"/>
        <v>0</v>
      </c>
      <c r="BI47" s="156">
        <f t="shared" si="17"/>
        <v>0</v>
      </c>
      <c r="BJ47" s="159">
        <f t="shared" si="13"/>
        <v>0</v>
      </c>
      <c r="BK47" s="192"/>
      <c r="BL47" s="156">
        <v>23</v>
      </c>
      <c r="BM47" s="156">
        <f t="shared" si="22"/>
        <v>0</v>
      </c>
      <c r="BN47" s="156">
        <f t="shared" si="22"/>
        <v>500</v>
      </c>
      <c r="BO47" s="156">
        <f t="shared" si="22"/>
        <v>0</v>
      </c>
      <c r="BP47" s="156">
        <f t="shared" si="22"/>
        <v>0</v>
      </c>
      <c r="BQ47" s="156">
        <f t="shared" si="22"/>
        <v>0</v>
      </c>
      <c r="BR47" s="156">
        <f t="shared" si="22"/>
        <v>0</v>
      </c>
      <c r="BS47" s="156">
        <f t="shared" si="22"/>
        <v>0</v>
      </c>
      <c r="BT47" s="156">
        <f t="shared" si="22"/>
        <v>0</v>
      </c>
      <c r="BU47" s="156">
        <f t="shared" si="22"/>
        <v>0</v>
      </c>
      <c r="BV47" s="156">
        <f t="shared" si="22"/>
        <v>0</v>
      </c>
      <c r="BW47" s="156">
        <f t="shared" si="23"/>
        <v>0</v>
      </c>
      <c r="BX47" s="156">
        <f t="shared" si="23"/>
        <v>0</v>
      </c>
      <c r="BY47" s="156">
        <f t="shared" si="23"/>
        <v>0</v>
      </c>
      <c r="BZ47" s="156">
        <f t="shared" si="23"/>
        <v>0</v>
      </c>
      <c r="CA47" s="156">
        <f t="shared" si="23"/>
        <v>0</v>
      </c>
      <c r="CB47" s="156">
        <f t="shared" si="23"/>
        <v>0</v>
      </c>
      <c r="CC47" s="156">
        <f t="shared" si="23"/>
        <v>0</v>
      </c>
      <c r="CD47" s="156">
        <f t="shared" si="23"/>
        <v>0</v>
      </c>
      <c r="CE47" s="159">
        <f t="shared" si="14"/>
        <v>500</v>
      </c>
      <c r="CF47" s="192"/>
      <c r="CG47" s="156">
        <v>23</v>
      </c>
      <c r="CH47" s="156">
        <f t="shared" si="24"/>
        <v>0</v>
      </c>
      <c r="CI47" s="156">
        <f t="shared" si="24"/>
        <v>500</v>
      </c>
      <c r="CJ47" s="156">
        <f t="shared" si="24"/>
        <v>0</v>
      </c>
      <c r="CK47" s="156">
        <f t="shared" si="24"/>
        <v>0</v>
      </c>
      <c r="CL47" s="156">
        <f t="shared" si="24"/>
        <v>0</v>
      </c>
      <c r="CM47" s="156">
        <f t="shared" si="24"/>
        <v>0</v>
      </c>
      <c r="CN47" s="156">
        <f t="shared" si="24"/>
        <v>0</v>
      </c>
      <c r="CO47" s="156">
        <f t="shared" si="24"/>
        <v>0</v>
      </c>
      <c r="CP47" s="156">
        <f t="shared" si="24"/>
        <v>0</v>
      </c>
      <c r="CQ47" s="156">
        <f t="shared" si="24"/>
        <v>0</v>
      </c>
      <c r="CR47" s="156">
        <f t="shared" si="24"/>
        <v>0</v>
      </c>
      <c r="CS47" s="156">
        <f t="shared" si="24"/>
        <v>0</v>
      </c>
      <c r="CT47" s="156">
        <f t="shared" si="24"/>
        <v>0</v>
      </c>
      <c r="CU47" s="156">
        <f t="shared" si="24"/>
        <v>0</v>
      </c>
      <c r="CV47" s="156">
        <f t="shared" si="24"/>
        <v>0</v>
      </c>
      <c r="CW47" s="156">
        <f t="shared" si="25"/>
        <v>0</v>
      </c>
      <c r="CX47" s="156">
        <f t="shared" si="25"/>
        <v>0</v>
      </c>
      <c r="CY47" s="156">
        <f t="shared" si="25"/>
        <v>0</v>
      </c>
      <c r="CZ47" s="159">
        <f t="shared" si="15"/>
        <v>500</v>
      </c>
      <c r="DA47" s="159"/>
      <c r="DB47" s="220"/>
      <c r="DC47" s="220"/>
      <c r="DD47" s="220">
        <f t="shared" si="10"/>
        <v>1000</v>
      </c>
    </row>
    <row r="48" spans="1:108" x14ac:dyDescent="0.25">
      <c r="A48" s="156">
        <v>24</v>
      </c>
      <c r="B48" s="156">
        <f t="shared" si="18"/>
        <v>0</v>
      </c>
      <c r="C48" s="156">
        <f t="shared" si="18"/>
        <v>0</v>
      </c>
      <c r="D48" s="156">
        <f t="shared" si="18"/>
        <v>0</v>
      </c>
      <c r="E48" s="156">
        <f t="shared" si="18"/>
        <v>0</v>
      </c>
      <c r="F48" s="156">
        <f t="shared" si="18"/>
        <v>0</v>
      </c>
      <c r="G48" s="156">
        <f t="shared" si="18"/>
        <v>0</v>
      </c>
      <c r="H48" s="156">
        <f t="shared" si="18"/>
        <v>0</v>
      </c>
      <c r="I48" s="156">
        <f t="shared" si="18"/>
        <v>0</v>
      </c>
      <c r="J48" s="156">
        <f t="shared" si="18"/>
        <v>0</v>
      </c>
      <c r="K48" s="156">
        <f t="shared" si="18"/>
        <v>0</v>
      </c>
      <c r="L48" s="156">
        <f t="shared" si="18"/>
        <v>0</v>
      </c>
      <c r="M48" s="156">
        <f t="shared" si="18"/>
        <v>0</v>
      </c>
      <c r="N48" s="156">
        <f t="shared" si="18"/>
        <v>0</v>
      </c>
      <c r="O48" s="156">
        <f t="shared" si="18"/>
        <v>0</v>
      </c>
      <c r="P48" s="156">
        <f t="shared" si="18"/>
        <v>0</v>
      </c>
      <c r="Q48" s="156">
        <f t="shared" si="18"/>
        <v>0</v>
      </c>
      <c r="R48" s="156">
        <f t="shared" si="16"/>
        <v>0</v>
      </c>
      <c r="S48" s="156">
        <f t="shared" si="16"/>
        <v>0</v>
      </c>
      <c r="T48" s="159">
        <f t="shared" si="11"/>
        <v>0</v>
      </c>
      <c r="U48" s="192"/>
      <c r="V48" s="156">
        <v>24</v>
      </c>
      <c r="W48" s="156">
        <f t="shared" si="19"/>
        <v>0</v>
      </c>
      <c r="X48" s="156">
        <f t="shared" si="19"/>
        <v>0</v>
      </c>
      <c r="Y48" s="156">
        <f t="shared" si="19"/>
        <v>0</v>
      </c>
      <c r="Z48" s="156">
        <f t="shared" si="19"/>
        <v>0</v>
      </c>
      <c r="AA48" s="156">
        <f t="shared" si="19"/>
        <v>0</v>
      </c>
      <c r="AB48" s="156">
        <f t="shared" si="19"/>
        <v>0</v>
      </c>
      <c r="AC48" s="156">
        <f t="shared" si="19"/>
        <v>0</v>
      </c>
      <c r="AD48" s="156">
        <f t="shared" si="19"/>
        <v>0</v>
      </c>
      <c r="AE48" s="156">
        <f t="shared" si="19"/>
        <v>0</v>
      </c>
      <c r="AF48" s="156">
        <f t="shared" si="19"/>
        <v>0</v>
      </c>
      <c r="AG48" s="156">
        <f t="shared" si="19"/>
        <v>0</v>
      </c>
      <c r="AH48" s="156">
        <f t="shared" si="19"/>
        <v>0</v>
      </c>
      <c r="AI48" s="156">
        <f t="shared" si="19"/>
        <v>0</v>
      </c>
      <c r="AJ48" s="156">
        <f t="shared" si="19"/>
        <v>0</v>
      </c>
      <c r="AK48" s="156">
        <f t="shared" si="19"/>
        <v>0</v>
      </c>
      <c r="AL48" s="156">
        <f t="shared" si="20"/>
        <v>0</v>
      </c>
      <c r="AM48" s="156">
        <f t="shared" si="20"/>
        <v>0</v>
      </c>
      <c r="AN48" s="156">
        <f t="shared" si="20"/>
        <v>0</v>
      </c>
      <c r="AO48" s="159">
        <f t="shared" si="12"/>
        <v>0</v>
      </c>
      <c r="AP48" s="192"/>
      <c r="AQ48" s="156">
        <v>24</v>
      </c>
      <c r="AR48" s="156">
        <f t="shared" si="21"/>
        <v>0</v>
      </c>
      <c r="AS48" s="156">
        <f t="shared" si="21"/>
        <v>0</v>
      </c>
      <c r="AT48" s="156">
        <f t="shared" si="21"/>
        <v>0</v>
      </c>
      <c r="AU48" s="156">
        <f t="shared" si="21"/>
        <v>0</v>
      </c>
      <c r="AV48" s="156">
        <f t="shared" si="21"/>
        <v>0</v>
      </c>
      <c r="AW48" s="156">
        <f t="shared" si="21"/>
        <v>0</v>
      </c>
      <c r="AX48" s="156">
        <f t="shared" si="21"/>
        <v>0</v>
      </c>
      <c r="AY48" s="156">
        <f t="shared" si="21"/>
        <v>0</v>
      </c>
      <c r="AZ48" s="156">
        <f t="shared" si="21"/>
        <v>0</v>
      </c>
      <c r="BA48" s="156">
        <f t="shared" si="21"/>
        <v>0</v>
      </c>
      <c r="BB48" s="156">
        <f t="shared" si="21"/>
        <v>0</v>
      </c>
      <c r="BC48" s="156">
        <f t="shared" si="21"/>
        <v>0</v>
      </c>
      <c r="BD48" s="156">
        <f t="shared" si="21"/>
        <v>0</v>
      </c>
      <c r="BE48" s="156">
        <f t="shared" si="21"/>
        <v>0</v>
      </c>
      <c r="BF48" s="156">
        <f t="shared" si="21"/>
        <v>0</v>
      </c>
      <c r="BG48" s="156">
        <f t="shared" si="17"/>
        <v>0</v>
      </c>
      <c r="BH48" s="156">
        <f t="shared" si="17"/>
        <v>0</v>
      </c>
      <c r="BI48" s="156">
        <f t="shared" si="17"/>
        <v>0</v>
      </c>
      <c r="BJ48" s="159">
        <f t="shared" si="13"/>
        <v>0</v>
      </c>
      <c r="BK48" s="192"/>
      <c r="BL48" s="156">
        <v>24</v>
      </c>
      <c r="BM48" s="156">
        <f t="shared" si="22"/>
        <v>0</v>
      </c>
      <c r="BN48" s="156">
        <f t="shared" si="22"/>
        <v>500</v>
      </c>
      <c r="BO48" s="156">
        <f t="shared" si="22"/>
        <v>0</v>
      </c>
      <c r="BP48" s="156">
        <f t="shared" si="22"/>
        <v>0</v>
      </c>
      <c r="BQ48" s="156">
        <f t="shared" si="22"/>
        <v>0</v>
      </c>
      <c r="BR48" s="156">
        <f t="shared" si="22"/>
        <v>0</v>
      </c>
      <c r="BS48" s="156">
        <f t="shared" si="22"/>
        <v>0</v>
      </c>
      <c r="BT48" s="156">
        <f t="shared" si="22"/>
        <v>0</v>
      </c>
      <c r="BU48" s="156">
        <f t="shared" si="22"/>
        <v>0</v>
      </c>
      <c r="BV48" s="156">
        <f t="shared" si="22"/>
        <v>0</v>
      </c>
      <c r="BW48" s="156">
        <f t="shared" si="23"/>
        <v>0</v>
      </c>
      <c r="BX48" s="156">
        <f t="shared" si="23"/>
        <v>0</v>
      </c>
      <c r="BY48" s="156">
        <f t="shared" si="23"/>
        <v>0</v>
      </c>
      <c r="BZ48" s="156">
        <f t="shared" si="23"/>
        <v>0</v>
      </c>
      <c r="CA48" s="156">
        <f t="shared" si="23"/>
        <v>0</v>
      </c>
      <c r="CB48" s="156">
        <f t="shared" si="23"/>
        <v>0</v>
      </c>
      <c r="CC48" s="156">
        <f t="shared" si="23"/>
        <v>0</v>
      </c>
      <c r="CD48" s="156">
        <f t="shared" si="23"/>
        <v>0</v>
      </c>
      <c r="CE48" s="159">
        <f t="shared" si="14"/>
        <v>500</v>
      </c>
      <c r="CF48" s="192"/>
      <c r="CG48" s="156">
        <v>24</v>
      </c>
      <c r="CH48" s="156">
        <f t="shared" si="24"/>
        <v>0</v>
      </c>
      <c r="CI48" s="156">
        <f t="shared" si="24"/>
        <v>500</v>
      </c>
      <c r="CJ48" s="156">
        <f t="shared" si="24"/>
        <v>0</v>
      </c>
      <c r="CK48" s="156">
        <f t="shared" si="24"/>
        <v>0</v>
      </c>
      <c r="CL48" s="156">
        <f t="shared" si="24"/>
        <v>0</v>
      </c>
      <c r="CM48" s="156">
        <f t="shared" si="24"/>
        <v>0</v>
      </c>
      <c r="CN48" s="156">
        <f t="shared" si="24"/>
        <v>0</v>
      </c>
      <c r="CO48" s="156">
        <f t="shared" si="24"/>
        <v>0</v>
      </c>
      <c r="CP48" s="156">
        <f t="shared" si="24"/>
        <v>0</v>
      </c>
      <c r="CQ48" s="156">
        <f t="shared" si="24"/>
        <v>0</v>
      </c>
      <c r="CR48" s="156">
        <f t="shared" si="24"/>
        <v>0</v>
      </c>
      <c r="CS48" s="156">
        <f t="shared" si="24"/>
        <v>0</v>
      </c>
      <c r="CT48" s="156">
        <f t="shared" si="24"/>
        <v>0</v>
      </c>
      <c r="CU48" s="156">
        <f t="shared" si="24"/>
        <v>0</v>
      </c>
      <c r="CV48" s="156">
        <f t="shared" si="24"/>
        <v>0</v>
      </c>
      <c r="CW48" s="156">
        <f t="shared" si="25"/>
        <v>0</v>
      </c>
      <c r="CX48" s="156">
        <f t="shared" si="25"/>
        <v>0</v>
      </c>
      <c r="CY48" s="156">
        <f t="shared" si="25"/>
        <v>0</v>
      </c>
      <c r="CZ48" s="159">
        <f t="shared" si="15"/>
        <v>500</v>
      </c>
      <c r="DA48" s="159"/>
      <c r="DB48" s="220"/>
      <c r="DC48" s="220"/>
      <c r="DD48" s="220">
        <f t="shared" si="10"/>
        <v>1000</v>
      </c>
    </row>
    <row r="49" spans="1:108" x14ac:dyDescent="0.25">
      <c r="A49" s="156">
        <v>25</v>
      </c>
      <c r="B49" s="156">
        <f t="shared" si="18"/>
        <v>0</v>
      </c>
      <c r="C49" s="156">
        <f t="shared" si="18"/>
        <v>0</v>
      </c>
      <c r="D49" s="156">
        <f t="shared" si="18"/>
        <v>0</v>
      </c>
      <c r="E49" s="156">
        <f t="shared" si="18"/>
        <v>0</v>
      </c>
      <c r="F49" s="156">
        <f t="shared" si="18"/>
        <v>0</v>
      </c>
      <c r="G49" s="156">
        <f t="shared" si="18"/>
        <v>0</v>
      </c>
      <c r="H49" s="156">
        <f t="shared" si="18"/>
        <v>0</v>
      </c>
      <c r="I49" s="156">
        <f t="shared" si="18"/>
        <v>0</v>
      </c>
      <c r="J49" s="156">
        <f t="shared" si="18"/>
        <v>0</v>
      </c>
      <c r="K49" s="156">
        <f t="shared" si="18"/>
        <v>0</v>
      </c>
      <c r="L49" s="156">
        <f t="shared" si="18"/>
        <v>0</v>
      </c>
      <c r="M49" s="156">
        <f t="shared" si="18"/>
        <v>0</v>
      </c>
      <c r="N49" s="156">
        <f t="shared" si="18"/>
        <v>0</v>
      </c>
      <c r="O49" s="156">
        <f t="shared" si="18"/>
        <v>0</v>
      </c>
      <c r="P49" s="156">
        <f t="shared" si="18"/>
        <v>0</v>
      </c>
      <c r="Q49" s="156">
        <f t="shared" si="18"/>
        <v>0</v>
      </c>
      <c r="R49" s="156">
        <f t="shared" si="16"/>
        <v>0</v>
      </c>
      <c r="S49" s="156">
        <f t="shared" si="16"/>
        <v>0</v>
      </c>
      <c r="T49" s="159">
        <f t="shared" si="11"/>
        <v>0</v>
      </c>
      <c r="U49" s="192"/>
      <c r="V49" s="156">
        <v>25</v>
      </c>
      <c r="W49" s="156">
        <f t="shared" si="19"/>
        <v>0</v>
      </c>
      <c r="X49" s="156">
        <f t="shared" si="19"/>
        <v>0</v>
      </c>
      <c r="Y49" s="156">
        <f t="shared" si="19"/>
        <v>0</v>
      </c>
      <c r="Z49" s="156">
        <f t="shared" si="19"/>
        <v>0</v>
      </c>
      <c r="AA49" s="156">
        <f t="shared" si="19"/>
        <v>0</v>
      </c>
      <c r="AB49" s="156">
        <f t="shared" si="19"/>
        <v>0</v>
      </c>
      <c r="AC49" s="156">
        <f t="shared" si="19"/>
        <v>0</v>
      </c>
      <c r="AD49" s="156">
        <f t="shared" si="19"/>
        <v>0</v>
      </c>
      <c r="AE49" s="156">
        <f t="shared" si="19"/>
        <v>0</v>
      </c>
      <c r="AF49" s="156">
        <f t="shared" si="19"/>
        <v>0</v>
      </c>
      <c r="AG49" s="156">
        <f t="shared" si="19"/>
        <v>0</v>
      </c>
      <c r="AH49" s="156">
        <f t="shared" si="19"/>
        <v>0</v>
      </c>
      <c r="AI49" s="156">
        <f t="shared" si="19"/>
        <v>0</v>
      </c>
      <c r="AJ49" s="156">
        <f t="shared" si="19"/>
        <v>0</v>
      </c>
      <c r="AK49" s="156">
        <f t="shared" si="19"/>
        <v>0</v>
      </c>
      <c r="AL49" s="156">
        <f t="shared" si="20"/>
        <v>0</v>
      </c>
      <c r="AM49" s="156">
        <f t="shared" si="20"/>
        <v>0</v>
      </c>
      <c r="AN49" s="156">
        <f t="shared" si="20"/>
        <v>0</v>
      </c>
      <c r="AO49" s="159">
        <f t="shared" si="12"/>
        <v>0</v>
      </c>
      <c r="AP49" s="192"/>
      <c r="AQ49" s="156">
        <v>25</v>
      </c>
      <c r="AR49" s="156">
        <f t="shared" si="21"/>
        <v>0</v>
      </c>
      <c r="AS49" s="156">
        <f t="shared" si="21"/>
        <v>0</v>
      </c>
      <c r="AT49" s="156">
        <f t="shared" si="21"/>
        <v>0</v>
      </c>
      <c r="AU49" s="156">
        <f t="shared" si="21"/>
        <v>0</v>
      </c>
      <c r="AV49" s="156">
        <f t="shared" si="21"/>
        <v>0</v>
      </c>
      <c r="AW49" s="156">
        <f t="shared" si="21"/>
        <v>0</v>
      </c>
      <c r="AX49" s="156">
        <f t="shared" si="21"/>
        <v>0</v>
      </c>
      <c r="AY49" s="156">
        <f t="shared" si="21"/>
        <v>0</v>
      </c>
      <c r="AZ49" s="156">
        <f t="shared" si="21"/>
        <v>0</v>
      </c>
      <c r="BA49" s="156">
        <f t="shared" si="21"/>
        <v>0</v>
      </c>
      <c r="BB49" s="156">
        <f t="shared" si="21"/>
        <v>0</v>
      </c>
      <c r="BC49" s="156">
        <f t="shared" si="21"/>
        <v>0</v>
      </c>
      <c r="BD49" s="156">
        <f t="shared" si="21"/>
        <v>0</v>
      </c>
      <c r="BE49" s="156">
        <f t="shared" si="21"/>
        <v>0</v>
      </c>
      <c r="BF49" s="156">
        <f t="shared" si="21"/>
        <v>0</v>
      </c>
      <c r="BG49" s="156">
        <f t="shared" si="17"/>
        <v>0</v>
      </c>
      <c r="BH49" s="156">
        <f t="shared" si="17"/>
        <v>0</v>
      </c>
      <c r="BI49" s="156">
        <f t="shared" si="17"/>
        <v>0</v>
      </c>
      <c r="BJ49" s="159">
        <f t="shared" si="13"/>
        <v>0</v>
      </c>
      <c r="BK49" s="192"/>
      <c r="BL49" s="156">
        <v>25</v>
      </c>
      <c r="BM49" s="156">
        <f t="shared" si="22"/>
        <v>0</v>
      </c>
      <c r="BN49" s="156">
        <f t="shared" si="22"/>
        <v>500</v>
      </c>
      <c r="BO49" s="156">
        <f t="shared" si="22"/>
        <v>0</v>
      </c>
      <c r="BP49" s="156">
        <f t="shared" si="22"/>
        <v>0</v>
      </c>
      <c r="BQ49" s="156">
        <f t="shared" si="22"/>
        <v>0</v>
      </c>
      <c r="BR49" s="156">
        <f t="shared" si="22"/>
        <v>0</v>
      </c>
      <c r="BS49" s="156">
        <f t="shared" si="22"/>
        <v>0</v>
      </c>
      <c r="BT49" s="156">
        <f t="shared" si="22"/>
        <v>0</v>
      </c>
      <c r="BU49" s="156">
        <f t="shared" si="22"/>
        <v>0</v>
      </c>
      <c r="BV49" s="156">
        <f t="shared" si="22"/>
        <v>0</v>
      </c>
      <c r="BW49" s="156">
        <f t="shared" si="23"/>
        <v>0</v>
      </c>
      <c r="BX49" s="156">
        <f t="shared" si="23"/>
        <v>0</v>
      </c>
      <c r="BY49" s="156">
        <f t="shared" si="23"/>
        <v>0</v>
      </c>
      <c r="BZ49" s="156">
        <f t="shared" si="23"/>
        <v>0</v>
      </c>
      <c r="CA49" s="156">
        <f t="shared" si="23"/>
        <v>0</v>
      </c>
      <c r="CB49" s="156">
        <f t="shared" si="23"/>
        <v>0</v>
      </c>
      <c r="CC49" s="156">
        <f t="shared" si="23"/>
        <v>0</v>
      </c>
      <c r="CD49" s="156">
        <f t="shared" si="23"/>
        <v>0</v>
      </c>
      <c r="CE49" s="159">
        <f t="shared" si="14"/>
        <v>500</v>
      </c>
      <c r="CF49" s="192"/>
      <c r="CG49" s="156">
        <v>25</v>
      </c>
      <c r="CH49" s="156">
        <f t="shared" si="24"/>
        <v>0</v>
      </c>
      <c r="CI49" s="156">
        <f t="shared" si="24"/>
        <v>500</v>
      </c>
      <c r="CJ49" s="156">
        <f t="shared" si="24"/>
        <v>0</v>
      </c>
      <c r="CK49" s="156">
        <f t="shared" si="24"/>
        <v>0</v>
      </c>
      <c r="CL49" s="156">
        <f t="shared" si="24"/>
        <v>0</v>
      </c>
      <c r="CM49" s="156">
        <f t="shared" si="24"/>
        <v>0</v>
      </c>
      <c r="CN49" s="156">
        <f t="shared" si="24"/>
        <v>0</v>
      </c>
      <c r="CO49" s="156">
        <f t="shared" si="24"/>
        <v>0</v>
      </c>
      <c r="CP49" s="156">
        <f t="shared" si="24"/>
        <v>0</v>
      </c>
      <c r="CQ49" s="156">
        <f t="shared" si="24"/>
        <v>0</v>
      </c>
      <c r="CR49" s="156">
        <f t="shared" si="24"/>
        <v>0</v>
      </c>
      <c r="CS49" s="156">
        <f t="shared" si="24"/>
        <v>0</v>
      </c>
      <c r="CT49" s="156">
        <f t="shared" si="24"/>
        <v>0</v>
      </c>
      <c r="CU49" s="156">
        <f t="shared" si="24"/>
        <v>0</v>
      </c>
      <c r="CV49" s="156">
        <f t="shared" si="24"/>
        <v>0</v>
      </c>
      <c r="CW49" s="156">
        <f t="shared" si="25"/>
        <v>0</v>
      </c>
      <c r="CX49" s="156">
        <f t="shared" si="25"/>
        <v>0</v>
      </c>
      <c r="CY49" s="156">
        <f t="shared" si="25"/>
        <v>0</v>
      </c>
      <c r="CZ49" s="159">
        <f t="shared" si="15"/>
        <v>500</v>
      </c>
      <c r="DA49" s="159"/>
      <c r="DB49" s="220"/>
      <c r="DC49" s="220"/>
      <c r="DD49" s="220">
        <f t="shared" si="10"/>
        <v>1000</v>
      </c>
    </row>
    <row r="50" spans="1:108" ht="15.75" thickBot="1" x14ac:dyDescent="0.3">
      <c r="A50" s="155"/>
      <c r="B50" s="156"/>
      <c r="C50" s="156"/>
      <c r="D50" s="156"/>
      <c r="E50" s="156"/>
      <c r="F50" s="156"/>
      <c r="G50" s="156"/>
      <c r="H50" s="156"/>
      <c r="I50" s="156"/>
      <c r="J50" s="156"/>
      <c r="K50" s="156"/>
      <c r="L50" s="156"/>
      <c r="M50" s="156"/>
      <c r="N50" s="156"/>
      <c r="O50" s="156"/>
      <c r="P50" s="156"/>
      <c r="Q50" s="156"/>
      <c r="R50" s="156"/>
      <c r="S50" s="156"/>
      <c r="T50" s="159">
        <f>SUM(T25:T49)</f>
        <v>192060</v>
      </c>
      <c r="U50" s="192"/>
      <c r="V50" s="155"/>
      <c r="W50" s="156"/>
      <c r="X50" s="156"/>
      <c r="Y50" s="156"/>
      <c r="Z50" s="156"/>
      <c r="AA50" s="156"/>
      <c r="AB50" s="156"/>
      <c r="AC50" s="156"/>
      <c r="AD50" s="156"/>
      <c r="AE50" s="156"/>
      <c r="AF50" s="156"/>
      <c r="AG50" s="156"/>
      <c r="AH50" s="156"/>
      <c r="AI50" s="156"/>
      <c r="AJ50" s="156"/>
      <c r="AK50" s="156"/>
      <c r="AL50" s="156"/>
      <c r="AM50" s="156"/>
      <c r="AN50" s="156"/>
      <c r="AO50" s="159">
        <f>SUM(AO25:AO49)</f>
        <v>25500</v>
      </c>
      <c r="AP50" s="192"/>
      <c r="AQ50" s="155"/>
      <c r="AR50" s="156"/>
      <c r="AS50" s="156"/>
      <c r="AT50" s="156"/>
      <c r="AU50" s="156"/>
      <c r="AV50" s="156"/>
      <c r="AW50" s="156"/>
      <c r="AX50" s="156"/>
      <c r="AY50" s="156"/>
      <c r="AZ50" s="156"/>
      <c r="BA50" s="156"/>
      <c r="BB50" s="156"/>
      <c r="BC50" s="156"/>
      <c r="BD50" s="156"/>
      <c r="BE50" s="156"/>
      <c r="BF50" s="156"/>
      <c r="BG50" s="156"/>
      <c r="BH50" s="156"/>
      <c r="BI50" s="156"/>
      <c r="BJ50" s="159">
        <f>SUM(BJ25:BJ49)</f>
        <v>222500</v>
      </c>
      <c r="BK50" s="192"/>
      <c r="BL50" s="155"/>
      <c r="BM50" s="156"/>
      <c r="BN50" s="156"/>
      <c r="BO50" s="156"/>
      <c r="BP50" s="156"/>
      <c r="BQ50" s="156"/>
      <c r="BR50" s="156"/>
      <c r="BS50" s="156"/>
      <c r="BT50" s="156"/>
      <c r="BU50" s="156"/>
      <c r="BV50" s="156"/>
      <c r="BW50" s="156"/>
      <c r="BX50" s="156"/>
      <c r="BY50" s="156"/>
      <c r="BZ50" s="156"/>
      <c r="CA50" s="156"/>
      <c r="CB50" s="156"/>
      <c r="CC50" s="156"/>
      <c r="CD50" s="156"/>
      <c r="CE50" s="159">
        <f>SUM(CE25:CE49)</f>
        <v>22550</v>
      </c>
      <c r="CF50" s="192"/>
      <c r="CG50" s="155"/>
      <c r="CH50" s="156"/>
      <c r="CI50" s="156"/>
      <c r="CJ50" s="156"/>
      <c r="CK50" s="156"/>
      <c r="CL50" s="156"/>
      <c r="CM50" s="156"/>
      <c r="CN50" s="156"/>
      <c r="CO50" s="156"/>
      <c r="CP50" s="156"/>
      <c r="CQ50" s="156"/>
      <c r="CR50" s="156"/>
      <c r="CS50" s="156"/>
      <c r="CT50" s="156"/>
      <c r="CU50" s="156"/>
      <c r="CV50" s="156"/>
      <c r="CW50" s="156"/>
      <c r="CX50" s="156"/>
      <c r="CY50" s="156"/>
      <c r="CZ50" s="159">
        <f>SUM(CZ25:CZ49)</f>
        <v>34150</v>
      </c>
      <c r="DA50" s="159"/>
      <c r="DB50" s="220"/>
      <c r="DC50" s="220"/>
      <c r="DD50" s="220">
        <f>SUM(DD25:DD49)</f>
        <v>496760</v>
      </c>
    </row>
    <row r="51" spans="1:108" ht="15" customHeight="1" x14ac:dyDescent="0.25">
      <c r="R51" s="273" t="s">
        <v>32</v>
      </c>
      <c r="S51" s="188">
        <v>7.0000000000000007E-2</v>
      </c>
      <c r="T51" s="184">
        <f>NPV(S51,T25:T49)</f>
        <v>167468.63213620789</v>
      </c>
      <c r="U51" s="154"/>
      <c r="AM51" s="273" t="s">
        <v>32</v>
      </c>
      <c r="AN51" s="180">
        <v>7.0000000000000007E-2</v>
      </c>
      <c r="AO51" s="160">
        <f>NPV(AN51,AO25:AO49)</f>
        <v>23831.775700934577</v>
      </c>
      <c r="AP51" s="210"/>
      <c r="BH51" s="273" t="s">
        <v>32</v>
      </c>
      <c r="BI51" s="180">
        <v>7.0000000000000007E-2</v>
      </c>
      <c r="BJ51" s="160">
        <f>NPV(BI51,BJ25:BJ49)</f>
        <v>184978.66484504988</v>
      </c>
      <c r="BK51" s="154"/>
      <c r="CC51" s="273" t="s">
        <v>32</v>
      </c>
      <c r="CD51" s="180">
        <v>7.0000000000000007E-2</v>
      </c>
      <c r="CE51" s="160">
        <f>NPV(CD51,CE25:CE49)</f>
        <v>15219.314953612837</v>
      </c>
      <c r="CF51" s="154"/>
      <c r="CX51" s="273" t="s">
        <v>32</v>
      </c>
      <c r="CY51" s="180">
        <v>7.0000000000000007E-2</v>
      </c>
      <c r="CZ51" s="160">
        <f>NPV(CY51,CZ25:CZ49)</f>
        <v>26060.436448939949</v>
      </c>
      <c r="DA51" s="232"/>
      <c r="DB51" s="286" t="s">
        <v>32</v>
      </c>
      <c r="DC51" s="221">
        <v>7.0000000000000007E-2</v>
      </c>
      <c r="DD51" s="222">
        <f>NPV(DC51,DD25:DD49)</f>
        <v>417558.82408474485</v>
      </c>
    </row>
    <row r="52" spans="1:108" x14ac:dyDescent="0.25">
      <c r="R52" s="274"/>
      <c r="S52" s="185"/>
      <c r="T52" s="186"/>
      <c r="U52" s="154"/>
      <c r="AM52" s="274"/>
      <c r="AN52" s="181"/>
      <c r="AO52" s="161"/>
      <c r="AP52" s="210"/>
      <c r="BH52" s="274"/>
      <c r="BI52" s="181"/>
      <c r="BJ52" s="161"/>
      <c r="BK52" s="154"/>
      <c r="CC52" s="274"/>
      <c r="CD52" s="181"/>
      <c r="CE52" s="161"/>
      <c r="CF52" s="154"/>
      <c r="CX52" s="274"/>
      <c r="CY52" s="181"/>
      <c r="CZ52" s="161"/>
      <c r="DA52" s="233"/>
      <c r="DB52" s="287"/>
      <c r="DC52" s="223"/>
      <c r="DD52" s="224"/>
    </row>
    <row r="53" spans="1:108" x14ac:dyDescent="0.25">
      <c r="R53" s="274"/>
      <c r="S53" s="189">
        <v>0.04</v>
      </c>
      <c r="T53" s="186">
        <f>NPV(S53,T25:T49)</f>
        <v>177199.80741287878</v>
      </c>
      <c r="U53" s="154"/>
      <c r="AM53" s="274"/>
      <c r="AN53" s="182">
        <v>0.04</v>
      </c>
      <c r="AO53" s="161">
        <f>NPV(AN53,AO25:AO49)</f>
        <v>24519.23076923077</v>
      </c>
      <c r="AP53" s="210"/>
      <c r="BH53" s="274"/>
      <c r="BI53" s="182">
        <v>0.04</v>
      </c>
      <c r="BJ53" s="161">
        <f>NPV(BI53,BJ25:BJ49)</f>
        <v>199671.92162759596</v>
      </c>
      <c r="BK53" s="154"/>
      <c r="CC53" s="274"/>
      <c r="CD53" s="182">
        <v>0.04</v>
      </c>
      <c r="CE53" s="161">
        <f>NPV(CD53,CE25:CE49)</f>
        <v>17474.501510286984</v>
      </c>
      <c r="CF53" s="154"/>
      <c r="CX53" s="274"/>
      <c r="CY53" s="182">
        <v>0.04</v>
      </c>
      <c r="CZ53" s="161">
        <f>NPV(CY53,CZ25:CZ49)</f>
        <v>28628.347664133129</v>
      </c>
      <c r="DA53" s="233"/>
      <c r="DB53" s="287"/>
      <c r="DC53" s="225">
        <v>0.04</v>
      </c>
      <c r="DD53" s="224">
        <f>NPV(DC53,DD25:DD49)</f>
        <v>447493.8089841255</v>
      </c>
    </row>
    <row r="54" spans="1:108" x14ac:dyDescent="0.25">
      <c r="R54" s="274"/>
      <c r="S54" s="185"/>
      <c r="T54" s="186"/>
      <c r="U54" s="154"/>
      <c r="AM54" s="274"/>
      <c r="AN54" s="181"/>
      <c r="AO54" s="161"/>
      <c r="AP54" s="210"/>
      <c r="BH54" s="274"/>
      <c r="BI54" s="181"/>
      <c r="BJ54" s="161"/>
      <c r="BK54" s="154"/>
      <c r="CC54" s="274"/>
      <c r="CD54" s="181"/>
      <c r="CE54" s="161"/>
      <c r="CF54" s="154"/>
      <c r="CX54" s="274"/>
      <c r="CY54" s="181"/>
      <c r="CZ54" s="161"/>
      <c r="DA54" s="233"/>
      <c r="DB54" s="287"/>
      <c r="DC54" s="223"/>
      <c r="DD54" s="224"/>
    </row>
    <row r="55" spans="1:108" ht="15.75" thickBot="1" x14ac:dyDescent="0.3">
      <c r="R55" s="275"/>
      <c r="S55" s="190">
        <v>0</v>
      </c>
      <c r="T55" s="187">
        <f>NPV(S55,T25:T49)</f>
        <v>192060</v>
      </c>
      <c r="U55" s="154"/>
      <c r="AM55" s="275"/>
      <c r="AN55" s="183">
        <v>0</v>
      </c>
      <c r="AO55" s="179">
        <f>NPV(AN55,AO25:AO49)</f>
        <v>25500</v>
      </c>
      <c r="AP55" s="210"/>
      <c r="BH55" s="275"/>
      <c r="BI55" s="183">
        <v>0</v>
      </c>
      <c r="BJ55" s="179">
        <f>NPV(BI55,BJ25:BJ49)</f>
        <v>222500</v>
      </c>
      <c r="BK55" s="154"/>
      <c r="CC55" s="275"/>
      <c r="CD55" s="183">
        <v>0</v>
      </c>
      <c r="CE55" s="179">
        <f>NPV(CD55,CE25:CE49)</f>
        <v>22550</v>
      </c>
      <c r="CF55" s="154"/>
      <c r="CX55" s="275"/>
      <c r="CY55" s="183">
        <v>0</v>
      </c>
      <c r="CZ55" s="179">
        <f>NPV(CY55,CZ25:CZ49)</f>
        <v>34150</v>
      </c>
      <c r="DA55" s="234"/>
      <c r="DB55" s="288"/>
      <c r="DC55" s="226">
        <v>0</v>
      </c>
      <c r="DD55" s="227">
        <f>NPV(DC55,DD25:DD49)</f>
        <v>496760</v>
      </c>
    </row>
    <row r="56" spans="1:108" x14ac:dyDescent="0.25">
      <c r="U56" s="167"/>
      <c r="BK56" s="167"/>
      <c r="CF56" s="167"/>
      <c r="DB56" s="167"/>
    </row>
    <row r="57" spans="1:108" x14ac:dyDescent="0.25">
      <c r="BJ57" s="216">
        <f>BJ55+CZ55</f>
        <v>256650</v>
      </c>
    </row>
  </sheetData>
  <mergeCells count="53">
    <mergeCell ref="CX14:CY14"/>
    <mergeCell ref="CC51:CC55"/>
    <mergeCell ref="CX51:CX55"/>
    <mergeCell ref="CN14:CO14"/>
    <mergeCell ref="CP14:CQ14"/>
    <mergeCell ref="CR14:CS14"/>
    <mergeCell ref="CT14:CU14"/>
    <mergeCell ref="CV14:CW14"/>
    <mergeCell ref="BY14:BZ14"/>
    <mergeCell ref="CA14:CB14"/>
    <mergeCell ref="CC14:CD14"/>
    <mergeCell ref="CH14:CJ14"/>
    <mergeCell ref="CK14:CM14"/>
    <mergeCell ref="BM9:BX9"/>
    <mergeCell ref="BM14:BO14"/>
    <mergeCell ref="BP14:BR14"/>
    <mergeCell ref="BS14:BT14"/>
    <mergeCell ref="BU14:BV14"/>
    <mergeCell ref="BW14:BX14"/>
    <mergeCell ref="DB51:DB55"/>
    <mergeCell ref="R51:R55"/>
    <mergeCell ref="AM51:AM55"/>
    <mergeCell ref="BH51:BH55"/>
    <mergeCell ref="AZ14:BA14"/>
    <mergeCell ref="BB14:BC14"/>
    <mergeCell ref="BD14:BE14"/>
    <mergeCell ref="BF14:BG14"/>
    <mergeCell ref="BH14:BI14"/>
    <mergeCell ref="W14:Y14"/>
    <mergeCell ref="Z14:AB14"/>
    <mergeCell ref="AC14:AD14"/>
    <mergeCell ref="AE14:AF14"/>
    <mergeCell ref="AU14:AX14"/>
    <mergeCell ref="AG14:AH14"/>
    <mergeCell ref="AI14:AJ14"/>
    <mergeCell ref="AK14:AL14"/>
    <mergeCell ref="AM14:AN14"/>
    <mergeCell ref="AR14:AT14"/>
    <mergeCell ref="H10:P10"/>
    <mergeCell ref="A13:S13"/>
    <mergeCell ref="B14:D14"/>
    <mergeCell ref="E14:G14"/>
    <mergeCell ref="H14:I14"/>
    <mergeCell ref="J14:K14"/>
    <mergeCell ref="L14:M14"/>
    <mergeCell ref="N14:O14"/>
    <mergeCell ref="P14:Q14"/>
    <mergeCell ref="R14:S14"/>
    <mergeCell ref="B1:H1"/>
    <mergeCell ref="J1:P1"/>
    <mergeCell ref="B2:H2"/>
    <mergeCell ref="W9:AH9"/>
    <mergeCell ref="AR9:BC9"/>
  </mergeCells>
  <pageMargins left="0.7" right="0.7" top="0.75" bottom="0.75" header="0.3" footer="0.3"/>
  <pageSetup paperSize="512" orientation="landscape"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377F8-C313-48D4-844B-A2239C6EC622}">
  <dimension ref="A1:FN56"/>
  <sheetViews>
    <sheetView topLeftCell="EO28" workbookViewId="0">
      <selection activeCell="EZ15" sqref="EZ15"/>
    </sheetView>
  </sheetViews>
  <sheetFormatPr defaultRowHeight="15" x14ac:dyDescent="0.25"/>
  <cols>
    <col min="1" max="1" width="22.7109375" style="134" customWidth="1"/>
    <col min="2" max="2" width="10.7109375" style="134" bestFit="1" customWidth="1"/>
    <col min="3" max="4" width="9.140625" style="134"/>
    <col min="5" max="5" width="9.85546875" style="134" bestFit="1" customWidth="1"/>
    <col min="6" max="6" width="10.85546875" style="134" customWidth="1"/>
    <col min="7" max="7" width="13.28515625" style="134" customWidth="1"/>
    <col min="8" max="8" width="9.85546875" style="134" bestFit="1" customWidth="1"/>
    <col min="9" max="9" width="10.28515625" style="134" customWidth="1"/>
    <col min="10" max="10" width="9.85546875" style="134" bestFit="1" customWidth="1"/>
    <col min="11" max="11" width="9.140625" style="134"/>
    <col min="12" max="12" width="9.85546875" style="134" customWidth="1"/>
    <col min="13" max="13" width="10.42578125" style="134" customWidth="1"/>
    <col min="14" max="18" width="9.140625" style="134"/>
    <col min="19" max="19" width="9.28515625" style="134" bestFit="1" customWidth="1"/>
    <col min="20" max="20" width="14.28515625" style="134" bestFit="1" customWidth="1"/>
    <col min="21" max="21" width="5.7109375" style="134" customWidth="1"/>
    <col min="22" max="22" width="22.7109375" style="134" customWidth="1"/>
    <col min="23" max="23" width="10.7109375" style="134" bestFit="1" customWidth="1"/>
    <col min="24" max="24" width="11.5703125" style="134" customWidth="1"/>
    <col min="25" max="25" width="10" style="134" customWidth="1"/>
    <col min="26" max="26" width="12.28515625" style="134" bestFit="1" customWidth="1"/>
    <col min="27" max="28" width="11" style="134" customWidth="1"/>
    <col min="29" max="29" width="10.85546875" style="134" bestFit="1" customWidth="1"/>
    <col min="30" max="36" width="9.140625" style="134"/>
    <col min="37" max="37" width="10.28515625" style="134" customWidth="1"/>
    <col min="38" max="38" width="11" style="134" customWidth="1"/>
    <col min="39" max="40" width="9.140625" style="134"/>
    <col min="41" max="41" width="11" style="134" customWidth="1"/>
    <col min="42" max="42" width="5.7109375" style="134" customWidth="1"/>
    <col min="43" max="43" width="22.7109375" style="134" customWidth="1"/>
    <col min="44" max="44" width="10.7109375" style="134" bestFit="1" customWidth="1"/>
    <col min="45" max="45" width="10.7109375" style="134" customWidth="1"/>
    <col min="46" max="46" width="12" style="134" customWidth="1"/>
    <col min="47" max="47" width="10.85546875" style="134" bestFit="1" customWidth="1"/>
    <col min="48" max="48" width="9.140625" style="134"/>
    <col min="49" max="49" width="10.85546875" style="134" bestFit="1" customWidth="1"/>
    <col min="50" max="50" width="9.85546875" style="134" bestFit="1" customWidth="1"/>
    <col min="51" max="51" width="9.140625" style="134"/>
    <col min="52" max="52" width="12.28515625" style="134" bestFit="1" customWidth="1"/>
    <col min="53" max="55" width="9.140625" style="134"/>
    <col min="56" max="58" width="9.85546875" style="134" bestFit="1" customWidth="1"/>
    <col min="59" max="59" width="9.140625" style="134"/>
    <col min="60" max="61" width="9.85546875" style="134" bestFit="1" customWidth="1"/>
    <col min="62" max="62" width="10.85546875" style="134" bestFit="1" customWidth="1"/>
    <col min="63" max="63" width="5.7109375" style="134" customWidth="1"/>
    <col min="64" max="64" width="22.7109375" style="134" customWidth="1"/>
    <col min="65" max="65" width="10.7109375" style="134" bestFit="1" customWidth="1"/>
    <col min="66" max="66" width="9.140625" style="134"/>
    <col min="67" max="68" width="9.85546875" style="134" bestFit="1" customWidth="1"/>
    <col min="69" max="69" width="10.140625" style="134" customWidth="1"/>
    <col min="70" max="70" width="10.7109375" style="134" customWidth="1"/>
    <col min="71" max="71" width="9.85546875" style="134" bestFit="1" customWidth="1"/>
    <col min="72" max="72" width="10.7109375" style="134" customWidth="1"/>
    <col min="73" max="82" width="9.140625" style="134"/>
    <col min="83" max="83" width="9.85546875" style="134" bestFit="1" customWidth="1"/>
    <col min="84" max="84" width="5.7109375" style="134" customWidth="1"/>
    <col min="85" max="85" width="22.7109375" style="134" customWidth="1"/>
    <col min="86" max="86" width="10.7109375" style="134" bestFit="1" customWidth="1"/>
    <col min="87" max="87" width="9.140625" style="134"/>
    <col min="88" max="88" width="10" style="134" customWidth="1"/>
    <col min="89" max="89" width="9.85546875" style="134" bestFit="1" customWidth="1"/>
    <col min="90" max="91" width="9.140625" style="134"/>
    <col min="92" max="92" width="9.85546875" style="134" bestFit="1" customWidth="1"/>
    <col min="93" max="103" width="9.140625" style="134"/>
    <col min="104" max="104" width="9.85546875" style="134" bestFit="1" customWidth="1"/>
    <col min="105" max="105" width="5.7109375" style="134" customWidth="1"/>
    <col min="106" max="106" width="22.7109375" style="134" customWidth="1"/>
    <col min="107" max="107" width="10.7109375" style="134" bestFit="1" customWidth="1"/>
    <col min="108" max="109" width="9.140625" style="134"/>
    <col min="110" max="110" width="9.85546875" style="134" bestFit="1" customWidth="1"/>
    <col min="111" max="111" width="10.42578125" style="134" customWidth="1"/>
    <col min="112" max="112" width="9.140625" style="134"/>
    <col min="113" max="113" width="9.85546875" style="134" bestFit="1" customWidth="1"/>
    <col min="114" max="124" width="9.140625" style="134"/>
    <col min="125" max="125" width="9.85546875" style="134" bestFit="1" customWidth="1"/>
    <col min="126" max="126" width="5.7109375" style="134" customWidth="1"/>
    <col min="127" max="127" width="22.7109375" style="134" customWidth="1"/>
    <col min="128" max="128" width="10.7109375" style="134" bestFit="1" customWidth="1"/>
    <col min="129" max="130" width="9.140625" style="134"/>
    <col min="131" max="131" width="9.85546875" style="134" bestFit="1" customWidth="1"/>
    <col min="132" max="132" width="10" style="134" customWidth="1"/>
    <col min="133" max="133" width="9.140625" style="134"/>
    <col min="134" max="134" width="9.85546875" style="134" bestFit="1" customWidth="1"/>
    <col min="135" max="135" width="10.5703125" style="134" customWidth="1"/>
    <col min="136" max="141" width="9.140625" style="134"/>
    <col min="142" max="142" width="9.140625" style="134" bestFit="1" customWidth="1"/>
    <col min="143" max="145" width="9.140625" style="134"/>
    <col min="146" max="146" width="9.85546875" style="134" bestFit="1" customWidth="1"/>
    <col min="147" max="147" width="5.7109375" style="134" customWidth="1"/>
    <col min="148" max="148" width="22.7109375" style="134" customWidth="1"/>
    <col min="149" max="149" width="10.7109375" style="134" bestFit="1" customWidth="1"/>
    <col min="150" max="152" width="9.85546875" style="134" bestFit="1" customWidth="1"/>
    <col min="153" max="153" width="10.42578125" style="134" customWidth="1"/>
    <col min="154" max="154" width="12" style="134" customWidth="1"/>
    <col min="155" max="155" width="9.85546875" style="134" bestFit="1" customWidth="1"/>
    <col min="156" max="156" width="11.42578125" style="134" customWidth="1"/>
    <col min="157" max="166" width="9.140625" style="134"/>
    <col min="167" max="167" width="9.85546875" style="134" bestFit="1" customWidth="1"/>
    <col min="168" max="169" width="9.140625" style="134"/>
    <col min="170" max="170" width="12.28515625" style="134" customWidth="1"/>
    <col min="171" max="16384" width="9.140625" style="134"/>
  </cols>
  <sheetData>
    <row r="1" spans="1:170" ht="30" customHeight="1" x14ac:dyDescent="0.25">
      <c r="A1" s="138" t="s">
        <v>0</v>
      </c>
      <c r="B1" s="278" t="s">
        <v>229</v>
      </c>
      <c r="C1" s="279"/>
      <c r="D1" s="279"/>
      <c r="E1" s="279"/>
      <c r="F1" s="279"/>
      <c r="G1" s="279"/>
      <c r="H1" s="279"/>
      <c r="I1" s="135" t="s">
        <v>1</v>
      </c>
      <c r="J1" s="278" t="s">
        <v>94</v>
      </c>
      <c r="K1" s="278"/>
      <c r="L1" s="278"/>
      <c r="M1" s="278"/>
      <c r="N1" s="278"/>
      <c r="O1" s="278"/>
      <c r="P1" s="278"/>
      <c r="Q1" s="197"/>
      <c r="R1" s="197"/>
      <c r="S1" s="197"/>
    </row>
    <row r="2" spans="1:170" x14ac:dyDescent="0.25">
      <c r="A2" s="135" t="s">
        <v>2</v>
      </c>
      <c r="B2" s="285"/>
      <c r="C2" s="285"/>
      <c r="D2" s="285"/>
      <c r="E2" s="285"/>
      <c r="F2" s="285"/>
      <c r="G2" s="285"/>
      <c r="H2" s="285"/>
      <c r="I2" s="153"/>
      <c r="J2" s="153"/>
      <c r="K2" s="153"/>
      <c r="L2" s="153"/>
      <c r="M2" s="153"/>
    </row>
    <row r="3" spans="1:170" x14ac:dyDescent="0.25">
      <c r="A3" s="135"/>
      <c r="B3" s="152"/>
      <c r="C3" s="152"/>
      <c r="D3" s="152"/>
      <c r="E3" s="152"/>
      <c r="F3" s="152"/>
      <c r="G3" s="152"/>
      <c r="H3" s="152"/>
      <c r="I3" s="152"/>
      <c r="J3" s="152"/>
      <c r="K3" s="152"/>
      <c r="L3" s="152"/>
      <c r="M3" s="152"/>
    </row>
    <row r="4" spans="1:170" x14ac:dyDescent="0.25">
      <c r="A4" s="135" t="s">
        <v>25</v>
      </c>
      <c r="B4" s="135" t="s">
        <v>26</v>
      </c>
      <c r="C4" s="164" t="s">
        <v>29</v>
      </c>
      <c r="D4" s="153"/>
      <c r="E4" s="153"/>
      <c r="F4" s="153"/>
      <c r="G4" s="153"/>
      <c r="H4" s="153"/>
      <c r="I4" s="153"/>
      <c r="J4" s="153"/>
      <c r="K4" s="153"/>
      <c r="L4" s="153"/>
      <c r="M4" s="153"/>
      <c r="N4" s="153"/>
    </row>
    <row r="5" spans="1:170" x14ac:dyDescent="0.25">
      <c r="A5" s="135"/>
      <c r="B5" s="135" t="s">
        <v>3</v>
      </c>
      <c r="C5" s="195" t="s">
        <v>27</v>
      </c>
      <c r="D5" s="153"/>
      <c r="E5" s="153"/>
      <c r="F5" s="153"/>
      <c r="G5" s="153"/>
      <c r="H5" s="153"/>
      <c r="I5" s="153"/>
      <c r="J5" s="153"/>
      <c r="K5" s="153"/>
      <c r="L5" s="153"/>
      <c r="M5" s="153"/>
    </row>
    <row r="6" spans="1:170" ht="15" customHeight="1" x14ac:dyDescent="0.25">
      <c r="C6" s="195" t="s">
        <v>24</v>
      </c>
      <c r="D6" s="165"/>
      <c r="E6" s="165"/>
      <c r="F6" s="165"/>
      <c r="G6" s="165"/>
      <c r="H6" s="165"/>
      <c r="I6" s="165"/>
      <c r="J6" s="165"/>
      <c r="K6" s="165"/>
      <c r="L6" s="165"/>
      <c r="M6" s="165"/>
    </row>
    <row r="7" spans="1:170" x14ac:dyDescent="0.25">
      <c r="A7" s="136"/>
      <c r="B7" s="168"/>
      <c r="C7" s="195" t="s">
        <v>28</v>
      </c>
      <c r="D7" s="165"/>
      <c r="E7" s="165"/>
      <c r="F7" s="165"/>
      <c r="G7" s="165"/>
      <c r="H7" s="165"/>
      <c r="I7" s="165"/>
      <c r="J7" s="165"/>
      <c r="K7" s="165"/>
      <c r="L7" s="165"/>
      <c r="M7" s="165"/>
    </row>
    <row r="8" spans="1:170" x14ac:dyDescent="0.25">
      <c r="A8" s="136"/>
      <c r="B8" s="137"/>
      <c r="C8" s="137"/>
      <c r="D8" s="137"/>
      <c r="E8" s="137"/>
      <c r="F8" s="137"/>
      <c r="G8" s="137"/>
      <c r="H8" s="137"/>
      <c r="I8" s="137"/>
    </row>
    <row r="9" spans="1:170" ht="15.75" customHeight="1" thickBot="1" x14ac:dyDescent="0.3">
      <c r="A9" s="138" t="s">
        <v>4</v>
      </c>
      <c r="B9" s="196" t="s">
        <v>230</v>
      </c>
      <c r="C9" s="163"/>
      <c r="D9" s="163"/>
      <c r="E9" s="163"/>
      <c r="F9" s="163"/>
      <c r="G9" s="163"/>
      <c r="H9" s="163"/>
      <c r="V9" s="138" t="s">
        <v>23</v>
      </c>
      <c r="W9" s="276" t="s">
        <v>231</v>
      </c>
      <c r="X9" s="276"/>
      <c r="Y9" s="276"/>
      <c r="Z9" s="276"/>
      <c r="AA9" s="276"/>
      <c r="AB9" s="276"/>
      <c r="AC9" s="276"/>
      <c r="AD9" s="276"/>
      <c r="AE9" s="276"/>
      <c r="AF9" s="276"/>
      <c r="AG9" s="276"/>
      <c r="AH9" s="276"/>
      <c r="AQ9" s="138" t="s">
        <v>38</v>
      </c>
      <c r="AR9" s="276" t="s">
        <v>571</v>
      </c>
      <c r="AS9" s="276"/>
      <c r="AT9" s="276"/>
      <c r="AU9" s="276"/>
      <c r="AV9" s="276"/>
      <c r="AW9" s="276"/>
      <c r="AX9" s="276"/>
      <c r="AY9" s="276"/>
      <c r="AZ9" s="276"/>
      <c r="BA9" s="276"/>
      <c r="BB9" s="276"/>
      <c r="BC9" s="276"/>
      <c r="BL9" s="138" t="s">
        <v>37</v>
      </c>
      <c r="BM9" s="276" t="s">
        <v>232</v>
      </c>
      <c r="BN9" s="276"/>
      <c r="BO9" s="276"/>
      <c r="BP9" s="276"/>
      <c r="BQ9" s="276"/>
      <c r="BR9" s="276"/>
      <c r="BS9" s="276"/>
      <c r="BT9" s="276"/>
      <c r="BU9" s="276"/>
      <c r="BV9" s="276"/>
      <c r="BW9" s="276"/>
      <c r="BX9" s="276"/>
      <c r="CG9" s="138" t="s">
        <v>36</v>
      </c>
      <c r="CH9" s="276" t="s">
        <v>233</v>
      </c>
      <c r="CI9" s="276"/>
      <c r="CJ9" s="276"/>
      <c r="CK9" s="276"/>
      <c r="CL9" s="276"/>
      <c r="CM9" s="276"/>
      <c r="CN9" s="276"/>
      <c r="CO9" s="276"/>
      <c r="CP9" s="276"/>
      <c r="CQ9" s="276"/>
      <c r="CR9" s="276"/>
      <c r="CS9" s="276"/>
      <c r="DB9" s="138" t="s">
        <v>35</v>
      </c>
      <c r="DC9" s="276" t="s">
        <v>234</v>
      </c>
      <c r="DD9" s="276"/>
      <c r="DE9" s="276"/>
      <c r="DF9" s="276"/>
      <c r="DG9" s="276"/>
      <c r="DH9" s="276"/>
      <c r="DI9" s="276"/>
      <c r="DJ9" s="276"/>
      <c r="DK9" s="276"/>
      <c r="DL9" s="276"/>
      <c r="DM9" s="276"/>
      <c r="DN9" s="276"/>
      <c r="DW9" s="138" t="s">
        <v>34</v>
      </c>
      <c r="DX9" s="276" t="s">
        <v>235</v>
      </c>
      <c r="DY9" s="276"/>
      <c r="DZ9" s="276"/>
      <c r="EA9" s="276"/>
      <c r="EB9" s="276"/>
      <c r="EC9" s="276"/>
      <c r="ED9" s="276"/>
      <c r="EE9" s="276"/>
      <c r="EF9" s="276"/>
      <c r="EG9" s="276"/>
      <c r="EH9" s="276"/>
      <c r="EI9" s="276"/>
      <c r="ER9" s="138" t="s">
        <v>33</v>
      </c>
      <c r="ES9" s="276" t="s">
        <v>236</v>
      </c>
      <c r="ET9" s="276"/>
      <c r="EU9" s="276"/>
      <c r="EV9" s="276"/>
      <c r="EW9" s="276"/>
      <c r="EX9" s="276"/>
      <c r="EY9" s="276"/>
      <c r="EZ9" s="276"/>
      <c r="FA9" s="276"/>
      <c r="FB9" s="276"/>
      <c r="FC9" s="276"/>
      <c r="FD9" s="276"/>
    </row>
    <row r="10" spans="1:170" x14ac:dyDescent="0.25">
      <c r="A10" s="139" t="s">
        <v>5</v>
      </c>
      <c r="B10" s="140">
        <v>95</v>
      </c>
      <c r="C10" s="141"/>
      <c r="E10" s="141"/>
      <c r="F10" s="141"/>
      <c r="G10" s="198" t="s">
        <v>43</v>
      </c>
      <c r="H10" s="295" t="s">
        <v>237</v>
      </c>
      <c r="I10" s="295"/>
      <c r="J10" s="295"/>
      <c r="K10" s="295"/>
      <c r="L10" s="295"/>
      <c r="M10" s="295"/>
      <c r="N10" s="295"/>
      <c r="O10" s="295"/>
      <c r="P10" s="295"/>
      <c r="V10" s="139" t="s">
        <v>5</v>
      </c>
      <c r="W10" s="140">
        <v>65</v>
      </c>
      <c r="X10" s="141"/>
      <c r="Y10" s="141"/>
      <c r="Z10" s="141"/>
      <c r="AA10" s="141"/>
      <c r="AB10" s="141"/>
      <c r="AC10" s="141"/>
      <c r="AQ10" s="139" t="s">
        <v>5</v>
      </c>
      <c r="AR10" s="140">
        <v>80</v>
      </c>
      <c r="AS10" s="141"/>
      <c r="AT10" s="141"/>
      <c r="AU10" s="141"/>
      <c r="AV10" s="141"/>
      <c r="AW10" s="141"/>
      <c r="AX10" s="141"/>
      <c r="BL10" s="139" t="s">
        <v>5</v>
      </c>
      <c r="BM10" s="140">
        <v>75</v>
      </c>
      <c r="BN10" s="141"/>
      <c r="BO10" s="141"/>
      <c r="BP10" s="141"/>
      <c r="BQ10" s="141"/>
      <c r="BR10" s="141"/>
      <c r="BS10" s="141"/>
      <c r="CG10" s="139" t="s">
        <v>5</v>
      </c>
      <c r="CH10" s="140">
        <v>95</v>
      </c>
      <c r="CI10" s="141"/>
      <c r="CJ10" s="141"/>
      <c r="CK10" s="141"/>
      <c r="CL10" s="141"/>
      <c r="CM10" s="141"/>
      <c r="CN10" s="141"/>
      <c r="DB10" s="139" t="s">
        <v>5</v>
      </c>
      <c r="DC10" s="140">
        <v>80</v>
      </c>
      <c r="DD10" s="141"/>
      <c r="DE10" s="141"/>
      <c r="DF10" s="141"/>
      <c r="DG10" s="141"/>
      <c r="DH10" s="141"/>
      <c r="DI10" s="141"/>
      <c r="DW10" s="139" t="s">
        <v>5</v>
      </c>
      <c r="DX10" s="140">
        <v>90</v>
      </c>
      <c r="DY10" s="236" t="s">
        <v>467</v>
      </c>
      <c r="DZ10" s="141"/>
      <c r="EA10" s="141"/>
      <c r="EB10" s="141"/>
      <c r="EC10" s="141"/>
      <c r="ED10" s="141"/>
      <c r="ER10" s="139" t="s">
        <v>5</v>
      </c>
      <c r="ES10" s="140">
        <v>70</v>
      </c>
      <c r="ET10" s="141"/>
      <c r="EU10" s="141"/>
      <c r="EV10" s="141"/>
      <c r="EW10" s="141"/>
      <c r="EX10" s="141"/>
      <c r="EY10" s="141"/>
      <c r="EZ10" s="260"/>
      <c r="FA10" s="167"/>
      <c r="FB10" s="167"/>
    </row>
    <row r="11" spans="1:170" x14ac:dyDescent="0.25">
      <c r="A11" s="142" t="s">
        <v>6</v>
      </c>
      <c r="B11" s="143">
        <v>65</v>
      </c>
      <c r="C11" s="136"/>
      <c r="D11" s="141"/>
      <c r="E11" s="141"/>
      <c r="F11" s="141"/>
      <c r="G11" s="141"/>
      <c r="H11" s="295"/>
      <c r="I11" s="295"/>
      <c r="J11" s="295"/>
      <c r="K11" s="295"/>
      <c r="L11" s="295"/>
      <c r="M11" s="295"/>
      <c r="N11" s="295"/>
      <c r="O11" s="295"/>
      <c r="P11" s="295"/>
      <c r="V11" s="142" t="s">
        <v>6</v>
      </c>
      <c r="W11" s="143">
        <v>50</v>
      </c>
      <c r="X11" s="136"/>
      <c r="Y11" s="141"/>
      <c r="Z11" s="141"/>
      <c r="AA11" s="141"/>
      <c r="AB11" s="141"/>
      <c r="AC11" s="141"/>
      <c r="AQ11" s="142" t="s">
        <v>6</v>
      </c>
      <c r="AR11" s="143">
        <v>85</v>
      </c>
      <c r="AS11" s="136"/>
      <c r="AT11" s="141"/>
      <c r="AU11" s="141"/>
      <c r="AV11" s="141"/>
      <c r="AW11" s="141"/>
      <c r="AX11" s="141"/>
      <c r="BL11" s="142" t="s">
        <v>6</v>
      </c>
      <c r="BM11" s="143">
        <v>90</v>
      </c>
      <c r="BN11" s="136"/>
      <c r="BO11" s="141"/>
      <c r="BP11" s="141"/>
      <c r="BQ11" s="141"/>
      <c r="BR11" s="141"/>
      <c r="BS11" s="141"/>
      <c r="CG11" s="142" t="s">
        <v>6</v>
      </c>
      <c r="CH11" s="143">
        <v>70</v>
      </c>
      <c r="CI11" s="136"/>
      <c r="CJ11" s="141"/>
      <c r="CK11" s="141"/>
      <c r="CL11" s="141"/>
      <c r="CM11" s="141"/>
      <c r="CN11" s="141"/>
      <c r="DB11" s="142" t="s">
        <v>6</v>
      </c>
      <c r="DC11" s="143">
        <v>50</v>
      </c>
      <c r="DD11" s="136"/>
      <c r="DE11" s="141"/>
      <c r="DF11" s="141"/>
      <c r="DG11" s="141"/>
      <c r="DH11" s="141"/>
      <c r="DI11" s="141"/>
      <c r="DW11" s="142" t="s">
        <v>6</v>
      </c>
      <c r="DX11" s="143">
        <v>85</v>
      </c>
      <c r="DY11" s="136"/>
      <c r="DZ11" s="141"/>
      <c r="EA11" s="141"/>
      <c r="EB11" s="141"/>
      <c r="EC11" s="141"/>
      <c r="ED11" s="141"/>
      <c r="ER11" s="142" t="s">
        <v>6</v>
      </c>
      <c r="ES11" s="143">
        <v>65</v>
      </c>
      <c r="ET11" s="136"/>
      <c r="EU11" s="141"/>
      <c r="EV11" s="141"/>
      <c r="EW11" s="141"/>
      <c r="EX11" s="141"/>
      <c r="EY11" s="141"/>
      <c r="EZ11" s="167"/>
      <c r="FA11" s="167"/>
      <c r="FB11" s="167"/>
    </row>
    <row r="12" spans="1:170" ht="15.75" thickBot="1" x14ac:dyDescent="0.3">
      <c r="A12" s="144" t="s">
        <v>3</v>
      </c>
      <c r="B12" s="151">
        <f>(B10/100)*(B11/100)</f>
        <v>0.61749999999999994</v>
      </c>
      <c r="C12" s="146"/>
      <c r="D12" s="141"/>
      <c r="E12" s="141"/>
      <c r="F12" s="141"/>
      <c r="G12" s="141"/>
      <c r="H12" s="141"/>
      <c r="V12" s="144" t="s">
        <v>3</v>
      </c>
      <c r="W12" s="145">
        <f>(W10/100)*(W11/100)</f>
        <v>0.32500000000000001</v>
      </c>
      <c r="X12" s="146"/>
      <c r="Y12" s="141"/>
      <c r="Z12" s="141"/>
      <c r="AA12" s="141"/>
      <c r="AB12" s="141"/>
      <c r="AC12" s="141"/>
      <c r="AQ12" s="144" t="s">
        <v>3</v>
      </c>
      <c r="AR12" s="145">
        <f>(AR10/100)*(AR11/100)</f>
        <v>0.68</v>
      </c>
      <c r="AS12" s="146"/>
      <c r="AT12" s="141"/>
      <c r="AU12" s="141"/>
      <c r="AV12" s="141"/>
      <c r="AW12" s="141"/>
      <c r="AX12" s="141"/>
      <c r="BL12" s="144" t="s">
        <v>3</v>
      </c>
      <c r="BM12" s="145">
        <f>(BM10/100)*(BM11/100)</f>
        <v>0.67500000000000004</v>
      </c>
      <c r="BN12" s="146"/>
      <c r="BO12" s="141"/>
      <c r="BP12" s="141"/>
      <c r="BQ12" s="141"/>
      <c r="BR12" s="141"/>
      <c r="BS12" s="141"/>
      <c r="CG12" s="144" t="s">
        <v>3</v>
      </c>
      <c r="CH12" s="145">
        <f>(CH10/100)*(CH11/100)</f>
        <v>0.66499999999999992</v>
      </c>
      <c r="CI12" s="146"/>
      <c r="CJ12" s="141"/>
      <c r="CK12" s="141"/>
      <c r="CL12" s="141"/>
      <c r="CM12" s="141"/>
      <c r="CN12" s="141"/>
      <c r="DB12" s="144" t="s">
        <v>3</v>
      </c>
      <c r="DC12" s="145">
        <v>0.95</v>
      </c>
      <c r="DD12" s="146"/>
      <c r="DE12" s="141"/>
      <c r="DF12" s="141"/>
      <c r="DG12" s="141"/>
      <c r="DH12" s="141"/>
      <c r="DI12" s="141"/>
      <c r="DW12" s="144" t="s">
        <v>3</v>
      </c>
      <c r="DX12" s="145">
        <f>(DX10/100)*(DX11/100)</f>
        <v>0.76500000000000001</v>
      </c>
      <c r="DY12" s="146"/>
      <c r="DZ12" s="141"/>
      <c r="EA12" s="141"/>
      <c r="EB12" s="141"/>
      <c r="EC12" s="141"/>
      <c r="ED12" s="141"/>
      <c r="ER12" s="144" t="s">
        <v>3</v>
      </c>
      <c r="ES12" s="145">
        <f>(ES10/100)*(ES11/100)</f>
        <v>0.45499999999999996</v>
      </c>
      <c r="ET12" s="146"/>
      <c r="EU12" s="141"/>
      <c r="EV12" s="141"/>
      <c r="EW12" s="141"/>
      <c r="EX12" s="141"/>
      <c r="EY12" s="141"/>
      <c r="FM12" s="68" t="s">
        <v>3</v>
      </c>
      <c r="FN12" s="245">
        <f>AVERAGE(B12,W12,AR12,BM12,CH12,DC12,DX12,ES12)</f>
        <v>0.64156250000000004</v>
      </c>
    </row>
    <row r="13" spans="1:170" ht="15.75" thickBot="1" x14ac:dyDescent="0.3">
      <c r="A13" s="289" t="s">
        <v>40</v>
      </c>
      <c r="B13" s="289"/>
      <c r="C13" s="289"/>
      <c r="D13" s="289"/>
      <c r="E13" s="289"/>
      <c r="F13" s="289"/>
      <c r="G13" s="289"/>
      <c r="H13" s="289"/>
      <c r="I13" s="289"/>
      <c r="J13" s="289"/>
      <c r="K13" s="289"/>
      <c r="L13" s="289"/>
      <c r="M13" s="289"/>
      <c r="N13" s="289"/>
      <c r="O13" s="289"/>
      <c r="P13" s="289"/>
      <c r="Q13" s="289"/>
      <c r="R13" s="289"/>
      <c r="S13" s="289"/>
    </row>
    <row r="14" spans="1:170" s="167" customFormat="1" ht="50.1" customHeight="1" x14ac:dyDescent="0.25">
      <c r="A14" s="170" t="s">
        <v>7</v>
      </c>
      <c r="B14" s="277" t="s">
        <v>13</v>
      </c>
      <c r="C14" s="277"/>
      <c r="D14" s="277"/>
      <c r="E14" s="291" t="s">
        <v>14</v>
      </c>
      <c r="F14" s="292"/>
      <c r="G14" s="292"/>
      <c r="H14" s="292"/>
      <c r="I14" s="292"/>
      <c r="J14" s="293"/>
      <c r="K14" s="241" t="s">
        <v>16</v>
      </c>
      <c r="L14" s="277" t="s">
        <v>31</v>
      </c>
      <c r="M14" s="277"/>
      <c r="N14" s="277" t="s">
        <v>18</v>
      </c>
      <c r="O14" s="277"/>
      <c r="P14" s="277" t="s">
        <v>19</v>
      </c>
      <c r="Q14" s="277"/>
      <c r="R14" s="277" t="s">
        <v>20</v>
      </c>
      <c r="S14" s="280"/>
      <c r="V14" s="170" t="s">
        <v>7</v>
      </c>
      <c r="W14" s="271" t="s">
        <v>13</v>
      </c>
      <c r="X14" s="271"/>
      <c r="Y14" s="271"/>
      <c r="Z14" s="271" t="s">
        <v>14</v>
      </c>
      <c r="AA14" s="271"/>
      <c r="AB14" s="271"/>
      <c r="AC14" s="271" t="s">
        <v>15</v>
      </c>
      <c r="AD14" s="271"/>
      <c r="AE14" s="271" t="s">
        <v>16</v>
      </c>
      <c r="AF14" s="271"/>
      <c r="AG14" s="271" t="s">
        <v>17</v>
      </c>
      <c r="AH14" s="271"/>
      <c r="AI14" s="271" t="s">
        <v>18</v>
      </c>
      <c r="AJ14" s="271"/>
      <c r="AK14" s="271" t="s">
        <v>19</v>
      </c>
      <c r="AL14" s="271"/>
      <c r="AM14" s="271" t="s">
        <v>20</v>
      </c>
      <c r="AN14" s="272"/>
      <c r="AQ14" s="170" t="s">
        <v>7</v>
      </c>
      <c r="AR14" s="271" t="s">
        <v>13</v>
      </c>
      <c r="AS14" s="271"/>
      <c r="AT14" s="271"/>
      <c r="AU14" s="271" t="s">
        <v>14</v>
      </c>
      <c r="AV14" s="271"/>
      <c r="AW14" s="271"/>
      <c r="AX14" s="271" t="s">
        <v>15</v>
      </c>
      <c r="AY14" s="271"/>
      <c r="AZ14" s="271" t="s">
        <v>16</v>
      </c>
      <c r="BA14" s="271"/>
      <c r="BB14" s="271" t="s">
        <v>17</v>
      </c>
      <c r="BC14" s="271"/>
      <c r="BD14" s="271" t="s">
        <v>18</v>
      </c>
      <c r="BE14" s="271"/>
      <c r="BF14" s="271" t="s">
        <v>19</v>
      </c>
      <c r="BG14" s="271"/>
      <c r="BH14" s="271" t="s">
        <v>20</v>
      </c>
      <c r="BI14" s="272"/>
      <c r="BL14" s="170" t="s">
        <v>7</v>
      </c>
      <c r="BM14" s="282" t="s">
        <v>13</v>
      </c>
      <c r="BN14" s="284"/>
      <c r="BO14" s="282" t="s">
        <v>14</v>
      </c>
      <c r="BP14" s="283"/>
      <c r="BQ14" s="283"/>
      <c r="BR14" s="284"/>
      <c r="BS14" s="271" t="s">
        <v>15</v>
      </c>
      <c r="BT14" s="271"/>
      <c r="BU14" s="271" t="s">
        <v>16</v>
      </c>
      <c r="BV14" s="271"/>
      <c r="BW14" s="271" t="s">
        <v>17</v>
      </c>
      <c r="BX14" s="271"/>
      <c r="BY14" s="271" t="s">
        <v>18</v>
      </c>
      <c r="BZ14" s="271"/>
      <c r="CA14" s="271" t="s">
        <v>19</v>
      </c>
      <c r="CB14" s="271"/>
      <c r="CC14" s="271" t="s">
        <v>20</v>
      </c>
      <c r="CD14" s="272"/>
      <c r="CG14" s="170" t="s">
        <v>7</v>
      </c>
      <c r="CH14" s="271" t="s">
        <v>13</v>
      </c>
      <c r="CI14" s="271"/>
      <c r="CJ14" s="271"/>
      <c r="CK14" s="271" t="s">
        <v>14</v>
      </c>
      <c r="CL14" s="271"/>
      <c r="CM14" s="271"/>
      <c r="CN14" s="271" t="s">
        <v>15</v>
      </c>
      <c r="CO14" s="271"/>
      <c r="CP14" s="271" t="s">
        <v>16</v>
      </c>
      <c r="CQ14" s="271"/>
      <c r="CR14" s="271" t="s">
        <v>17</v>
      </c>
      <c r="CS14" s="271"/>
      <c r="CT14" s="271" t="s">
        <v>18</v>
      </c>
      <c r="CU14" s="271"/>
      <c r="CV14" s="271" t="s">
        <v>19</v>
      </c>
      <c r="CW14" s="271"/>
      <c r="CX14" s="271" t="s">
        <v>20</v>
      </c>
      <c r="CY14" s="272"/>
      <c r="DB14" s="170" t="s">
        <v>7</v>
      </c>
      <c r="DC14" s="271" t="s">
        <v>13</v>
      </c>
      <c r="DD14" s="271"/>
      <c r="DE14" s="271"/>
      <c r="DF14" s="271" t="s">
        <v>14</v>
      </c>
      <c r="DG14" s="271"/>
      <c r="DH14" s="271"/>
      <c r="DI14" s="271" t="s">
        <v>15</v>
      </c>
      <c r="DJ14" s="271"/>
      <c r="DK14" s="271" t="s">
        <v>16</v>
      </c>
      <c r="DL14" s="271"/>
      <c r="DM14" s="271" t="s">
        <v>17</v>
      </c>
      <c r="DN14" s="271"/>
      <c r="DO14" s="271" t="s">
        <v>18</v>
      </c>
      <c r="DP14" s="271"/>
      <c r="DQ14" s="271" t="s">
        <v>19</v>
      </c>
      <c r="DR14" s="271"/>
      <c r="DS14" s="271" t="s">
        <v>20</v>
      </c>
      <c r="DT14" s="272"/>
      <c r="DW14" s="170" t="s">
        <v>7</v>
      </c>
      <c r="DX14" s="271" t="s">
        <v>13</v>
      </c>
      <c r="DY14" s="271"/>
      <c r="DZ14" s="271"/>
      <c r="EA14" s="271" t="s">
        <v>14</v>
      </c>
      <c r="EB14" s="271"/>
      <c r="EC14" s="271"/>
      <c r="ED14" s="271" t="s">
        <v>15</v>
      </c>
      <c r="EE14" s="271"/>
      <c r="EF14" s="271" t="s">
        <v>16</v>
      </c>
      <c r="EG14" s="271"/>
      <c r="EH14" s="271" t="s">
        <v>17</v>
      </c>
      <c r="EI14" s="271"/>
      <c r="EJ14" s="271" t="s">
        <v>18</v>
      </c>
      <c r="EK14" s="271"/>
      <c r="EL14" s="271" t="s">
        <v>19</v>
      </c>
      <c r="EM14" s="271"/>
      <c r="EN14" s="271" t="s">
        <v>20</v>
      </c>
      <c r="EO14" s="272"/>
      <c r="ER14" s="170" t="s">
        <v>7</v>
      </c>
      <c r="ES14" s="240" t="s">
        <v>13</v>
      </c>
      <c r="ET14" s="282" t="s">
        <v>14</v>
      </c>
      <c r="EU14" s="283"/>
      <c r="EV14" s="283"/>
      <c r="EW14" s="283"/>
      <c r="EX14" s="283"/>
      <c r="EY14" s="283"/>
      <c r="EZ14" s="284"/>
      <c r="FA14" s="271" t="s">
        <v>16</v>
      </c>
      <c r="FB14" s="271"/>
      <c r="FC14" s="271" t="s">
        <v>17</v>
      </c>
      <c r="FD14" s="271"/>
      <c r="FE14" s="271" t="s">
        <v>18</v>
      </c>
      <c r="FF14" s="271"/>
      <c r="FG14" s="271" t="s">
        <v>19</v>
      </c>
      <c r="FH14" s="271"/>
      <c r="FI14" s="271" t="s">
        <v>20</v>
      </c>
      <c r="FJ14" s="272"/>
    </row>
    <row r="15" spans="1:170" s="167" customFormat="1" ht="60" customHeight="1" x14ac:dyDescent="0.25">
      <c r="A15" s="171" t="s">
        <v>8</v>
      </c>
      <c r="B15" s="150" t="s">
        <v>238</v>
      </c>
      <c r="C15" s="150"/>
      <c r="D15" s="150"/>
      <c r="E15" s="150" t="s">
        <v>239</v>
      </c>
      <c r="F15" s="150" t="s">
        <v>240</v>
      </c>
      <c r="G15" s="150" t="s">
        <v>460</v>
      </c>
      <c r="H15" s="150" t="s">
        <v>461</v>
      </c>
      <c r="I15" s="150" t="s">
        <v>462</v>
      </c>
      <c r="J15" s="150" t="s">
        <v>463</v>
      </c>
      <c r="K15" s="150"/>
      <c r="L15" s="150" t="s">
        <v>222</v>
      </c>
      <c r="M15" s="150" t="s">
        <v>241</v>
      </c>
      <c r="N15" s="150"/>
      <c r="O15" s="150"/>
      <c r="P15" s="150"/>
      <c r="Q15" s="150"/>
      <c r="R15" s="150"/>
      <c r="S15" s="172"/>
      <c r="V15" s="171" t="s">
        <v>8</v>
      </c>
      <c r="W15" s="150" t="s">
        <v>242</v>
      </c>
      <c r="X15" s="150" t="s">
        <v>242</v>
      </c>
      <c r="Y15" s="150" t="s">
        <v>243</v>
      </c>
      <c r="Z15" s="150" t="s">
        <v>621</v>
      </c>
      <c r="AA15" s="150" t="s">
        <v>244</v>
      </c>
      <c r="AB15" s="150" t="s">
        <v>245</v>
      </c>
      <c r="AC15" s="150" t="s">
        <v>464</v>
      </c>
      <c r="AD15" s="150"/>
      <c r="AE15" s="150"/>
      <c r="AF15" s="150"/>
      <c r="AG15" s="150"/>
      <c r="AH15" s="150"/>
      <c r="AI15" s="150"/>
      <c r="AJ15" s="150"/>
      <c r="AK15" s="150" t="s">
        <v>246</v>
      </c>
      <c r="AL15" s="150" t="s">
        <v>620</v>
      </c>
      <c r="AM15" s="150"/>
      <c r="AN15" s="172"/>
      <c r="AQ15" s="171" t="s">
        <v>8</v>
      </c>
      <c r="AR15" s="150" t="s">
        <v>468</v>
      </c>
      <c r="AS15" s="150" t="s">
        <v>469</v>
      </c>
      <c r="AT15" s="150" t="s">
        <v>470</v>
      </c>
      <c r="AU15" s="169" t="s">
        <v>622</v>
      </c>
      <c r="AV15" s="150" t="s">
        <v>471</v>
      </c>
      <c r="AW15" s="150" t="s">
        <v>446</v>
      </c>
      <c r="AX15" s="150"/>
      <c r="AY15" s="150"/>
      <c r="AZ15" s="150"/>
      <c r="BA15" s="150"/>
      <c r="BB15" s="150"/>
      <c r="BC15" s="150"/>
      <c r="BD15" s="150" t="s">
        <v>472</v>
      </c>
      <c r="BE15" s="150" t="s">
        <v>445</v>
      </c>
      <c r="BF15" s="150" t="s">
        <v>573</v>
      </c>
      <c r="BG15" s="150"/>
      <c r="BH15" s="150" t="s">
        <v>473</v>
      </c>
      <c r="BI15" s="172" t="s">
        <v>481</v>
      </c>
      <c r="BL15" s="171" t="s">
        <v>8</v>
      </c>
      <c r="BM15" s="150"/>
      <c r="BN15" s="150"/>
      <c r="BO15" s="150" t="s">
        <v>465</v>
      </c>
      <c r="BP15" s="169" t="s">
        <v>247</v>
      </c>
      <c r="BQ15" s="150" t="s">
        <v>248</v>
      </c>
      <c r="BR15" s="150" t="s">
        <v>249</v>
      </c>
      <c r="BS15" s="150" t="s">
        <v>250</v>
      </c>
      <c r="BT15" s="150" t="s">
        <v>251</v>
      </c>
      <c r="BU15" s="150"/>
      <c r="BV15" s="150"/>
      <c r="BW15" s="150"/>
      <c r="BX15" s="150"/>
      <c r="BY15" s="150"/>
      <c r="BZ15" s="150"/>
      <c r="CA15" s="150"/>
      <c r="CB15" s="150"/>
      <c r="CC15" s="150"/>
      <c r="CD15" s="172"/>
      <c r="CG15" s="171" t="s">
        <v>8</v>
      </c>
      <c r="CH15" s="150" t="s">
        <v>252</v>
      </c>
      <c r="CI15" s="150" t="s">
        <v>253</v>
      </c>
      <c r="CJ15" s="150" t="s">
        <v>254</v>
      </c>
      <c r="CK15" s="169" t="s">
        <v>255</v>
      </c>
      <c r="CL15" s="150"/>
      <c r="CM15" s="150"/>
      <c r="CN15" s="150"/>
      <c r="CO15" s="150"/>
      <c r="CP15" s="150"/>
      <c r="CQ15" s="150"/>
      <c r="CR15" s="150"/>
      <c r="CS15" s="150"/>
      <c r="CT15" s="150"/>
      <c r="CU15" s="150"/>
      <c r="CV15" s="150"/>
      <c r="CW15" s="150"/>
      <c r="CX15" s="150"/>
      <c r="CY15" s="172"/>
      <c r="DB15" s="171" t="s">
        <v>8</v>
      </c>
      <c r="DC15" s="150"/>
      <c r="DD15" s="150"/>
      <c r="DE15" s="150"/>
      <c r="DF15" s="169" t="s">
        <v>256</v>
      </c>
      <c r="DG15" s="150" t="s">
        <v>257</v>
      </c>
      <c r="DH15" s="150"/>
      <c r="DI15" s="150"/>
      <c r="DJ15" s="150"/>
      <c r="DK15" s="150"/>
      <c r="DL15" s="150"/>
      <c r="DM15" s="150"/>
      <c r="DN15" s="150"/>
      <c r="DO15" s="150"/>
      <c r="DP15" s="150"/>
      <c r="DQ15" s="150"/>
      <c r="DR15" s="150"/>
      <c r="DS15" s="150"/>
      <c r="DT15" s="172"/>
      <c r="DW15" s="171" t="s">
        <v>8</v>
      </c>
      <c r="DX15" s="150" t="s">
        <v>258</v>
      </c>
      <c r="DY15" s="150"/>
      <c r="DZ15" s="150"/>
      <c r="EA15" s="169" t="s">
        <v>259</v>
      </c>
      <c r="EB15" s="150" t="s">
        <v>260</v>
      </c>
      <c r="EC15" s="150"/>
      <c r="ED15" s="150" t="s">
        <v>261</v>
      </c>
      <c r="EE15" s="150" t="s">
        <v>261</v>
      </c>
      <c r="EF15" s="150"/>
      <c r="EG15" s="150"/>
      <c r="EH15" s="150"/>
      <c r="EI15" s="150"/>
      <c r="EJ15" s="150"/>
      <c r="EK15" s="150"/>
      <c r="EL15" s="150" t="s">
        <v>263</v>
      </c>
      <c r="EM15" s="150"/>
      <c r="EN15" s="150"/>
      <c r="EO15" s="172"/>
      <c r="ER15" s="171" t="s">
        <v>8</v>
      </c>
      <c r="ES15" s="150"/>
      <c r="ET15" s="150" t="s">
        <v>466</v>
      </c>
      <c r="EU15" s="150" t="s">
        <v>445</v>
      </c>
      <c r="EV15" s="169" t="s">
        <v>247</v>
      </c>
      <c r="EW15" s="150" t="s">
        <v>248</v>
      </c>
      <c r="EX15" s="150" t="s">
        <v>249</v>
      </c>
      <c r="EY15" s="150" t="s">
        <v>262</v>
      </c>
      <c r="EZ15" s="150" t="s">
        <v>251</v>
      </c>
      <c r="FA15" s="150"/>
      <c r="FB15" s="150"/>
      <c r="FC15" s="150"/>
      <c r="FD15" s="150"/>
      <c r="FE15" s="150"/>
      <c r="FF15" s="150"/>
      <c r="FG15" s="150"/>
      <c r="FH15" s="150"/>
      <c r="FI15" s="150"/>
      <c r="FJ15" s="172"/>
    </row>
    <row r="16" spans="1:170" s="167" customFormat="1" ht="51" x14ac:dyDescent="0.25">
      <c r="A16" s="171" t="s">
        <v>9</v>
      </c>
      <c r="B16" s="149"/>
      <c r="C16" s="149"/>
      <c r="D16" s="149"/>
      <c r="E16" s="150"/>
      <c r="F16" s="150" t="s">
        <v>618</v>
      </c>
      <c r="G16" s="150" t="s">
        <v>619</v>
      </c>
      <c r="H16" s="150"/>
      <c r="I16" s="150"/>
      <c r="J16" s="150"/>
      <c r="K16" s="150"/>
      <c r="L16" s="150"/>
      <c r="M16" s="150"/>
      <c r="N16" s="150"/>
      <c r="O16" s="150"/>
      <c r="P16" s="150"/>
      <c r="Q16" s="150"/>
      <c r="R16" s="150"/>
      <c r="S16" s="172"/>
      <c r="V16" s="171" t="s">
        <v>9</v>
      </c>
      <c r="W16" s="149"/>
      <c r="X16" s="149"/>
      <c r="Y16" s="149"/>
      <c r="Z16" s="150"/>
      <c r="AA16" s="150"/>
      <c r="AB16" s="150"/>
      <c r="AC16" s="150"/>
      <c r="AD16" s="150"/>
      <c r="AE16" s="150"/>
      <c r="AF16" s="150"/>
      <c r="AG16" s="150"/>
      <c r="AH16" s="150"/>
      <c r="AI16" s="150"/>
      <c r="AJ16" s="150"/>
      <c r="AK16" s="150"/>
      <c r="AL16" s="150"/>
      <c r="AM16" s="150"/>
      <c r="AN16" s="172"/>
      <c r="AQ16" s="171" t="s">
        <v>9</v>
      </c>
      <c r="AR16" s="149"/>
      <c r="AS16" s="149"/>
      <c r="AT16" s="149"/>
      <c r="AU16" s="150"/>
      <c r="AV16" s="150" t="s">
        <v>474</v>
      </c>
      <c r="AW16" s="150"/>
      <c r="AX16" s="150"/>
      <c r="AY16" s="150"/>
      <c r="AZ16" s="150"/>
      <c r="BA16" s="150"/>
      <c r="BB16" s="150"/>
      <c r="BC16" s="150"/>
      <c r="BD16" s="150"/>
      <c r="BE16" s="150"/>
      <c r="BF16" s="150"/>
      <c r="BG16" s="150"/>
      <c r="BH16" s="150"/>
      <c r="BI16" s="172"/>
      <c r="BL16" s="171" t="s">
        <v>9</v>
      </c>
      <c r="BM16" s="149"/>
      <c r="BN16" s="149"/>
      <c r="BO16" s="149"/>
      <c r="BP16" s="150"/>
      <c r="BQ16" s="150"/>
      <c r="BR16" s="150"/>
      <c r="BS16" s="150"/>
      <c r="BT16" s="150"/>
      <c r="BU16" s="150"/>
      <c r="BV16" s="150"/>
      <c r="BW16" s="150"/>
      <c r="BX16" s="150"/>
      <c r="BY16" s="150"/>
      <c r="BZ16" s="150"/>
      <c r="CA16" s="150"/>
      <c r="CB16" s="150"/>
      <c r="CC16" s="150"/>
      <c r="CD16" s="172"/>
      <c r="CG16" s="171" t="s">
        <v>9</v>
      </c>
      <c r="CH16" s="149"/>
      <c r="CI16" s="149"/>
      <c r="CJ16" s="149"/>
      <c r="CK16" s="150"/>
      <c r="CL16" s="150"/>
      <c r="CM16" s="150"/>
      <c r="CN16" s="150"/>
      <c r="CO16" s="150"/>
      <c r="CP16" s="150"/>
      <c r="CQ16" s="150"/>
      <c r="CR16" s="150"/>
      <c r="CS16" s="150"/>
      <c r="CT16" s="150"/>
      <c r="CU16" s="150"/>
      <c r="CV16" s="150"/>
      <c r="CW16" s="150"/>
      <c r="CX16" s="150"/>
      <c r="CY16" s="172"/>
      <c r="DB16" s="171" t="s">
        <v>9</v>
      </c>
      <c r="DC16" s="149"/>
      <c r="DD16" s="149"/>
      <c r="DE16" s="149"/>
      <c r="DF16" s="150"/>
      <c r="DG16" s="150"/>
      <c r="DH16" s="150"/>
      <c r="DI16" s="150"/>
      <c r="DJ16" s="150"/>
      <c r="DK16" s="150"/>
      <c r="DL16" s="150"/>
      <c r="DM16" s="150"/>
      <c r="DN16" s="150"/>
      <c r="DO16" s="150"/>
      <c r="DP16" s="150"/>
      <c r="DQ16" s="150"/>
      <c r="DR16" s="150"/>
      <c r="DS16" s="150"/>
      <c r="DT16" s="172"/>
      <c r="DW16" s="171" t="s">
        <v>9</v>
      </c>
      <c r="DX16" s="149"/>
      <c r="DY16" s="149"/>
      <c r="DZ16" s="149"/>
      <c r="EA16" s="150"/>
      <c r="EB16" s="150"/>
      <c r="EC16" s="150"/>
      <c r="ED16" s="150"/>
      <c r="EE16" s="150"/>
      <c r="EF16" s="150"/>
      <c r="EG16" s="150"/>
      <c r="EH16" s="150"/>
      <c r="EI16" s="150"/>
      <c r="EJ16" s="150"/>
      <c r="EK16" s="150"/>
      <c r="EL16" s="150"/>
      <c r="EM16" s="150"/>
      <c r="EN16" s="150"/>
      <c r="EO16" s="172"/>
      <c r="ER16" s="171" t="s">
        <v>9</v>
      </c>
      <c r="ES16" s="149"/>
      <c r="ET16" s="149"/>
      <c r="EU16" s="149"/>
      <c r="EV16" s="150"/>
      <c r="EW16" s="150"/>
      <c r="EX16" s="150"/>
      <c r="EY16" s="150"/>
      <c r="EZ16" s="150"/>
      <c r="FA16" s="150"/>
      <c r="FB16" s="150"/>
      <c r="FC16" s="150"/>
      <c r="FD16" s="150"/>
      <c r="FE16" s="150"/>
      <c r="FF16" s="150"/>
      <c r="FG16" s="150"/>
      <c r="FH16" s="150"/>
      <c r="FI16" s="150"/>
      <c r="FJ16" s="172"/>
    </row>
    <row r="17" spans="1:170" s="167" customFormat="1" x14ac:dyDescent="0.25">
      <c r="A17" s="171" t="s">
        <v>10</v>
      </c>
      <c r="B17" s="147">
        <v>5000</v>
      </c>
      <c r="C17" s="147"/>
      <c r="D17" s="147"/>
      <c r="E17" s="147">
        <v>60000</v>
      </c>
      <c r="F17" s="147">
        <f>60000*2</f>
        <v>120000</v>
      </c>
      <c r="G17" s="147">
        <f>30000*5</f>
        <v>150000</v>
      </c>
      <c r="H17" s="147">
        <f>E17*0.4</f>
        <v>24000</v>
      </c>
      <c r="I17" s="147">
        <f>F17*0.4</f>
        <v>48000</v>
      </c>
      <c r="J17" s="147">
        <f>G17*0.4</f>
        <v>60000</v>
      </c>
      <c r="K17" s="147"/>
      <c r="L17" s="147">
        <v>12000</v>
      </c>
      <c r="M17" s="147">
        <v>25000</v>
      </c>
      <c r="N17" s="147"/>
      <c r="O17" s="147"/>
      <c r="P17" s="147"/>
      <c r="Q17" s="147"/>
      <c r="R17" s="147"/>
      <c r="S17" s="173"/>
      <c r="V17" s="171" t="s">
        <v>10</v>
      </c>
      <c r="W17" s="147">
        <f>50000*8</f>
        <v>400000</v>
      </c>
      <c r="X17" s="147">
        <f>50000*8</f>
        <v>400000</v>
      </c>
      <c r="Y17" s="147">
        <f>5000*8</f>
        <v>40000</v>
      </c>
      <c r="Z17" s="147">
        <v>140000</v>
      </c>
      <c r="AA17" s="147">
        <f>70000*2</f>
        <v>140000</v>
      </c>
      <c r="AB17" s="147">
        <f>50000*0.6*6</f>
        <v>180000</v>
      </c>
      <c r="AC17" s="147">
        <f>(Z17+AA17)*0.4</f>
        <v>112000</v>
      </c>
      <c r="AD17" s="147"/>
      <c r="AE17" s="147"/>
      <c r="AF17" s="147"/>
      <c r="AG17" s="147"/>
      <c r="AH17" s="147"/>
      <c r="AI17" s="147"/>
      <c r="AJ17" s="147"/>
      <c r="AK17" s="147">
        <f>15000*4</f>
        <v>60000</v>
      </c>
      <c r="AL17" s="147">
        <f>5000*4</f>
        <v>20000</v>
      </c>
      <c r="AM17" s="147"/>
      <c r="AN17" s="173"/>
      <c r="AQ17" s="171" t="s">
        <v>10</v>
      </c>
      <c r="AR17" s="147">
        <v>10000</v>
      </c>
      <c r="AS17" s="147">
        <v>100000</v>
      </c>
      <c r="AT17" s="147">
        <v>10000</v>
      </c>
      <c r="AU17" s="147">
        <f>70000*4</f>
        <v>280000</v>
      </c>
      <c r="AV17" s="147"/>
      <c r="AW17" s="147">
        <f>AU17*0.4</f>
        <v>112000</v>
      </c>
      <c r="AX17" s="147"/>
      <c r="AY17" s="147"/>
      <c r="AZ17" s="147"/>
      <c r="BA17" s="147"/>
      <c r="BB17" s="147"/>
      <c r="BC17" s="147"/>
      <c r="BD17" s="147">
        <v>75000</v>
      </c>
      <c r="BE17" s="147">
        <f>BD17*0.4</f>
        <v>30000</v>
      </c>
      <c r="BF17" s="147">
        <f>1000000/25</f>
        <v>40000</v>
      </c>
      <c r="BG17" s="147"/>
      <c r="BH17" s="147">
        <v>70000</v>
      </c>
      <c r="BI17" s="259">
        <f>BH17*0.4</f>
        <v>28000</v>
      </c>
      <c r="BL17" s="171" t="s">
        <v>10</v>
      </c>
      <c r="BM17" s="147"/>
      <c r="BN17" s="147"/>
      <c r="BO17" s="147">
        <f>(BP17+BQ17)*0.4</f>
        <v>28000</v>
      </c>
      <c r="BP17" s="147">
        <v>40000</v>
      </c>
      <c r="BQ17" s="147">
        <v>30000</v>
      </c>
      <c r="BR17" s="147">
        <v>20000</v>
      </c>
      <c r="BS17" s="147">
        <v>15000</v>
      </c>
      <c r="BT17" s="147">
        <v>10000</v>
      </c>
      <c r="BU17" s="147"/>
      <c r="BV17" s="147"/>
      <c r="BW17" s="147"/>
      <c r="BX17" s="147"/>
      <c r="BY17" s="147"/>
      <c r="BZ17" s="147"/>
      <c r="CA17" s="147"/>
      <c r="CB17" s="147"/>
      <c r="CC17" s="147"/>
      <c r="CD17" s="173"/>
      <c r="CG17" s="171" t="s">
        <v>10</v>
      </c>
      <c r="CH17" s="147">
        <f>50000*10</f>
        <v>500000</v>
      </c>
      <c r="CI17" s="147">
        <v>5000</v>
      </c>
      <c r="CJ17" s="147">
        <f>4000*10</f>
        <v>40000</v>
      </c>
      <c r="CK17" s="147">
        <v>10000</v>
      </c>
      <c r="CL17" s="147"/>
      <c r="CM17" s="147"/>
      <c r="CN17" s="147"/>
      <c r="CO17" s="147"/>
      <c r="CP17" s="147"/>
      <c r="CQ17" s="147"/>
      <c r="CR17" s="147"/>
      <c r="CS17" s="147"/>
      <c r="CT17" s="147"/>
      <c r="CU17" s="147"/>
      <c r="CV17" s="147"/>
      <c r="CW17" s="147"/>
      <c r="CX17" s="147"/>
      <c r="CY17" s="173"/>
      <c r="DB17" s="171" t="s">
        <v>10</v>
      </c>
      <c r="DC17" s="147"/>
      <c r="DD17" s="147"/>
      <c r="DE17" s="147"/>
      <c r="DF17" s="147">
        <v>10000</v>
      </c>
      <c r="DG17" s="147">
        <v>20000</v>
      </c>
      <c r="DH17" s="147"/>
      <c r="DI17" s="147"/>
      <c r="DJ17" s="147"/>
      <c r="DK17" s="147"/>
      <c r="DL17" s="147"/>
      <c r="DM17" s="147"/>
      <c r="DN17" s="147"/>
      <c r="DO17" s="147"/>
      <c r="DP17" s="147"/>
      <c r="DQ17" s="147"/>
      <c r="DR17" s="147"/>
      <c r="DS17" s="147"/>
      <c r="DT17" s="173"/>
      <c r="DW17" s="171" t="s">
        <v>10</v>
      </c>
      <c r="DX17" s="147">
        <v>8000</v>
      </c>
      <c r="DY17" s="147"/>
      <c r="DZ17" s="147"/>
      <c r="EA17" s="147">
        <v>20000</v>
      </c>
      <c r="EB17" s="147">
        <v>20000</v>
      </c>
      <c r="EC17" s="147"/>
      <c r="ED17" s="147">
        <v>25000</v>
      </c>
      <c r="EE17" s="147">
        <v>15000</v>
      </c>
      <c r="EF17" s="147"/>
      <c r="EG17" s="147"/>
      <c r="EH17" s="147"/>
      <c r="EI17" s="147"/>
      <c r="EJ17" s="147"/>
      <c r="EK17" s="147"/>
      <c r="EL17" s="147">
        <v>4000</v>
      </c>
      <c r="EM17" s="147">
        <v>4000</v>
      </c>
      <c r="EN17" s="147"/>
      <c r="EO17" s="173"/>
      <c r="ER17" s="171" t="s">
        <v>10</v>
      </c>
      <c r="ES17" s="147"/>
      <c r="ET17" s="147">
        <f>EW17*0.4</f>
        <v>12000</v>
      </c>
      <c r="EU17" s="147">
        <f>(EV17)*0.4</f>
        <v>16000</v>
      </c>
      <c r="EV17" s="147">
        <v>40000</v>
      </c>
      <c r="EW17" s="147">
        <v>30000</v>
      </c>
      <c r="EX17" s="147">
        <v>10000</v>
      </c>
      <c r="EY17" s="147">
        <v>10000</v>
      </c>
      <c r="EZ17" s="147">
        <v>10000</v>
      </c>
      <c r="FA17" s="147"/>
      <c r="FB17" s="147"/>
      <c r="FC17" s="147"/>
      <c r="FD17" s="147"/>
      <c r="FE17" s="147"/>
      <c r="FF17" s="147"/>
      <c r="FG17" s="147"/>
      <c r="FH17" s="147"/>
      <c r="FI17" s="147"/>
      <c r="FJ17" s="173"/>
    </row>
    <row r="18" spans="1:170" s="167" customFormat="1" x14ac:dyDescent="0.25">
      <c r="A18" s="171" t="s">
        <v>11</v>
      </c>
      <c r="B18" s="148">
        <v>2</v>
      </c>
      <c r="C18" s="148"/>
      <c r="D18" s="148"/>
      <c r="E18" s="148">
        <v>1</v>
      </c>
      <c r="F18" s="148">
        <v>1</v>
      </c>
      <c r="G18" s="148">
        <v>6</v>
      </c>
      <c r="H18" s="148">
        <v>1</v>
      </c>
      <c r="I18" s="148">
        <v>1</v>
      </c>
      <c r="J18" s="148">
        <v>6</v>
      </c>
      <c r="K18" s="148"/>
      <c r="L18" s="148">
        <v>1</v>
      </c>
      <c r="M18" s="148">
        <v>4</v>
      </c>
      <c r="N18" s="148"/>
      <c r="O18" s="148"/>
      <c r="P18" s="148"/>
      <c r="Q18" s="148"/>
      <c r="R18" s="148"/>
      <c r="S18" s="174"/>
      <c r="V18" s="171" t="s">
        <v>11</v>
      </c>
      <c r="W18" s="148">
        <v>1</v>
      </c>
      <c r="X18" s="148">
        <v>20</v>
      </c>
      <c r="Y18" s="148">
        <v>1</v>
      </c>
      <c r="Z18" s="148">
        <v>1</v>
      </c>
      <c r="AA18" s="148">
        <v>1</v>
      </c>
      <c r="AB18" s="148">
        <v>1</v>
      </c>
      <c r="AC18" s="148">
        <v>1</v>
      </c>
      <c r="AD18" s="148"/>
      <c r="AE18" s="148"/>
      <c r="AF18" s="148"/>
      <c r="AG18" s="148"/>
      <c r="AH18" s="148"/>
      <c r="AI18" s="148"/>
      <c r="AJ18" s="148"/>
      <c r="AK18" s="148">
        <v>1</v>
      </c>
      <c r="AL18" s="148">
        <v>5</v>
      </c>
      <c r="AM18" s="148"/>
      <c r="AN18" s="174"/>
      <c r="AQ18" s="171" t="s">
        <v>11</v>
      </c>
      <c r="AR18" s="148">
        <v>1</v>
      </c>
      <c r="AS18" s="148">
        <v>2</v>
      </c>
      <c r="AT18" s="148">
        <v>2</v>
      </c>
      <c r="AU18" s="148">
        <v>2</v>
      </c>
      <c r="AV18" s="148">
        <v>1</v>
      </c>
      <c r="AW18" s="148">
        <v>2</v>
      </c>
      <c r="AX18" s="148"/>
      <c r="AY18" s="148"/>
      <c r="AZ18" s="148"/>
      <c r="BA18" s="148"/>
      <c r="BB18" s="148"/>
      <c r="BC18" s="148"/>
      <c r="BD18" s="148">
        <v>1</v>
      </c>
      <c r="BE18" s="148">
        <v>1</v>
      </c>
      <c r="BF18" s="148">
        <v>1</v>
      </c>
      <c r="BG18" s="148"/>
      <c r="BH18" s="148">
        <v>1</v>
      </c>
      <c r="BI18" s="265">
        <v>1</v>
      </c>
      <c r="BL18" s="171" t="s">
        <v>11</v>
      </c>
      <c r="BM18" s="148"/>
      <c r="BN18" s="148"/>
      <c r="BO18" s="148">
        <v>1</v>
      </c>
      <c r="BP18" s="148">
        <v>1</v>
      </c>
      <c r="BQ18" s="148">
        <v>1</v>
      </c>
      <c r="BR18" s="148">
        <v>2</v>
      </c>
      <c r="BS18" s="148">
        <v>3</v>
      </c>
      <c r="BT18" s="148">
        <v>2</v>
      </c>
      <c r="BU18" s="148"/>
      <c r="BV18" s="148"/>
      <c r="BW18" s="148"/>
      <c r="BX18" s="148"/>
      <c r="BY18" s="148"/>
      <c r="BZ18" s="148"/>
      <c r="CA18" s="148"/>
      <c r="CB18" s="148"/>
      <c r="CC18" s="148"/>
      <c r="CD18" s="174"/>
      <c r="CG18" s="171" t="s">
        <v>11</v>
      </c>
      <c r="CH18" s="148">
        <v>1</v>
      </c>
      <c r="CI18" s="148">
        <v>2</v>
      </c>
      <c r="CJ18" s="148">
        <v>1</v>
      </c>
      <c r="CK18" s="148">
        <v>1</v>
      </c>
      <c r="CL18" s="148"/>
      <c r="CM18" s="148"/>
      <c r="CN18" s="148"/>
      <c r="CO18" s="148"/>
      <c r="CP18" s="148"/>
      <c r="CQ18" s="148"/>
      <c r="CR18" s="148"/>
      <c r="CS18" s="148"/>
      <c r="CT18" s="148"/>
      <c r="CU18" s="148"/>
      <c r="CV18" s="148"/>
      <c r="CW18" s="148"/>
      <c r="CX18" s="148"/>
      <c r="CY18" s="174"/>
      <c r="DB18" s="171" t="s">
        <v>11</v>
      </c>
      <c r="DC18" s="148"/>
      <c r="DD18" s="148"/>
      <c r="DE18" s="148"/>
      <c r="DF18" s="148">
        <v>1</v>
      </c>
      <c r="DG18" s="148">
        <v>2</v>
      </c>
      <c r="DH18" s="148"/>
      <c r="DI18" s="148"/>
      <c r="DJ18" s="148"/>
      <c r="DK18" s="148"/>
      <c r="DL18" s="148"/>
      <c r="DM18" s="148"/>
      <c r="DN18" s="148"/>
      <c r="DO18" s="148"/>
      <c r="DP18" s="148"/>
      <c r="DQ18" s="148"/>
      <c r="DR18" s="148"/>
      <c r="DS18" s="148"/>
      <c r="DT18" s="174"/>
      <c r="DW18" s="171" t="s">
        <v>11</v>
      </c>
      <c r="DX18" s="148">
        <v>1</v>
      </c>
      <c r="DY18" s="148"/>
      <c r="DZ18" s="148"/>
      <c r="EA18" s="148">
        <v>1</v>
      </c>
      <c r="EB18" s="148">
        <v>1</v>
      </c>
      <c r="EC18" s="148"/>
      <c r="ED18" s="148">
        <v>1</v>
      </c>
      <c r="EE18" s="148">
        <v>1</v>
      </c>
      <c r="EF18" s="148"/>
      <c r="EG18" s="148"/>
      <c r="EH18" s="148"/>
      <c r="EI18" s="148"/>
      <c r="EJ18" s="148"/>
      <c r="EK18" s="148"/>
      <c r="EL18" s="148">
        <v>2</v>
      </c>
      <c r="EM18" s="148">
        <v>3</v>
      </c>
      <c r="EN18" s="148"/>
      <c r="EO18" s="174"/>
      <c r="ER18" s="171" t="s">
        <v>11</v>
      </c>
      <c r="ES18" s="148"/>
      <c r="ET18" s="148">
        <v>1</v>
      </c>
      <c r="EU18" s="148">
        <v>1</v>
      </c>
      <c r="EV18" s="148">
        <v>1</v>
      </c>
      <c r="EW18" s="148">
        <v>1</v>
      </c>
      <c r="EX18" s="148">
        <v>2</v>
      </c>
      <c r="EY18" s="148">
        <v>2</v>
      </c>
      <c r="EZ18" s="148">
        <v>2</v>
      </c>
      <c r="FA18" s="148"/>
      <c r="FB18" s="148"/>
      <c r="FC18" s="148"/>
      <c r="FD18" s="148"/>
      <c r="FE18" s="148"/>
      <c r="FF18" s="148"/>
      <c r="FG18" s="148"/>
      <c r="FH18" s="148"/>
      <c r="FI18" s="148"/>
      <c r="FJ18" s="174"/>
    </row>
    <row r="19" spans="1:170" s="167" customFormat="1" x14ac:dyDescent="0.25">
      <c r="A19" s="171" t="s">
        <v>44</v>
      </c>
      <c r="B19" s="148">
        <v>4</v>
      </c>
      <c r="C19" s="148"/>
      <c r="D19" s="148"/>
      <c r="E19" s="148">
        <v>3</v>
      </c>
      <c r="F19" s="148">
        <v>5</v>
      </c>
      <c r="G19" s="148">
        <v>20</v>
      </c>
      <c r="H19" s="148">
        <v>3</v>
      </c>
      <c r="I19" s="148">
        <v>5</v>
      </c>
      <c r="J19" s="148">
        <v>20</v>
      </c>
      <c r="K19" s="148"/>
      <c r="L19" s="148">
        <v>3</v>
      </c>
      <c r="M19" s="148">
        <v>22</v>
      </c>
      <c r="N19" s="148"/>
      <c r="O19" s="148"/>
      <c r="P19" s="148"/>
      <c r="Q19" s="148"/>
      <c r="R19" s="148"/>
      <c r="S19" s="174"/>
      <c r="V19" s="171" t="s">
        <v>44</v>
      </c>
      <c r="W19" s="148">
        <v>2</v>
      </c>
      <c r="X19" s="148">
        <v>1</v>
      </c>
      <c r="Y19" s="148">
        <v>25</v>
      </c>
      <c r="Z19" s="148">
        <v>25</v>
      </c>
      <c r="AA19" s="148">
        <v>25</v>
      </c>
      <c r="AB19" s="148">
        <v>25</v>
      </c>
      <c r="AC19" s="148">
        <v>25</v>
      </c>
      <c r="AD19" s="148"/>
      <c r="AE19" s="148"/>
      <c r="AF19" s="148"/>
      <c r="AG19" s="148"/>
      <c r="AH19" s="148"/>
      <c r="AI19" s="148"/>
      <c r="AJ19" s="148"/>
      <c r="AK19" s="148">
        <v>1</v>
      </c>
      <c r="AL19" s="148">
        <v>5</v>
      </c>
      <c r="AM19" s="148"/>
      <c r="AN19" s="174"/>
      <c r="AQ19" s="171" t="s">
        <v>44</v>
      </c>
      <c r="AR19" s="148">
        <v>13</v>
      </c>
      <c r="AS19" s="148">
        <v>1</v>
      </c>
      <c r="AT19" s="148">
        <v>24</v>
      </c>
      <c r="AU19" s="148">
        <v>24</v>
      </c>
      <c r="AV19" s="148">
        <v>25</v>
      </c>
      <c r="AW19" s="148">
        <v>24</v>
      </c>
      <c r="AX19" s="148"/>
      <c r="AY19" s="148"/>
      <c r="AZ19" s="148"/>
      <c r="BA19" s="148"/>
      <c r="BB19" s="148"/>
      <c r="BC19" s="148"/>
      <c r="BD19" s="148">
        <v>1</v>
      </c>
      <c r="BE19" s="148">
        <v>1</v>
      </c>
      <c r="BF19" s="148">
        <v>25</v>
      </c>
      <c r="BG19" s="148"/>
      <c r="BH19" s="148">
        <v>25</v>
      </c>
      <c r="BI19" s="265">
        <v>25</v>
      </c>
      <c r="BL19" s="171" t="s">
        <v>44</v>
      </c>
      <c r="BM19" s="148"/>
      <c r="BN19" s="148"/>
      <c r="BO19" s="148">
        <v>3</v>
      </c>
      <c r="BP19" s="148">
        <v>3</v>
      </c>
      <c r="BQ19" s="148">
        <v>3</v>
      </c>
      <c r="BR19" s="148">
        <v>1</v>
      </c>
      <c r="BS19" s="148">
        <v>1</v>
      </c>
      <c r="BT19" s="148">
        <v>1</v>
      </c>
      <c r="BU19" s="148"/>
      <c r="BV19" s="148"/>
      <c r="BW19" s="148"/>
      <c r="BX19" s="148"/>
      <c r="BY19" s="148"/>
      <c r="BZ19" s="148"/>
      <c r="CA19" s="148"/>
      <c r="CB19" s="148"/>
      <c r="CC19" s="148"/>
      <c r="CD19" s="174"/>
      <c r="CG19" s="171" t="s">
        <v>44</v>
      </c>
      <c r="CH19" s="148">
        <v>1</v>
      </c>
      <c r="CI19" s="148">
        <v>24</v>
      </c>
      <c r="CJ19" s="148">
        <v>1</v>
      </c>
      <c r="CK19" s="148">
        <v>25</v>
      </c>
      <c r="CL19" s="148"/>
      <c r="CM19" s="148"/>
      <c r="CN19" s="148"/>
      <c r="CO19" s="148"/>
      <c r="CP19" s="148"/>
      <c r="CQ19" s="148"/>
      <c r="CR19" s="148"/>
      <c r="CS19" s="148"/>
      <c r="CT19" s="148"/>
      <c r="CU19" s="148"/>
      <c r="CV19" s="148"/>
      <c r="CW19" s="148"/>
      <c r="CX19" s="148"/>
      <c r="CY19" s="174"/>
      <c r="DB19" s="171" t="s">
        <v>44</v>
      </c>
      <c r="DC19" s="148"/>
      <c r="DD19" s="148"/>
      <c r="DE19" s="148"/>
      <c r="DF19" s="148">
        <v>1</v>
      </c>
      <c r="DG19" s="148">
        <v>1</v>
      </c>
      <c r="DH19" s="148"/>
      <c r="DI19" s="148"/>
      <c r="DJ19" s="148"/>
      <c r="DK19" s="148"/>
      <c r="DL19" s="148"/>
      <c r="DM19" s="148"/>
      <c r="DN19" s="148"/>
      <c r="DO19" s="148"/>
      <c r="DP19" s="148"/>
      <c r="DQ19" s="148"/>
      <c r="DR19" s="148"/>
      <c r="DS19" s="148"/>
      <c r="DT19" s="174"/>
      <c r="DW19" s="171" t="s">
        <v>44</v>
      </c>
      <c r="DX19" s="148">
        <v>1</v>
      </c>
      <c r="DY19" s="148"/>
      <c r="DZ19" s="148"/>
      <c r="EA19" s="148">
        <v>5</v>
      </c>
      <c r="EB19" s="148">
        <v>3</v>
      </c>
      <c r="EC19" s="148"/>
      <c r="ED19" s="148">
        <v>4</v>
      </c>
      <c r="EE19" s="148">
        <v>2</v>
      </c>
      <c r="EF19" s="148"/>
      <c r="EG19" s="148"/>
      <c r="EH19" s="148"/>
      <c r="EI19" s="148"/>
      <c r="EJ19" s="148"/>
      <c r="EK19" s="148"/>
      <c r="EL19" s="148">
        <v>2</v>
      </c>
      <c r="EM19" s="148">
        <v>1</v>
      </c>
      <c r="EN19" s="148"/>
      <c r="EO19" s="174"/>
      <c r="ER19" s="171" t="s">
        <v>44</v>
      </c>
      <c r="ES19" s="148"/>
      <c r="ET19" s="148">
        <v>2</v>
      </c>
      <c r="EU19" s="148">
        <v>1</v>
      </c>
      <c r="EV19" s="148">
        <v>1</v>
      </c>
      <c r="EW19" s="148">
        <v>2</v>
      </c>
      <c r="EX19" s="148">
        <v>1</v>
      </c>
      <c r="EY19" s="148">
        <v>2</v>
      </c>
      <c r="EZ19" s="148">
        <v>1</v>
      </c>
      <c r="FA19" s="148"/>
      <c r="FB19" s="148"/>
      <c r="FC19" s="148"/>
      <c r="FD19" s="148"/>
      <c r="FE19" s="148"/>
      <c r="FF19" s="148"/>
      <c r="FG19" s="148"/>
      <c r="FH19" s="148"/>
      <c r="FI19" s="148"/>
      <c r="FJ19" s="174"/>
    </row>
    <row r="20" spans="1:170" s="167" customFormat="1" x14ac:dyDescent="0.25">
      <c r="A20" s="171" t="s">
        <v>42</v>
      </c>
      <c r="B20" s="148">
        <v>1</v>
      </c>
      <c r="C20" s="148"/>
      <c r="D20" s="148"/>
      <c r="E20" s="148">
        <v>1</v>
      </c>
      <c r="F20" s="148">
        <v>1</v>
      </c>
      <c r="G20" s="148">
        <v>1</v>
      </c>
      <c r="H20" s="148">
        <v>1</v>
      </c>
      <c r="I20" s="148">
        <v>1</v>
      </c>
      <c r="J20" s="148">
        <v>1</v>
      </c>
      <c r="K20" s="148"/>
      <c r="L20" s="148">
        <v>1</v>
      </c>
      <c r="M20" s="148">
        <v>1</v>
      </c>
      <c r="N20" s="148"/>
      <c r="O20" s="148"/>
      <c r="P20" s="148"/>
      <c r="Q20" s="148"/>
      <c r="R20" s="148"/>
      <c r="S20" s="174"/>
      <c r="V20" s="171" t="s">
        <v>42</v>
      </c>
      <c r="W20" s="148">
        <v>10</v>
      </c>
      <c r="X20" s="148">
        <v>5</v>
      </c>
      <c r="Y20" s="148">
        <v>1</v>
      </c>
      <c r="Z20" s="148">
        <v>1</v>
      </c>
      <c r="AA20" s="148">
        <v>1</v>
      </c>
      <c r="AB20" s="148">
        <v>1</v>
      </c>
      <c r="AC20" s="148">
        <v>1</v>
      </c>
      <c r="AD20" s="148"/>
      <c r="AE20" s="148"/>
      <c r="AF20" s="148"/>
      <c r="AG20" s="148"/>
      <c r="AH20" s="148"/>
      <c r="AI20" s="148"/>
      <c r="AJ20" s="148"/>
      <c r="AK20" s="148">
        <v>25</v>
      </c>
      <c r="AL20" s="148">
        <v>5</v>
      </c>
      <c r="AM20" s="148"/>
      <c r="AN20" s="174"/>
      <c r="AQ20" s="171" t="s">
        <v>42</v>
      </c>
      <c r="AR20" s="148">
        <v>2</v>
      </c>
      <c r="AS20" s="148">
        <v>1</v>
      </c>
      <c r="AT20" s="148">
        <v>1</v>
      </c>
      <c r="AU20" s="148">
        <v>1</v>
      </c>
      <c r="AV20" s="148">
        <v>1</v>
      </c>
      <c r="AW20" s="148">
        <v>1</v>
      </c>
      <c r="AX20" s="148"/>
      <c r="AY20" s="148"/>
      <c r="AZ20" s="148"/>
      <c r="BA20" s="148"/>
      <c r="BB20" s="148"/>
      <c r="BC20" s="148"/>
      <c r="BD20" s="148">
        <v>1</v>
      </c>
      <c r="BE20" s="148">
        <v>1</v>
      </c>
      <c r="BF20" s="148">
        <v>1</v>
      </c>
      <c r="BG20" s="148"/>
      <c r="BH20" s="148">
        <v>1</v>
      </c>
      <c r="BI20" s="265">
        <v>1</v>
      </c>
      <c r="BL20" s="171" t="s">
        <v>42</v>
      </c>
      <c r="BM20" s="148"/>
      <c r="BN20" s="148"/>
      <c r="BO20" s="148">
        <v>1</v>
      </c>
      <c r="BP20" s="148">
        <v>1</v>
      </c>
      <c r="BQ20" s="148">
        <v>1</v>
      </c>
      <c r="BR20" s="148">
        <v>1</v>
      </c>
      <c r="BS20" s="148">
        <v>1</v>
      </c>
      <c r="BT20" s="148">
        <v>2</v>
      </c>
      <c r="BU20" s="148"/>
      <c r="BV20" s="148"/>
      <c r="BW20" s="148"/>
      <c r="BX20" s="148"/>
      <c r="BY20" s="148"/>
      <c r="BZ20" s="148"/>
      <c r="CA20" s="148"/>
      <c r="CB20" s="148"/>
      <c r="CC20" s="148"/>
      <c r="CD20" s="174"/>
      <c r="CG20" s="171" t="s">
        <v>42</v>
      </c>
      <c r="CH20" s="148">
        <v>25</v>
      </c>
      <c r="CI20" s="148">
        <v>1</v>
      </c>
      <c r="CJ20" s="148">
        <v>25</v>
      </c>
      <c r="CK20" s="148">
        <v>1</v>
      </c>
      <c r="CL20" s="148"/>
      <c r="CM20" s="148"/>
      <c r="CN20" s="148"/>
      <c r="CO20" s="148"/>
      <c r="CP20" s="148"/>
      <c r="CQ20" s="148"/>
      <c r="CR20" s="148"/>
      <c r="CS20" s="148"/>
      <c r="CT20" s="148"/>
      <c r="CU20" s="148"/>
      <c r="CV20" s="148"/>
      <c r="CW20" s="148"/>
      <c r="CX20" s="148"/>
      <c r="CY20" s="174"/>
      <c r="DB20" s="171" t="s">
        <v>42</v>
      </c>
      <c r="DC20" s="148"/>
      <c r="DD20" s="148"/>
      <c r="DE20" s="148"/>
      <c r="DF20" s="148">
        <v>25</v>
      </c>
      <c r="DG20" s="148">
        <v>25</v>
      </c>
      <c r="DH20" s="148"/>
      <c r="DI20" s="148"/>
      <c r="DJ20" s="148"/>
      <c r="DK20" s="148"/>
      <c r="DL20" s="148"/>
      <c r="DM20" s="148"/>
      <c r="DN20" s="148"/>
      <c r="DO20" s="148"/>
      <c r="DP20" s="148"/>
      <c r="DQ20" s="148"/>
      <c r="DR20" s="148"/>
      <c r="DS20" s="148"/>
      <c r="DT20" s="174"/>
      <c r="DW20" s="171" t="s">
        <v>42</v>
      </c>
      <c r="DX20" s="148">
        <v>1</v>
      </c>
      <c r="DY20" s="148"/>
      <c r="DZ20" s="148"/>
      <c r="EA20" s="148">
        <v>1</v>
      </c>
      <c r="EB20" s="148">
        <v>1</v>
      </c>
      <c r="EC20" s="148"/>
      <c r="ED20" s="148">
        <v>1</v>
      </c>
      <c r="EE20" s="148">
        <v>1</v>
      </c>
      <c r="EF20" s="148"/>
      <c r="EG20" s="148"/>
      <c r="EH20" s="148"/>
      <c r="EI20" s="148"/>
      <c r="EJ20" s="148"/>
      <c r="EK20" s="148"/>
      <c r="EL20" s="148">
        <v>2</v>
      </c>
      <c r="EM20" s="148">
        <v>1</v>
      </c>
      <c r="EN20" s="148"/>
      <c r="EO20" s="174"/>
      <c r="ER20" s="171" t="s">
        <v>42</v>
      </c>
      <c r="ES20" s="148"/>
      <c r="ET20" s="148">
        <v>1</v>
      </c>
      <c r="EU20" s="148">
        <v>1</v>
      </c>
      <c r="EV20" s="148">
        <v>1</v>
      </c>
      <c r="EW20" s="148">
        <v>1</v>
      </c>
      <c r="EX20" s="148">
        <v>1</v>
      </c>
      <c r="EY20" s="148">
        <v>1</v>
      </c>
      <c r="EZ20" s="148">
        <v>2</v>
      </c>
      <c r="FA20" s="148"/>
      <c r="FB20" s="148"/>
      <c r="FC20" s="148"/>
      <c r="FD20" s="148"/>
      <c r="FE20" s="148"/>
      <c r="FF20" s="148"/>
      <c r="FG20" s="148"/>
      <c r="FH20" s="148"/>
      <c r="FI20" s="148"/>
      <c r="FJ20" s="174"/>
    </row>
    <row r="21" spans="1:170" s="167" customFormat="1" ht="60" customHeight="1" thickBot="1" x14ac:dyDescent="0.3">
      <c r="A21" s="175" t="s">
        <v>12</v>
      </c>
      <c r="B21" s="176"/>
      <c r="C21" s="176"/>
      <c r="D21" s="176"/>
      <c r="E21" s="176"/>
      <c r="F21" s="176"/>
      <c r="G21" s="176"/>
      <c r="H21" s="176"/>
      <c r="I21" s="176"/>
      <c r="J21" s="176"/>
      <c r="K21" s="176"/>
      <c r="L21" s="176"/>
      <c r="M21" s="176"/>
      <c r="N21" s="176"/>
      <c r="O21" s="176"/>
      <c r="P21" s="176"/>
      <c r="Q21" s="176"/>
      <c r="R21" s="176"/>
      <c r="S21" s="177"/>
      <c r="V21" s="175" t="s">
        <v>12</v>
      </c>
      <c r="W21" s="176"/>
      <c r="X21" s="176"/>
      <c r="Y21" s="176"/>
      <c r="Z21" s="176"/>
      <c r="AA21" s="176"/>
      <c r="AB21" s="176"/>
      <c r="AC21" s="176"/>
      <c r="AD21" s="176"/>
      <c r="AE21" s="176"/>
      <c r="AF21" s="176"/>
      <c r="AG21" s="176"/>
      <c r="AH21" s="176"/>
      <c r="AI21" s="176"/>
      <c r="AJ21" s="176"/>
      <c r="AK21" s="176"/>
      <c r="AL21" s="176"/>
      <c r="AM21" s="176"/>
      <c r="AN21" s="177"/>
      <c r="AQ21" s="175" t="s">
        <v>12</v>
      </c>
      <c r="AR21" s="176"/>
      <c r="AS21" s="176" t="s">
        <v>475</v>
      </c>
      <c r="AT21" s="176" t="s">
        <v>476</v>
      </c>
      <c r="AU21" s="176" t="s">
        <v>477</v>
      </c>
      <c r="AV21" s="176" t="s">
        <v>478</v>
      </c>
      <c r="AW21" s="176"/>
      <c r="AX21" s="176"/>
      <c r="AY21" s="176"/>
      <c r="AZ21" s="176"/>
      <c r="BA21" s="176"/>
      <c r="BB21" s="176"/>
      <c r="BC21" s="176"/>
      <c r="BD21" s="176" t="s">
        <v>479</v>
      </c>
      <c r="BE21" s="176"/>
      <c r="BF21" s="176" t="s">
        <v>572</v>
      </c>
      <c r="BG21" s="176"/>
      <c r="BH21" s="176" t="s">
        <v>480</v>
      </c>
      <c r="BI21" s="177"/>
      <c r="BL21" s="175" t="s">
        <v>12</v>
      </c>
      <c r="BM21" s="176"/>
      <c r="BN21" s="176"/>
      <c r="BO21" s="176"/>
      <c r="BP21" s="176"/>
      <c r="BQ21" s="176"/>
      <c r="BR21" s="176"/>
      <c r="BS21" s="176"/>
      <c r="BT21" s="176"/>
      <c r="BU21" s="176"/>
      <c r="BV21" s="176"/>
      <c r="BW21" s="176"/>
      <c r="BX21" s="176"/>
      <c r="BY21" s="176"/>
      <c r="BZ21" s="176"/>
      <c r="CA21" s="176"/>
      <c r="CB21" s="176"/>
      <c r="CC21" s="176"/>
      <c r="CD21" s="177"/>
      <c r="CG21" s="175" t="s">
        <v>12</v>
      </c>
      <c r="CH21" s="176"/>
      <c r="CI21" s="176"/>
      <c r="CJ21" s="176"/>
      <c r="CK21" s="176"/>
      <c r="CL21" s="176"/>
      <c r="CM21" s="176"/>
      <c r="CN21" s="176"/>
      <c r="CO21" s="176"/>
      <c r="CP21" s="176"/>
      <c r="CQ21" s="176"/>
      <c r="CR21" s="176"/>
      <c r="CS21" s="176"/>
      <c r="CT21" s="176"/>
      <c r="CU21" s="176"/>
      <c r="CV21" s="176"/>
      <c r="CW21" s="176"/>
      <c r="CX21" s="176"/>
      <c r="CY21" s="177"/>
      <c r="DB21" s="175" t="s">
        <v>12</v>
      </c>
      <c r="DC21" s="176"/>
      <c r="DD21" s="176"/>
      <c r="DE21" s="176"/>
      <c r="DF21" s="176"/>
      <c r="DG21" s="176"/>
      <c r="DH21" s="176"/>
      <c r="DI21" s="176"/>
      <c r="DJ21" s="176"/>
      <c r="DK21" s="176"/>
      <c r="DL21" s="176"/>
      <c r="DM21" s="176"/>
      <c r="DN21" s="176"/>
      <c r="DO21" s="176"/>
      <c r="DP21" s="176"/>
      <c r="DQ21" s="176"/>
      <c r="DR21" s="176"/>
      <c r="DS21" s="176"/>
      <c r="DT21" s="177"/>
      <c r="DW21" s="175" t="s">
        <v>12</v>
      </c>
      <c r="DX21" s="176"/>
      <c r="DY21" s="176"/>
      <c r="DZ21" s="176"/>
      <c r="EA21" s="176"/>
      <c r="EB21" s="176"/>
      <c r="EC21" s="176"/>
      <c r="ED21" s="176"/>
      <c r="EE21" s="176"/>
      <c r="EF21" s="176"/>
      <c r="EG21" s="176"/>
      <c r="EH21" s="176"/>
      <c r="EI21" s="176"/>
      <c r="EJ21" s="176"/>
      <c r="EK21" s="176"/>
      <c r="EL21" s="176"/>
      <c r="EM21" s="176"/>
      <c r="EN21" s="176"/>
      <c r="EO21" s="177"/>
      <c r="ER21" s="175" t="s">
        <v>12</v>
      </c>
      <c r="ES21" s="176"/>
      <c r="ET21" s="176"/>
      <c r="EU21" s="176"/>
      <c r="EV21" s="176"/>
      <c r="EW21" s="176"/>
      <c r="EX21" s="176"/>
      <c r="EY21" s="176"/>
      <c r="EZ21" s="176"/>
      <c r="FA21" s="176"/>
      <c r="FB21" s="176"/>
      <c r="FC21" s="176"/>
      <c r="FD21" s="176"/>
      <c r="FE21" s="176"/>
      <c r="FF21" s="176"/>
      <c r="FG21" s="176"/>
      <c r="FH21" s="176"/>
      <c r="FI21" s="176"/>
      <c r="FJ21" s="177"/>
    </row>
    <row r="22" spans="1:170" s="167" customFormat="1" ht="15" customHeight="1" x14ac:dyDescent="0.25">
      <c r="A22" s="194"/>
      <c r="B22" s="178"/>
      <c r="C22" s="178"/>
      <c r="D22" s="178"/>
      <c r="E22" s="178"/>
      <c r="F22" s="178"/>
      <c r="G22" s="178"/>
      <c r="H22" s="178"/>
      <c r="I22" s="178"/>
      <c r="J22" s="178"/>
      <c r="K22" s="178"/>
      <c r="L22" s="178"/>
      <c r="M22" s="178"/>
      <c r="N22" s="178"/>
      <c r="O22" s="178"/>
      <c r="P22" s="178"/>
      <c r="Q22" s="178"/>
      <c r="R22" s="178"/>
      <c r="S22" s="178"/>
      <c r="V22" s="194"/>
      <c r="W22" s="178"/>
      <c r="X22" s="178"/>
      <c r="Y22" s="178"/>
      <c r="Z22" s="178"/>
      <c r="AA22" s="178"/>
      <c r="AB22" s="178"/>
      <c r="AC22" s="178"/>
      <c r="AD22" s="178"/>
      <c r="AE22" s="178"/>
      <c r="AF22" s="178"/>
      <c r="AG22" s="178"/>
      <c r="AH22" s="178"/>
      <c r="AI22" s="178"/>
      <c r="AJ22" s="178"/>
      <c r="AK22" s="178"/>
      <c r="AL22" s="178"/>
      <c r="AM22" s="178"/>
      <c r="AN22" s="178"/>
      <c r="AQ22" s="194"/>
      <c r="AR22" s="178"/>
      <c r="AS22" s="178"/>
      <c r="AT22" s="178"/>
      <c r="AU22" s="178"/>
      <c r="AV22" s="178"/>
      <c r="AW22" s="178"/>
      <c r="AX22" s="178"/>
      <c r="AY22" s="178"/>
      <c r="AZ22" s="178"/>
      <c r="BA22" s="178"/>
      <c r="BB22" s="178"/>
      <c r="BC22" s="178"/>
      <c r="BD22" s="178"/>
      <c r="BE22" s="178"/>
      <c r="BF22" s="178"/>
      <c r="BG22" s="178"/>
      <c r="BH22" s="178"/>
      <c r="BI22" s="178"/>
      <c r="BL22" s="194"/>
      <c r="BM22" s="178"/>
      <c r="BN22" s="178"/>
      <c r="BO22" s="178"/>
      <c r="BP22" s="178"/>
      <c r="BQ22" s="178"/>
      <c r="BR22" s="178"/>
      <c r="BS22" s="178"/>
      <c r="BT22" s="178"/>
      <c r="BU22" s="178"/>
      <c r="BV22" s="178"/>
      <c r="BW22" s="178"/>
      <c r="BX22" s="178"/>
      <c r="BY22" s="178"/>
      <c r="BZ22" s="178"/>
      <c r="CA22" s="178"/>
      <c r="CB22" s="178"/>
      <c r="CC22" s="178"/>
      <c r="CD22" s="178"/>
      <c r="CG22" s="194"/>
      <c r="CH22" s="178"/>
      <c r="CI22" s="178"/>
      <c r="CJ22" s="178"/>
      <c r="CK22" s="178"/>
      <c r="CL22" s="178"/>
      <c r="CM22" s="178"/>
      <c r="CN22" s="178"/>
      <c r="CO22" s="178"/>
      <c r="CP22" s="178"/>
      <c r="CQ22" s="178"/>
      <c r="CR22" s="178"/>
      <c r="CS22" s="178"/>
      <c r="CT22" s="178"/>
      <c r="CU22" s="178"/>
      <c r="CV22" s="178"/>
      <c r="CW22" s="178"/>
      <c r="CX22" s="178"/>
      <c r="CY22" s="178"/>
      <c r="DB22" s="194"/>
      <c r="DC22" s="178"/>
      <c r="DD22" s="178"/>
      <c r="DE22" s="178"/>
      <c r="DF22" s="178"/>
      <c r="DG22" s="178"/>
      <c r="DH22" s="178"/>
      <c r="DI22" s="178"/>
      <c r="DJ22" s="178"/>
      <c r="DK22" s="178"/>
      <c r="DL22" s="178"/>
      <c r="DM22" s="178"/>
      <c r="DN22" s="178"/>
      <c r="DO22" s="178"/>
      <c r="DP22" s="178"/>
      <c r="DQ22" s="178"/>
      <c r="DR22" s="178"/>
      <c r="DS22" s="178"/>
      <c r="DT22" s="178"/>
      <c r="DW22" s="194"/>
      <c r="DX22" s="178"/>
      <c r="DY22" s="178"/>
      <c r="DZ22" s="178"/>
      <c r="EA22" s="178"/>
      <c r="EB22" s="178"/>
      <c r="EC22" s="178"/>
      <c r="ED22" s="178"/>
      <c r="EE22" s="178"/>
      <c r="EF22" s="178"/>
      <c r="EG22" s="178"/>
      <c r="EH22" s="178"/>
      <c r="EI22" s="178"/>
      <c r="EJ22" s="178"/>
      <c r="EK22" s="178"/>
      <c r="EL22" s="178"/>
      <c r="EM22" s="178"/>
      <c r="EN22" s="178"/>
      <c r="EO22" s="178"/>
      <c r="ER22" s="194"/>
      <c r="ES22" s="178"/>
      <c r="ET22" s="178"/>
      <c r="EU22" s="178"/>
      <c r="EV22" s="178"/>
      <c r="EW22" s="178"/>
      <c r="EX22" s="178"/>
      <c r="EY22" s="178"/>
      <c r="EZ22" s="178"/>
      <c r="FA22" s="178"/>
      <c r="FB22" s="178"/>
      <c r="FC22" s="178"/>
      <c r="FD22" s="178"/>
      <c r="FE22" s="178"/>
      <c r="FF22" s="178"/>
      <c r="FG22" s="178"/>
      <c r="FH22" s="178"/>
      <c r="FI22" s="178"/>
      <c r="FJ22" s="178"/>
    </row>
    <row r="23" spans="1:170" x14ac:dyDescent="0.25">
      <c r="A23" s="193" t="s">
        <v>39</v>
      </c>
      <c r="B23" s="193"/>
      <c r="C23" s="193"/>
      <c r="D23" s="193"/>
      <c r="E23" s="193"/>
      <c r="F23" s="193"/>
      <c r="G23" s="193"/>
      <c r="H23" s="193"/>
      <c r="I23" s="193"/>
      <c r="J23" s="193"/>
      <c r="K23" s="193"/>
      <c r="L23" s="193"/>
      <c r="M23" s="193"/>
      <c r="N23" s="193"/>
      <c r="O23" s="193"/>
      <c r="P23" s="193"/>
      <c r="Q23" s="193"/>
      <c r="R23" s="193"/>
      <c r="U23" s="167"/>
      <c r="V23" s="193" t="s">
        <v>39</v>
      </c>
      <c r="AP23" s="167"/>
      <c r="AQ23" s="193" t="s">
        <v>39</v>
      </c>
      <c r="BK23" s="167"/>
      <c r="BL23" s="193" t="s">
        <v>39</v>
      </c>
      <c r="CF23" s="167"/>
      <c r="CG23" s="193" t="s">
        <v>39</v>
      </c>
      <c r="DA23" s="167"/>
      <c r="DB23" s="193" t="s">
        <v>39</v>
      </c>
      <c r="DV23" s="167"/>
      <c r="DW23" s="193" t="s">
        <v>39</v>
      </c>
      <c r="EQ23" s="167"/>
      <c r="ER23" s="193" t="s">
        <v>39</v>
      </c>
    </row>
    <row r="24" spans="1:170" x14ac:dyDescent="0.25">
      <c r="A24" s="157" t="s">
        <v>21</v>
      </c>
      <c r="B24" s="155"/>
      <c r="C24" s="155"/>
      <c r="D24" s="155"/>
      <c r="E24" s="155"/>
      <c r="F24" s="155"/>
      <c r="G24" s="155"/>
      <c r="H24" s="155"/>
      <c r="I24" s="155"/>
      <c r="J24" s="155"/>
      <c r="K24" s="155"/>
      <c r="L24" s="155"/>
      <c r="M24" s="155"/>
      <c r="N24" s="155"/>
      <c r="O24" s="155"/>
      <c r="P24" s="155"/>
      <c r="Q24" s="155"/>
      <c r="R24" s="155"/>
      <c r="S24" s="155"/>
      <c r="T24" s="158" t="s">
        <v>22</v>
      </c>
      <c r="U24" s="191"/>
      <c r="V24" s="157" t="s">
        <v>21</v>
      </c>
      <c r="W24" s="166"/>
      <c r="X24" s="166"/>
      <c r="Y24" s="166"/>
      <c r="Z24" s="166"/>
      <c r="AA24" s="166"/>
      <c r="AB24" s="166"/>
      <c r="AC24" s="166"/>
      <c r="AD24" s="166"/>
      <c r="AE24" s="166"/>
      <c r="AF24" s="166"/>
      <c r="AG24" s="166"/>
      <c r="AH24" s="166"/>
      <c r="AI24" s="166"/>
      <c r="AJ24" s="166"/>
      <c r="AK24" s="166"/>
      <c r="AL24" s="166"/>
      <c r="AM24" s="166"/>
      <c r="AN24" s="166"/>
      <c r="AO24" s="158" t="s">
        <v>22</v>
      </c>
      <c r="AP24" s="191"/>
      <c r="AQ24" s="157" t="s">
        <v>21</v>
      </c>
      <c r="AR24" s="166"/>
      <c r="AS24" s="166"/>
      <c r="AT24" s="166"/>
      <c r="AU24" s="166"/>
      <c r="AV24" s="166"/>
      <c r="AW24" s="166"/>
      <c r="AX24" s="166"/>
      <c r="AY24" s="166"/>
      <c r="AZ24" s="166"/>
      <c r="BA24" s="166"/>
      <c r="BB24" s="166"/>
      <c r="BC24" s="166"/>
      <c r="BD24" s="166"/>
      <c r="BE24" s="166"/>
      <c r="BF24" s="166"/>
      <c r="BG24" s="166"/>
      <c r="BH24" s="166"/>
      <c r="BI24" s="166"/>
      <c r="BJ24" s="158" t="s">
        <v>22</v>
      </c>
      <c r="BK24" s="191"/>
      <c r="BL24" s="157" t="s">
        <v>21</v>
      </c>
      <c r="BM24" s="166"/>
      <c r="BN24" s="166"/>
      <c r="BO24" s="166"/>
      <c r="BP24" s="166"/>
      <c r="BQ24" s="166"/>
      <c r="BR24" s="166"/>
      <c r="BS24" s="166"/>
      <c r="BT24" s="166"/>
      <c r="BU24" s="166"/>
      <c r="BV24" s="166"/>
      <c r="BW24" s="166"/>
      <c r="BX24" s="166"/>
      <c r="BY24" s="166"/>
      <c r="BZ24" s="166"/>
      <c r="CA24" s="166"/>
      <c r="CB24" s="166"/>
      <c r="CC24" s="166"/>
      <c r="CD24" s="166"/>
      <c r="CE24" s="158" t="s">
        <v>22</v>
      </c>
      <c r="CF24" s="191"/>
      <c r="CG24" s="157" t="s">
        <v>21</v>
      </c>
      <c r="CH24" s="166"/>
      <c r="CI24" s="166"/>
      <c r="CJ24" s="166"/>
      <c r="CK24" s="166"/>
      <c r="CL24" s="166"/>
      <c r="CM24" s="166"/>
      <c r="CN24" s="166"/>
      <c r="CO24" s="166"/>
      <c r="CP24" s="166"/>
      <c r="CQ24" s="166"/>
      <c r="CR24" s="166"/>
      <c r="CS24" s="166"/>
      <c r="CT24" s="166"/>
      <c r="CU24" s="166"/>
      <c r="CV24" s="166"/>
      <c r="CW24" s="166"/>
      <c r="CX24" s="166"/>
      <c r="CY24" s="166"/>
      <c r="CZ24" s="158" t="s">
        <v>22</v>
      </c>
      <c r="DA24" s="191"/>
      <c r="DB24" s="157" t="s">
        <v>21</v>
      </c>
      <c r="DC24" s="166"/>
      <c r="DD24" s="166"/>
      <c r="DE24" s="166"/>
      <c r="DF24" s="166"/>
      <c r="DG24" s="166"/>
      <c r="DH24" s="166"/>
      <c r="DI24" s="166"/>
      <c r="DJ24" s="166"/>
      <c r="DK24" s="166"/>
      <c r="DL24" s="166"/>
      <c r="DM24" s="166"/>
      <c r="DN24" s="166"/>
      <c r="DO24" s="166"/>
      <c r="DP24" s="166"/>
      <c r="DQ24" s="166"/>
      <c r="DR24" s="166"/>
      <c r="DS24" s="166"/>
      <c r="DT24" s="166"/>
      <c r="DU24" s="158" t="s">
        <v>22</v>
      </c>
      <c r="DV24" s="191"/>
      <c r="DW24" s="157" t="s">
        <v>21</v>
      </c>
      <c r="DX24" s="166"/>
      <c r="DY24" s="166"/>
      <c r="DZ24" s="166"/>
      <c r="EA24" s="166"/>
      <c r="EB24" s="166"/>
      <c r="EC24" s="166"/>
      <c r="ED24" s="166"/>
      <c r="EE24" s="166"/>
      <c r="EF24" s="166"/>
      <c r="EG24" s="166"/>
      <c r="EH24" s="166"/>
      <c r="EI24" s="166"/>
      <c r="EJ24" s="166"/>
      <c r="EK24" s="166"/>
      <c r="EL24" s="166"/>
      <c r="EM24" s="166"/>
      <c r="EN24" s="166"/>
      <c r="EO24" s="166"/>
      <c r="EP24" s="158" t="s">
        <v>22</v>
      </c>
      <c r="EQ24" s="191"/>
      <c r="ER24" s="157" t="s">
        <v>21</v>
      </c>
      <c r="ES24" s="166"/>
      <c r="ET24" s="166"/>
      <c r="EU24" s="166"/>
      <c r="EV24" s="166"/>
      <c r="EW24" s="166"/>
      <c r="EX24" s="166"/>
      <c r="EY24" s="166"/>
      <c r="EZ24" s="166"/>
      <c r="FA24" s="166"/>
      <c r="FB24" s="166"/>
      <c r="FC24" s="166"/>
      <c r="FD24" s="166"/>
      <c r="FE24" s="166"/>
      <c r="FF24" s="166"/>
      <c r="FG24" s="166"/>
      <c r="FH24" s="166"/>
      <c r="FI24" s="166"/>
      <c r="FJ24" s="166"/>
      <c r="FK24" s="158" t="s">
        <v>22</v>
      </c>
      <c r="FL24" s="220"/>
      <c r="FM24" s="220"/>
      <c r="FN24" s="228" t="s">
        <v>359</v>
      </c>
    </row>
    <row r="25" spans="1:170" x14ac:dyDescent="0.25">
      <c r="A25" s="156">
        <v>1</v>
      </c>
      <c r="B25" s="156">
        <f t="shared" ref="B25:Q40" si="0">IF($A25&lt;B$18,0,IF($A25=B$18,B$17,IF($A25&gt;(((B$19-1)*B$20)+B$18),0,IF(ROUND(($A25-B$18)/B$20,0)=ROUND(($A25-B$18)/B$20,1),B$17,0))))</f>
        <v>0</v>
      </c>
      <c r="C25" s="156">
        <f t="shared" si="0"/>
        <v>0</v>
      </c>
      <c r="D25" s="156">
        <f t="shared" si="0"/>
        <v>0</v>
      </c>
      <c r="E25" s="156">
        <f t="shared" si="0"/>
        <v>60000</v>
      </c>
      <c r="F25" s="156">
        <f t="shared" si="0"/>
        <v>120000</v>
      </c>
      <c r="G25" s="156">
        <f t="shared" si="0"/>
        <v>0</v>
      </c>
      <c r="H25" s="156">
        <f t="shared" si="0"/>
        <v>24000</v>
      </c>
      <c r="I25" s="156">
        <f t="shared" si="0"/>
        <v>48000</v>
      </c>
      <c r="J25" s="156">
        <f t="shared" si="0"/>
        <v>0</v>
      </c>
      <c r="K25" s="156">
        <f t="shared" si="0"/>
        <v>0</v>
      </c>
      <c r="L25" s="156">
        <f t="shared" si="0"/>
        <v>12000</v>
      </c>
      <c r="M25" s="156">
        <f t="shared" si="0"/>
        <v>0</v>
      </c>
      <c r="N25" s="156">
        <f t="shared" si="0"/>
        <v>0</v>
      </c>
      <c r="O25" s="156">
        <f t="shared" si="0"/>
        <v>0</v>
      </c>
      <c r="P25" s="156">
        <f t="shared" si="0"/>
        <v>0</v>
      </c>
      <c r="Q25" s="156">
        <f t="shared" si="0"/>
        <v>0</v>
      </c>
      <c r="R25" s="156">
        <f t="shared" ref="L25:S40" si="1">IF($A25&lt;R$18,0,IF($A25=R$18,R$17,IF($A25&gt;(((R$19-1)*R$20)+R$18),0,IF(ROUND(($A25-R$18)/R$20,0)=ROUND(($A25-R$18)/R$20,1),R$17,0))))</f>
        <v>0</v>
      </c>
      <c r="S25" s="156">
        <f t="shared" si="1"/>
        <v>0</v>
      </c>
      <c r="T25" s="159">
        <f>SUM(B25:S25)</f>
        <v>264000</v>
      </c>
      <c r="U25" s="192"/>
      <c r="V25" s="156">
        <v>1</v>
      </c>
      <c r="W25" s="156">
        <f t="shared" ref="W25:AL40" si="2">IF($A25&lt;W$18,0,IF($A25=W$18,W$17,IF($A25&gt;(((W$19-1)*W$20)+W$18),0,IF(ROUND(($A25-W$18)/W$20,0)=ROUND(($A25-W$18)/W$20,1),W$17,0))))</f>
        <v>400000</v>
      </c>
      <c r="X25" s="156">
        <f t="shared" si="2"/>
        <v>0</v>
      </c>
      <c r="Y25" s="156">
        <f t="shared" si="2"/>
        <v>40000</v>
      </c>
      <c r="Z25" s="156">
        <f t="shared" si="2"/>
        <v>140000</v>
      </c>
      <c r="AA25" s="156">
        <f t="shared" si="2"/>
        <v>140000</v>
      </c>
      <c r="AB25" s="156">
        <f t="shared" si="2"/>
        <v>180000</v>
      </c>
      <c r="AC25" s="156">
        <f t="shared" si="2"/>
        <v>112000</v>
      </c>
      <c r="AD25" s="156">
        <f t="shared" si="2"/>
        <v>0</v>
      </c>
      <c r="AE25" s="156">
        <f t="shared" si="2"/>
        <v>0</v>
      </c>
      <c r="AF25" s="156">
        <f t="shared" si="2"/>
        <v>0</v>
      </c>
      <c r="AG25" s="156">
        <f t="shared" si="2"/>
        <v>0</v>
      </c>
      <c r="AH25" s="156">
        <f t="shared" si="2"/>
        <v>0</v>
      </c>
      <c r="AI25" s="156">
        <f t="shared" si="2"/>
        <v>0</v>
      </c>
      <c r="AJ25" s="156">
        <f t="shared" si="2"/>
        <v>0</v>
      </c>
      <c r="AK25" s="156">
        <f t="shared" si="2"/>
        <v>60000</v>
      </c>
      <c r="AL25" s="156">
        <f t="shared" si="2"/>
        <v>0</v>
      </c>
      <c r="AM25" s="156">
        <f t="shared" ref="AG25:AN40" si="3">IF($A25&lt;AM$18,0,IF($A25=AM$18,AM$17,IF($A25&gt;(((AM$19-1)*AM$20)+AM$18),0,IF(ROUND(($A25-AM$18)/AM$20,0)=ROUND(($A25-AM$18)/AM$20,1),AM$17,0))))</f>
        <v>0</v>
      </c>
      <c r="AN25" s="156">
        <f t="shared" si="3"/>
        <v>0</v>
      </c>
      <c r="AO25" s="159">
        <f>SUM(W25:AN25)</f>
        <v>1072000</v>
      </c>
      <c r="AP25" s="192"/>
      <c r="AQ25" s="156">
        <v>1</v>
      </c>
      <c r="AR25" s="156">
        <f t="shared" ref="AR25:BG40" si="4">IF($A25&lt;AR$18,0,IF($A25=AR$18,AR$17,IF($A25&gt;(((AR$19-1)*AR$20)+AR$18),0,IF(ROUND(($A25-AR$18)/AR$20,0)=ROUND(($A25-AR$18)/AR$20,1),AR$17,0))))</f>
        <v>10000</v>
      </c>
      <c r="AS25" s="156">
        <f t="shared" si="4"/>
        <v>0</v>
      </c>
      <c r="AT25" s="156">
        <f t="shared" si="4"/>
        <v>0</v>
      </c>
      <c r="AU25" s="156">
        <f t="shared" si="4"/>
        <v>0</v>
      </c>
      <c r="AV25" s="156">
        <f t="shared" si="4"/>
        <v>0</v>
      </c>
      <c r="AW25" s="156">
        <f t="shared" si="4"/>
        <v>0</v>
      </c>
      <c r="AX25" s="156">
        <f t="shared" si="4"/>
        <v>0</v>
      </c>
      <c r="AY25" s="156">
        <f t="shared" si="4"/>
        <v>0</v>
      </c>
      <c r="AZ25" s="156">
        <f t="shared" ref="AZ25:AZ49" si="5">IF($A25&lt;AZ$18,0,IF($A25=AZ$18,AZ$17,IF($A25&gt;(((AZ$19-1)*AZ$20)+AZ$18),0,IF(ROUND(($A25-AZ$18)/AZ$20,0)=ROUND(($A25-AZ$18)/AZ$20,1),AZ$17,0))))</f>
        <v>0</v>
      </c>
      <c r="BA25" s="156">
        <f t="shared" si="4"/>
        <v>0</v>
      </c>
      <c r="BB25" s="156">
        <f t="shared" si="4"/>
        <v>0</v>
      </c>
      <c r="BC25" s="156">
        <f t="shared" si="4"/>
        <v>0</v>
      </c>
      <c r="BD25" s="156">
        <f t="shared" si="4"/>
        <v>75000</v>
      </c>
      <c r="BE25" s="156">
        <f t="shared" si="4"/>
        <v>30000</v>
      </c>
      <c r="BF25" s="156">
        <f t="shared" ref="BF25:BF49" si="6">IF($A25&lt;BF$18,0,IF($A25=BF$18,BF$17,IF($A25&gt;(((BF$19-1)*BF$20)+BF$18),0,IF(ROUND(($A25-BF$18)/BF$20,0)=ROUND(($A25-BF$18)/BF$20,1),BF$17,0))))</f>
        <v>40000</v>
      </c>
      <c r="BG25" s="156">
        <f t="shared" si="4"/>
        <v>0</v>
      </c>
      <c r="BH25" s="156">
        <f t="shared" ref="BB25:BI40" si="7">IF($A25&lt;BH$18,0,IF($A25=BH$18,BH$17,IF($A25&gt;(((BH$19-1)*BH$20)+BH$18),0,IF(ROUND(($A25-BH$18)/BH$20,0)=ROUND(($A25-BH$18)/BH$20,1),BH$17,0))))</f>
        <v>70000</v>
      </c>
      <c r="BI25" s="156">
        <f t="shared" si="7"/>
        <v>28000</v>
      </c>
      <c r="BJ25" s="159">
        <f>SUM(AR25:BI25)</f>
        <v>253000</v>
      </c>
      <c r="BK25" s="192"/>
      <c r="BL25" s="156">
        <v>1</v>
      </c>
      <c r="BM25" s="156">
        <f t="shared" ref="BM25:CB40" si="8">IF($A25&lt;BM$18,0,IF($A25=BM$18,BM$17,IF($A25&gt;(((BM$19-1)*BM$20)+BM$18),0,IF(ROUND(($A25-BM$18)/BM$20,0)=ROUND(($A25-BM$18)/BM$20,1),BM$17,0))))</f>
        <v>0</v>
      </c>
      <c r="BN25" s="156">
        <f t="shared" si="8"/>
        <v>0</v>
      </c>
      <c r="BO25" s="156">
        <f t="shared" si="8"/>
        <v>28000</v>
      </c>
      <c r="BP25" s="156">
        <f t="shared" si="8"/>
        <v>40000</v>
      </c>
      <c r="BQ25" s="156">
        <f t="shared" si="8"/>
        <v>30000</v>
      </c>
      <c r="BR25" s="156">
        <f t="shared" si="8"/>
        <v>0</v>
      </c>
      <c r="BS25" s="156">
        <f t="shared" si="8"/>
        <v>0</v>
      </c>
      <c r="BT25" s="156">
        <f t="shared" si="8"/>
        <v>0</v>
      </c>
      <c r="BU25" s="156">
        <f t="shared" si="8"/>
        <v>0</v>
      </c>
      <c r="BV25" s="156">
        <f t="shared" si="8"/>
        <v>0</v>
      </c>
      <c r="BW25" s="156">
        <f t="shared" si="8"/>
        <v>0</v>
      </c>
      <c r="BX25" s="156">
        <f t="shared" si="8"/>
        <v>0</v>
      </c>
      <c r="BY25" s="156">
        <f t="shared" si="8"/>
        <v>0</v>
      </c>
      <c r="BZ25" s="156">
        <f t="shared" si="8"/>
        <v>0</v>
      </c>
      <c r="CA25" s="156">
        <f t="shared" si="8"/>
        <v>0</v>
      </c>
      <c r="CB25" s="156">
        <f t="shared" si="8"/>
        <v>0</v>
      </c>
      <c r="CC25" s="156">
        <f t="shared" ref="BW25:CD40" si="9">IF($A25&lt;CC$18,0,IF($A25=CC$18,CC$17,IF($A25&gt;(((CC$19-1)*CC$20)+CC$18),0,IF(ROUND(($A25-CC$18)/CC$20,0)=ROUND(($A25-CC$18)/CC$20,1),CC$17,0))))</f>
        <v>0</v>
      </c>
      <c r="CD25" s="156">
        <f t="shared" si="9"/>
        <v>0</v>
      </c>
      <c r="CE25" s="159">
        <f>SUM(BM25:CD25)</f>
        <v>98000</v>
      </c>
      <c r="CF25" s="192"/>
      <c r="CG25" s="156">
        <v>1</v>
      </c>
      <c r="CH25" s="156">
        <f t="shared" ref="CH25:CW40" si="10">IF($A25&lt;CH$18,0,IF($A25=CH$18,CH$17,IF($A25&gt;(((CH$19-1)*CH$20)+CH$18),0,IF(ROUND(($A25-CH$18)/CH$20,0)=ROUND(($A25-CH$18)/CH$20,1),CH$17,0))))</f>
        <v>500000</v>
      </c>
      <c r="CI25" s="156">
        <f t="shared" si="10"/>
        <v>0</v>
      </c>
      <c r="CJ25" s="156">
        <f t="shared" si="10"/>
        <v>40000</v>
      </c>
      <c r="CK25" s="156">
        <f t="shared" si="10"/>
        <v>10000</v>
      </c>
      <c r="CL25" s="156">
        <f t="shared" si="10"/>
        <v>0</v>
      </c>
      <c r="CM25" s="156">
        <f t="shared" si="10"/>
        <v>0</v>
      </c>
      <c r="CN25" s="156">
        <f t="shared" si="10"/>
        <v>0</v>
      </c>
      <c r="CO25" s="156">
        <f t="shared" si="10"/>
        <v>0</v>
      </c>
      <c r="CP25" s="156">
        <f t="shared" si="10"/>
        <v>0</v>
      </c>
      <c r="CQ25" s="156">
        <f t="shared" si="10"/>
        <v>0</v>
      </c>
      <c r="CR25" s="156">
        <f t="shared" si="10"/>
        <v>0</v>
      </c>
      <c r="CS25" s="156">
        <f t="shared" si="10"/>
        <v>0</v>
      </c>
      <c r="CT25" s="156">
        <f t="shared" si="10"/>
        <v>0</v>
      </c>
      <c r="CU25" s="156">
        <f t="shared" si="10"/>
        <v>0</v>
      </c>
      <c r="CV25" s="156">
        <f t="shared" si="10"/>
        <v>0</v>
      </c>
      <c r="CW25" s="156">
        <f t="shared" si="10"/>
        <v>0</v>
      </c>
      <c r="CX25" s="156">
        <f t="shared" ref="CR25:CY40" si="11">IF($A25&lt;CX$18,0,IF($A25=CX$18,CX$17,IF($A25&gt;(((CX$19-1)*CX$20)+CX$18),0,IF(ROUND(($A25-CX$18)/CX$20,0)=ROUND(($A25-CX$18)/CX$20,1),CX$17,0))))</f>
        <v>0</v>
      </c>
      <c r="CY25" s="156">
        <f t="shared" si="11"/>
        <v>0</v>
      </c>
      <c r="CZ25" s="159">
        <f>SUM(CH25:CY25)</f>
        <v>550000</v>
      </c>
      <c r="DA25" s="192"/>
      <c r="DB25" s="156">
        <v>1</v>
      </c>
      <c r="DC25" s="156">
        <f t="shared" ref="DC25:DR40" si="12">IF($A25&lt;DC$18,0,IF($A25=DC$18,DC$17,IF($A25&gt;(((DC$19-1)*DC$20)+DC$18),0,IF(ROUND(($A25-DC$18)/DC$20,0)=ROUND(($A25-DC$18)/DC$20,1),DC$17,0))))</f>
        <v>0</v>
      </c>
      <c r="DD25" s="156">
        <f t="shared" si="12"/>
        <v>0</v>
      </c>
      <c r="DE25" s="156">
        <f t="shared" si="12"/>
        <v>0</v>
      </c>
      <c r="DF25" s="156">
        <f t="shared" si="12"/>
        <v>10000</v>
      </c>
      <c r="DG25" s="156">
        <f t="shared" si="12"/>
        <v>0</v>
      </c>
      <c r="DH25" s="156">
        <f t="shared" si="12"/>
        <v>0</v>
      </c>
      <c r="DI25" s="156">
        <f t="shared" si="12"/>
        <v>0</v>
      </c>
      <c r="DJ25" s="156">
        <f t="shared" si="12"/>
        <v>0</v>
      </c>
      <c r="DK25" s="156">
        <f t="shared" si="12"/>
        <v>0</v>
      </c>
      <c r="DL25" s="156">
        <f t="shared" si="12"/>
        <v>0</v>
      </c>
      <c r="DM25" s="156">
        <f t="shared" si="12"/>
        <v>0</v>
      </c>
      <c r="DN25" s="156">
        <f t="shared" si="12"/>
        <v>0</v>
      </c>
      <c r="DO25" s="156">
        <f t="shared" si="12"/>
        <v>0</v>
      </c>
      <c r="DP25" s="156">
        <f t="shared" si="12"/>
        <v>0</v>
      </c>
      <c r="DQ25" s="156">
        <f t="shared" si="12"/>
        <v>0</v>
      </c>
      <c r="DR25" s="156">
        <f t="shared" si="12"/>
        <v>0</v>
      </c>
      <c r="DS25" s="156">
        <f t="shared" ref="DM25:DT40" si="13">IF($A25&lt;DS$18,0,IF($A25=DS$18,DS$17,IF($A25&gt;(((DS$19-1)*DS$20)+DS$18),0,IF(ROUND(($A25-DS$18)/DS$20,0)=ROUND(($A25-DS$18)/DS$20,1),DS$17,0))))</f>
        <v>0</v>
      </c>
      <c r="DT25" s="156">
        <f t="shared" si="13"/>
        <v>0</v>
      </c>
      <c r="DU25" s="159">
        <f>SUM(DC25:DT25)</f>
        <v>10000</v>
      </c>
      <c r="DV25" s="192"/>
      <c r="DW25" s="156">
        <v>1</v>
      </c>
      <c r="DX25" s="156">
        <f t="shared" ref="DX25:EM40" si="14">IF($A25&lt;DX$18,0,IF($A25=DX$18,DX$17,IF($A25&gt;(((DX$19-1)*DX$20)+DX$18),0,IF(ROUND(($A25-DX$18)/DX$20,0)=ROUND(($A25-DX$18)/DX$20,1),DX$17,0))))</f>
        <v>8000</v>
      </c>
      <c r="DY25" s="156">
        <f t="shared" si="14"/>
        <v>0</v>
      </c>
      <c r="DZ25" s="156">
        <f t="shared" si="14"/>
        <v>0</v>
      </c>
      <c r="EA25" s="156">
        <f t="shared" si="14"/>
        <v>20000</v>
      </c>
      <c r="EB25" s="156">
        <f t="shared" si="14"/>
        <v>20000</v>
      </c>
      <c r="EC25" s="156">
        <f t="shared" si="14"/>
        <v>0</v>
      </c>
      <c r="ED25" s="156">
        <f t="shared" si="14"/>
        <v>25000</v>
      </c>
      <c r="EE25" s="156">
        <f t="shared" si="14"/>
        <v>15000</v>
      </c>
      <c r="EF25" s="156">
        <f t="shared" si="14"/>
        <v>0</v>
      </c>
      <c r="EG25" s="156">
        <f t="shared" si="14"/>
        <v>0</v>
      </c>
      <c r="EH25" s="156">
        <f t="shared" si="14"/>
        <v>0</v>
      </c>
      <c r="EI25" s="156">
        <f t="shared" si="14"/>
        <v>0</v>
      </c>
      <c r="EJ25" s="156">
        <f t="shared" si="14"/>
        <v>0</v>
      </c>
      <c r="EK25" s="156">
        <f t="shared" si="14"/>
        <v>0</v>
      </c>
      <c r="EL25" s="156">
        <f t="shared" si="14"/>
        <v>0</v>
      </c>
      <c r="EM25" s="156">
        <f t="shared" si="14"/>
        <v>0</v>
      </c>
      <c r="EN25" s="156">
        <f t="shared" ref="EH25:EO40" si="15">IF($A25&lt;EN$18,0,IF($A25=EN$18,EN$17,IF($A25&gt;(((EN$19-1)*EN$20)+EN$18),0,IF(ROUND(($A25-EN$18)/EN$20,0)=ROUND(($A25-EN$18)/EN$20,1),EN$17,0))))</f>
        <v>0</v>
      </c>
      <c r="EO25" s="156">
        <f t="shared" si="15"/>
        <v>0</v>
      </c>
      <c r="EP25" s="159">
        <f>SUM(DX25:EO25)</f>
        <v>88000</v>
      </c>
      <c r="EQ25" s="192"/>
      <c r="ER25" s="156">
        <v>1</v>
      </c>
      <c r="ES25" s="156">
        <f t="shared" ref="ES25:FH40" si="16">IF($A25&lt;ES$18,0,IF($A25=ES$18,ES$17,IF($A25&gt;(((ES$19-1)*ES$20)+ES$18),0,IF(ROUND(($A25-ES$18)/ES$20,0)=ROUND(($A25-ES$18)/ES$20,1),ES$17,0))))</f>
        <v>0</v>
      </c>
      <c r="ET25" s="156">
        <f t="shared" si="16"/>
        <v>12000</v>
      </c>
      <c r="EU25" s="156">
        <f t="shared" si="16"/>
        <v>16000</v>
      </c>
      <c r="EV25" s="156">
        <f t="shared" si="16"/>
        <v>40000</v>
      </c>
      <c r="EW25" s="156">
        <f t="shared" si="16"/>
        <v>30000</v>
      </c>
      <c r="EX25" s="156">
        <f t="shared" si="16"/>
        <v>0</v>
      </c>
      <c r="EY25" s="156">
        <f t="shared" si="16"/>
        <v>0</v>
      </c>
      <c r="EZ25" s="156">
        <f t="shared" si="16"/>
        <v>0</v>
      </c>
      <c r="FA25" s="156">
        <f t="shared" si="16"/>
        <v>0</v>
      </c>
      <c r="FB25" s="156">
        <f t="shared" si="16"/>
        <v>0</v>
      </c>
      <c r="FC25" s="156">
        <f t="shared" si="16"/>
        <v>0</v>
      </c>
      <c r="FD25" s="156">
        <f t="shared" si="16"/>
        <v>0</v>
      </c>
      <c r="FE25" s="156">
        <f t="shared" si="16"/>
        <v>0</v>
      </c>
      <c r="FF25" s="156">
        <f t="shared" si="16"/>
        <v>0</v>
      </c>
      <c r="FG25" s="156">
        <f t="shared" si="16"/>
        <v>0</v>
      </c>
      <c r="FH25" s="156">
        <f t="shared" si="16"/>
        <v>0</v>
      </c>
      <c r="FI25" s="156">
        <f t="shared" ref="FC25:FJ40" si="17">IF($A25&lt;FI$18,0,IF($A25=FI$18,FI$17,IF($A25&gt;(((FI$19-1)*FI$20)+FI$18),0,IF(ROUND(($A25-FI$18)/FI$20,0)=ROUND(($A25-FI$18)/FI$20,1),FI$17,0))))</f>
        <v>0</v>
      </c>
      <c r="FJ25" s="156">
        <f t="shared" si="17"/>
        <v>0</v>
      </c>
      <c r="FK25" s="159">
        <f>SUM(ES25:FJ25)</f>
        <v>98000</v>
      </c>
      <c r="FL25" s="220"/>
      <c r="FM25" s="220"/>
      <c r="FN25" s="220">
        <f>T25+AO25+BJ25+CE25+CZ25+DU25+EP25+FK25</f>
        <v>2433000</v>
      </c>
    </row>
    <row r="26" spans="1:170" x14ac:dyDescent="0.25">
      <c r="A26" s="156">
        <v>2</v>
      </c>
      <c r="B26" s="156">
        <f t="shared" si="0"/>
        <v>5000</v>
      </c>
      <c r="C26" s="156">
        <f t="shared" si="0"/>
        <v>0</v>
      </c>
      <c r="D26" s="156">
        <f t="shared" si="0"/>
        <v>0</v>
      </c>
      <c r="E26" s="156">
        <f t="shared" si="0"/>
        <v>60000</v>
      </c>
      <c r="F26" s="156">
        <f t="shared" si="0"/>
        <v>120000</v>
      </c>
      <c r="G26" s="156">
        <f t="shared" si="0"/>
        <v>0</v>
      </c>
      <c r="H26" s="156">
        <f t="shared" si="0"/>
        <v>24000</v>
      </c>
      <c r="I26" s="156">
        <f t="shared" si="0"/>
        <v>48000</v>
      </c>
      <c r="J26" s="156">
        <f t="shared" si="0"/>
        <v>0</v>
      </c>
      <c r="K26" s="156">
        <f t="shared" si="0"/>
        <v>0</v>
      </c>
      <c r="L26" s="156">
        <f t="shared" si="1"/>
        <v>12000</v>
      </c>
      <c r="M26" s="156">
        <f t="shared" si="1"/>
        <v>0</v>
      </c>
      <c r="N26" s="156">
        <f t="shared" si="1"/>
        <v>0</v>
      </c>
      <c r="O26" s="156">
        <f t="shared" si="1"/>
        <v>0</v>
      </c>
      <c r="P26" s="156">
        <f t="shared" si="1"/>
        <v>0</v>
      </c>
      <c r="Q26" s="156">
        <f t="shared" si="1"/>
        <v>0</v>
      </c>
      <c r="R26" s="156">
        <f t="shared" si="1"/>
        <v>0</v>
      </c>
      <c r="S26" s="156">
        <f t="shared" si="1"/>
        <v>0</v>
      </c>
      <c r="T26" s="159">
        <f t="shared" ref="T26:T49" si="18">SUM(B26:S26)</f>
        <v>269000</v>
      </c>
      <c r="U26" s="192"/>
      <c r="V26" s="156">
        <v>2</v>
      </c>
      <c r="W26" s="156">
        <f t="shared" si="2"/>
        <v>0</v>
      </c>
      <c r="X26" s="156">
        <f t="shared" si="2"/>
        <v>0</v>
      </c>
      <c r="Y26" s="156">
        <f t="shared" si="2"/>
        <v>40000</v>
      </c>
      <c r="Z26" s="156">
        <f t="shared" si="2"/>
        <v>140000</v>
      </c>
      <c r="AA26" s="156">
        <f t="shared" si="2"/>
        <v>140000</v>
      </c>
      <c r="AB26" s="156">
        <f t="shared" si="2"/>
        <v>180000</v>
      </c>
      <c r="AC26" s="156">
        <f t="shared" si="2"/>
        <v>112000</v>
      </c>
      <c r="AD26" s="156">
        <f t="shared" si="2"/>
        <v>0</v>
      </c>
      <c r="AE26" s="156">
        <f t="shared" si="2"/>
        <v>0</v>
      </c>
      <c r="AF26" s="156">
        <f t="shared" si="2"/>
        <v>0</v>
      </c>
      <c r="AG26" s="156">
        <f t="shared" si="3"/>
        <v>0</v>
      </c>
      <c r="AH26" s="156">
        <f t="shared" si="3"/>
        <v>0</v>
      </c>
      <c r="AI26" s="156">
        <f t="shared" si="3"/>
        <v>0</v>
      </c>
      <c r="AJ26" s="156">
        <f t="shared" si="3"/>
        <v>0</v>
      </c>
      <c r="AK26" s="156">
        <f t="shared" si="3"/>
        <v>0</v>
      </c>
      <c r="AL26" s="156">
        <f t="shared" si="3"/>
        <v>0</v>
      </c>
      <c r="AM26" s="156">
        <f t="shared" si="3"/>
        <v>0</v>
      </c>
      <c r="AN26" s="156">
        <f t="shared" si="3"/>
        <v>0</v>
      </c>
      <c r="AO26" s="159">
        <f t="shared" ref="AO26:AO49" si="19">SUM(W26:AN26)</f>
        <v>612000</v>
      </c>
      <c r="AP26" s="192"/>
      <c r="AQ26" s="156">
        <v>2</v>
      </c>
      <c r="AR26" s="156">
        <f t="shared" si="4"/>
        <v>0</v>
      </c>
      <c r="AS26" s="156">
        <f t="shared" si="4"/>
        <v>100000</v>
      </c>
      <c r="AT26" s="156">
        <f t="shared" si="4"/>
        <v>10000</v>
      </c>
      <c r="AU26" s="156">
        <f t="shared" si="4"/>
        <v>280000</v>
      </c>
      <c r="AV26" s="156">
        <f t="shared" si="4"/>
        <v>0</v>
      </c>
      <c r="AW26" s="156">
        <f t="shared" si="4"/>
        <v>112000</v>
      </c>
      <c r="AX26" s="156">
        <f t="shared" si="4"/>
        <v>0</v>
      </c>
      <c r="AY26" s="156">
        <f t="shared" si="4"/>
        <v>0</v>
      </c>
      <c r="AZ26" s="156">
        <f t="shared" si="5"/>
        <v>0</v>
      </c>
      <c r="BA26" s="156">
        <f t="shared" si="4"/>
        <v>0</v>
      </c>
      <c r="BB26" s="156">
        <f t="shared" si="7"/>
        <v>0</v>
      </c>
      <c r="BC26" s="156">
        <f t="shared" si="7"/>
        <v>0</v>
      </c>
      <c r="BD26" s="156">
        <f t="shared" si="7"/>
        <v>0</v>
      </c>
      <c r="BE26" s="156">
        <f t="shared" si="7"/>
        <v>0</v>
      </c>
      <c r="BF26" s="156">
        <f t="shared" si="6"/>
        <v>40000</v>
      </c>
      <c r="BG26" s="156">
        <f t="shared" si="7"/>
        <v>0</v>
      </c>
      <c r="BH26" s="156">
        <f t="shared" si="7"/>
        <v>70000</v>
      </c>
      <c r="BI26" s="156">
        <f t="shared" si="7"/>
        <v>28000</v>
      </c>
      <c r="BJ26" s="159">
        <f t="shared" ref="BJ26:BJ49" si="20">SUM(AR26:BI26)</f>
        <v>640000</v>
      </c>
      <c r="BK26" s="192"/>
      <c r="BL26" s="156">
        <v>2</v>
      </c>
      <c r="BM26" s="156">
        <f t="shared" si="8"/>
        <v>0</v>
      </c>
      <c r="BN26" s="156">
        <f t="shared" si="8"/>
        <v>0</v>
      </c>
      <c r="BO26" s="156">
        <f t="shared" si="8"/>
        <v>28000</v>
      </c>
      <c r="BP26" s="156">
        <f t="shared" si="8"/>
        <v>40000</v>
      </c>
      <c r="BQ26" s="156">
        <f t="shared" si="8"/>
        <v>30000</v>
      </c>
      <c r="BR26" s="156">
        <f t="shared" si="8"/>
        <v>20000</v>
      </c>
      <c r="BS26" s="156">
        <f t="shared" si="8"/>
        <v>0</v>
      </c>
      <c r="BT26" s="156">
        <f t="shared" si="8"/>
        <v>10000</v>
      </c>
      <c r="BU26" s="156">
        <f t="shared" si="8"/>
        <v>0</v>
      </c>
      <c r="BV26" s="156">
        <f t="shared" si="8"/>
        <v>0</v>
      </c>
      <c r="BW26" s="156">
        <f t="shared" si="9"/>
        <v>0</v>
      </c>
      <c r="BX26" s="156">
        <f t="shared" si="9"/>
        <v>0</v>
      </c>
      <c r="BY26" s="156">
        <f t="shared" si="9"/>
        <v>0</v>
      </c>
      <c r="BZ26" s="156">
        <f t="shared" si="9"/>
        <v>0</v>
      </c>
      <c r="CA26" s="156">
        <f t="shared" si="9"/>
        <v>0</v>
      </c>
      <c r="CB26" s="156">
        <f t="shared" si="9"/>
        <v>0</v>
      </c>
      <c r="CC26" s="156">
        <f t="shared" si="9"/>
        <v>0</v>
      </c>
      <c r="CD26" s="156">
        <f t="shared" si="9"/>
        <v>0</v>
      </c>
      <c r="CE26" s="159">
        <f t="shared" ref="CE26:CE49" si="21">SUM(BM26:CD26)</f>
        <v>128000</v>
      </c>
      <c r="CF26" s="192"/>
      <c r="CG26" s="156">
        <v>2</v>
      </c>
      <c r="CH26" s="156">
        <f t="shared" si="10"/>
        <v>0</v>
      </c>
      <c r="CI26" s="156">
        <f t="shared" si="10"/>
        <v>5000</v>
      </c>
      <c r="CJ26" s="156">
        <f t="shared" si="10"/>
        <v>0</v>
      </c>
      <c r="CK26" s="156">
        <f t="shared" si="10"/>
        <v>10000</v>
      </c>
      <c r="CL26" s="156">
        <f t="shared" si="10"/>
        <v>0</v>
      </c>
      <c r="CM26" s="156">
        <f t="shared" si="10"/>
        <v>0</v>
      </c>
      <c r="CN26" s="156">
        <f t="shared" si="10"/>
        <v>0</v>
      </c>
      <c r="CO26" s="156">
        <f t="shared" si="10"/>
        <v>0</v>
      </c>
      <c r="CP26" s="156">
        <f t="shared" si="10"/>
        <v>0</v>
      </c>
      <c r="CQ26" s="156">
        <f t="shared" si="10"/>
        <v>0</v>
      </c>
      <c r="CR26" s="156">
        <f t="shared" si="11"/>
        <v>0</v>
      </c>
      <c r="CS26" s="156">
        <f t="shared" si="11"/>
        <v>0</v>
      </c>
      <c r="CT26" s="156">
        <f t="shared" si="11"/>
        <v>0</v>
      </c>
      <c r="CU26" s="156">
        <f t="shared" si="11"/>
        <v>0</v>
      </c>
      <c r="CV26" s="156">
        <f t="shared" si="11"/>
        <v>0</v>
      </c>
      <c r="CW26" s="156">
        <f t="shared" si="11"/>
        <v>0</v>
      </c>
      <c r="CX26" s="156">
        <f t="shared" si="11"/>
        <v>0</v>
      </c>
      <c r="CY26" s="156">
        <f t="shared" si="11"/>
        <v>0</v>
      </c>
      <c r="CZ26" s="159">
        <f t="shared" ref="CZ26:CZ49" si="22">SUM(CH26:CY26)</f>
        <v>15000</v>
      </c>
      <c r="DA26" s="192"/>
      <c r="DB26" s="156">
        <v>2</v>
      </c>
      <c r="DC26" s="156">
        <f t="shared" si="12"/>
        <v>0</v>
      </c>
      <c r="DD26" s="156">
        <f t="shared" si="12"/>
        <v>0</v>
      </c>
      <c r="DE26" s="156">
        <f t="shared" si="12"/>
        <v>0</v>
      </c>
      <c r="DF26" s="156">
        <f t="shared" si="12"/>
        <v>0</v>
      </c>
      <c r="DG26" s="156">
        <f t="shared" si="12"/>
        <v>20000</v>
      </c>
      <c r="DH26" s="156">
        <f t="shared" si="12"/>
        <v>0</v>
      </c>
      <c r="DI26" s="156">
        <f t="shared" si="12"/>
        <v>0</v>
      </c>
      <c r="DJ26" s="156">
        <f t="shared" si="12"/>
        <v>0</v>
      </c>
      <c r="DK26" s="156">
        <f t="shared" si="12"/>
        <v>0</v>
      </c>
      <c r="DL26" s="156">
        <f t="shared" si="12"/>
        <v>0</v>
      </c>
      <c r="DM26" s="156">
        <f t="shared" si="13"/>
        <v>0</v>
      </c>
      <c r="DN26" s="156">
        <f t="shared" si="13"/>
        <v>0</v>
      </c>
      <c r="DO26" s="156">
        <f t="shared" si="13"/>
        <v>0</v>
      </c>
      <c r="DP26" s="156">
        <f t="shared" si="13"/>
        <v>0</v>
      </c>
      <c r="DQ26" s="156">
        <f t="shared" si="13"/>
        <v>0</v>
      </c>
      <c r="DR26" s="156">
        <f t="shared" si="13"/>
        <v>0</v>
      </c>
      <c r="DS26" s="156">
        <f t="shared" si="13"/>
        <v>0</v>
      </c>
      <c r="DT26" s="156">
        <f t="shared" si="13"/>
        <v>0</v>
      </c>
      <c r="DU26" s="159">
        <f t="shared" ref="DU26:DU49" si="23">SUM(DC26:DT26)</f>
        <v>20000</v>
      </c>
      <c r="DV26" s="192"/>
      <c r="DW26" s="156">
        <v>2</v>
      </c>
      <c r="DX26" s="156">
        <f t="shared" si="14"/>
        <v>0</v>
      </c>
      <c r="DY26" s="156">
        <f t="shared" si="14"/>
        <v>0</v>
      </c>
      <c r="DZ26" s="156">
        <f t="shared" si="14"/>
        <v>0</v>
      </c>
      <c r="EA26" s="156">
        <f t="shared" si="14"/>
        <v>20000</v>
      </c>
      <c r="EB26" s="156">
        <f t="shared" si="14"/>
        <v>20000</v>
      </c>
      <c r="EC26" s="156">
        <f t="shared" si="14"/>
        <v>0</v>
      </c>
      <c r="ED26" s="156">
        <f t="shared" si="14"/>
        <v>25000</v>
      </c>
      <c r="EE26" s="156">
        <f t="shared" si="14"/>
        <v>15000</v>
      </c>
      <c r="EF26" s="156">
        <f t="shared" si="14"/>
        <v>0</v>
      </c>
      <c r="EG26" s="156">
        <f t="shared" si="14"/>
        <v>0</v>
      </c>
      <c r="EH26" s="156">
        <f t="shared" si="15"/>
        <v>0</v>
      </c>
      <c r="EI26" s="156">
        <f t="shared" si="15"/>
        <v>0</v>
      </c>
      <c r="EJ26" s="156">
        <f t="shared" si="15"/>
        <v>0</v>
      </c>
      <c r="EK26" s="156">
        <f t="shared" si="15"/>
        <v>0</v>
      </c>
      <c r="EL26" s="156">
        <f t="shared" si="15"/>
        <v>4000</v>
      </c>
      <c r="EM26" s="156">
        <f t="shared" si="15"/>
        <v>0</v>
      </c>
      <c r="EN26" s="156">
        <f t="shared" si="15"/>
        <v>0</v>
      </c>
      <c r="EO26" s="156">
        <f t="shared" si="15"/>
        <v>0</v>
      </c>
      <c r="EP26" s="159">
        <f t="shared" ref="EP26:EP49" si="24">SUM(DX26:EO26)</f>
        <v>84000</v>
      </c>
      <c r="EQ26" s="192"/>
      <c r="ER26" s="156">
        <v>2</v>
      </c>
      <c r="ES26" s="156">
        <f t="shared" si="16"/>
        <v>0</v>
      </c>
      <c r="ET26" s="156">
        <f t="shared" si="16"/>
        <v>12000</v>
      </c>
      <c r="EU26" s="156">
        <f t="shared" si="16"/>
        <v>0</v>
      </c>
      <c r="EV26" s="156">
        <f t="shared" si="16"/>
        <v>0</v>
      </c>
      <c r="EW26" s="156">
        <f t="shared" si="16"/>
        <v>30000</v>
      </c>
      <c r="EX26" s="156">
        <f t="shared" si="16"/>
        <v>10000</v>
      </c>
      <c r="EY26" s="156">
        <f t="shared" si="16"/>
        <v>10000</v>
      </c>
      <c r="EZ26" s="156">
        <f t="shared" si="16"/>
        <v>10000</v>
      </c>
      <c r="FA26" s="156">
        <f t="shared" si="16"/>
        <v>0</v>
      </c>
      <c r="FB26" s="156">
        <f t="shared" si="16"/>
        <v>0</v>
      </c>
      <c r="FC26" s="156">
        <f t="shared" si="17"/>
        <v>0</v>
      </c>
      <c r="FD26" s="156">
        <f t="shared" si="17"/>
        <v>0</v>
      </c>
      <c r="FE26" s="156">
        <f t="shared" si="17"/>
        <v>0</v>
      </c>
      <c r="FF26" s="156">
        <f t="shared" si="17"/>
        <v>0</v>
      </c>
      <c r="FG26" s="156">
        <f t="shared" si="17"/>
        <v>0</v>
      </c>
      <c r="FH26" s="156">
        <f t="shared" si="17"/>
        <v>0</v>
      </c>
      <c r="FI26" s="156">
        <f t="shared" si="17"/>
        <v>0</v>
      </c>
      <c r="FJ26" s="156">
        <f t="shared" si="17"/>
        <v>0</v>
      </c>
      <c r="FK26" s="159">
        <f t="shared" ref="FK26:FK49" si="25">SUM(ES26:FJ26)</f>
        <v>72000</v>
      </c>
      <c r="FL26" s="220"/>
      <c r="FM26" s="220"/>
      <c r="FN26" s="220">
        <f t="shared" ref="FN26:FN49" si="26">T26+AO26+BJ26+CE26+CZ26+DU26+EP26+FK26</f>
        <v>1840000</v>
      </c>
    </row>
    <row r="27" spans="1:170" x14ac:dyDescent="0.25">
      <c r="A27" s="156">
        <v>3</v>
      </c>
      <c r="B27" s="156">
        <f t="shared" si="0"/>
        <v>5000</v>
      </c>
      <c r="C27" s="156">
        <f t="shared" si="0"/>
        <v>0</v>
      </c>
      <c r="D27" s="156">
        <f t="shared" si="0"/>
        <v>0</v>
      </c>
      <c r="E27" s="156">
        <f t="shared" si="0"/>
        <v>60000</v>
      </c>
      <c r="F27" s="156">
        <f t="shared" si="0"/>
        <v>120000</v>
      </c>
      <c r="G27" s="156">
        <f t="shared" si="0"/>
        <v>0</v>
      </c>
      <c r="H27" s="156">
        <f t="shared" si="0"/>
        <v>24000</v>
      </c>
      <c r="I27" s="156">
        <f t="shared" si="0"/>
        <v>48000</v>
      </c>
      <c r="J27" s="156">
        <f t="shared" si="0"/>
        <v>0</v>
      </c>
      <c r="K27" s="156">
        <f t="shared" si="0"/>
        <v>0</v>
      </c>
      <c r="L27" s="156">
        <f t="shared" si="1"/>
        <v>12000</v>
      </c>
      <c r="M27" s="156">
        <f t="shared" si="1"/>
        <v>0</v>
      </c>
      <c r="N27" s="156">
        <f t="shared" si="1"/>
        <v>0</v>
      </c>
      <c r="O27" s="156">
        <f t="shared" si="1"/>
        <v>0</v>
      </c>
      <c r="P27" s="156">
        <f t="shared" si="1"/>
        <v>0</v>
      </c>
      <c r="Q27" s="156">
        <f t="shared" si="1"/>
        <v>0</v>
      </c>
      <c r="R27" s="156">
        <f t="shared" si="1"/>
        <v>0</v>
      </c>
      <c r="S27" s="156">
        <f t="shared" si="1"/>
        <v>0</v>
      </c>
      <c r="T27" s="159">
        <f t="shared" si="18"/>
        <v>269000</v>
      </c>
      <c r="U27" s="192"/>
      <c r="V27" s="156">
        <v>3</v>
      </c>
      <c r="W27" s="156">
        <f t="shared" si="2"/>
        <v>0</v>
      </c>
      <c r="X27" s="156">
        <f t="shared" si="2"/>
        <v>0</v>
      </c>
      <c r="Y27" s="156">
        <f t="shared" si="2"/>
        <v>40000</v>
      </c>
      <c r="Z27" s="156">
        <f t="shared" si="2"/>
        <v>140000</v>
      </c>
      <c r="AA27" s="156">
        <f t="shared" si="2"/>
        <v>140000</v>
      </c>
      <c r="AB27" s="156">
        <f t="shared" si="2"/>
        <v>180000</v>
      </c>
      <c r="AC27" s="156">
        <f t="shared" si="2"/>
        <v>112000</v>
      </c>
      <c r="AD27" s="156">
        <f t="shared" si="2"/>
        <v>0</v>
      </c>
      <c r="AE27" s="156">
        <f t="shared" si="2"/>
        <v>0</v>
      </c>
      <c r="AF27" s="156">
        <f t="shared" si="2"/>
        <v>0</v>
      </c>
      <c r="AG27" s="156">
        <f t="shared" si="3"/>
        <v>0</v>
      </c>
      <c r="AH27" s="156">
        <f t="shared" si="3"/>
        <v>0</v>
      </c>
      <c r="AI27" s="156">
        <f t="shared" si="3"/>
        <v>0</v>
      </c>
      <c r="AJ27" s="156">
        <f t="shared" si="3"/>
        <v>0</v>
      </c>
      <c r="AK27" s="156">
        <f t="shared" si="3"/>
        <v>0</v>
      </c>
      <c r="AL27" s="156">
        <f t="shared" si="3"/>
        <v>0</v>
      </c>
      <c r="AM27" s="156">
        <f t="shared" si="3"/>
        <v>0</v>
      </c>
      <c r="AN27" s="156">
        <f t="shared" si="3"/>
        <v>0</v>
      </c>
      <c r="AO27" s="159">
        <f t="shared" si="19"/>
        <v>612000</v>
      </c>
      <c r="AP27" s="192"/>
      <c r="AQ27" s="156">
        <v>3</v>
      </c>
      <c r="AR27" s="156">
        <f t="shared" si="4"/>
        <v>10000</v>
      </c>
      <c r="AS27" s="156">
        <f t="shared" si="4"/>
        <v>0</v>
      </c>
      <c r="AT27" s="156">
        <f t="shared" si="4"/>
        <v>10000</v>
      </c>
      <c r="AU27" s="156">
        <f t="shared" si="4"/>
        <v>280000</v>
      </c>
      <c r="AV27" s="156">
        <f t="shared" si="4"/>
        <v>0</v>
      </c>
      <c r="AW27" s="156">
        <f t="shared" si="4"/>
        <v>112000</v>
      </c>
      <c r="AX27" s="156">
        <f t="shared" si="4"/>
        <v>0</v>
      </c>
      <c r="AY27" s="156">
        <f t="shared" si="4"/>
        <v>0</v>
      </c>
      <c r="AZ27" s="156">
        <f t="shared" si="5"/>
        <v>0</v>
      </c>
      <c r="BA27" s="156">
        <f t="shared" si="4"/>
        <v>0</v>
      </c>
      <c r="BB27" s="156">
        <f t="shared" si="7"/>
        <v>0</v>
      </c>
      <c r="BC27" s="156">
        <f t="shared" si="7"/>
        <v>0</v>
      </c>
      <c r="BD27" s="156">
        <f t="shared" si="7"/>
        <v>0</v>
      </c>
      <c r="BE27" s="156">
        <f t="shared" si="7"/>
        <v>0</v>
      </c>
      <c r="BF27" s="156">
        <f t="shared" si="6"/>
        <v>40000</v>
      </c>
      <c r="BG27" s="156">
        <f t="shared" si="7"/>
        <v>0</v>
      </c>
      <c r="BH27" s="156">
        <f t="shared" si="7"/>
        <v>70000</v>
      </c>
      <c r="BI27" s="156">
        <f t="shared" si="7"/>
        <v>28000</v>
      </c>
      <c r="BJ27" s="159">
        <f t="shared" si="20"/>
        <v>550000</v>
      </c>
      <c r="BK27" s="192"/>
      <c r="BL27" s="156">
        <v>3</v>
      </c>
      <c r="BM27" s="156">
        <f t="shared" si="8"/>
        <v>0</v>
      </c>
      <c r="BN27" s="156">
        <f t="shared" si="8"/>
        <v>0</v>
      </c>
      <c r="BO27" s="156">
        <f t="shared" si="8"/>
        <v>28000</v>
      </c>
      <c r="BP27" s="156">
        <f t="shared" si="8"/>
        <v>40000</v>
      </c>
      <c r="BQ27" s="156">
        <f t="shared" si="8"/>
        <v>30000</v>
      </c>
      <c r="BR27" s="156">
        <f t="shared" si="8"/>
        <v>0</v>
      </c>
      <c r="BS27" s="156">
        <f t="shared" si="8"/>
        <v>15000</v>
      </c>
      <c r="BT27" s="156">
        <f t="shared" si="8"/>
        <v>0</v>
      </c>
      <c r="BU27" s="156">
        <f t="shared" si="8"/>
        <v>0</v>
      </c>
      <c r="BV27" s="156">
        <f t="shared" si="8"/>
        <v>0</v>
      </c>
      <c r="BW27" s="156">
        <f t="shared" si="9"/>
        <v>0</v>
      </c>
      <c r="BX27" s="156">
        <f t="shared" si="9"/>
        <v>0</v>
      </c>
      <c r="BY27" s="156">
        <f t="shared" si="9"/>
        <v>0</v>
      </c>
      <c r="BZ27" s="156">
        <f t="shared" si="9"/>
        <v>0</v>
      </c>
      <c r="CA27" s="156">
        <f t="shared" si="9"/>
        <v>0</v>
      </c>
      <c r="CB27" s="156">
        <f t="shared" si="9"/>
        <v>0</v>
      </c>
      <c r="CC27" s="156">
        <f t="shared" si="9"/>
        <v>0</v>
      </c>
      <c r="CD27" s="156">
        <f t="shared" si="9"/>
        <v>0</v>
      </c>
      <c r="CE27" s="159">
        <f t="shared" si="21"/>
        <v>113000</v>
      </c>
      <c r="CF27" s="192"/>
      <c r="CG27" s="156">
        <v>3</v>
      </c>
      <c r="CH27" s="156">
        <f t="shared" si="10"/>
        <v>0</v>
      </c>
      <c r="CI27" s="156">
        <f t="shared" si="10"/>
        <v>5000</v>
      </c>
      <c r="CJ27" s="156">
        <f t="shared" si="10"/>
        <v>0</v>
      </c>
      <c r="CK27" s="156">
        <f t="shared" si="10"/>
        <v>10000</v>
      </c>
      <c r="CL27" s="156">
        <f t="shared" si="10"/>
        <v>0</v>
      </c>
      <c r="CM27" s="156">
        <f t="shared" si="10"/>
        <v>0</v>
      </c>
      <c r="CN27" s="156">
        <f t="shared" si="10"/>
        <v>0</v>
      </c>
      <c r="CO27" s="156">
        <f t="shared" si="10"/>
        <v>0</v>
      </c>
      <c r="CP27" s="156">
        <f t="shared" si="10"/>
        <v>0</v>
      </c>
      <c r="CQ27" s="156">
        <f t="shared" si="10"/>
        <v>0</v>
      </c>
      <c r="CR27" s="156">
        <f t="shared" si="11"/>
        <v>0</v>
      </c>
      <c r="CS27" s="156">
        <f t="shared" si="11"/>
        <v>0</v>
      </c>
      <c r="CT27" s="156">
        <f t="shared" si="11"/>
        <v>0</v>
      </c>
      <c r="CU27" s="156">
        <f t="shared" si="11"/>
        <v>0</v>
      </c>
      <c r="CV27" s="156">
        <f t="shared" si="11"/>
        <v>0</v>
      </c>
      <c r="CW27" s="156">
        <f t="shared" si="11"/>
        <v>0</v>
      </c>
      <c r="CX27" s="156">
        <f t="shared" si="11"/>
        <v>0</v>
      </c>
      <c r="CY27" s="156">
        <f t="shared" si="11"/>
        <v>0</v>
      </c>
      <c r="CZ27" s="159">
        <f t="shared" si="22"/>
        <v>15000</v>
      </c>
      <c r="DA27" s="192"/>
      <c r="DB27" s="156">
        <v>3</v>
      </c>
      <c r="DC27" s="156">
        <f t="shared" si="12"/>
        <v>0</v>
      </c>
      <c r="DD27" s="156">
        <f t="shared" si="12"/>
        <v>0</v>
      </c>
      <c r="DE27" s="156">
        <f t="shared" si="12"/>
        <v>0</v>
      </c>
      <c r="DF27" s="156">
        <f t="shared" si="12"/>
        <v>0</v>
      </c>
      <c r="DG27" s="156">
        <f t="shared" si="12"/>
        <v>0</v>
      </c>
      <c r="DH27" s="156">
        <f t="shared" si="12"/>
        <v>0</v>
      </c>
      <c r="DI27" s="156">
        <f t="shared" si="12"/>
        <v>0</v>
      </c>
      <c r="DJ27" s="156">
        <f t="shared" si="12"/>
        <v>0</v>
      </c>
      <c r="DK27" s="156">
        <f t="shared" si="12"/>
        <v>0</v>
      </c>
      <c r="DL27" s="156">
        <f t="shared" si="12"/>
        <v>0</v>
      </c>
      <c r="DM27" s="156">
        <f t="shared" si="13"/>
        <v>0</v>
      </c>
      <c r="DN27" s="156">
        <f t="shared" si="13"/>
        <v>0</v>
      </c>
      <c r="DO27" s="156">
        <f t="shared" si="13"/>
        <v>0</v>
      </c>
      <c r="DP27" s="156">
        <f t="shared" si="13"/>
        <v>0</v>
      </c>
      <c r="DQ27" s="156">
        <f t="shared" si="13"/>
        <v>0</v>
      </c>
      <c r="DR27" s="156">
        <f t="shared" si="13"/>
        <v>0</v>
      </c>
      <c r="DS27" s="156">
        <f t="shared" si="13"/>
        <v>0</v>
      </c>
      <c r="DT27" s="156">
        <f t="shared" si="13"/>
        <v>0</v>
      </c>
      <c r="DU27" s="159">
        <f t="shared" si="23"/>
        <v>0</v>
      </c>
      <c r="DV27" s="192"/>
      <c r="DW27" s="156">
        <v>3</v>
      </c>
      <c r="DX27" s="156">
        <f t="shared" si="14"/>
        <v>0</v>
      </c>
      <c r="DY27" s="156">
        <f t="shared" si="14"/>
        <v>0</v>
      </c>
      <c r="DZ27" s="156">
        <f t="shared" si="14"/>
        <v>0</v>
      </c>
      <c r="EA27" s="156">
        <f t="shared" si="14"/>
        <v>20000</v>
      </c>
      <c r="EB27" s="156">
        <f t="shared" si="14"/>
        <v>20000</v>
      </c>
      <c r="EC27" s="156">
        <f t="shared" si="14"/>
        <v>0</v>
      </c>
      <c r="ED27" s="156">
        <f t="shared" si="14"/>
        <v>25000</v>
      </c>
      <c r="EE27" s="156">
        <f t="shared" si="14"/>
        <v>0</v>
      </c>
      <c r="EF27" s="156">
        <f t="shared" si="14"/>
        <v>0</v>
      </c>
      <c r="EG27" s="156">
        <f t="shared" si="14"/>
        <v>0</v>
      </c>
      <c r="EH27" s="156">
        <f t="shared" si="15"/>
        <v>0</v>
      </c>
      <c r="EI27" s="156">
        <f t="shared" si="15"/>
        <v>0</v>
      </c>
      <c r="EJ27" s="156">
        <f t="shared" si="15"/>
        <v>0</v>
      </c>
      <c r="EK27" s="156">
        <f t="shared" si="15"/>
        <v>0</v>
      </c>
      <c r="EL27" s="156">
        <f t="shared" si="15"/>
        <v>0</v>
      </c>
      <c r="EM27" s="156">
        <f t="shared" si="15"/>
        <v>4000</v>
      </c>
      <c r="EN27" s="156">
        <f t="shared" si="15"/>
        <v>0</v>
      </c>
      <c r="EO27" s="156">
        <f t="shared" si="15"/>
        <v>0</v>
      </c>
      <c r="EP27" s="159">
        <f t="shared" si="24"/>
        <v>69000</v>
      </c>
      <c r="EQ27" s="192"/>
      <c r="ER27" s="156">
        <v>3</v>
      </c>
      <c r="ES27" s="156">
        <f t="shared" si="16"/>
        <v>0</v>
      </c>
      <c r="ET27" s="156">
        <f t="shared" si="16"/>
        <v>0</v>
      </c>
      <c r="EU27" s="156">
        <f t="shared" si="16"/>
        <v>0</v>
      </c>
      <c r="EV27" s="156">
        <f t="shared" si="16"/>
        <v>0</v>
      </c>
      <c r="EW27" s="156">
        <f t="shared" si="16"/>
        <v>0</v>
      </c>
      <c r="EX27" s="156">
        <f t="shared" si="16"/>
        <v>0</v>
      </c>
      <c r="EY27" s="156">
        <f t="shared" si="16"/>
        <v>10000</v>
      </c>
      <c r="EZ27" s="156">
        <f t="shared" si="16"/>
        <v>0</v>
      </c>
      <c r="FA27" s="156">
        <f t="shared" si="16"/>
        <v>0</v>
      </c>
      <c r="FB27" s="156">
        <f t="shared" si="16"/>
        <v>0</v>
      </c>
      <c r="FC27" s="156">
        <f t="shared" si="17"/>
        <v>0</v>
      </c>
      <c r="FD27" s="156">
        <f t="shared" si="17"/>
        <v>0</v>
      </c>
      <c r="FE27" s="156">
        <f t="shared" si="17"/>
        <v>0</v>
      </c>
      <c r="FF27" s="156">
        <f t="shared" si="17"/>
        <v>0</v>
      </c>
      <c r="FG27" s="156">
        <f t="shared" si="17"/>
        <v>0</v>
      </c>
      <c r="FH27" s="156">
        <f t="shared" si="17"/>
        <v>0</v>
      </c>
      <c r="FI27" s="156">
        <f t="shared" si="17"/>
        <v>0</v>
      </c>
      <c r="FJ27" s="156">
        <f t="shared" si="17"/>
        <v>0</v>
      </c>
      <c r="FK27" s="159">
        <f t="shared" si="25"/>
        <v>10000</v>
      </c>
      <c r="FL27" s="220"/>
      <c r="FM27" s="220"/>
      <c r="FN27" s="220">
        <f t="shared" si="26"/>
        <v>1638000</v>
      </c>
    </row>
    <row r="28" spans="1:170" x14ac:dyDescent="0.25">
      <c r="A28" s="156">
        <v>4</v>
      </c>
      <c r="B28" s="156">
        <f t="shared" si="0"/>
        <v>5000</v>
      </c>
      <c r="C28" s="156">
        <f t="shared" si="0"/>
        <v>0</v>
      </c>
      <c r="D28" s="156">
        <f t="shared" si="0"/>
        <v>0</v>
      </c>
      <c r="E28" s="156">
        <f t="shared" si="0"/>
        <v>0</v>
      </c>
      <c r="F28" s="156">
        <f t="shared" si="0"/>
        <v>120000</v>
      </c>
      <c r="G28" s="156">
        <f t="shared" si="0"/>
        <v>0</v>
      </c>
      <c r="H28" s="156">
        <f t="shared" si="0"/>
        <v>0</v>
      </c>
      <c r="I28" s="156">
        <f t="shared" si="0"/>
        <v>48000</v>
      </c>
      <c r="J28" s="156">
        <f t="shared" si="0"/>
        <v>0</v>
      </c>
      <c r="K28" s="156">
        <f t="shared" si="0"/>
        <v>0</v>
      </c>
      <c r="L28" s="156">
        <f t="shared" si="1"/>
        <v>0</v>
      </c>
      <c r="M28" s="156">
        <f t="shared" si="1"/>
        <v>25000</v>
      </c>
      <c r="N28" s="156">
        <f t="shared" si="1"/>
        <v>0</v>
      </c>
      <c r="O28" s="156">
        <f t="shared" si="1"/>
        <v>0</v>
      </c>
      <c r="P28" s="156">
        <f t="shared" si="1"/>
        <v>0</v>
      </c>
      <c r="Q28" s="156">
        <f t="shared" si="1"/>
        <v>0</v>
      </c>
      <c r="R28" s="156">
        <f t="shared" si="1"/>
        <v>0</v>
      </c>
      <c r="S28" s="156">
        <f t="shared" si="1"/>
        <v>0</v>
      </c>
      <c r="T28" s="159">
        <f t="shared" si="18"/>
        <v>198000</v>
      </c>
      <c r="U28" s="192"/>
      <c r="V28" s="156">
        <v>4</v>
      </c>
      <c r="W28" s="156">
        <f t="shared" si="2"/>
        <v>0</v>
      </c>
      <c r="X28" s="156">
        <f t="shared" si="2"/>
        <v>0</v>
      </c>
      <c r="Y28" s="156">
        <f t="shared" si="2"/>
        <v>40000</v>
      </c>
      <c r="Z28" s="156">
        <f t="shared" si="2"/>
        <v>140000</v>
      </c>
      <c r="AA28" s="156">
        <f t="shared" si="2"/>
        <v>140000</v>
      </c>
      <c r="AB28" s="156">
        <f t="shared" si="2"/>
        <v>180000</v>
      </c>
      <c r="AC28" s="156">
        <f t="shared" si="2"/>
        <v>112000</v>
      </c>
      <c r="AD28" s="156">
        <f t="shared" si="2"/>
        <v>0</v>
      </c>
      <c r="AE28" s="156">
        <f t="shared" si="2"/>
        <v>0</v>
      </c>
      <c r="AF28" s="156">
        <f t="shared" si="2"/>
        <v>0</v>
      </c>
      <c r="AG28" s="156">
        <f t="shared" si="3"/>
        <v>0</v>
      </c>
      <c r="AH28" s="156">
        <f t="shared" si="3"/>
        <v>0</v>
      </c>
      <c r="AI28" s="156">
        <f t="shared" si="3"/>
        <v>0</v>
      </c>
      <c r="AJ28" s="156">
        <f t="shared" si="3"/>
        <v>0</v>
      </c>
      <c r="AK28" s="156">
        <f t="shared" si="3"/>
        <v>0</v>
      </c>
      <c r="AL28" s="156">
        <f t="shared" si="3"/>
        <v>0</v>
      </c>
      <c r="AM28" s="156">
        <f t="shared" si="3"/>
        <v>0</v>
      </c>
      <c r="AN28" s="156">
        <f t="shared" si="3"/>
        <v>0</v>
      </c>
      <c r="AO28" s="159">
        <f t="shared" si="19"/>
        <v>612000</v>
      </c>
      <c r="AP28" s="192"/>
      <c r="AQ28" s="156">
        <v>4</v>
      </c>
      <c r="AR28" s="156">
        <f t="shared" si="4"/>
        <v>0</v>
      </c>
      <c r="AS28" s="156">
        <f t="shared" si="4"/>
        <v>0</v>
      </c>
      <c r="AT28" s="156">
        <f t="shared" si="4"/>
        <v>10000</v>
      </c>
      <c r="AU28" s="156">
        <f t="shared" si="4"/>
        <v>280000</v>
      </c>
      <c r="AV28" s="156">
        <f t="shared" si="4"/>
        <v>0</v>
      </c>
      <c r="AW28" s="156">
        <f t="shared" si="4"/>
        <v>112000</v>
      </c>
      <c r="AX28" s="156">
        <f t="shared" si="4"/>
        <v>0</v>
      </c>
      <c r="AY28" s="156">
        <f t="shared" si="4"/>
        <v>0</v>
      </c>
      <c r="AZ28" s="156">
        <f t="shared" si="5"/>
        <v>0</v>
      </c>
      <c r="BA28" s="156">
        <f t="shared" si="4"/>
        <v>0</v>
      </c>
      <c r="BB28" s="156">
        <f t="shared" si="7"/>
        <v>0</v>
      </c>
      <c r="BC28" s="156">
        <f t="shared" si="7"/>
        <v>0</v>
      </c>
      <c r="BD28" s="156">
        <f t="shared" si="7"/>
        <v>0</v>
      </c>
      <c r="BE28" s="156">
        <f t="shared" si="7"/>
        <v>0</v>
      </c>
      <c r="BF28" s="156">
        <f t="shared" si="6"/>
        <v>40000</v>
      </c>
      <c r="BG28" s="156">
        <f t="shared" si="7"/>
        <v>0</v>
      </c>
      <c r="BH28" s="156">
        <f t="shared" si="7"/>
        <v>70000</v>
      </c>
      <c r="BI28" s="156">
        <f t="shared" si="7"/>
        <v>28000</v>
      </c>
      <c r="BJ28" s="159">
        <f t="shared" si="20"/>
        <v>540000</v>
      </c>
      <c r="BK28" s="192"/>
      <c r="BL28" s="156">
        <v>4</v>
      </c>
      <c r="BM28" s="156">
        <f t="shared" si="8"/>
        <v>0</v>
      </c>
      <c r="BN28" s="156">
        <f t="shared" si="8"/>
        <v>0</v>
      </c>
      <c r="BO28" s="156">
        <f t="shared" si="8"/>
        <v>0</v>
      </c>
      <c r="BP28" s="156">
        <f t="shared" si="8"/>
        <v>0</v>
      </c>
      <c r="BQ28" s="156">
        <f t="shared" si="8"/>
        <v>0</v>
      </c>
      <c r="BR28" s="156">
        <f t="shared" si="8"/>
        <v>0</v>
      </c>
      <c r="BS28" s="156">
        <f t="shared" si="8"/>
        <v>0</v>
      </c>
      <c r="BT28" s="156">
        <f t="shared" si="8"/>
        <v>0</v>
      </c>
      <c r="BU28" s="156">
        <f t="shared" si="8"/>
        <v>0</v>
      </c>
      <c r="BV28" s="156">
        <f t="shared" si="8"/>
        <v>0</v>
      </c>
      <c r="BW28" s="156">
        <f t="shared" si="9"/>
        <v>0</v>
      </c>
      <c r="BX28" s="156">
        <f t="shared" si="9"/>
        <v>0</v>
      </c>
      <c r="BY28" s="156">
        <f t="shared" si="9"/>
        <v>0</v>
      </c>
      <c r="BZ28" s="156">
        <f t="shared" si="9"/>
        <v>0</v>
      </c>
      <c r="CA28" s="156">
        <f t="shared" si="9"/>
        <v>0</v>
      </c>
      <c r="CB28" s="156">
        <f t="shared" si="9"/>
        <v>0</v>
      </c>
      <c r="CC28" s="156">
        <f t="shared" si="9"/>
        <v>0</v>
      </c>
      <c r="CD28" s="156">
        <f t="shared" si="9"/>
        <v>0</v>
      </c>
      <c r="CE28" s="159">
        <f t="shared" si="21"/>
        <v>0</v>
      </c>
      <c r="CF28" s="192"/>
      <c r="CG28" s="156">
        <v>4</v>
      </c>
      <c r="CH28" s="156">
        <f t="shared" si="10"/>
        <v>0</v>
      </c>
      <c r="CI28" s="156">
        <f t="shared" si="10"/>
        <v>5000</v>
      </c>
      <c r="CJ28" s="156">
        <f t="shared" si="10"/>
        <v>0</v>
      </c>
      <c r="CK28" s="156">
        <f t="shared" si="10"/>
        <v>10000</v>
      </c>
      <c r="CL28" s="156">
        <f t="shared" si="10"/>
        <v>0</v>
      </c>
      <c r="CM28" s="156">
        <f t="shared" si="10"/>
        <v>0</v>
      </c>
      <c r="CN28" s="156">
        <f t="shared" si="10"/>
        <v>0</v>
      </c>
      <c r="CO28" s="156">
        <f t="shared" si="10"/>
        <v>0</v>
      </c>
      <c r="CP28" s="156">
        <f t="shared" si="10"/>
        <v>0</v>
      </c>
      <c r="CQ28" s="156">
        <f t="shared" si="10"/>
        <v>0</v>
      </c>
      <c r="CR28" s="156">
        <f t="shared" si="11"/>
        <v>0</v>
      </c>
      <c r="CS28" s="156">
        <f t="shared" si="11"/>
        <v>0</v>
      </c>
      <c r="CT28" s="156">
        <f t="shared" si="11"/>
        <v>0</v>
      </c>
      <c r="CU28" s="156">
        <f t="shared" si="11"/>
        <v>0</v>
      </c>
      <c r="CV28" s="156">
        <f t="shared" si="11"/>
        <v>0</v>
      </c>
      <c r="CW28" s="156">
        <f t="shared" si="11"/>
        <v>0</v>
      </c>
      <c r="CX28" s="156">
        <f t="shared" si="11"/>
        <v>0</v>
      </c>
      <c r="CY28" s="156">
        <f t="shared" si="11"/>
        <v>0</v>
      </c>
      <c r="CZ28" s="159">
        <f t="shared" si="22"/>
        <v>15000</v>
      </c>
      <c r="DA28" s="192"/>
      <c r="DB28" s="156">
        <v>4</v>
      </c>
      <c r="DC28" s="156">
        <f t="shared" si="12"/>
        <v>0</v>
      </c>
      <c r="DD28" s="156">
        <f t="shared" si="12"/>
        <v>0</v>
      </c>
      <c r="DE28" s="156">
        <f t="shared" si="12"/>
        <v>0</v>
      </c>
      <c r="DF28" s="156">
        <f t="shared" si="12"/>
        <v>0</v>
      </c>
      <c r="DG28" s="156">
        <f t="shared" si="12"/>
        <v>0</v>
      </c>
      <c r="DH28" s="156">
        <f t="shared" si="12"/>
        <v>0</v>
      </c>
      <c r="DI28" s="156">
        <f t="shared" si="12"/>
        <v>0</v>
      </c>
      <c r="DJ28" s="156">
        <f t="shared" si="12"/>
        <v>0</v>
      </c>
      <c r="DK28" s="156">
        <f t="shared" si="12"/>
        <v>0</v>
      </c>
      <c r="DL28" s="156">
        <f t="shared" si="12"/>
        <v>0</v>
      </c>
      <c r="DM28" s="156">
        <f t="shared" si="13"/>
        <v>0</v>
      </c>
      <c r="DN28" s="156">
        <f t="shared" si="13"/>
        <v>0</v>
      </c>
      <c r="DO28" s="156">
        <f t="shared" si="13"/>
        <v>0</v>
      </c>
      <c r="DP28" s="156">
        <f t="shared" si="13"/>
        <v>0</v>
      </c>
      <c r="DQ28" s="156">
        <f t="shared" si="13"/>
        <v>0</v>
      </c>
      <c r="DR28" s="156">
        <f t="shared" si="13"/>
        <v>0</v>
      </c>
      <c r="DS28" s="156">
        <f t="shared" si="13"/>
        <v>0</v>
      </c>
      <c r="DT28" s="156">
        <f t="shared" si="13"/>
        <v>0</v>
      </c>
      <c r="DU28" s="159">
        <f t="shared" si="23"/>
        <v>0</v>
      </c>
      <c r="DV28" s="192"/>
      <c r="DW28" s="156">
        <v>4</v>
      </c>
      <c r="DX28" s="156">
        <f t="shared" si="14"/>
        <v>0</v>
      </c>
      <c r="DY28" s="156">
        <f t="shared" si="14"/>
        <v>0</v>
      </c>
      <c r="DZ28" s="156">
        <f t="shared" si="14"/>
        <v>0</v>
      </c>
      <c r="EA28" s="156">
        <f t="shared" si="14"/>
        <v>20000</v>
      </c>
      <c r="EB28" s="156">
        <f t="shared" si="14"/>
        <v>0</v>
      </c>
      <c r="EC28" s="156">
        <f t="shared" si="14"/>
        <v>0</v>
      </c>
      <c r="ED28" s="156">
        <f t="shared" si="14"/>
        <v>25000</v>
      </c>
      <c r="EE28" s="156">
        <f t="shared" si="14"/>
        <v>0</v>
      </c>
      <c r="EF28" s="156">
        <f t="shared" si="14"/>
        <v>0</v>
      </c>
      <c r="EG28" s="156">
        <f t="shared" si="14"/>
        <v>0</v>
      </c>
      <c r="EH28" s="156">
        <f t="shared" si="15"/>
        <v>0</v>
      </c>
      <c r="EI28" s="156">
        <f t="shared" si="15"/>
        <v>0</v>
      </c>
      <c r="EJ28" s="156">
        <f t="shared" si="15"/>
        <v>0</v>
      </c>
      <c r="EK28" s="156">
        <f t="shared" si="15"/>
        <v>0</v>
      </c>
      <c r="EL28" s="156">
        <f t="shared" si="15"/>
        <v>4000</v>
      </c>
      <c r="EM28" s="156">
        <f t="shared" si="15"/>
        <v>0</v>
      </c>
      <c r="EN28" s="156">
        <f t="shared" si="15"/>
        <v>0</v>
      </c>
      <c r="EO28" s="156">
        <f t="shared" si="15"/>
        <v>0</v>
      </c>
      <c r="EP28" s="159">
        <f t="shared" si="24"/>
        <v>49000</v>
      </c>
      <c r="EQ28" s="192"/>
      <c r="ER28" s="156">
        <v>4</v>
      </c>
      <c r="ES28" s="156">
        <f t="shared" si="16"/>
        <v>0</v>
      </c>
      <c r="ET28" s="156">
        <f t="shared" si="16"/>
        <v>0</v>
      </c>
      <c r="EU28" s="156">
        <f t="shared" si="16"/>
        <v>0</v>
      </c>
      <c r="EV28" s="156">
        <f t="shared" si="16"/>
        <v>0</v>
      </c>
      <c r="EW28" s="156">
        <f t="shared" si="16"/>
        <v>0</v>
      </c>
      <c r="EX28" s="156">
        <f t="shared" si="16"/>
        <v>0</v>
      </c>
      <c r="EY28" s="156">
        <f t="shared" si="16"/>
        <v>0</v>
      </c>
      <c r="EZ28" s="156">
        <f t="shared" si="16"/>
        <v>0</v>
      </c>
      <c r="FA28" s="156">
        <f t="shared" si="16"/>
        <v>0</v>
      </c>
      <c r="FB28" s="156">
        <f t="shared" si="16"/>
        <v>0</v>
      </c>
      <c r="FC28" s="156">
        <f t="shared" si="17"/>
        <v>0</v>
      </c>
      <c r="FD28" s="156">
        <f t="shared" si="17"/>
        <v>0</v>
      </c>
      <c r="FE28" s="156">
        <f t="shared" si="17"/>
        <v>0</v>
      </c>
      <c r="FF28" s="156">
        <f t="shared" si="17"/>
        <v>0</v>
      </c>
      <c r="FG28" s="156">
        <f t="shared" si="17"/>
        <v>0</v>
      </c>
      <c r="FH28" s="156">
        <f t="shared" si="17"/>
        <v>0</v>
      </c>
      <c r="FI28" s="156">
        <f t="shared" si="17"/>
        <v>0</v>
      </c>
      <c r="FJ28" s="156">
        <f t="shared" si="17"/>
        <v>0</v>
      </c>
      <c r="FK28" s="159">
        <f t="shared" si="25"/>
        <v>0</v>
      </c>
      <c r="FL28" s="220"/>
      <c r="FM28" s="220"/>
      <c r="FN28" s="220">
        <f t="shared" si="26"/>
        <v>1414000</v>
      </c>
    </row>
    <row r="29" spans="1:170" x14ac:dyDescent="0.25">
      <c r="A29" s="156">
        <v>5</v>
      </c>
      <c r="B29" s="156">
        <f t="shared" si="0"/>
        <v>5000</v>
      </c>
      <c r="C29" s="156">
        <f t="shared" si="0"/>
        <v>0</v>
      </c>
      <c r="D29" s="156">
        <f t="shared" si="0"/>
        <v>0</v>
      </c>
      <c r="E29" s="156">
        <f t="shared" si="0"/>
        <v>0</v>
      </c>
      <c r="F29" s="156">
        <f t="shared" si="0"/>
        <v>120000</v>
      </c>
      <c r="G29" s="156">
        <f t="shared" si="0"/>
        <v>0</v>
      </c>
      <c r="H29" s="156">
        <f t="shared" si="0"/>
        <v>0</v>
      </c>
      <c r="I29" s="156">
        <f t="shared" si="0"/>
        <v>48000</v>
      </c>
      <c r="J29" s="156">
        <f t="shared" si="0"/>
        <v>0</v>
      </c>
      <c r="K29" s="156">
        <f t="shared" si="0"/>
        <v>0</v>
      </c>
      <c r="L29" s="156">
        <f t="shared" si="1"/>
        <v>0</v>
      </c>
      <c r="M29" s="156">
        <f t="shared" si="1"/>
        <v>25000</v>
      </c>
      <c r="N29" s="156">
        <f t="shared" si="1"/>
        <v>0</v>
      </c>
      <c r="O29" s="156">
        <f t="shared" si="1"/>
        <v>0</v>
      </c>
      <c r="P29" s="156">
        <f t="shared" si="1"/>
        <v>0</v>
      </c>
      <c r="Q29" s="156">
        <f t="shared" si="1"/>
        <v>0</v>
      </c>
      <c r="R29" s="156">
        <f t="shared" si="1"/>
        <v>0</v>
      </c>
      <c r="S29" s="156">
        <f t="shared" si="1"/>
        <v>0</v>
      </c>
      <c r="T29" s="159">
        <f t="shared" si="18"/>
        <v>198000</v>
      </c>
      <c r="U29" s="192"/>
      <c r="V29" s="156">
        <v>5</v>
      </c>
      <c r="W29" s="156">
        <f t="shared" si="2"/>
        <v>0</v>
      </c>
      <c r="X29" s="156">
        <f t="shared" si="2"/>
        <v>0</v>
      </c>
      <c r="Y29" s="156">
        <f t="shared" si="2"/>
        <v>40000</v>
      </c>
      <c r="Z29" s="156">
        <f t="shared" si="2"/>
        <v>140000</v>
      </c>
      <c r="AA29" s="156">
        <f t="shared" si="2"/>
        <v>140000</v>
      </c>
      <c r="AB29" s="156">
        <f t="shared" si="2"/>
        <v>180000</v>
      </c>
      <c r="AC29" s="156">
        <f t="shared" si="2"/>
        <v>112000</v>
      </c>
      <c r="AD29" s="156">
        <f t="shared" si="2"/>
        <v>0</v>
      </c>
      <c r="AE29" s="156">
        <f t="shared" si="2"/>
        <v>0</v>
      </c>
      <c r="AF29" s="156">
        <f t="shared" si="2"/>
        <v>0</v>
      </c>
      <c r="AG29" s="156">
        <f t="shared" si="2"/>
        <v>0</v>
      </c>
      <c r="AH29" s="156">
        <f t="shared" si="2"/>
        <v>0</v>
      </c>
      <c r="AI29" s="156">
        <f t="shared" si="2"/>
        <v>0</v>
      </c>
      <c r="AJ29" s="156">
        <f t="shared" si="2"/>
        <v>0</v>
      </c>
      <c r="AK29" s="156">
        <f t="shared" si="2"/>
        <v>0</v>
      </c>
      <c r="AL29" s="156">
        <f t="shared" si="2"/>
        <v>20000</v>
      </c>
      <c r="AM29" s="156">
        <f t="shared" si="3"/>
        <v>0</v>
      </c>
      <c r="AN29" s="156">
        <f t="shared" si="3"/>
        <v>0</v>
      </c>
      <c r="AO29" s="159">
        <f t="shared" si="19"/>
        <v>632000</v>
      </c>
      <c r="AP29" s="192"/>
      <c r="AQ29" s="156">
        <v>5</v>
      </c>
      <c r="AR29" s="156">
        <f t="shared" si="4"/>
        <v>10000</v>
      </c>
      <c r="AS29" s="156">
        <f t="shared" si="4"/>
        <v>0</v>
      </c>
      <c r="AT29" s="156">
        <f t="shared" si="4"/>
        <v>10000</v>
      </c>
      <c r="AU29" s="156">
        <f t="shared" si="4"/>
        <v>280000</v>
      </c>
      <c r="AV29" s="156">
        <f t="shared" si="4"/>
        <v>0</v>
      </c>
      <c r="AW29" s="156">
        <f t="shared" si="4"/>
        <v>112000</v>
      </c>
      <c r="AX29" s="156">
        <f t="shared" si="4"/>
        <v>0</v>
      </c>
      <c r="AY29" s="156">
        <f t="shared" si="4"/>
        <v>0</v>
      </c>
      <c r="AZ29" s="156">
        <f t="shared" si="5"/>
        <v>0</v>
      </c>
      <c r="BA29" s="156">
        <f t="shared" si="4"/>
        <v>0</v>
      </c>
      <c r="BB29" s="156">
        <f t="shared" si="4"/>
        <v>0</v>
      </c>
      <c r="BC29" s="156">
        <f t="shared" si="4"/>
        <v>0</v>
      </c>
      <c r="BD29" s="156">
        <f t="shared" si="4"/>
        <v>0</v>
      </c>
      <c r="BE29" s="156">
        <f t="shared" si="4"/>
        <v>0</v>
      </c>
      <c r="BF29" s="156">
        <f t="shared" si="6"/>
        <v>40000</v>
      </c>
      <c r="BG29" s="156">
        <f t="shared" si="4"/>
        <v>0</v>
      </c>
      <c r="BH29" s="156">
        <f t="shared" si="7"/>
        <v>70000</v>
      </c>
      <c r="BI29" s="156">
        <f t="shared" si="7"/>
        <v>28000</v>
      </c>
      <c r="BJ29" s="159">
        <f t="shared" si="20"/>
        <v>550000</v>
      </c>
      <c r="BK29" s="192"/>
      <c r="BL29" s="156">
        <v>5</v>
      </c>
      <c r="BM29" s="156">
        <f t="shared" si="8"/>
        <v>0</v>
      </c>
      <c r="BN29" s="156">
        <f t="shared" si="8"/>
        <v>0</v>
      </c>
      <c r="BO29" s="156">
        <f t="shared" si="8"/>
        <v>0</v>
      </c>
      <c r="BP29" s="156">
        <f t="shared" si="8"/>
        <v>0</v>
      </c>
      <c r="BQ29" s="156">
        <f t="shared" si="8"/>
        <v>0</v>
      </c>
      <c r="BR29" s="156">
        <f t="shared" si="8"/>
        <v>0</v>
      </c>
      <c r="BS29" s="156">
        <f t="shared" si="8"/>
        <v>0</v>
      </c>
      <c r="BT29" s="156">
        <f t="shared" si="8"/>
        <v>0</v>
      </c>
      <c r="BU29" s="156">
        <f t="shared" si="8"/>
        <v>0</v>
      </c>
      <c r="BV29" s="156">
        <f t="shared" si="8"/>
        <v>0</v>
      </c>
      <c r="BW29" s="156">
        <f t="shared" si="8"/>
        <v>0</v>
      </c>
      <c r="BX29" s="156">
        <f t="shared" si="8"/>
        <v>0</v>
      </c>
      <c r="BY29" s="156">
        <f t="shared" si="8"/>
        <v>0</v>
      </c>
      <c r="BZ29" s="156">
        <f t="shared" si="8"/>
        <v>0</v>
      </c>
      <c r="CA29" s="156">
        <f t="shared" si="8"/>
        <v>0</v>
      </c>
      <c r="CB29" s="156">
        <f t="shared" si="8"/>
        <v>0</v>
      </c>
      <c r="CC29" s="156">
        <f t="shared" si="9"/>
        <v>0</v>
      </c>
      <c r="CD29" s="156">
        <f t="shared" si="9"/>
        <v>0</v>
      </c>
      <c r="CE29" s="159">
        <f t="shared" si="21"/>
        <v>0</v>
      </c>
      <c r="CF29" s="192"/>
      <c r="CG29" s="156">
        <v>5</v>
      </c>
      <c r="CH29" s="156">
        <f t="shared" si="10"/>
        <v>0</v>
      </c>
      <c r="CI29" s="156">
        <f t="shared" si="10"/>
        <v>5000</v>
      </c>
      <c r="CJ29" s="156">
        <f t="shared" si="10"/>
        <v>0</v>
      </c>
      <c r="CK29" s="156">
        <f t="shared" si="10"/>
        <v>10000</v>
      </c>
      <c r="CL29" s="156">
        <f t="shared" si="10"/>
        <v>0</v>
      </c>
      <c r="CM29" s="156">
        <f t="shared" si="10"/>
        <v>0</v>
      </c>
      <c r="CN29" s="156">
        <f t="shared" si="10"/>
        <v>0</v>
      </c>
      <c r="CO29" s="156">
        <f t="shared" si="10"/>
        <v>0</v>
      </c>
      <c r="CP29" s="156">
        <f t="shared" si="10"/>
        <v>0</v>
      </c>
      <c r="CQ29" s="156">
        <f t="shared" si="10"/>
        <v>0</v>
      </c>
      <c r="CR29" s="156">
        <f t="shared" si="10"/>
        <v>0</v>
      </c>
      <c r="CS29" s="156">
        <f t="shared" si="10"/>
        <v>0</v>
      </c>
      <c r="CT29" s="156">
        <f t="shared" si="10"/>
        <v>0</v>
      </c>
      <c r="CU29" s="156">
        <f t="shared" si="10"/>
        <v>0</v>
      </c>
      <c r="CV29" s="156">
        <f t="shared" si="10"/>
        <v>0</v>
      </c>
      <c r="CW29" s="156">
        <f t="shared" si="10"/>
        <v>0</v>
      </c>
      <c r="CX29" s="156">
        <f t="shared" si="11"/>
        <v>0</v>
      </c>
      <c r="CY29" s="156">
        <f t="shared" si="11"/>
        <v>0</v>
      </c>
      <c r="CZ29" s="159">
        <f t="shared" si="22"/>
        <v>15000</v>
      </c>
      <c r="DA29" s="192"/>
      <c r="DB29" s="156">
        <v>5</v>
      </c>
      <c r="DC29" s="156">
        <f t="shared" si="12"/>
        <v>0</v>
      </c>
      <c r="DD29" s="156">
        <f t="shared" si="12"/>
        <v>0</v>
      </c>
      <c r="DE29" s="156">
        <f t="shared" si="12"/>
        <v>0</v>
      </c>
      <c r="DF29" s="156">
        <f t="shared" si="12"/>
        <v>0</v>
      </c>
      <c r="DG29" s="156">
        <f t="shared" si="12"/>
        <v>0</v>
      </c>
      <c r="DH29" s="156">
        <f t="shared" si="12"/>
        <v>0</v>
      </c>
      <c r="DI29" s="156">
        <f t="shared" si="12"/>
        <v>0</v>
      </c>
      <c r="DJ29" s="156">
        <f t="shared" si="12"/>
        <v>0</v>
      </c>
      <c r="DK29" s="156">
        <f t="shared" si="12"/>
        <v>0</v>
      </c>
      <c r="DL29" s="156">
        <f t="shared" si="12"/>
        <v>0</v>
      </c>
      <c r="DM29" s="156">
        <f t="shared" si="12"/>
        <v>0</v>
      </c>
      <c r="DN29" s="156">
        <f t="shared" si="12"/>
        <v>0</v>
      </c>
      <c r="DO29" s="156">
        <f t="shared" si="12"/>
        <v>0</v>
      </c>
      <c r="DP29" s="156">
        <f t="shared" si="12"/>
        <v>0</v>
      </c>
      <c r="DQ29" s="156">
        <f t="shared" si="12"/>
        <v>0</v>
      </c>
      <c r="DR29" s="156">
        <f t="shared" si="12"/>
        <v>0</v>
      </c>
      <c r="DS29" s="156">
        <f t="shared" si="13"/>
        <v>0</v>
      </c>
      <c r="DT29" s="156">
        <f t="shared" si="13"/>
        <v>0</v>
      </c>
      <c r="DU29" s="159">
        <f t="shared" si="23"/>
        <v>0</v>
      </c>
      <c r="DV29" s="192"/>
      <c r="DW29" s="156">
        <v>5</v>
      </c>
      <c r="DX29" s="156">
        <f t="shared" si="14"/>
        <v>0</v>
      </c>
      <c r="DY29" s="156">
        <f t="shared" si="14"/>
        <v>0</v>
      </c>
      <c r="DZ29" s="156">
        <f t="shared" si="14"/>
        <v>0</v>
      </c>
      <c r="EA29" s="156">
        <f t="shared" si="14"/>
        <v>20000</v>
      </c>
      <c r="EB29" s="156">
        <f t="shared" si="14"/>
        <v>0</v>
      </c>
      <c r="EC29" s="156">
        <f t="shared" si="14"/>
        <v>0</v>
      </c>
      <c r="ED29" s="156">
        <f t="shared" si="14"/>
        <v>0</v>
      </c>
      <c r="EE29" s="156">
        <f t="shared" si="14"/>
        <v>0</v>
      </c>
      <c r="EF29" s="156">
        <f t="shared" si="14"/>
        <v>0</v>
      </c>
      <c r="EG29" s="156">
        <f t="shared" si="14"/>
        <v>0</v>
      </c>
      <c r="EH29" s="156">
        <f t="shared" si="14"/>
        <v>0</v>
      </c>
      <c r="EI29" s="156">
        <f t="shared" si="14"/>
        <v>0</v>
      </c>
      <c r="EJ29" s="156">
        <f t="shared" si="14"/>
        <v>0</v>
      </c>
      <c r="EK29" s="156">
        <f t="shared" si="14"/>
        <v>0</v>
      </c>
      <c r="EL29" s="156">
        <f t="shared" si="14"/>
        <v>0</v>
      </c>
      <c r="EM29" s="156">
        <f t="shared" si="14"/>
        <v>0</v>
      </c>
      <c r="EN29" s="156">
        <f t="shared" si="15"/>
        <v>0</v>
      </c>
      <c r="EO29" s="156">
        <f t="shared" si="15"/>
        <v>0</v>
      </c>
      <c r="EP29" s="159">
        <f t="shared" si="24"/>
        <v>20000</v>
      </c>
      <c r="EQ29" s="192"/>
      <c r="ER29" s="156">
        <v>5</v>
      </c>
      <c r="ES29" s="156">
        <f t="shared" si="16"/>
        <v>0</v>
      </c>
      <c r="ET29" s="156">
        <f t="shared" si="16"/>
        <v>0</v>
      </c>
      <c r="EU29" s="156">
        <f t="shared" si="16"/>
        <v>0</v>
      </c>
      <c r="EV29" s="156">
        <f t="shared" si="16"/>
        <v>0</v>
      </c>
      <c r="EW29" s="156">
        <f t="shared" si="16"/>
        <v>0</v>
      </c>
      <c r="EX29" s="156">
        <f t="shared" si="16"/>
        <v>0</v>
      </c>
      <c r="EY29" s="156">
        <f t="shared" si="16"/>
        <v>0</v>
      </c>
      <c r="EZ29" s="156">
        <f t="shared" si="16"/>
        <v>0</v>
      </c>
      <c r="FA29" s="156">
        <f t="shared" si="16"/>
        <v>0</v>
      </c>
      <c r="FB29" s="156">
        <f t="shared" si="16"/>
        <v>0</v>
      </c>
      <c r="FC29" s="156">
        <f t="shared" si="16"/>
        <v>0</v>
      </c>
      <c r="FD29" s="156">
        <f t="shared" si="16"/>
        <v>0</v>
      </c>
      <c r="FE29" s="156">
        <f t="shared" si="16"/>
        <v>0</v>
      </c>
      <c r="FF29" s="156">
        <f t="shared" si="16"/>
        <v>0</v>
      </c>
      <c r="FG29" s="156">
        <f t="shared" si="16"/>
        <v>0</v>
      </c>
      <c r="FH29" s="156">
        <f t="shared" si="16"/>
        <v>0</v>
      </c>
      <c r="FI29" s="156">
        <f t="shared" si="17"/>
        <v>0</v>
      </c>
      <c r="FJ29" s="156">
        <f t="shared" si="17"/>
        <v>0</v>
      </c>
      <c r="FK29" s="159">
        <f t="shared" si="25"/>
        <v>0</v>
      </c>
      <c r="FL29" s="220"/>
      <c r="FM29" s="220"/>
      <c r="FN29" s="220">
        <f t="shared" si="26"/>
        <v>1415000</v>
      </c>
    </row>
    <row r="30" spans="1:170" x14ac:dyDescent="0.25">
      <c r="A30" s="156">
        <v>6</v>
      </c>
      <c r="B30" s="156">
        <f t="shared" si="0"/>
        <v>0</v>
      </c>
      <c r="C30" s="156">
        <f t="shared" si="0"/>
        <v>0</v>
      </c>
      <c r="D30" s="156">
        <f t="shared" si="0"/>
        <v>0</v>
      </c>
      <c r="E30" s="156">
        <f t="shared" si="0"/>
        <v>0</v>
      </c>
      <c r="F30" s="156">
        <f t="shared" si="0"/>
        <v>0</v>
      </c>
      <c r="G30" s="156">
        <f t="shared" si="0"/>
        <v>150000</v>
      </c>
      <c r="H30" s="156">
        <f t="shared" si="0"/>
        <v>0</v>
      </c>
      <c r="I30" s="156">
        <f t="shared" si="0"/>
        <v>0</v>
      </c>
      <c r="J30" s="156">
        <f t="shared" si="0"/>
        <v>60000</v>
      </c>
      <c r="K30" s="156">
        <f t="shared" si="0"/>
        <v>0</v>
      </c>
      <c r="L30" s="156">
        <f t="shared" si="1"/>
        <v>0</v>
      </c>
      <c r="M30" s="156">
        <f t="shared" si="1"/>
        <v>25000</v>
      </c>
      <c r="N30" s="156">
        <f t="shared" si="1"/>
        <v>0</v>
      </c>
      <c r="O30" s="156">
        <f t="shared" si="1"/>
        <v>0</v>
      </c>
      <c r="P30" s="156">
        <f t="shared" si="1"/>
        <v>0</v>
      </c>
      <c r="Q30" s="156">
        <f t="shared" si="1"/>
        <v>0</v>
      </c>
      <c r="R30" s="156">
        <f t="shared" si="1"/>
        <v>0</v>
      </c>
      <c r="S30" s="156">
        <f t="shared" si="1"/>
        <v>0</v>
      </c>
      <c r="T30" s="159">
        <f t="shared" si="18"/>
        <v>235000</v>
      </c>
      <c r="U30" s="192"/>
      <c r="V30" s="156">
        <v>6</v>
      </c>
      <c r="W30" s="156">
        <f t="shared" si="2"/>
        <v>0</v>
      </c>
      <c r="X30" s="156">
        <f t="shared" si="2"/>
        <v>0</v>
      </c>
      <c r="Y30" s="156">
        <f t="shared" si="2"/>
        <v>40000</v>
      </c>
      <c r="Z30" s="156">
        <f t="shared" si="2"/>
        <v>140000</v>
      </c>
      <c r="AA30" s="156">
        <f t="shared" si="2"/>
        <v>140000</v>
      </c>
      <c r="AB30" s="156">
        <f t="shared" si="2"/>
        <v>180000</v>
      </c>
      <c r="AC30" s="156">
        <f t="shared" si="2"/>
        <v>112000</v>
      </c>
      <c r="AD30" s="156">
        <f t="shared" si="2"/>
        <v>0</v>
      </c>
      <c r="AE30" s="156">
        <f t="shared" si="2"/>
        <v>0</v>
      </c>
      <c r="AF30" s="156">
        <f t="shared" si="2"/>
        <v>0</v>
      </c>
      <c r="AG30" s="156">
        <f t="shared" si="2"/>
        <v>0</v>
      </c>
      <c r="AH30" s="156">
        <f t="shared" si="2"/>
        <v>0</v>
      </c>
      <c r="AI30" s="156">
        <f t="shared" si="2"/>
        <v>0</v>
      </c>
      <c r="AJ30" s="156">
        <f t="shared" si="2"/>
        <v>0</v>
      </c>
      <c r="AK30" s="156">
        <f t="shared" si="2"/>
        <v>0</v>
      </c>
      <c r="AL30" s="156">
        <f t="shared" si="2"/>
        <v>0</v>
      </c>
      <c r="AM30" s="156">
        <f t="shared" si="3"/>
        <v>0</v>
      </c>
      <c r="AN30" s="156">
        <f t="shared" si="3"/>
        <v>0</v>
      </c>
      <c r="AO30" s="159">
        <f t="shared" si="19"/>
        <v>612000</v>
      </c>
      <c r="AP30" s="192"/>
      <c r="AQ30" s="156">
        <v>6</v>
      </c>
      <c r="AR30" s="156">
        <f t="shared" si="4"/>
        <v>0</v>
      </c>
      <c r="AS30" s="156">
        <f t="shared" si="4"/>
        <v>0</v>
      </c>
      <c r="AT30" s="156">
        <f t="shared" si="4"/>
        <v>10000</v>
      </c>
      <c r="AU30" s="156">
        <f t="shared" si="4"/>
        <v>280000</v>
      </c>
      <c r="AV30" s="156">
        <f t="shared" si="4"/>
        <v>0</v>
      </c>
      <c r="AW30" s="156">
        <f t="shared" si="4"/>
        <v>112000</v>
      </c>
      <c r="AX30" s="156">
        <f t="shared" si="4"/>
        <v>0</v>
      </c>
      <c r="AY30" s="156">
        <f t="shared" si="4"/>
        <v>0</v>
      </c>
      <c r="AZ30" s="156">
        <f t="shared" si="5"/>
        <v>0</v>
      </c>
      <c r="BA30" s="156">
        <f t="shared" si="4"/>
        <v>0</v>
      </c>
      <c r="BB30" s="156">
        <f t="shared" si="4"/>
        <v>0</v>
      </c>
      <c r="BC30" s="156">
        <f t="shared" si="4"/>
        <v>0</v>
      </c>
      <c r="BD30" s="156">
        <f t="shared" si="4"/>
        <v>0</v>
      </c>
      <c r="BE30" s="156">
        <f t="shared" si="4"/>
        <v>0</v>
      </c>
      <c r="BF30" s="156">
        <f t="shared" si="6"/>
        <v>40000</v>
      </c>
      <c r="BG30" s="156">
        <f t="shared" si="4"/>
        <v>0</v>
      </c>
      <c r="BH30" s="156">
        <f t="shared" si="7"/>
        <v>70000</v>
      </c>
      <c r="BI30" s="156">
        <f t="shared" si="7"/>
        <v>28000</v>
      </c>
      <c r="BJ30" s="159">
        <f t="shared" si="20"/>
        <v>540000</v>
      </c>
      <c r="BK30" s="192"/>
      <c r="BL30" s="156">
        <v>6</v>
      </c>
      <c r="BM30" s="156">
        <f t="shared" si="8"/>
        <v>0</v>
      </c>
      <c r="BN30" s="156">
        <f t="shared" si="8"/>
        <v>0</v>
      </c>
      <c r="BO30" s="156">
        <f t="shared" si="8"/>
        <v>0</v>
      </c>
      <c r="BP30" s="156">
        <f t="shared" si="8"/>
        <v>0</v>
      </c>
      <c r="BQ30" s="156">
        <f t="shared" si="8"/>
        <v>0</v>
      </c>
      <c r="BR30" s="156">
        <f t="shared" si="8"/>
        <v>0</v>
      </c>
      <c r="BS30" s="156">
        <f t="shared" si="8"/>
        <v>0</v>
      </c>
      <c r="BT30" s="156">
        <f t="shared" si="8"/>
        <v>0</v>
      </c>
      <c r="BU30" s="156">
        <f t="shared" si="8"/>
        <v>0</v>
      </c>
      <c r="BV30" s="156">
        <f t="shared" si="8"/>
        <v>0</v>
      </c>
      <c r="BW30" s="156">
        <f t="shared" si="8"/>
        <v>0</v>
      </c>
      <c r="BX30" s="156">
        <f t="shared" si="8"/>
        <v>0</v>
      </c>
      <c r="BY30" s="156">
        <f t="shared" si="8"/>
        <v>0</v>
      </c>
      <c r="BZ30" s="156">
        <f t="shared" si="8"/>
        <v>0</v>
      </c>
      <c r="CA30" s="156">
        <f t="shared" si="8"/>
        <v>0</v>
      </c>
      <c r="CB30" s="156">
        <f t="shared" si="8"/>
        <v>0</v>
      </c>
      <c r="CC30" s="156">
        <f t="shared" si="9"/>
        <v>0</v>
      </c>
      <c r="CD30" s="156">
        <f t="shared" si="9"/>
        <v>0</v>
      </c>
      <c r="CE30" s="159">
        <f t="shared" si="21"/>
        <v>0</v>
      </c>
      <c r="CF30" s="192"/>
      <c r="CG30" s="156">
        <v>6</v>
      </c>
      <c r="CH30" s="156">
        <f t="shared" si="10"/>
        <v>0</v>
      </c>
      <c r="CI30" s="156">
        <f t="shared" si="10"/>
        <v>5000</v>
      </c>
      <c r="CJ30" s="156">
        <f t="shared" si="10"/>
        <v>0</v>
      </c>
      <c r="CK30" s="156">
        <f t="shared" si="10"/>
        <v>10000</v>
      </c>
      <c r="CL30" s="156">
        <f t="shared" si="10"/>
        <v>0</v>
      </c>
      <c r="CM30" s="156">
        <f t="shared" si="10"/>
        <v>0</v>
      </c>
      <c r="CN30" s="156">
        <f t="shared" si="10"/>
        <v>0</v>
      </c>
      <c r="CO30" s="156">
        <f t="shared" si="10"/>
        <v>0</v>
      </c>
      <c r="CP30" s="156">
        <f t="shared" si="10"/>
        <v>0</v>
      </c>
      <c r="CQ30" s="156">
        <f t="shared" si="10"/>
        <v>0</v>
      </c>
      <c r="CR30" s="156">
        <f t="shared" si="10"/>
        <v>0</v>
      </c>
      <c r="CS30" s="156">
        <f t="shared" si="10"/>
        <v>0</v>
      </c>
      <c r="CT30" s="156">
        <f t="shared" si="10"/>
        <v>0</v>
      </c>
      <c r="CU30" s="156">
        <f t="shared" si="10"/>
        <v>0</v>
      </c>
      <c r="CV30" s="156">
        <f t="shared" si="10"/>
        <v>0</v>
      </c>
      <c r="CW30" s="156">
        <f t="shared" si="10"/>
        <v>0</v>
      </c>
      <c r="CX30" s="156">
        <f t="shared" si="11"/>
        <v>0</v>
      </c>
      <c r="CY30" s="156">
        <f t="shared" si="11"/>
        <v>0</v>
      </c>
      <c r="CZ30" s="159">
        <f t="shared" si="22"/>
        <v>15000</v>
      </c>
      <c r="DA30" s="192"/>
      <c r="DB30" s="156">
        <v>6</v>
      </c>
      <c r="DC30" s="156">
        <f t="shared" si="12"/>
        <v>0</v>
      </c>
      <c r="DD30" s="156">
        <f t="shared" si="12"/>
        <v>0</v>
      </c>
      <c r="DE30" s="156">
        <f t="shared" si="12"/>
        <v>0</v>
      </c>
      <c r="DF30" s="156">
        <f t="shared" si="12"/>
        <v>0</v>
      </c>
      <c r="DG30" s="156">
        <f t="shared" si="12"/>
        <v>0</v>
      </c>
      <c r="DH30" s="156">
        <f t="shared" si="12"/>
        <v>0</v>
      </c>
      <c r="DI30" s="156">
        <f t="shared" si="12"/>
        <v>0</v>
      </c>
      <c r="DJ30" s="156">
        <f t="shared" si="12"/>
        <v>0</v>
      </c>
      <c r="DK30" s="156">
        <f t="shared" si="12"/>
        <v>0</v>
      </c>
      <c r="DL30" s="156">
        <f t="shared" si="12"/>
        <v>0</v>
      </c>
      <c r="DM30" s="156">
        <f t="shared" si="12"/>
        <v>0</v>
      </c>
      <c r="DN30" s="156">
        <f t="shared" si="12"/>
        <v>0</v>
      </c>
      <c r="DO30" s="156">
        <f t="shared" si="12"/>
        <v>0</v>
      </c>
      <c r="DP30" s="156">
        <f t="shared" si="12"/>
        <v>0</v>
      </c>
      <c r="DQ30" s="156">
        <f t="shared" si="12"/>
        <v>0</v>
      </c>
      <c r="DR30" s="156">
        <f t="shared" si="12"/>
        <v>0</v>
      </c>
      <c r="DS30" s="156">
        <f t="shared" si="13"/>
        <v>0</v>
      </c>
      <c r="DT30" s="156">
        <f t="shared" si="13"/>
        <v>0</v>
      </c>
      <c r="DU30" s="159">
        <f t="shared" si="23"/>
        <v>0</v>
      </c>
      <c r="DV30" s="192"/>
      <c r="DW30" s="156">
        <v>6</v>
      </c>
      <c r="DX30" s="156">
        <f t="shared" si="14"/>
        <v>0</v>
      </c>
      <c r="DY30" s="156">
        <f t="shared" si="14"/>
        <v>0</v>
      </c>
      <c r="DZ30" s="156">
        <f t="shared" si="14"/>
        <v>0</v>
      </c>
      <c r="EA30" s="156">
        <f t="shared" si="14"/>
        <v>0</v>
      </c>
      <c r="EB30" s="156">
        <f t="shared" si="14"/>
        <v>0</v>
      </c>
      <c r="EC30" s="156">
        <f t="shared" si="14"/>
        <v>0</v>
      </c>
      <c r="ED30" s="156">
        <f t="shared" si="14"/>
        <v>0</v>
      </c>
      <c r="EE30" s="156">
        <f t="shared" si="14"/>
        <v>0</v>
      </c>
      <c r="EF30" s="156">
        <f t="shared" si="14"/>
        <v>0</v>
      </c>
      <c r="EG30" s="156">
        <f t="shared" si="14"/>
        <v>0</v>
      </c>
      <c r="EH30" s="156">
        <f t="shared" si="14"/>
        <v>0</v>
      </c>
      <c r="EI30" s="156">
        <f t="shared" si="14"/>
        <v>0</v>
      </c>
      <c r="EJ30" s="156">
        <f t="shared" si="14"/>
        <v>0</v>
      </c>
      <c r="EK30" s="156">
        <f t="shared" si="14"/>
        <v>0</v>
      </c>
      <c r="EL30" s="156">
        <f t="shared" si="14"/>
        <v>0</v>
      </c>
      <c r="EM30" s="156">
        <f t="shared" si="14"/>
        <v>0</v>
      </c>
      <c r="EN30" s="156">
        <f t="shared" si="15"/>
        <v>0</v>
      </c>
      <c r="EO30" s="156">
        <f t="shared" si="15"/>
        <v>0</v>
      </c>
      <c r="EP30" s="159">
        <f t="shared" si="24"/>
        <v>0</v>
      </c>
      <c r="EQ30" s="192"/>
      <c r="ER30" s="156">
        <v>6</v>
      </c>
      <c r="ES30" s="156">
        <f t="shared" si="16"/>
        <v>0</v>
      </c>
      <c r="ET30" s="156">
        <f t="shared" si="16"/>
        <v>0</v>
      </c>
      <c r="EU30" s="156">
        <f t="shared" si="16"/>
        <v>0</v>
      </c>
      <c r="EV30" s="156">
        <f t="shared" si="16"/>
        <v>0</v>
      </c>
      <c r="EW30" s="156">
        <f t="shared" si="16"/>
        <v>0</v>
      </c>
      <c r="EX30" s="156">
        <f t="shared" si="16"/>
        <v>0</v>
      </c>
      <c r="EY30" s="156">
        <f t="shared" si="16"/>
        <v>0</v>
      </c>
      <c r="EZ30" s="156">
        <f t="shared" si="16"/>
        <v>0</v>
      </c>
      <c r="FA30" s="156">
        <f t="shared" si="16"/>
        <v>0</v>
      </c>
      <c r="FB30" s="156">
        <f t="shared" si="16"/>
        <v>0</v>
      </c>
      <c r="FC30" s="156">
        <f t="shared" si="16"/>
        <v>0</v>
      </c>
      <c r="FD30" s="156">
        <f t="shared" si="16"/>
        <v>0</v>
      </c>
      <c r="FE30" s="156">
        <f t="shared" si="16"/>
        <v>0</v>
      </c>
      <c r="FF30" s="156">
        <f t="shared" si="16"/>
        <v>0</v>
      </c>
      <c r="FG30" s="156">
        <f t="shared" si="16"/>
        <v>0</v>
      </c>
      <c r="FH30" s="156">
        <f t="shared" si="16"/>
        <v>0</v>
      </c>
      <c r="FI30" s="156">
        <f t="shared" si="17"/>
        <v>0</v>
      </c>
      <c r="FJ30" s="156">
        <f t="shared" si="17"/>
        <v>0</v>
      </c>
      <c r="FK30" s="159">
        <f t="shared" si="25"/>
        <v>0</v>
      </c>
      <c r="FL30" s="220"/>
      <c r="FM30" s="220"/>
      <c r="FN30" s="220">
        <f t="shared" si="26"/>
        <v>1402000</v>
      </c>
    </row>
    <row r="31" spans="1:170" x14ac:dyDescent="0.25">
      <c r="A31" s="156">
        <v>7</v>
      </c>
      <c r="B31" s="156">
        <f t="shared" si="0"/>
        <v>0</v>
      </c>
      <c r="C31" s="156">
        <f t="shared" si="0"/>
        <v>0</v>
      </c>
      <c r="D31" s="156">
        <f t="shared" si="0"/>
        <v>0</v>
      </c>
      <c r="E31" s="156">
        <f t="shared" si="0"/>
        <v>0</v>
      </c>
      <c r="F31" s="156">
        <f t="shared" si="0"/>
        <v>0</v>
      </c>
      <c r="G31" s="156">
        <f t="shared" si="0"/>
        <v>150000</v>
      </c>
      <c r="H31" s="156">
        <f t="shared" si="0"/>
        <v>0</v>
      </c>
      <c r="I31" s="156">
        <f t="shared" si="0"/>
        <v>0</v>
      </c>
      <c r="J31" s="156">
        <f t="shared" si="0"/>
        <v>60000</v>
      </c>
      <c r="K31" s="156">
        <f t="shared" si="0"/>
        <v>0</v>
      </c>
      <c r="L31" s="156">
        <f t="shared" si="1"/>
        <v>0</v>
      </c>
      <c r="M31" s="156">
        <f t="shared" si="1"/>
        <v>25000</v>
      </c>
      <c r="N31" s="156">
        <f t="shared" si="1"/>
        <v>0</v>
      </c>
      <c r="O31" s="156">
        <f t="shared" si="1"/>
        <v>0</v>
      </c>
      <c r="P31" s="156">
        <f t="shared" si="1"/>
        <v>0</v>
      </c>
      <c r="Q31" s="156">
        <f t="shared" si="1"/>
        <v>0</v>
      </c>
      <c r="R31" s="156">
        <f t="shared" si="1"/>
        <v>0</v>
      </c>
      <c r="S31" s="156">
        <f t="shared" si="1"/>
        <v>0</v>
      </c>
      <c r="T31" s="159">
        <f t="shared" si="18"/>
        <v>235000</v>
      </c>
      <c r="U31" s="192"/>
      <c r="V31" s="156">
        <v>7</v>
      </c>
      <c r="W31" s="156">
        <f t="shared" si="2"/>
        <v>0</v>
      </c>
      <c r="X31" s="156">
        <f t="shared" si="2"/>
        <v>0</v>
      </c>
      <c r="Y31" s="156">
        <f t="shared" si="2"/>
        <v>40000</v>
      </c>
      <c r="Z31" s="156">
        <f t="shared" si="2"/>
        <v>140000</v>
      </c>
      <c r="AA31" s="156">
        <f t="shared" si="2"/>
        <v>140000</v>
      </c>
      <c r="AB31" s="156">
        <f t="shared" si="2"/>
        <v>180000</v>
      </c>
      <c r="AC31" s="156">
        <f t="shared" si="2"/>
        <v>112000</v>
      </c>
      <c r="AD31" s="156">
        <f t="shared" si="2"/>
        <v>0</v>
      </c>
      <c r="AE31" s="156">
        <f t="shared" si="2"/>
        <v>0</v>
      </c>
      <c r="AF31" s="156">
        <f t="shared" si="2"/>
        <v>0</v>
      </c>
      <c r="AG31" s="156">
        <f t="shared" si="2"/>
        <v>0</v>
      </c>
      <c r="AH31" s="156">
        <f t="shared" si="2"/>
        <v>0</v>
      </c>
      <c r="AI31" s="156">
        <f t="shared" si="2"/>
        <v>0</v>
      </c>
      <c r="AJ31" s="156">
        <f t="shared" si="2"/>
        <v>0</v>
      </c>
      <c r="AK31" s="156">
        <f t="shared" si="2"/>
        <v>0</v>
      </c>
      <c r="AL31" s="156">
        <f t="shared" si="2"/>
        <v>0</v>
      </c>
      <c r="AM31" s="156">
        <f t="shared" si="3"/>
        <v>0</v>
      </c>
      <c r="AN31" s="156">
        <f t="shared" si="3"/>
        <v>0</v>
      </c>
      <c r="AO31" s="159">
        <f t="shared" si="19"/>
        <v>612000</v>
      </c>
      <c r="AP31" s="192"/>
      <c r="AQ31" s="156">
        <v>7</v>
      </c>
      <c r="AR31" s="156">
        <f t="shared" si="4"/>
        <v>10000</v>
      </c>
      <c r="AS31" s="156">
        <f t="shared" si="4"/>
        <v>0</v>
      </c>
      <c r="AT31" s="156">
        <f t="shared" si="4"/>
        <v>10000</v>
      </c>
      <c r="AU31" s="156">
        <f t="shared" si="4"/>
        <v>280000</v>
      </c>
      <c r="AV31" s="156">
        <f t="shared" si="4"/>
        <v>0</v>
      </c>
      <c r="AW31" s="156">
        <f t="shared" si="4"/>
        <v>112000</v>
      </c>
      <c r="AX31" s="156">
        <f t="shared" si="4"/>
        <v>0</v>
      </c>
      <c r="AY31" s="156">
        <f t="shared" si="4"/>
        <v>0</v>
      </c>
      <c r="AZ31" s="156">
        <f t="shared" si="5"/>
        <v>0</v>
      </c>
      <c r="BA31" s="156">
        <f t="shared" si="4"/>
        <v>0</v>
      </c>
      <c r="BB31" s="156">
        <f t="shared" si="4"/>
        <v>0</v>
      </c>
      <c r="BC31" s="156">
        <f t="shared" si="4"/>
        <v>0</v>
      </c>
      <c r="BD31" s="156">
        <f t="shared" si="4"/>
        <v>0</v>
      </c>
      <c r="BE31" s="156">
        <f t="shared" si="4"/>
        <v>0</v>
      </c>
      <c r="BF31" s="156">
        <f t="shared" si="6"/>
        <v>40000</v>
      </c>
      <c r="BG31" s="156">
        <f t="shared" si="4"/>
        <v>0</v>
      </c>
      <c r="BH31" s="156">
        <f t="shared" si="7"/>
        <v>70000</v>
      </c>
      <c r="BI31" s="156">
        <f t="shared" si="7"/>
        <v>28000</v>
      </c>
      <c r="BJ31" s="159">
        <f t="shared" si="20"/>
        <v>550000</v>
      </c>
      <c r="BK31" s="192"/>
      <c r="BL31" s="156">
        <v>7</v>
      </c>
      <c r="BM31" s="156">
        <f t="shared" si="8"/>
        <v>0</v>
      </c>
      <c r="BN31" s="156">
        <f t="shared" si="8"/>
        <v>0</v>
      </c>
      <c r="BO31" s="156">
        <f t="shared" si="8"/>
        <v>0</v>
      </c>
      <c r="BP31" s="156">
        <f t="shared" si="8"/>
        <v>0</v>
      </c>
      <c r="BQ31" s="156">
        <f t="shared" si="8"/>
        <v>0</v>
      </c>
      <c r="BR31" s="156">
        <f t="shared" si="8"/>
        <v>0</v>
      </c>
      <c r="BS31" s="156">
        <f t="shared" si="8"/>
        <v>0</v>
      </c>
      <c r="BT31" s="156">
        <f t="shared" si="8"/>
        <v>0</v>
      </c>
      <c r="BU31" s="156">
        <f t="shared" si="8"/>
        <v>0</v>
      </c>
      <c r="BV31" s="156">
        <f t="shared" si="8"/>
        <v>0</v>
      </c>
      <c r="BW31" s="156">
        <f t="shared" si="8"/>
        <v>0</v>
      </c>
      <c r="BX31" s="156">
        <f t="shared" si="8"/>
        <v>0</v>
      </c>
      <c r="BY31" s="156">
        <f t="shared" si="8"/>
        <v>0</v>
      </c>
      <c r="BZ31" s="156">
        <f t="shared" si="8"/>
        <v>0</v>
      </c>
      <c r="CA31" s="156">
        <f t="shared" si="8"/>
        <v>0</v>
      </c>
      <c r="CB31" s="156">
        <f t="shared" si="8"/>
        <v>0</v>
      </c>
      <c r="CC31" s="156">
        <f t="shared" si="9"/>
        <v>0</v>
      </c>
      <c r="CD31" s="156">
        <f t="shared" si="9"/>
        <v>0</v>
      </c>
      <c r="CE31" s="159">
        <f t="shared" si="21"/>
        <v>0</v>
      </c>
      <c r="CF31" s="192"/>
      <c r="CG31" s="156">
        <v>7</v>
      </c>
      <c r="CH31" s="156">
        <f t="shared" si="10"/>
        <v>0</v>
      </c>
      <c r="CI31" s="156">
        <f t="shared" si="10"/>
        <v>5000</v>
      </c>
      <c r="CJ31" s="156">
        <f t="shared" si="10"/>
        <v>0</v>
      </c>
      <c r="CK31" s="156">
        <f t="shared" si="10"/>
        <v>10000</v>
      </c>
      <c r="CL31" s="156">
        <f t="shared" si="10"/>
        <v>0</v>
      </c>
      <c r="CM31" s="156">
        <f t="shared" si="10"/>
        <v>0</v>
      </c>
      <c r="CN31" s="156">
        <f t="shared" si="10"/>
        <v>0</v>
      </c>
      <c r="CO31" s="156">
        <f t="shared" si="10"/>
        <v>0</v>
      </c>
      <c r="CP31" s="156">
        <f t="shared" si="10"/>
        <v>0</v>
      </c>
      <c r="CQ31" s="156">
        <f t="shared" si="10"/>
        <v>0</v>
      </c>
      <c r="CR31" s="156">
        <f t="shared" si="10"/>
        <v>0</v>
      </c>
      <c r="CS31" s="156">
        <f t="shared" si="10"/>
        <v>0</v>
      </c>
      <c r="CT31" s="156">
        <f t="shared" si="10"/>
        <v>0</v>
      </c>
      <c r="CU31" s="156">
        <f t="shared" si="10"/>
        <v>0</v>
      </c>
      <c r="CV31" s="156">
        <f t="shared" si="10"/>
        <v>0</v>
      </c>
      <c r="CW31" s="156">
        <f t="shared" si="10"/>
        <v>0</v>
      </c>
      <c r="CX31" s="156">
        <f t="shared" si="11"/>
        <v>0</v>
      </c>
      <c r="CY31" s="156">
        <f t="shared" si="11"/>
        <v>0</v>
      </c>
      <c r="CZ31" s="159">
        <f t="shared" si="22"/>
        <v>15000</v>
      </c>
      <c r="DA31" s="192"/>
      <c r="DB31" s="156">
        <v>7</v>
      </c>
      <c r="DC31" s="156">
        <f t="shared" si="12"/>
        <v>0</v>
      </c>
      <c r="DD31" s="156">
        <f t="shared" si="12"/>
        <v>0</v>
      </c>
      <c r="DE31" s="156">
        <f t="shared" si="12"/>
        <v>0</v>
      </c>
      <c r="DF31" s="156">
        <f t="shared" si="12"/>
        <v>0</v>
      </c>
      <c r="DG31" s="156">
        <f t="shared" si="12"/>
        <v>0</v>
      </c>
      <c r="DH31" s="156">
        <f t="shared" si="12"/>
        <v>0</v>
      </c>
      <c r="DI31" s="156">
        <f t="shared" si="12"/>
        <v>0</v>
      </c>
      <c r="DJ31" s="156">
        <f t="shared" si="12"/>
        <v>0</v>
      </c>
      <c r="DK31" s="156">
        <f t="shared" si="12"/>
        <v>0</v>
      </c>
      <c r="DL31" s="156">
        <f t="shared" si="12"/>
        <v>0</v>
      </c>
      <c r="DM31" s="156">
        <f t="shared" si="12"/>
        <v>0</v>
      </c>
      <c r="DN31" s="156">
        <f t="shared" si="12"/>
        <v>0</v>
      </c>
      <c r="DO31" s="156">
        <f t="shared" si="12"/>
        <v>0</v>
      </c>
      <c r="DP31" s="156">
        <f t="shared" si="12"/>
        <v>0</v>
      </c>
      <c r="DQ31" s="156">
        <f t="shared" si="12"/>
        <v>0</v>
      </c>
      <c r="DR31" s="156">
        <f t="shared" si="12"/>
        <v>0</v>
      </c>
      <c r="DS31" s="156">
        <f t="shared" si="13"/>
        <v>0</v>
      </c>
      <c r="DT31" s="156">
        <f t="shared" si="13"/>
        <v>0</v>
      </c>
      <c r="DU31" s="159">
        <f t="shared" si="23"/>
        <v>0</v>
      </c>
      <c r="DV31" s="192"/>
      <c r="DW31" s="156">
        <v>7</v>
      </c>
      <c r="DX31" s="156">
        <f t="shared" si="14"/>
        <v>0</v>
      </c>
      <c r="DY31" s="156">
        <f t="shared" si="14"/>
        <v>0</v>
      </c>
      <c r="DZ31" s="156">
        <f t="shared" si="14"/>
        <v>0</v>
      </c>
      <c r="EA31" s="156">
        <f t="shared" si="14"/>
        <v>0</v>
      </c>
      <c r="EB31" s="156">
        <f t="shared" si="14"/>
        <v>0</v>
      </c>
      <c r="EC31" s="156">
        <f t="shared" si="14"/>
        <v>0</v>
      </c>
      <c r="ED31" s="156">
        <f t="shared" si="14"/>
        <v>0</v>
      </c>
      <c r="EE31" s="156">
        <f t="shared" si="14"/>
        <v>0</v>
      </c>
      <c r="EF31" s="156">
        <f t="shared" si="14"/>
        <v>0</v>
      </c>
      <c r="EG31" s="156">
        <f t="shared" si="14"/>
        <v>0</v>
      </c>
      <c r="EH31" s="156">
        <f t="shared" si="14"/>
        <v>0</v>
      </c>
      <c r="EI31" s="156">
        <f t="shared" si="14"/>
        <v>0</v>
      </c>
      <c r="EJ31" s="156">
        <f t="shared" si="14"/>
        <v>0</v>
      </c>
      <c r="EK31" s="156">
        <f t="shared" si="14"/>
        <v>0</v>
      </c>
      <c r="EL31" s="156">
        <f t="shared" si="14"/>
        <v>0</v>
      </c>
      <c r="EM31" s="156">
        <f t="shared" si="14"/>
        <v>0</v>
      </c>
      <c r="EN31" s="156">
        <f t="shared" si="15"/>
        <v>0</v>
      </c>
      <c r="EO31" s="156">
        <f t="shared" si="15"/>
        <v>0</v>
      </c>
      <c r="EP31" s="159">
        <f t="shared" si="24"/>
        <v>0</v>
      </c>
      <c r="EQ31" s="192"/>
      <c r="ER31" s="156">
        <v>7</v>
      </c>
      <c r="ES31" s="156">
        <f t="shared" si="16"/>
        <v>0</v>
      </c>
      <c r="ET31" s="156">
        <f t="shared" si="16"/>
        <v>0</v>
      </c>
      <c r="EU31" s="156">
        <f t="shared" si="16"/>
        <v>0</v>
      </c>
      <c r="EV31" s="156">
        <f t="shared" si="16"/>
        <v>0</v>
      </c>
      <c r="EW31" s="156">
        <f t="shared" si="16"/>
        <v>0</v>
      </c>
      <c r="EX31" s="156">
        <f t="shared" si="16"/>
        <v>0</v>
      </c>
      <c r="EY31" s="156">
        <f t="shared" si="16"/>
        <v>0</v>
      </c>
      <c r="EZ31" s="156">
        <f t="shared" si="16"/>
        <v>0</v>
      </c>
      <c r="FA31" s="156">
        <f t="shared" si="16"/>
        <v>0</v>
      </c>
      <c r="FB31" s="156">
        <f t="shared" si="16"/>
        <v>0</v>
      </c>
      <c r="FC31" s="156">
        <f t="shared" si="16"/>
        <v>0</v>
      </c>
      <c r="FD31" s="156">
        <f t="shared" si="16"/>
        <v>0</v>
      </c>
      <c r="FE31" s="156">
        <f t="shared" si="16"/>
        <v>0</v>
      </c>
      <c r="FF31" s="156">
        <f t="shared" si="16"/>
        <v>0</v>
      </c>
      <c r="FG31" s="156">
        <f t="shared" si="16"/>
        <v>0</v>
      </c>
      <c r="FH31" s="156">
        <f t="shared" si="16"/>
        <v>0</v>
      </c>
      <c r="FI31" s="156">
        <f t="shared" si="17"/>
        <v>0</v>
      </c>
      <c r="FJ31" s="156">
        <f t="shared" si="17"/>
        <v>0</v>
      </c>
      <c r="FK31" s="159">
        <f t="shared" si="25"/>
        <v>0</v>
      </c>
      <c r="FL31" s="220"/>
      <c r="FM31" s="220"/>
      <c r="FN31" s="220">
        <f t="shared" si="26"/>
        <v>1412000</v>
      </c>
    </row>
    <row r="32" spans="1:170" x14ac:dyDescent="0.25">
      <c r="A32" s="156">
        <v>8</v>
      </c>
      <c r="B32" s="156">
        <f t="shared" si="0"/>
        <v>0</v>
      </c>
      <c r="C32" s="156">
        <f t="shared" si="0"/>
        <v>0</v>
      </c>
      <c r="D32" s="156">
        <f t="shared" si="0"/>
        <v>0</v>
      </c>
      <c r="E32" s="156">
        <f t="shared" si="0"/>
        <v>0</v>
      </c>
      <c r="F32" s="156">
        <f t="shared" si="0"/>
        <v>0</v>
      </c>
      <c r="G32" s="156">
        <f t="shared" si="0"/>
        <v>150000</v>
      </c>
      <c r="H32" s="156">
        <f t="shared" si="0"/>
        <v>0</v>
      </c>
      <c r="I32" s="156">
        <f t="shared" si="0"/>
        <v>0</v>
      </c>
      <c r="J32" s="156">
        <f t="shared" si="0"/>
        <v>60000</v>
      </c>
      <c r="K32" s="156">
        <f t="shared" si="0"/>
        <v>0</v>
      </c>
      <c r="L32" s="156">
        <f t="shared" si="1"/>
        <v>0</v>
      </c>
      <c r="M32" s="156">
        <f t="shared" si="1"/>
        <v>25000</v>
      </c>
      <c r="N32" s="156">
        <f t="shared" si="1"/>
        <v>0</v>
      </c>
      <c r="O32" s="156">
        <f t="shared" si="1"/>
        <v>0</v>
      </c>
      <c r="P32" s="156">
        <f t="shared" si="1"/>
        <v>0</v>
      </c>
      <c r="Q32" s="156">
        <f t="shared" si="1"/>
        <v>0</v>
      </c>
      <c r="R32" s="156">
        <f t="shared" si="1"/>
        <v>0</v>
      </c>
      <c r="S32" s="156">
        <f t="shared" si="1"/>
        <v>0</v>
      </c>
      <c r="T32" s="159">
        <f t="shared" si="18"/>
        <v>235000</v>
      </c>
      <c r="U32" s="192"/>
      <c r="V32" s="156">
        <v>8</v>
      </c>
      <c r="W32" s="156">
        <f t="shared" si="2"/>
        <v>0</v>
      </c>
      <c r="X32" s="156">
        <f t="shared" si="2"/>
        <v>0</v>
      </c>
      <c r="Y32" s="156">
        <f t="shared" si="2"/>
        <v>40000</v>
      </c>
      <c r="Z32" s="156">
        <f t="shared" si="2"/>
        <v>140000</v>
      </c>
      <c r="AA32" s="156">
        <f t="shared" si="2"/>
        <v>140000</v>
      </c>
      <c r="AB32" s="156">
        <f t="shared" si="2"/>
        <v>180000</v>
      </c>
      <c r="AC32" s="156">
        <f t="shared" si="2"/>
        <v>112000</v>
      </c>
      <c r="AD32" s="156">
        <f t="shared" si="2"/>
        <v>0</v>
      </c>
      <c r="AE32" s="156">
        <f t="shared" si="2"/>
        <v>0</v>
      </c>
      <c r="AF32" s="156">
        <f t="shared" si="2"/>
        <v>0</v>
      </c>
      <c r="AG32" s="156">
        <f t="shared" si="2"/>
        <v>0</v>
      </c>
      <c r="AH32" s="156">
        <f t="shared" si="2"/>
        <v>0</v>
      </c>
      <c r="AI32" s="156">
        <f t="shared" si="2"/>
        <v>0</v>
      </c>
      <c r="AJ32" s="156">
        <f t="shared" si="2"/>
        <v>0</v>
      </c>
      <c r="AK32" s="156">
        <f t="shared" si="2"/>
        <v>0</v>
      </c>
      <c r="AL32" s="156">
        <f t="shared" si="2"/>
        <v>0</v>
      </c>
      <c r="AM32" s="156">
        <f t="shared" si="3"/>
        <v>0</v>
      </c>
      <c r="AN32" s="156">
        <f t="shared" si="3"/>
        <v>0</v>
      </c>
      <c r="AO32" s="159">
        <f t="shared" si="19"/>
        <v>612000</v>
      </c>
      <c r="AP32" s="192"/>
      <c r="AQ32" s="156">
        <v>8</v>
      </c>
      <c r="AR32" s="156">
        <f t="shared" si="4"/>
        <v>0</v>
      </c>
      <c r="AS32" s="156">
        <f t="shared" si="4"/>
        <v>0</v>
      </c>
      <c r="AT32" s="156">
        <f t="shared" si="4"/>
        <v>10000</v>
      </c>
      <c r="AU32" s="156">
        <f t="shared" si="4"/>
        <v>280000</v>
      </c>
      <c r="AV32" s="156">
        <f t="shared" si="4"/>
        <v>0</v>
      </c>
      <c r="AW32" s="156">
        <f t="shared" si="4"/>
        <v>112000</v>
      </c>
      <c r="AX32" s="156">
        <f t="shared" si="4"/>
        <v>0</v>
      </c>
      <c r="AY32" s="156">
        <f t="shared" si="4"/>
        <v>0</v>
      </c>
      <c r="AZ32" s="156">
        <f t="shared" si="5"/>
        <v>0</v>
      </c>
      <c r="BA32" s="156">
        <f t="shared" si="4"/>
        <v>0</v>
      </c>
      <c r="BB32" s="156">
        <f t="shared" si="4"/>
        <v>0</v>
      </c>
      <c r="BC32" s="156">
        <f t="shared" si="4"/>
        <v>0</v>
      </c>
      <c r="BD32" s="156">
        <f t="shared" si="4"/>
        <v>0</v>
      </c>
      <c r="BE32" s="156">
        <f t="shared" si="4"/>
        <v>0</v>
      </c>
      <c r="BF32" s="156">
        <f t="shared" si="6"/>
        <v>40000</v>
      </c>
      <c r="BG32" s="156">
        <f t="shared" si="4"/>
        <v>0</v>
      </c>
      <c r="BH32" s="156">
        <f t="shared" si="7"/>
        <v>70000</v>
      </c>
      <c r="BI32" s="156">
        <f t="shared" si="7"/>
        <v>28000</v>
      </c>
      <c r="BJ32" s="159">
        <f t="shared" si="20"/>
        <v>540000</v>
      </c>
      <c r="BK32" s="192"/>
      <c r="BL32" s="156">
        <v>8</v>
      </c>
      <c r="BM32" s="156">
        <f t="shared" si="8"/>
        <v>0</v>
      </c>
      <c r="BN32" s="156">
        <f t="shared" si="8"/>
        <v>0</v>
      </c>
      <c r="BO32" s="156">
        <f t="shared" si="8"/>
        <v>0</v>
      </c>
      <c r="BP32" s="156">
        <f t="shared" si="8"/>
        <v>0</v>
      </c>
      <c r="BQ32" s="156">
        <f t="shared" si="8"/>
        <v>0</v>
      </c>
      <c r="BR32" s="156">
        <f t="shared" si="8"/>
        <v>0</v>
      </c>
      <c r="BS32" s="156">
        <f t="shared" si="8"/>
        <v>0</v>
      </c>
      <c r="BT32" s="156">
        <f t="shared" si="8"/>
        <v>0</v>
      </c>
      <c r="BU32" s="156">
        <f t="shared" si="8"/>
        <v>0</v>
      </c>
      <c r="BV32" s="156">
        <f t="shared" si="8"/>
        <v>0</v>
      </c>
      <c r="BW32" s="156">
        <f t="shared" si="8"/>
        <v>0</v>
      </c>
      <c r="BX32" s="156">
        <f t="shared" si="8"/>
        <v>0</v>
      </c>
      <c r="BY32" s="156">
        <f t="shared" si="8"/>
        <v>0</v>
      </c>
      <c r="BZ32" s="156">
        <f t="shared" si="8"/>
        <v>0</v>
      </c>
      <c r="CA32" s="156">
        <f t="shared" si="8"/>
        <v>0</v>
      </c>
      <c r="CB32" s="156">
        <f t="shared" si="8"/>
        <v>0</v>
      </c>
      <c r="CC32" s="156">
        <f t="shared" si="9"/>
        <v>0</v>
      </c>
      <c r="CD32" s="156">
        <f t="shared" si="9"/>
        <v>0</v>
      </c>
      <c r="CE32" s="159">
        <f t="shared" si="21"/>
        <v>0</v>
      </c>
      <c r="CF32" s="192"/>
      <c r="CG32" s="156">
        <v>8</v>
      </c>
      <c r="CH32" s="156">
        <f t="shared" si="10"/>
        <v>0</v>
      </c>
      <c r="CI32" s="156">
        <f t="shared" si="10"/>
        <v>5000</v>
      </c>
      <c r="CJ32" s="156">
        <f t="shared" si="10"/>
        <v>0</v>
      </c>
      <c r="CK32" s="156">
        <f t="shared" si="10"/>
        <v>10000</v>
      </c>
      <c r="CL32" s="156">
        <f t="shared" si="10"/>
        <v>0</v>
      </c>
      <c r="CM32" s="156">
        <f t="shared" si="10"/>
        <v>0</v>
      </c>
      <c r="CN32" s="156">
        <f t="shared" si="10"/>
        <v>0</v>
      </c>
      <c r="CO32" s="156">
        <f t="shared" si="10"/>
        <v>0</v>
      </c>
      <c r="CP32" s="156">
        <f t="shared" si="10"/>
        <v>0</v>
      </c>
      <c r="CQ32" s="156">
        <f t="shared" si="10"/>
        <v>0</v>
      </c>
      <c r="CR32" s="156">
        <f t="shared" si="10"/>
        <v>0</v>
      </c>
      <c r="CS32" s="156">
        <f t="shared" si="10"/>
        <v>0</v>
      </c>
      <c r="CT32" s="156">
        <f t="shared" si="10"/>
        <v>0</v>
      </c>
      <c r="CU32" s="156">
        <f t="shared" si="10"/>
        <v>0</v>
      </c>
      <c r="CV32" s="156">
        <f t="shared" si="10"/>
        <v>0</v>
      </c>
      <c r="CW32" s="156">
        <f t="shared" si="10"/>
        <v>0</v>
      </c>
      <c r="CX32" s="156">
        <f t="shared" si="11"/>
        <v>0</v>
      </c>
      <c r="CY32" s="156">
        <f t="shared" si="11"/>
        <v>0</v>
      </c>
      <c r="CZ32" s="159">
        <f t="shared" si="22"/>
        <v>15000</v>
      </c>
      <c r="DA32" s="192"/>
      <c r="DB32" s="156">
        <v>8</v>
      </c>
      <c r="DC32" s="156">
        <f t="shared" si="12"/>
        <v>0</v>
      </c>
      <c r="DD32" s="156">
        <f t="shared" si="12"/>
        <v>0</v>
      </c>
      <c r="DE32" s="156">
        <f t="shared" si="12"/>
        <v>0</v>
      </c>
      <c r="DF32" s="156">
        <f t="shared" si="12"/>
        <v>0</v>
      </c>
      <c r="DG32" s="156">
        <f t="shared" si="12"/>
        <v>0</v>
      </c>
      <c r="DH32" s="156">
        <f t="shared" si="12"/>
        <v>0</v>
      </c>
      <c r="DI32" s="156">
        <f t="shared" si="12"/>
        <v>0</v>
      </c>
      <c r="DJ32" s="156">
        <f t="shared" si="12"/>
        <v>0</v>
      </c>
      <c r="DK32" s="156">
        <f t="shared" si="12"/>
        <v>0</v>
      </c>
      <c r="DL32" s="156">
        <f t="shared" si="12"/>
        <v>0</v>
      </c>
      <c r="DM32" s="156">
        <f t="shared" si="12"/>
        <v>0</v>
      </c>
      <c r="DN32" s="156">
        <f t="shared" si="12"/>
        <v>0</v>
      </c>
      <c r="DO32" s="156">
        <f t="shared" si="12"/>
        <v>0</v>
      </c>
      <c r="DP32" s="156">
        <f t="shared" si="12"/>
        <v>0</v>
      </c>
      <c r="DQ32" s="156">
        <f t="shared" si="12"/>
        <v>0</v>
      </c>
      <c r="DR32" s="156">
        <f t="shared" si="12"/>
        <v>0</v>
      </c>
      <c r="DS32" s="156">
        <f t="shared" si="13"/>
        <v>0</v>
      </c>
      <c r="DT32" s="156">
        <f t="shared" si="13"/>
        <v>0</v>
      </c>
      <c r="DU32" s="159">
        <f t="shared" si="23"/>
        <v>0</v>
      </c>
      <c r="DV32" s="192"/>
      <c r="DW32" s="156">
        <v>8</v>
      </c>
      <c r="DX32" s="156">
        <f t="shared" si="14"/>
        <v>0</v>
      </c>
      <c r="DY32" s="156">
        <f t="shared" si="14"/>
        <v>0</v>
      </c>
      <c r="DZ32" s="156">
        <f t="shared" si="14"/>
        <v>0</v>
      </c>
      <c r="EA32" s="156">
        <f t="shared" si="14"/>
        <v>0</v>
      </c>
      <c r="EB32" s="156">
        <f t="shared" si="14"/>
        <v>0</v>
      </c>
      <c r="EC32" s="156">
        <f t="shared" si="14"/>
        <v>0</v>
      </c>
      <c r="ED32" s="156">
        <f t="shared" si="14"/>
        <v>0</v>
      </c>
      <c r="EE32" s="156">
        <f t="shared" si="14"/>
        <v>0</v>
      </c>
      <c r="EF32" s="156">
        <f t="shared" si="14"/>
        <v>0</v>
      </c>
      <c r="EG32" s="156">
        <f t="shared" si="14"/>
        <v>0</v>
      </c>
      <c r="EH32" s="156">
        <f t="shared" si="14"/>
        <v>0</v>
      </c>
      <c r="EI32" s="156">
        <f t="shared" si="14"/>
        <v>0</v>
      </c>
      <c r="EJ32" s="156">
        <f t="shared" si="14"/>
        <v>0</v>
      </c>
      <c r="EK32" s="156">
        <f t="shared" si="14"/>
        <v>0</v>
      </c>
      <c r="EL32" s="156">
        <f t="shared" si="14"/>
        <v>0</v>
      </c>
      <c r="EM32" s="156">
        <f t="shared" si="14"/>
        <v>0</v>
      </c>
      <c r="EN32" s="156">
        <f t="shared" si="15"/>
        <v>0</v>
      </c>
      <c r="EO32" s="156">
        <f t="shared" si="15"/>
        <v>0</v>
      </c>
      <c r="EP32" s="159">
        <f t="shared" si="24"/>
        <v>0</v>
      </c>
      <c r="EQ32" s="192"/>
      <c r="ER32" s="156">
        <v>8</v>
      </c>
      <c r="ES32" s="156">
        <f t="shared" si="16"/>
        <v>0</v>
      </c>
      <c r="ET32" s="156">
        <f t="shared" si="16"/>
        <v>0</v>
      </c>
      <c r="EU32" s="156">
        <f t="shared" si="16"/>
        <v>0</v>
      </c>
      <c r="EV32" s="156">
        <f t="shared" si="16"/>
        <v>0</v>
      </c>
      <c r="EW32" s="156">
        <f t="shared" si="16"/>
        <v>0</v>
      </c>
      <c r="EX32" s="156">
        <f t="shared" si="16"/>
        <v>0</v>
      </c>
      <c r="EY32" s="156">
        <f t="shared" si="16"/>
        <v>0</v>
      </c>
      <c r="EZ32" s="156">
        <f t="shared" si="16"/>
        <v>0</v>
      </c>
      <c r="FA32" s="156">
        <f t="shared" si="16"/>
        <v>0</v>
      </c>
      <c r="FB32" s="156">
        <f t="shared" si="16"/>
        <v>0</v>
      </c>
      <c r="FC32" s="156">
        <f t="shared" si="16"/>
        <v>0</v>
      </c>
      <c r="FD32" s="156">
        <f t="shared" si="16"/>
        <v>0</v>
      </c>
      <c r="FE32" s="156">
        <f t="shared" si="16"/>
        <v>0</v>
      </c>
      <c r="FF32" s="156">
        <f t="shared" si="16"/>
        <v>0</v>
      </c>
      <c r="FG32" s="156">
        <f t="shared" si="16"/>
        <v>0</v>
      </c>
      <c r="FH32" s="156">
        <f t="shared" si="16"/>
        <v>0</v>
      </c>
      <c r="FI32" s="156">
        <f t="shared" si="17"/>
        <v>0</v>
      </c>
      <c r="FJ32" s="156">
        <f t="shared" si="17"/>
        <v>0</v>
      </c>
      <c r="FK32" s="159">
        <f t="shared" si="25"/>
        <v>0</v>
      </c>
      <c r="FL32" s="220"/>
      <c r="FM32" s="220"/>
      <c r="FN32" s="220">
        <f t="shared" si="26"/>
        <v>1402000</v>
      </c>
    </row>
    <row r="33" spans="1:170" x14ac:dyDescent="0.25">
      <c r="A33" s="156">
        <v>9</v>
      </c>
      <c r="B33" s="156">
        <f t="shared" si="0"/>
        <v>0</v>
      </c>
      <c r="C33" s="156">
        <f t="shared" si="0"/>
        <v>0</v>
      </c>
      <c r="D33" s="156">
        <f t="shared" si="0"/>
        <v>0</v>
      </c>
      <c r="E33" s="156">
        <f t="shared" si="0"/>
        <v>0</v>
      </c>
      <c r="F33" s="156">
        <f t="shared" si="0"/>
        <v>0</v>
      </c>
      <c r="G33" s="156">
        <f t="shared" si="0"/>
        <v>150000</v>
      </c>
      <c r="H33" s="156">
        <f t="shared" si="0"/>
        <v>0</v>
      </c>
      <c r="I33" s="156">
        <f t="shared" si="0"/>
        <v>0</v>
      </c>
      <c r="J33" s="156">
        <f t="shared" si="0"/>
        <v>60000</v>
      </c>
      <c r="K33" s="156">
        <f t="shared" si="0"/>
        <v>0</v>
      </c>
      <c r="L33" s="156">
        <f t="shared" si="1"/>
        <v>0</v>
      </c>
      <c r="M33" s="156">
        <f t="shared" si="1"/>
        <v>25000</v>
      </c>
      <c r="N33" s="156">
        <f t="shared" si="1"/>
        <v>0</v>
      </c>
      <c r="O33" s="156">
        <f t="shared" si="1"/>
        <v>0</v>
      </c>
      <c r="P33" s="156">
        <f t="shared" si="1"/>
        <v>0</v>
      </c>
      <c r="Q33" s="156">
        <f t="shared" si="1"/>
        <v>0</v>
      </c>
      <c r="R33" s="156">
        <f t="shared" si="1"/>
        <v>0</v>
      </c>
      <c r="S33" s="156">
        <f t="shared" si="1"/>
        <v>0</v>
      </c>
      <c r="T33" s="159">
        <f t="shared" si="18"/>
        <v>235000</v>
      </c>
      <c r="U33" s="192"/>
      <c r="V33" s="156">
        <v>9</v>
      </c>
      <c r="W33" s="156">
        <f t="shared" si="2"/>
        <v>0</v>
      </c>
      <c r="X33" s="156">
        <f t="shared" si="2"/>
        <v>0</v>
      </c>
      <c r="Y33" s="156">
        <f t="shared" si="2"/>
        <v>40000</v>
      </c>
      <c r="Z33" s="156">
        <f t="shared" si="2"/>
        <v>140000</v>
      </c>
      <c r="AA33" s="156">
        <f t="shared" si="2"/>
        <v>140000</v>
      </c>
      <c r="AB33" s="156">
        <f t="shared" si="2"/>
        <v>180000</v>
      </c>
      <c r="AC33" s="156">
        <f t="shared" si="2"/>
        <v>112000</v>
      </c>
      <c r="AD33" s="156">
        <f t="shared" si="2"/>
        <v>0</v>
      </c>
      <c r="AE33" s="156">
        <f t="shared" si="2"/>
        <v>0</v>
      </c>
      <c r="AF33" s="156">
        <f t="shared" si="2"/>
        <v>0</v>
      </c>
      <c r="AG33" s="156">
        <f t="shared" si="2"/>
        <v>0</v>
      </c>
      <c r="AH33" s="156">
        <f t="shared" si="2"/>
        <v>0</v>
      </c>
      <c r="AI33" s="156">
        <f t="shared" si="2"/>
        <v>0</v>
      </c>
      <c r="AJ33" s="156">
        <f t="shared" si="2"/>
        <v>0</v>
      </c>
      <c r="AK33" s="156">
        <f t="shared" si="2"/>
        <v>0</v>
      </c>
      <c r="AL33" s="156">
        <f t="shared" si="2"/>
        <v>0</v>
      </c>
      <c r="AM33" s="156">
        <f t="shared" si="3"/>
        <v>0</v>
      </c>
      <c r="AN33" s="156">
        <f t="shared" si="3"/>
        <v>0</v>
      </c>
      <c r="AO33" s="159">
        <f t="shared" si="19"/>
        <v>612000</v>
      </c>
      <c r="AP33" s="192"/>
      <c r="AQ33" s="156">
        <v>9</v>
      </c>
      <c r="AR33" s="156">
        <f t="shared" si="4"/>
        <v>10000</v>
      </c>
      <c r="AS33" s="156">
        <f t="shared" si="4"/>
        <v>0</v>
      </c>
      <c r="AT33" s="156">
        <f t="shared" si="4"/>
        <v>10000</v>
      </c>
      <c r="AU33" s="156">
        <f t="shared" si="4"/>
        <v>280000</v>
      </c>
      <c r="AV33" s="156">
        <f t="shared" si="4"/>
        <v>0</v>
      </c>
      <c r="AW33" s="156">
        <f t="shared" si="4"/>
        <v>112000</v>
      </c>
      <c r="AX33" s="156">
        <f t="shared" si="4"/>
        <v>0</v>
      </c>
      <c r="AY33" s="156">
        <f t="shared" si="4"/>
        <v>0</v>
      </c>
      <c r="AZ33" s="156">
        <f t="shared" si="5"/>
        <v>0</v>
      </c>
      <c r="BA33" s="156">
        <f t="shared" si="4"/>
        <v>0</v>
      </c>
      <c r="BB33" s="156">
        <f t="shared" si="4"/>
        <v>0</v>
      </c>
      <c r="BC33" s="156">
        <f t="shared" si="4"/>
        <v>0</v>
      </c>
      <c r="BD33" s="156">
        <f t="shared" si="4"/>
        <v>0</v>
      </c>
      <c r="BE33" s="156">
        <f t="shared" si="4"/>
        <v>0</v>
      </c>
      <c r="BF33" s="156">
        <f t="shared" si="6"/>
        <v>40000</v>
      </c>
      <c r="BG33" s="156">
        <f t="shared" si="4"/>
        <v>0</v>
      </c>
      <c r="BH33" s="156">
        <f t="shared" si="7"/>
        <v>70000</v>
      </c>
      <c r="BI33" s="156">
        <f t="shared" si="7"/>
        <v>28000</v>
      </c>
      <c r="BJ33" s="159">
        <f t="shared" si="20"/>
        <v>550000</v>
      </c>
      <c r="BK33" s="192"/>
      <c r="BL33" s="156">
        <v>9</v>
      </c>
      <c r="BM33" s="156">
        <f t="shared" si="8"/>
        <v>0</v>
      </c>
      <c r="BN33" s="156">
        <f t="shared" si="8"/>
        <v>0</v>
      </c>
      <c r="BO33" s="156">
        <f t="shared" si="8"/>
        <v>0</v>
      </c>
      <c r="BP33" s="156">
        <f t="shared" si="8"/>
        <v>0</v>
      </c>
      <c r="BQ33" s="156">
        <f t="shared" si="8"/>
        <v>0</v>
      </c>
      <c r="BR33" s="156">
        <f t="shared" si="8"/>
        <v>0</v>
      </c>
      <c r="BS33" s="156">
        <f t="shared" si="8"/>
        <v>0</v>
      </c>
      <c r="BT33" s="156">
        <f t="shared" si="8"/>
        <v>0</v>
      </c>
      <c r="BU33" s="156">
        <f t="shared" si="8"/>
        <v>0</v>
      </c>
      <c r="BV33" s="156">
        <f t="shared" si="8"/>
        <v>0</v>
      </c>
      <c r="BW33" s="156">
        <f t="shared" si="8"/>
        <v>0</v>
      </c>
      <c r="BX33" s="156">
        <f t="shared" si="8"/>
        <v>0</v>
      </c>
      <c r="BY33" s="156">
        <f t="shared" si="8"/>
        <v>0</v>
      </c>
      <c r="BZ33" s="156">
        <f t="shared" si="8"/>
        <v>0</v>
      </c>
      <c r="CA33" s="156">
        <f t="shared" si="8"/>
        <v>0</v>
      </c>
      <c r="CB33" s="156">
        <f t="shared" si="8"/>
        <v>0</v>
      </c>
      <c r="CC33" s="156">
        <f t="shared" si="9"/>
        <v>0</v>
      </c>
      <c r="CD33" s="156">
        <f t="shared" si="9"/>
        <v>0</v>
      </c>
      <c r="CE33" s="159">
        <f t="shared" si="21"/>
        <v>0</v>
      </c>
      <c r="CF33" s="192"/>
      <c r="CG33" s="156">
        <v>9</v>
      </c>
      <c r="CH33" s="156">
        <f t="shared" si="10"/>
        <v>0</v>
      </c>
      <c r="CI33" s="156">
        <f t="shared" si="10"/>
        <v>5000</v>
      </c>
      <c r="CJ33" s="156">
        <f t="shared" si="10"/>
        <v>0</v>
      </c>
      <c r="CK33" s="156">
        <f t="shared" si="10"/>
        <v>10000</v>
      </c>
      <c r="CL33" s="156">
        <f t="shared" si="10"/>
        <v>0</v>
      </c>
      <c r="CM33" s="156">
        <f t="shared" si="10"/>
        <v>0</v>
      </c>
      <c r="CN33" s="156">
        <f t="shared" si="10"/>
        <v>0</v>
      </c>
      <c r="CO33" s="156">
        <f t="shared" si="10"/>
        <v>0</v>
      </c>
      <c r="CP33" s="156">
        <f t="shared" si="10"/>
        <v>0</v>
      </c>
      <c r="CQ33" s="156">
        <f t="shared" si="10"/>
        <v>0</v>
      </c>
      <c r="CR33" s="156">
        <f t="shared" si="10"/>
        <v>0</v>
      </c>
      <c r="CS33" s="156">
        <f t="shared" si="10"/>
        <v>0</v>
      </c>
      <c r="CT33" s="156">
        <f t="shared" si="10"/>
        <v>0</v>
      </c>
      <c r="CU33" s="156">
        <f t="shared" si="10"/>
        <v>0</v>
      </c>
      <c r="CV33" s="156">
        <f t="shared" si="10"/>
        <v>0</v>
      </c>
      <c r="CW33" s="156">
        <f t="shared" si="10"/>
        <v>0</v>
      </c>
      <c r="CX33" s="156">
        <f t="shared" si="11"/>
        <v>0</v>
      </c>
      <c r="CY33" s="156">
        <f t="shared" si="11"/>
        <v>0</v>
      </c>
      <c r="CZ33" s="159">
        <f t="shared" si="22"/>
        <v>15000</v>
      </c>
      <c r="DA33" s="192"/>
      <c r="DB33" s="156">
        <v>9</v>
      </c>
      <c r="DC33" s="156">
        <f t="shared" si="12"/>
        <v>0</v>
      </c>
      <c r="DD33" s="156">
        <f t="shared" si="12"/>
        <v>0</v>
      </c>
      <c r="DE33" s="156">
        <f t="shared" si="12"/>
        <v>0</v>
      </c>
      <c r="DF33" s="156">
        <f t="shared" si="12"/>
        <v>0</v>
      </c>
      <c r="DG33" s="156">
        <f t="shared" si="12"/>
        <v>0</v>
      </c>
      <c r="DH33" s="156">
        <f t="shared" si="12"/>
        <v>0</v>
      </c>
      <c r="DI33" s="156">
        <f t="shared" si="12"/>
        <v>0</v>
      </c>
      <c r="DJ33" s="156">
        <f t="shared" si="12"/>
        <v>0</v>
      </c>
      <c r="DK33" s="156">
        <f t="shared" si="12"/>
        <v>0</v>
      </c>
      <c r="DL33" s="156">
        <f t="shared" si="12"/>
        <v>0</v>
      </c>
      <c r="DM33" s="156">
        <f t="shared" si="12"/>
        <v>0</v>
      </c>
      <c r="DN33" s="156">
        <f t="shared" si="12"/>
        <v>0</v>
      </c>
      <c r="DO33" s="156">
        <f t="shared" si="12"/>
        <v>0</v>
      </c>
      <c r="DP33" s="156">
        <f t="shared" si="12"/>
        <v>0</v>
      </c>
      <c r="DQ33" s="156">
        <f t="shared" si="12"/>
        <v>0</v>
      </c>
      <c r="DR33" s="156">
        <f t="shared" si="12"/>
        <v>0</v>
      </c>
      <c r="DS33" s="156">
        <f t="shared" si="13"/>
        <v>0</v>
      </c>
      <c r="DT33" s="156">
        <f t="shared" si="13"/>
        <v>0</v>
      </c>
      <c r="DU33" s="159">
        <f t="shared" si="23"/>
        <v>0</v>
      </c>
      <c r="DV33" s="192"/>
      <c r="DW33" s="156">
        <v>9</v>
      </c>
      <c r="DX33" s="156">
        <f t="shared" si="14"/>
        <v>0</v>
      </c>
      <c r="DY33" s="156">
        <f t="shared" si="14"/>
        <v>0</v>
      </c>
      <c r="DZ33" s="156">
        <f t="shared" si="14"/>
        <v>0</v>
      </c>
      <c r="EA33" s="156">
        <f t="shared" si="14"/>
        <v>0</v>
      </c>
      <c r="EB33" s="156">
        <f t="shared" si="14"/>
        <v>0</v>
      </c>
      <c r="EC33" s="156">
        <f t="shared" si="14"/>
        <v>0</v>
      </c>
      <c r="ED33" s="156">
        <f t="shared" si="14"/>
        <v>0</v>
      </c>
      <c r="EE33" s="156">
        <f t="shared" si="14"/>
        <v>0</v>
      </c>
      <c r="EF33" s="156">
        <f t="shared" si="14"/>
        <v>0</v>
      </c>
      <c r="EG33" s="156">
        <f t="shared" si="14"/>
        <v>0</v>
      </c>
      <c r="EH33" s="156">
        <f t="shared" si="14"/>
        <v>0</v>
      </c>
      <c r="EI33" s="156">
        <f t="shared" si="14"/>
        <v>0</v>
      </c>
      <c r="EJ33" s="156">
        <f t="shared" si="14"/>
        <v>0</v>
      </c>
      <c r="EK33" s="156">
        <f t="shared" si="14"/>
        <v>0</v>
      </c>
      <c r="EL33" s="156">
        <f t="shared" si="14"/>
        <v>0</v>
      </c>
      <c r="EM33" s="156">
        <f t="shared" si="14"/>
        <v>0</v>
      </c>
      <c r="EN33" s="156">
        <f t="shared" si="15"/>
        <v>0</v>
      </c>
      <c r="EO33" s="156">
        <f t="shared" si="15"/>
        <v>0</v>
      </c>
      <c r="EP33" s="159">
        <f t="shared" si="24"/>
        <v>0</v>
      </c>
      <c r="EQ33" s="192"/>
      <c r="ER33" s="156">
        <v>9</v>
      </c>
      <c r="ES33" s="156">
        <f t="shared" si="16"/>
        <v>0</v>
      </c>
      <c r="ET33" s="156">
        <f t="shared" si="16"/>
        <v>0</v>
      </c>
      <c r="EU33" s="156">
        <f t="shared" si="16"/>
        <v>0</v>
      </c>
      <c r="EV33" s="156">
        <f t="shared" si="16"/>
        <v>0</v>
      </c>
      <c r="EW33" s="156">
        <f t="shared" si="16"/>
        <v>0</v>
      </c>
      <c r="EX33" s="156">
        <f t="shared" si="16"/>
        <v>0</v>
      </c>
      <c r="EY33" s="156">
        <f t="shared" si="16"/>
        <v>0</v>
      </c>
      <c r="EZ33" s="156">
        <f t="shared" si="16"/>
        <v>0</v>
      </c>
      <c r="FA33" s="156">
        <f t="shared" si="16"/>
        <v>0</v>
      </c>
      <c r="FB33" s="156">
        <f t="shared" si="16"/>
        <v>0</v>
      </c>
      <c r="FC33" s="156">
        <f t="shared" si="16"/>
        <v>0</v>
      </c>
      <c r="FD33" s="156">
        <f t="shared" si="16"/>
        <v>0</v>
      </c>
      <c r="FE33" s="156">
        <f t="shared" si="16"/>
        <v>0</v>
      </c>
      <c r="FF33" s="156">
        <f t="shared" si="16"/>
        <v>0</v>
      </c>
      <c r="FG33" s="156">
        <f t="shared" si="16"/>
        <v>0</v>
      </c>
      <c r="FH33" s="156">
        <f t="shared" si="16"/>
        <v>0</v>
      </c>
      <c r="FI33" s="156">
        <f t="shared" si="17"/>
        <v>0</v>
      </c>
      <c r="FJ33" s="156">
        <f t="shared" si="17"/>
        <v>0</v>
      </c>
      <c r="FK33" s="159">
        <f t="shared" si="25"/>
        <v>0</v>
      </c>
      <c r="FL33" s="220"/>
      <c r="FM33" s="220"/>
      <c r="FN33" s="220">
        <f t="shared" si="26"/>
        <v>1412000</v>
      </c>
    </row>
    <row r="34" spans="1:170" x14ac:dyDescent="0.25">
      <c r="A34" s="156">
        <v>10</v>
      </c>
      <c r="B34" s="156">
        <f t="shared" si="0"/>
        <v>0</v>
      </c>
      <c r="C34" s="156">
        <f t="shared" si="0"/>
        <v>0</v>
      </c>
      <c r="D34" s="156">
        <f t="shared" si="0"/>
        <v>0</v>
      </c>
      <c r="E34" s="156">
        <f t="shared" si="0"/>
        <v>0</v>
      </c>
      <c r="F34" s="156">
        <f t="shared" si="0"/>
        <v>0</v>
      </c>
      <c r="G34" s="156">
        <f t="shared" si="0"/>
        <v>150000</v>
      </c>
      <c r="H34" s="156">
        <f t="shared" si="0"/>
        <v>0</v>
      </c>
      <c r="I34" s="156">
        <f t="shared" si="0"/>
        <v>0</v>
      </c>
      <c r="J34" s="156">
        <f t="shared" si="0"/>
        <v>60000</v>
      </c>
      <c r="K34" s="156">
        <f t="shared" si="0"/>
        <v>0</v>
      </c>
      <c r="L34" s="156">
        <f t="shared" si="1"/>
        <v>0</v>
      </c>
      <c r="M34" s="156">
        <f t="shared" si="1"/>
        <v>25000</v>
      </c>
      <c r="N34" s="156">
        <f t="shared" si="1"/>
        <v>0</v>
      </c>
      <c r="O34" s="156">
        <f t="shared" si="1"/>
        <v>0</v>
      </c>
      <c r="P34" s="156">
        <f t="shared" si="1"/>
        <v>0</v>
      </c>
      <c r="Q34" s="156">
        <f t="shared" si="1"/>
        <v>0</v>
      </c>
      <c r="R34" s="156">
        <f t="shared" si="1"/>
        <v>0</v>
      </c>
      <c r="S34" s="156">
        <f t="shared" si="1"/>
        <v>0</v>
      </c>
      <c r="T34" s="159">
        <f t="shared" si="18"/>
        <v>235000</v>
      </c>
      <c r="U34" s="192"/>
      <c r="V34" s="156">
        <v>10</v>
      </c>
      <c r="W34" s="156">
        <f t="shared" si="2"/>
        <v>0</v>
      </c>
      <c r="X34" s="156">
        <f t="shared" si="2"/>
        <v>0</v>
      </c>
      <c r="Y34" s="156">
        <f t="shared" si="2"/>
        <v>40000</v>
      </c>
      <c r="Z34" s="156">
        <f t="shared" si="2"/>
        <v>140000</v>
      </c>
      <c r="AA34" s="156">
        <f t="shared" si="2"/>
        <v>140000</v>
      </c>
      <c r="AB34" s="156">
        <f t="shared" si="2"/>
        <v>180000</v>
      </c>
      <c r="AC34" s="156">
        <f t="shared" si="2"/>
        <v>112000</v>
      </c>
      <c r="AD34" s="156">
        <f t="shared" si="2"/>
        <v>0</v>
      </c>
      <c r="AE34" s="156">
        <f t="shared" si="2"/>
        <v>0</v>
      </c>
      <c r="AF34" s="156">
        <f t="shared" si="2"/>
        <v>0</v>
      </c>
      <c r="AG34" s="156">
        <f t="shared" si="2"/>
        <v>0</v>
      </c>
      <c r="AH34" s="156">
        <f t="shared" si="2"/>
        <v>0</v>
      </c>
      <c r="AI34" s="156">
        <f t="shared" si="2"/>
        <v>0</v>
      </c>
      <c r="AJ34" s="156">
        <f t="shared" si="2"/>
        <v>0</v>
      </c>
      <c r="AK34" s="156">
        <f t="shared" si="2"/>
        <v>0</v>
      </c>
      <c r="AL34" s="156">
        <f t="shared" si="2"/>
        <v>20000</v>
      </c>
      <c r="AM34" s="156">
        <f t="shared" si="3"/>
        <v>0</v>
      </c>
      <c r="AN34" s="156">
        <f t="shared" si="3"/>
        <v>0</v>
      </c>
      <c r="AO34" s="159">
        <f t="shared" si="19"/>
        <v>632000</v>
      </c>
      <c r="AP34" s="192"/>
      <c r="AQ34" s="156">
        <v>10</v>
      </c>
      <c r="AR34" s="156">
        <f t="shared" si="4"/>
        <v>0</v>
      </c>
      <c r="AS34" s="156">
        <f t="shared" si="4"/>
        <v>0</v>
      </c>
      <c r="AT34" s="156">
        <f t="shared" si="4"/>
        <v>10000</v>
      </c>
      <c r="AU34" s="156">
        <f t="shared" si="4"/>
        <v>280000</v>
      </c>
      <c r="AV34" s="156">
        <f t="shared" si="4"/>
        <v>0</v>
      </c>
      <c r="AW34" s="156">
        <f t="shared" si="4"/>
        <v>112000</v>
      </c>
      <c r="AX34" s="156">
        <f t="shared" si="4"/>
        <v>0</v>
      </c>
      <c r="AY34" s="156">
        <f t="shared" si="4"/>
        <v>0</v>
      </c>
      <c r="AZ34" s="156">
        <f t="shared" si="5"/>
        <v>0</v>
      </c>
      <c r="BA34" s="156">
        <f t="shared" si="4"/>
        <v>0</v>
      </c>
      <c r="BB34" s="156">
        <f t="shared" si="4"/>
        <v>0</v>
      </c>
      <c r="BC34" s="156">
        <f t="shared" si="4"/>
        <v>0</v>
      </c>
      <c r="BD34" s="156">
        <f t="shared" si="4"/>
        <v>0</v>
      </c>
      <c r="BE34" s="156">
        <f t="shared" si="4"/>
        <v>0</v>
      </c>
      <c r="BF34" s="156">
        <f t="shared" si="6"/>
        <v>40000</v>
      </c>
      <c r="BG34" s="156">
        <f t="shared" si="4"/>
        <v>0</v>
      </c>
      <c r="BH34" s="156">
        <f t="shared" si="7"/>
        <v>70000</v>
      </c>
      <c r="BI34" s="156">
        <f t="shared" si="7"/>
        <v>28000</v>
      </c>
      <c r="BJ34" s="159">
        <f t="shared" si="20"/>
        <v>540000</v>
      </c>
      <c r="BK34" s="192"/>
      <c r="BL34" s="156">
        <v>10</v>
      </c>
      <c r="BM34" s="156">
        <f t="shared" si="8"/>
        <v>0</v>
      </c>
      <c r="BN34" s="156">
        <f t="shared" si="8"/>
        <v>0</v>
      </c>
      <c r="BO34" s="156">
        <f t="shared" si="8"/>
        <v>0</v>
      </c>
      <c r="BP34" s="156">
        <f t="shared" si="8"/>
        <v>0</v>
      </c>
      <c r="BQ34" s="156">
        <f t="shared" si="8"/>
        <v>0</v>
      </c>
      <c r="BR34" s="156">
        <f t="shared" si="8"/>
        <v>0</v>
      </c>
      <c r="BS34" s="156">
        <f t="shared" si="8"/>
        <v>0</v>
      </c>
      <c r="BT34" s="156">
        <f t="shared" si="8"/>
        <v>0</v>
      </c>
      <c r="BU34" s="156">
        <f t="shared" si="8"/>
        <v>0</v>
      </c>
      <c r="BV34" s="156">
        <f t="shared" si="8"/>
        <v>0</v>
      </c>
      <c r="BW34" s="156">
        <f t="shared" si="8"/>
        <v>0</v>
      </c>
      <c r="BX34" s="156">
        <f t="shared" si="8"/>
        <v>0</v>
      </c>
      <c r="BY34" s="156">
        <f t="shared" si="8"/>
        <v>0</v>
      </c>
      <c r="BZ34" s="156">
        <f t="shared" si="8"/>
        <v>0</v>
      </c>
      <c r="CA34" s="156">
        <f t="shared" si="8"/>
        <v>0</v>
      </c>
      <c r="CB34" s="156">
        <f t="shared" si="8"/>
        <v>0</v>
      </c>
      <c r="CC34" s="156">
        <f t="shared" si="9"/>
        <v>0</v>
      </c>
      <c r="CD34" s="156">
        <f t="shared" si="9"/>
        <v>0</v>
      </c>
      <c r="CE34" s="159">
        <f t="shared" si="21"/>
        <v>0</v>
      </c>
      <c r="CF34" s="192"/>
      <c r="CG34" s="156">
        <v>10</v>
      </c>
      <c r="CH34" s="156">
        <f t="shared" si="10"/>
        <v>0</v>
      </c>
      <c r="CI34" s="156">
        <f t="shared" si="10"/>
        <v>5000</v>
      </c>
      <c r="CJ34" s="156">
        <f t="shared" si="10"/>
        <v>0</v>
      </c>
      <c r="CK34" s="156">
        <f t="shared" si="10"/>
        <v>10000</v>
      </c>
      <c r="CL34" s="156">
        <f t="shared" si="10"/>
        <v>0</v>
      </c>
      <c r="CM34" s="156">
        <f t="shared" si="10"/>
        <v>0</v>
      </c>
      <c r="CN34" s="156">
        <f t="shared" si="10"/>
        <v>0</v>
      </c>
      <c r="CO34" s="156">
        <f t="shared" si="10"/>
        <v>0</v>
      </c>
      <c r="CP34" s="156">
        <f t="shared" si="10"/>
        <v>0</v>
      </c>
      <c r="CQ34" s="156">
        <f t="shared" si="10"/>
        <v>0</v>
      </c>
      <c r="CR34" s="156">
        <f t="shared" si="10"/>
        <v>0</v>
      </c>
      <c r="CS34" s="156">
        <f t="shared" si="10"/>
        <v>0</v>
      </c>
      <c r="CT34" s="156">
        <f t="shared" si="10"/>
        <v>0</v>
      </c>
      <c r="CU34" s="156">
        <f t="shared" si="10"/>
        <v>0</v>
      </c>
      <c r="CV34" s="156">
        <f t="shared" si="10"/>
        <v>0</v>
      </c>
      <c r="CW34" s="156">
        <f t="shared" si="10"/>
        <v>0</v>
      </c>
      <c r="CX34" s="156">
        <f t="shared" si="11"/>
        <v>0</v>
      </c>
      <c r="CY34" s="156">
        <f t="shared" si="11"/>
        <v>0</v>
      </c>
      <c r="CZ34" s="159">
        <f t="shared" si="22"/>
        <v>15000</v>
      </c>
      <c r="DA34" s="192"/>
      <c r="DB34" s="156">
        <v>10</v>
      </c>
      <c r="DC34" s="156">
        <f t="shared" si="12"/>
        <v>0</v>
      </c>
      <c r="DD34" s="156">
        <f t="shared" si="12"/>
        <v>0</v>
      </c>
      <c r="DE34" s="156">
        <f t="shared" si="12"/>
        <v>0</v>
      </c>
      <c r="DF34" s="156">
        <f t="shared" si="12"/>
        <v>0</v>
      </c>
      <c r="DG34" s="156">
        <f t="shared" si="12"/>
        <v>0</v>
      </c>
      <c r="DH34" s="156">
        <f t="shared" si="12"/>
        <v>0</v>
      </c>
      <c r="DI34" s="156">
        <f t="shared" si="12"/>
        <v>0</v>
      </c>
      <c r="DJ34" s="156">
        <f t="shared" si="12"/>
        <v>0</v>
      </c>
      <c r="DK34" s="156">
        <f t="shared" si="12"/>
        <v>0</v>
      </c>
      <c r="DL34" s="156">
        <f t="shared" si="12"/>
        <v>0</v>
      </c>
      <c r="DM34" s="156">
        <f t="shared" si="12"/>
        <v>0</v>
      </c>
      <c r="DN34" s="156">
        <f t="shared" si="12"/>
        <v>0</v>
      </c>
      <c r="DO34" s="156">
        <f t="shared" si="12"/>
        <v>0</v>
      </c>
      <c r="DP34" s="156">
        <f t="shared" si="12"/>
        <v>0</v>
      </c>
      <c r="DQ34" s="156">
        <f t="shared" si="12"/>
        <v>0</v>
      </c>
      <c r="DR34" s="156">
        <f t="shared" si="12"/>
        <v>0</v>
      </c>
      <c r="DS34" s="156">
        <f t="shared" si="13"/>
        <v>0</v>
      </c>
      <c r="DT34" s="156">
        <f t="shared" si="13"/>
        <v>0</v>
      </c>
      <c r="DU34" s="159">
        <f t="shared" si="23"/>
        <v>0</v>
      </c>
      <c r="DV34" s="192"/>
      <c r="DW34" s="156">
        <v>10</v>
      </c>
      <c r="DX34" s="156">
        <f t="shared" si="14"/>
        <v>0</v>
      </c>
      <c r="DY34" s="156">
        <f t="shared" si="14"/>
        <v>0</v>
      </c>
      <c r="DZ34" s="156">
        <f t="shared" si="14"/>
        <v>0</v>
      </c>
      <c r="EA34" s="156">
        <f t="shared" si="14"/>
        <v>0</v>
      </c>
      <c r="EB34" s="156">
        <f t="shared" si="14"/>
        <v>0</v>
      </c>
      <c r="EC34" s="156">
        <f t="shared" si="14"/>
        <v>0</v>
      </c>
      <c r="ED34" s="156">
        <f t="shared" si="14"/>
        <v>0</v>
      </c>
      <c r="EE34" s="156">
        <f t="shared" si="14"/>
        <v>0</v>
      </c>
      <c r="EF34" s="156">
        <f t="shared" si="14"/>
        <v>0</v>
      </c>
      <c r="EG34" s="156">
        <f t="shared" si="14"/>
        <v>0</v>
      </c>
      <c r="EH34" s="156">
        <f t="shared" si="14"/>
        <v>0</v>
      </c>
      <c r="EI34" s="156">
        <f t="shared" si="14"/>
        <v>0</v>
      </c>
      <c r="EJ34" s="156">
        <f t="shared" si="14"/>
        <v>0</v>
      </c>
      <c r="EK34" s="156">
        <f t="shared" si="14"/>
        <v>0</v>
      </c>
      <c r="EL34" s="156">
        <f t="shared" si="14"/>
        <v>0</v>
      </c>
      <c r="EM34" s="156">
        <f t="shared" si="14"/>
        <v>0</v>
      </c>
      <c r="EN34" s="156">
        <f t="shared" si="15"/>
        <v>0</v>
      </c>
      <c r="EO34" s="156">
        <f t="shared" si="15"/>
        <v>0</v>
      </c>
      <c r="EP34" s="159">
        <f t="shared" si="24"/>
        <v>0</v>
      </c>
      <c r="EQ34" s="192"/>
      <c r="ER34" s="156">
        <v>10</v>
      </c>
      <c r="ES34" s="156">
        <f t="shared" si="16"/>
        <v>0</v>
      </c>
      <c r="ET34" s="156">
        <f t="shared" si="16"/>
        <v>0</v>
      </c>
      <c r="EU34" s="156">
        <f t="shared" si="16"/>
        <v>0</v>
      </c>
      <c r="EV34" s="156">
        <f t="shared" si="16"/>
        <v>0</v>
      </c>
      <c r="EW34" s="156">
        <f t="shared" si="16"/>
        <v>0</v>
      </c>
      <c r="EX34" s="156">
        <f t="shared" si="16"/>
        <v>0</v>
      </c>
      <c r="EY34" s="156">
        <f t="shared" si="16"/>
        <v>0</v>
      </c>
      <c r="EZ34" s="156">
        <f t="shared" si="16"/>
        <v>0</v>
      </c>
      <c r="FA34" s="156">
        <f t="shared" si="16"/>
        <v>0</v>
      </c>
      <c r="FB34" s="156">
        <f t="shared" si="16"/>
        <v>0</v>
      </c>
      <c r="FC34" s="156">
        <f t="shared" si="16"/>
        <v>0</v>
      </c>
      <c r="FD34" s="156">
        <f t="shared" si="16"/>
        <v>0</v>
      </c>
      <c r="FE34" s="156">
        <f t="shared" si="16"/>
        <v>0</v>
      </c>
      <c r="FF34" s="156">
        <f t="shared" si="16"/>
        <v>0</v>
      </c>
      <c r="FG34" s="156">
        <f t="shared" si="16"/>
        <v>0</v>
      </c>
      <c r="FH34" s="156">
        <f t="shared" si="16"/>
        <v>0</v>
      </c>
      <c r="FI34" s="156">
        <f t="shared" si="17"/>
        <v>0</v>
      </c>
      <c r="FJ34" s="156">
        <f t="shared" si="17"/>
        <v>0</v>
      </c>
      <c r="FK34" s="159">
        <f t="shared" si="25"/>
        <v>0</v>
      </c>
      <c r="FL34" s="220"/>
      <c r="FM34" s="220"/>
      <c r="FN34" s="220">
        <f t="shared" si="26"/>
        <v>1422000</v>
      </c>
    </row>
    <row r="35" spans="1:170" x14ac:dyDescent="0.25">
      <c r="A35" s="156">
        <v>11</v>
      </c>
      <c r="B35" s="156">
        <f t="shared" si="0"/>
        <v>0</v>
      </c>
      <c r="C35" s="156">
        <f t="shared" si="0"/>
        <v>0</v>
      </c>
      <c r="D35" s="156">
        <f t="shared" si="0"/>
        <v>0</v>
      </c>
      <c r="E35" s="156">
        <f t="shared" si="0"/>
        <v>0</v>
      </c>
      <c r="F35" s="156">
        <f t="shared" si="0"/>
        <v>0</v>
      </c>
      <c r="G35" s="156">
        <f t="shared" si="0"/>
        <v>150000</v>
      </c>
      <c r="H35" s="156">
        <f t="shared" si="0"/>
        <v>0</v>
      </c>
      <c r="I35" s="156">
        <f t="shared" si="0"/>
        <v>0</v>
      </c>
      <c r="J35" s="156">
        <f t="shared" si="0"/>
        <v>60000</v>
      </c>
      <c r="K35" s="156">
        <f t="shared" si="0"/>
        <v>0</v>
      </c>
      <c r="L35" s="156">
        <f t="shared" si="1"/>
        <v>0</v>
      </c>
      <c r="M35" s="156">
        <f t="shared" si="1"/>
        <v>25000</v>
      </c>
      <c r="N35" s="156">
        <f t="shared" si="1"/>
        <v>0</v>
      </c>
      <c r="O35" s="156">
        <f t="shared" si="1"/>
        <v>0</v>
      </c>
      <c r="P35" s="156">
        <f t="shared" si="1"/>
        <v>0</v>
      </c>
      <c r="Q35" s="156">
        <f t="shared" si="1"/>
        <v>0</v>
      </c>
      <c r="R35" s="156">
        <f t="shared" si="1"/>
        <v>0</v>
      </c>
      <c r="S35" s="156">
        <f t="shared" si="1"/>
        <v>0</v>
      </c>
      <c r="T35" s="159">
        <f t="shared" si="18"/>
        <v>235000</v>
      </c>
      <c r="U35" s="192"/>
      <c r="V35" s="156">
        <v>11</v>
      </c>
      <c r="W35" s="156">
        <f t="shared" si="2"/>
        <v>400000</v>
      </c>
      <c r="X35" s="156">
        <f t="shared" si="2"/>
        <v>0</v>
      </c>
      <c r="Y35" s="156">
        <f t="shared" si="2"/>
        <v>40000</v>
      </c>
      <c r="Z35" s="156">
        <f t="shared" si="2"/>
        <v>140000</v>
      </c>
      <c r="AA35" s="156">
        <f t="shared" si="2"/>
        <v>140000</v>
      </c>
      <c r="AB35" s="156">
        <f t="shared" si="2"/>
        <v>180000</v>
      </c>
      <c r="AC35" s="156">
        <f t="shared" si="2"/>
        <v>112000</v>
      </c>
      <c r="AD35" s="156">
        <f t="shared" si="2"/>
        <v>0</v>
      </c>
      <c r="AE35" s="156">
        <f t="shared" si="2"/>
        <v>0</v>
      </c>
      <c r="AF35" s="156">
        <f t="shared" si="2"/>
        <v>0</v>
      </c>
      <c r="AG35" s="156">
        <f t="shared" si="2"/>
        <v>0</v>
      </c>
      <c r="AH35" s="156">
        <f t="shared" si="2"/>
        <v>0</v>
      </c>
      <c r="AI35" s="156">
        <f t="shared" si="2"/>
        <v>0</v>
      </c>
      <c r="AJ35" s="156">
        <f t="shared" si="2"/>
        <v>0</v>
      </c>
      <c r="AK35" s="156">
        <f t="shared" si="2"/>
        <v>0</v>
      </c>
      <c r="AL35" s="156">
        <f t="shared" si="2"/>
        <v>0</v>
      </c>
      <c r="AM35" s="156">
        <f t="shared" si="3"/>
        <v>0</v>
      </c>
      <c r="AN35" s="156">
        <f t="shared" si="3"/>
        <v>0</v>
      </c>
      <c r="AO35" s="159">
        <f t="shared" si="19"/>
        <v>1012000</v>
      </c>
      <c r="AP35" s="192"/>
      <c r="AQ35" s="156">
        <v>11</v>
      </c>
      <c r="AR35" s="156">
        <f t="shared" si="4"/>
        <v>10000</v>
      </c>
      <c r="AS35" s="156">
        <f t="shared" si="4"/>
        <v>0</v>
      </c>
      <c r="AT35" s="156">
        <f t="shared" si="4"/>
        <v>10000</v>
      </c>
      <c r="AU35" s="156">
        <f t="shared" si="4"/>
        <v>280000</v>
      </c>
      <c r="AV35" s="156">
        <f t="shared" si="4"/>
        <v>0</v>
      </c>
      <c r="AW35" s="156">
        <f t="shared" si="4"/>
        <v>112000</v>
      </c>
      <c r="AX35" s="156">
        <f t="shared" si="4"/>
        <v>0</v>
      </c>
      <c r="AY35" s="156">
        <f t="shared" si="4"/>
        <v>0</v>
      </c>
      <c r="AZ35" s="156">
        <f t="shared" si="5"/>
        <v>0</v>
      </c>
      <c r="BA35" s="156">
        <f t="shared" si="4"/>
        <v>0</v>
      </c>
      <c r="BB35" s="156">
        <f t="shared" si="4"/>
        <v>0</v>
      </c>
      <c r="BC35" s="156">
        <f t="shared" si="4"/>
        <v>0</v>
      </c>
      <c r="BD35" s="156">
        <f t="shared" si="4"/>
        <v>0</v>
      </c>
      <c r="BE35" s="156">
        <f t="shared" si="4"/>
        <v>0</v>
      </c>
      <c r="BF35" s="156">
        <f t="shared" si="6"/>
        <v>40000</v>
      </c>
      <c r="BG35" s="156">
        <f t="shared" si="4"/>
        <v>0</v>
      </c>
      <c r="BH35" s="156">
        <f t="shared" si="7"/>
        <v>70000</v>
      </c>
      <c r="BI35" s="156">
        <f t="shared" si="7"/>
        <v>28000</v>
      </c>
      <c r="BJ35" s="159">
        <f t="shared" si="20"/>
        <v>550000</v>
      </c>
      <c r="BK35" s="192"/>
      <c r="BL35" s="156">
        <v>11</v>
      </c>
      <c r="BM35" s="156">
        <f t="shared" si="8"/>
        <v>0</v>
      </c>
      <c r="BN35" s="156">
        <f t="shared" si="8"/>
        <v>0</v>
      </c>
      <c r="BO35" s="156">
        <f t="shared" si="8"/>
        <v>0</v>
      </c>
      <c r="BP35" s="156">
        <f t="shared" si="8"/>
        <v>0</v>
      </c>
      <c r="BQ35" s="156">
        <f t="shared" si="8"/>
        <v>0</v>
      </c>
      <c r="BR35" s="156">
        <f t="shared" si="8"/>
        <v>0</v>
      </c>
      <c r="BS35" s="156">
        <f t="shared" si="8"/>
        <v>0</v>
      </c>
      <c r="BT35" s="156">
        <f t="shared" si="8"/>
        <v>0</v>
      </c>
      <c r="BU35" s="156">
        <f t="shared" si="8"/>
        <v>0</v>
      </c>
      <c r="BV35" s="156">
        <f t="shared" si="8"/>
        <v>0</v>
      </c>
      <c r="BW35" s="156">
        <f t="shared" si="8"/>
        <v>0</v>
      </c>
      <c r="BX35" s="156">
        <f t="shared" si="8"/>
        <v>0</v>
      </c>
      <c r="BY35" s="156">
        <f t="shared" si="8"/>
        <v>0</v>
      </c>
      <c r="BZ35" s="156">
        <f t="shared" si="8"/>
        <v>0</v>
      </c>
      <c r="CA35" s="156">
        <f t="shared" si="8"/>
        <v>0</v>
      </c>
      <c r="CB35" s="156">
        <f t="shared" si="8"/>
        <v>0</v>
      </c>
      <c r="CC35" s="156">
        <f t="shared" si="9"/>
        <v>0</v>
      </c>
      <c r="CD35" s="156">
        <f t="shared" si="9"/>
        <v>0</v>
      </c>
      <c r="CE35" s="159">
        <f t="shared" si="21"/>
        <v>0</v>
      </c>
      <c r="CF35" s="192"/>
      <c r="CG35" s="156">
        <v>11</v>
      </c>
      <c r="CH35" s="156">
        <f t="shared" si="10"/>
        <v>0</v>
      </c>
      <c r="CI35" s="156">
        <f t="shared" si="10"/>
        <v>5000</v>
      </c>
      <c r="CJ35" s="156">
        <f t="shared" si="10"/>
        <v>0</v>
      </c>
      <c r="CK35" s="156">
        <f t="shared" si="10"/>
        <v>10000</v>
      </c>
      <c r="CL35" s="156">
        <f t="shared" si="10"/>
        <v>0</v>
      </c>
      <c r="CM35" s="156">
        <f t="shared" si="10"/>
        <v>0</v>
      </c>
      <c r="CN35" s="156">
        <f t="shared" si="10"/>
        <v>0</v>
      </c>
      <c r="CO35" s="156">
        <f t="shared" si="10"/>
        <v>0</v>
      </c>
      <c r="CP35" s="156">
        <f t="shared" si="10"/>
        <v>0</v>
      </c>
      <c r="CQ35" s="156">
        <f t="shared" si="10"/>
        <v>0</v>
      </c>
      <c r="CR35" s="156">
        <f t="shared" si="10"/>
        <v>0</v>
      </c>
      <c r="CS35" s="156">
        <f t="shared" si="10"/>
        <v>0</v>
      </c>
      <c r="CT35" s="156">
        <f t="shared" si="10"/>
        <v>0</v>
      </c>
      <c r="CU35" s="156">
        <f t="shared" si="10"/>
        <v>0</v>
      </c>
      <c r="CV35" s="156">
        <f t="shared" si="10"/>
        <v>0</v>
      </c>
      <c r="CW35" s="156">
        <f t="shared" si="10"/>
        <v>0</v>
      </c>
      <c r="CX35" s="156">
        <f t="shared" si="11"/>
        <v>0</v>
      </c>
      <c r="CY35" s="156">
        <f t="shared" si="11"/>
        <v>0</v>
      </c>
      <c r="CZ35" s="159">
        <f t="shared" si="22"/>
        <v>15000</v>
      </c>
      <c r="DA35" s="192"/>
      <c r="DB35" s="156">
        <v>11</v>
      </c>
      <c r="DC35" s="156">
        <f t="shared" si="12"/>
        <v>0</v>
      </c>
      <c r="DD35" s="156">
        <f t="shared" si="12"/>
        <v>0</v>
      </c>
      <c r="DE35" s="156">
        <f t="shared" si="12"/>
        <v>0</v>
      </c>
      <c r="DF35" s="156">
        <f t="shared" si="12"/>
        <v>0</v>
      </c>
      <c r="DG35" s="156">
        <f t="shared" si="12"/>
        <v>0</v>
      </c>
      <c r="DH35" s="156">
        <f t="shared" si="12"/>
        <v>0</v>
      </c>
      <c r="DI35" s="156">
        <f t="shared" si="12"/>
        <v>0</v>
      </c>
      <c r="DJ35" s="156">
        <f t="shared" si="12"/>
        <v>0</v>
      </c>
      <c r="DK35" s="156">
        <f t="shared" si="12"/>
        <v>0</v>
      </c>
      <c r="DL35" s="156">
        <f t="shared" si="12"/>
        <v>0</v>
      </c>
      <c r="DM35" s="156">
        <f t="shared" si="12"/>
        <v>0</v>
      </c>
      <c r="DN35" s="156">
        <f t="shared" si="12"/>
        <v>0</v>
      </c>
      <c r="DO35" s="156">
        <f t="shared" si="12"/>
        <v>0</v>
      </c>
      <c r="DP35" s="156">
        <f t="shared" si="12"/>
        <v>0</v>
      </c>
      <c r="DQ35" s="156">
        <f t="shared" si="12"/>
        <v>0</v>
      </c>
      <c r="DR35" s="156">
        <f t="shared" si="12"/>
        <v>0</v>
      </c>
      <c r="DS35" s="156">
        <f t="shared" si="13"/>
        <v>0</v>
      </c>
      <c r="DT35" s="156">
        <f t="shared" si="13"/>
        <v>0</v>
      </c>
      <c r="DU35" s="159">
        <f t="shared" si="23"/>
        <v>0</v>
      </c>
      <c r="DV35" s="192"/>
      <c r="DW35" s="156">
        <v>11</v>
      </c>
      <c r="DX35" s="156">
        <f t="shared" si="14"/>
        <v>0</v>
      </c>
      <c r="DY35" s="156">
        <f t="shared" si="14"/>
        <v>0</v>
      </c>
      <c r="DZ35" s="156">
        <f t="shared" si="14"/>
        <v>0</v>
      </c>
      <c r="EA35" s="156">
        <f t="shared" si="14"/>
        <v>0</v>
      </c>
      <c r="EB35" s="156">
        <f t="shared" si="14"/>
        <v>0</v>
      </c>
      <c r="EC35" s="156">
        <f t="shared" si="14"/>
        <v>0</v>
      </c>
      <c r="ED35" s="156">
        <f t="shared" si="14"/>
        <v>0</v>
      </c>
      <c r="EE35" s="156">
        <f t="shared" si="14"/>
        <v>0</v>
      </c>
      <c r="EF35" s="156">
        <f t="shared" si="14"/>
        <v>0</v>
      </c>
      <c r="EG35" s="156">
        <f t="shared" si="14"/>
        <v>0</v>
      </c>
      <c r="EH35" s="156">
        <f t="shared" si="14"/>
        <v>0</v>
      </c>
      <c r="EI35" s="156">
        <f t="shared" si="14"/>
        <v>0</v>
      </c>
      <c r="EJ35" s="156">
        <f t="shared" si="14"/>
        <v>0</v>
      </c>
      <c r="EK35" s="156">
        <f t="shared" si="14"/>
        <v>0</v>
      </c>
      <c r="EL35" s="156">
        <f t="shared" si="14"/>
        <v>0</v>
      </c>
      <c r="EM35" s="156">
        <f t="shared" si="14"/>
        <v>0</v>
      </c>
      <c r="EN35" s="156">
        <f t="shared" si="15"/>
        <v>0</v>
      </c>
      <c r="EO35" s="156">
        <f t="shared" si="15"/>
        <v>0</v>
      </c>
      <c r="EP35" s="159">
        <f t="shared" si="24"/>
        <v>0</v>
      </c>
      <c r="EQ35" s="192"/>
      <c r="ER35" s="156">
        <v>11</v>
      </c>
      <c r="ES35" s="156">
        <f t="shared" si="16"/>
        <v>0</v>
      </c>
      <c r="ET35" s="156">
        <f t="shared" si="16"/>
        <v>0</v>
      </c>
      <c r="EU35" s="156">
        <f t="shared" si="16"/>
        <v>0</v>
      </c>
      <c r="EV35" s="156">
        <f t="shared" si="16"/>
        <v>0</v>
      </c>
      <c r="EW35" s="156">
        <f t="shared" si="16"/>
        <v>0</v>
      </c>
      <c r="EX35" s="156">
        <f t="shared" si="16"/>
        <v>0</v>
      </c>
      <c r="EY35" s="156">
        <f t="shared" si="16"/>
        <v>0</v>
      </c>
      <c r="EZ35" s="156">
        <f t="shared" si="16"/>
        <v>0</v>
      </c>
      <c r="FA35" s="156">
        <f t="shared" si="16"/>
        <v>0</v>
      </c>
      <c r="FB35" s="156">
        <f t="shared" si="16"/>
        <v>0</v>
      </c>
      <c r="FC35" s="156">
        <f t="shared" si="16"/>
        <v>0</v>
      </c>
      <c r="FD35" s="156">
        <f t="shared" si="16"/>
        <v>0</v>
      </c>
      <c r="FE35" s="156">
        <f t="shared" si="16"/>
        <v>0</v>
      </c>
      <c r="FF35" s="156">
        <f t="shared" si="16"/>
        <v>0</v>
      </c>
      <c r="FG35" s="156">
        <f t="shared" si="16"/>
        <v>0</v>
      </c>
      <c r="FH35" s="156">
        <f t="shared" si="16"/>
        <v>0</v>
      </c>
      <c r="FI35" s="156">
        <f t="shared" si="17"/>
        <v>0</v>
      </c>
      <c r="FJ35" s="156">
        <f t="shared" si="17"/>
        <v>0</v>
      </c>
      <c r="FK35" s="159">
        <f t="shared" si="25"/>
        <v>0</v>
      </c>
      <c r="FL35" s="220"/>
      <c r="FM35" s="220"/>
      <c r="FN35" s="220">
        <f t="shared" si="26"/>
        <v>1812000</v>
      </c>
    </row>
    <row r="36" spans="1:170" x14ac:dyDescent="0.25">
      <c r="A36" s="156">
        <v>12</v>
      </c>
      <c r="B36" s="156">
        <f t="shared" si="0"/>
        <v>0</v>
      </c>
      <c r="C36" s="156">
        <f t="shared" si="0"/>
        <v>0</v>
      </c>
      <c r="D36" s="156">
        <f t="shared" si="0"/>
        <v>0</v>
      </c>
      <c r="E36" s="156">
        <f t="shared" si="0"/>
        <v>0</v>
      </c>
      <c r="F36" s="156">
        <f t="shared" si="0"/>
        <v>0</v>
      </c>
      <c r="G36" s="156">
        <f t="shared" si="0"/>
        <v>150000</v>
      </c>
      <c r="H36" s="156">
        <f t="shared" si="0"/>
        <v>0</v>
      </c>
      <c r="I36" s="156">
        <f t="shared" si="0"/>
        <v>0</v>
      </c>
      <c r="J36" s="156">
        <f t="shared" si="0"/>
        <v>60000</v>
      </c>
      <c r="K36" s="156">
        <f t="shared" si="0"/>
        <v>0</v>
      </c>
      <c r="L36" s="156">
        <f t="shared" si="1"/>
        <v>0</v>
      </c>
      <c r="M36" s="156">
        <f t="shared" si="1"/>
        <v>25000</v>
      </c>
      <c r="N36" s="156">
        <f t="shared" si="1"/>
        <v>0</v>
      </c>
      <c r="O36" s="156">
        <f t="shared" si="1"/>
        <v>0</v>
      </c>
      <c r="P36" s="156">
        <f t="shared" si="1"/>
        <v>0</v>
      </c>
      <c r="Q36" s="156">
        <f t="shared" si="1"/>
        <v>0</v>
      </c>
      <c r="R36" s="156">
        <f t="shared" si="1"/>
        <v>0</v>
      </c>
      <c r="S36" s="156">
        <f t="shared" si="1"/>
        <v>0</v>
      </c>
      <c r="T36" s="159">
        <f t="shared" si="18"/>
        <v>235000</v>
      </c>
      <c r="U36" s="192"/>
      <c r="V36" s="156">
        <v>12</v>
      </c>
      <c r="W36" s="156">
        <f t="shared" si="2"/>
        <v>0</v>
      </c>
      <c r="X36" s="156">
        <f t="shared" si="2"/>
        <v>0</v>
      </c>
      <c r="Y36" s="156">
        <f t="shared" si="2"/>
        <v>40000</v>
      </c>
      <c r="Z36" s="156">
        <f t="shared" si="2"/>
        <v>140000</v>
      </c>
      <c r="AA36" s="156">
        <f t="shared" si="2"/>
        <v>140000</v>
      </c>
      <c r="AB36" s="156">
        <f t="shared" si="2"/>
        <v>180000</v>
      </c>
      <c r="AC36" s="156">
        <f t="shared" si="2"/>
        <v>112000</v>
      </c>
      <c r="AD36" s="156">
        <f t="shared" si="2"/>
        <v>0</v>
      </c>
      <c r="AE36" s="156">
        <f t="shared" si="2"/>
        <v>0</v>
      </c>
      <c r="AF36" s="156">
        <f t="shared" si="2"/>
        <v>0</v>
      </c>
      <c r="AG36" s="156">
        <f t="shared" si="2"/>
        <v>0</v>
      </c>
      <c r="AH36" s="156">
        <f t="shared" si="2"/>
        <v>0</v>
      </c>
      <c r="AI36" s="156">
        <f t="shared" si="2"/>
        <v>0</v>
      </c>
      <c r="AJ36" s="156">
        <f t="shared" si="2"/>
        <v>0</v>
      </c>
      <c r="AK36" s="156">
        <f t="shared" si="2"/>
        <v>0</v>
      </c>
      <c r="AL36" s="156">
        <f t="shared" si="2"/>
        <v>0</v>
      </c>
      <c r="AM36" s="156">
        <f t="shared" si="3"/>
        <v>0</v>
      </c>
      <c r="AN36" s="156">
        <f t="shared" si="3"/>
        <v>0</v>
      </c>
      <c r="AO36" s="159">
        <f t="shared" si="19"/>
        <v>612000</v>
      </c>
      <c r="AP36" s="192"/>
      <c r="AQ36" s="156">
        <v>12</v>
      </c>
      <c r="AR36" s="156">
        <f t="shared" si="4"/>
        <v>0</v>
      </c>
      <c r="AS36" s="156">
        <f t="shared" si="4"/>
        <v>0</v>
      </c>
      <c r="AT36" s="156">
        <f t="shared" si="4"/>
        <v>10000</v>
      </c>
      <c r="AU36" s="156">
        <f t="shared" si="4"/>
        <v>280000</v>
      </c>
      <c r="AV36" s="156">
        <f t="shared" si="4"/>
        <v>0</v>
      </c>
      <c r="AW36" s="156">
        <f t="shared" si="4"/>
        <v>112000</v>
      </c>
      <c r="AX36" s="156">
        <f t="shared" si="4"/>
        <v>0</v>
      </c>
      <c r="AY36" s="156">
        <f t="shared" si="4"/>
        <v>0</v>
      </c>
      <c r="AZ36" s="156">
        <f t="shared" si="5"/>
        <v>0</v>
      </c>
      <c r="BA36" s="156">
        <f t="shared" si="4"/>
        <v>0</v>
      </c>
      <c r="BB36" s="156">
        <f t="shared" si="4"/>
        <v>0</v>
      </c>
      <c r="BC36" s="156">
        <f t="shared" si="4"/>
        <v>0</v>
      </c>
      <c r="BD36" s="156">
        <f t="shared" si="4"/>
        <v>0</v>
      </c>
      <c r="BE36" s="156">
        <f t="shared" si="4"/>
        <v>0</v>
      </c>
      <c r="BF36" s="156">
        <f t="shared" si="6"/>
        <v>40000</v>
      </c>
      <c r="BG36" s="156">
        <f t="shared" si="4"/>
        <v>0</v>
      </c>
      <c r="BH36" s="156">
        <f t="shared" si="7"/>
        <v>70000</v>
      </c>
      <c r="BI36" s="156">
        <f t="shared" si="7"/>
        <v>28000</v>
      </c>
      <c r="BJ36" s="159">
        <f t="shared" si="20"/>
        <v>540000</v>
      </c>
      <c r="BK36" s="192"/>
      <c r="BL36" s="156">
        <v>12</v>
      </c>
      <c r="BM36" s="156">
        <f t="shared" si="8"/>
        <v>0</v>
      </c>
      <c r="BN36" s="156">
        <f t="shared" si="8"/>
        <v>0</v>
      </c>
      <c r="BO36" s="156">
        <f t="shared" si="8"/>
        <v>0</v>
      </c>
      <c r="BP36" s="156">
        <f t="shared" si="8"/>
        <v>0</v>
      </c>
      <c r="BQ36" s="156">
        <f t="shared" si="8"/>
        <v>0</v>
      </c>
      <c r="BR36" s="156">
        <f t="shared" si="8"/>
        <v>0</v>
      </c>
      <c r="BS36" s="156">
        <f t="shared" si="8"/>
        <v>0</v>
      </c>
      <c r="BT36" s="156">
        <f t="shared" si="8"/>
        <v>0</v>
      </c>
      <c r="BU36" s="156">
        <f t="shared" si="8"/>
        <v>0</v>
      </c>
      <c r="BV36" s="156">
        <f t="shared" si="8"/>
        <v>0</v>
      </c>
      <c r="BW36" s="156">
        <f t="shared" si="8"/>
        <v>0</v>
      </c>
      <c r="BX36" s="156">
        <f t="shared" si="8"/>
        <v>0</v>
      </c>
      <c r="BY36" s="156">
        <f t="shared" si="8"/>
        <v>0</v>
      </c>
      <c r="BZ36" s="156">
        <f t="shared" si="8"/>
        <v>0</v>
      </c>
      <c r="CA36" s="156">
        <f t="shared" si="8"/>
        <v>0</v>
      </c>
      <c r="CB36" s="156">
        <f t="shared" si="8"/>
        <v>0</v>
      </c>
      <c r="CC36" s="156">
        <f t="shared" si="9"/>
        <v>0</v>
      </c>
      <c r="CD36" s="156">
        <f t="shared" si="9"/>
        <v>0</v>
      </c>
      <c r="CE36" s="159">
        <f t="shared" si="21"/>
        <v>0</v>
      </c>
      <c r="CF36" s="192"/>
      <c r="CG36" s="156">
        <v>12</v>
      </c>
      <c r="CH36" s="156">
        <f t="shared" si="10"/>
        <v>0</v>
      </c>
      <c r="CI36" s="156">
        <f t="shared" si="10"/>
        <v>5000</v>
      </c>
      <c r="CJ36" s="156">
        <f t="shared" si="10"/>
        <v>0</v>
      </c>
      <c r="CK36" s="156">
        <f t="shared" si="10"/>
        <v>10000</v>
      </c>
      <c r="CL36" s="156">
        <f t="shared" si="10"/>
        <v>0</v>
      </c>
      <c r="CM36" s="156">
        <f t="shared" si="10"/>
        <v>0</v>
      </c>
      <c r="CN36" s="156">
        <f t="shared" si="10"/>
        <v>0</v>
      </c>
      <c r="CO36" s="156">
        <f t="shared" si="10"/>
        <v>0</v>
      </c>
      <c r="CP36" s="156">
        <f t="shared" si="10"/>
        <v>0</v>
      </c>
      <c r="CQ36" s="156">
        <f t="shared" si="10"/>
        <v>0</v>
      </c>
      <c r="CR36" s="156">
        <f t="shared" si="10"/>
        <v>0</v>
      </c>
      <c r="CS36" s="156">
        <f t="shared" si="10"/>
        <v>0</v>
      </c>
      <c r="CT36" s="156">
        <f t="shared" si="10"/>
        <v>0</v>
      </c>
      <c r="CU36" s="156">
        <f t="shared" si="10"/>
        <v>0</v>
      </c>
      <c r="CV36" s="156">
        <f t="shared" si="10"/>
        <v>0</v>
      </c>
      <c r="CW36" s="156">
        <f t="shared" si="10"/>
        <v>0</v>
      </c>
      <c r="CX36" s="156">
        <f t="shared" si="11"/>
        <v>0</v>
      </c>
      <c r="CY36" s="156">
        <f t="shared" si="11"/>
        <v>0</v>
      </c>
      <c r="CZ36" s="159">
        <f t="shared" si="22"/>
        <v>15000</v>
      </c>
      <c r="DA36" s="192"/>
      <c r="DB36" s="156">
        <v>12</v>
      </c>
      <c r="DC36" s="156">
        <f t="shared" si="12"/>
        <v>0</v>
      </c>
      <c r="DD36" s="156">
        <f t="shared" si="12"/>
        <v>0</v>
      </c>
      <c r="DE36" s="156">
        <f t="shared" si="12"/>
        <v>0</v>
      </c>
      <c r="DF36" s="156">
        <f t="shared" si="12"/>
        <v>0</v>
      </c>
      <c r="DG36" s="156">
        <f t="shared" si="12"/>
        <v>0</v>
      </c>
      <c r="DH36" s="156">
        <f t="shared" si="12"/>
        <v>0</v>
      </c>
      <c r="DI36" s="156">
        <f t="shared" si="12"/>
        <v>0</v>
      </c>
      <c r="DJ36" s="156">
        <f t="shared" si="12"/>
        <v>0</v>
      </c>
      <c r="DK36" s="156">
        <f t="shared" si="12"/>
        <v>0</v>
      </c>
      <c r="DL36" s="156">
        <f t="shared" si="12"/>
        <v>0</v>
      </c>
      <c r="DM36" s="156">
        <f t="shared" si="12"/>
        <v>0</v>
      </c>
      <c r="DN36" s="156">
        <f t="shared" si="12"/>
        <v>0</v>
      </c>
      <c r="DO36" s="156">
        <f t="shared" si="12"/>
        <v>0</v>
      </c>
      <c r="DP36" s="156">
        <f t="shared" si="12"/>
        <v>0</v>
      </c>
      <c r="DQ36" s="156">
        <f t="shared" si="12"/>
        <v>0</v>
      </c>
      <c r="DR36" s="156">
        <f t="shared" si="12"/>
        <v>0</v>
      </c>
      <c r="DS36" s="156">
        <f t="shared" si="13"/>
        <v>0</v>
      </c>
      <c r="DT36" s="156">
        <f t="shared" si="13"/>
        <v>0</v>
      </c>
      <c r="DU36" s="159">
        <f t="shared" si="23"/>
        <v>0</v>
      </c>
      <c r="DV36" s="192"/>
      <c r="DW36" s="156">
        <v>12</v>
      </c>
      <c r="DX36" s="156">
        <f t="shared" si="14"/>
        <v>0</v>
      </c>
      <c r="DY36" s="156">
        <f t="shared" si="14"/>
        <v>0</v>
      </c>
      <c r="DZ36" s="156">
        <f t="shared" si="14"/>
        <v>0</v>
      </c>
      <c r="EA36" s="156">
        <f t="shared" si="14"/>
        <v>0</v>
      </c>
      <c r="EB36" s="156">
        <f t="shared" si="14"/>
        <v>0</v>
      </c>
      <c r="EC36" s="156">
        <f t="shared" si="14"/>
        <v>0</v>
      </c>
      <c r="ED36" s="156">
        <f t="shared" si="14"/>
        <v>0</v>
      </c>
      <c r="EE36" s="156">
        <f t="shared" si="14"/>
        <v>0</v>
      </c>
      <c r="EF36" s="156">
        <f t="shared" si="14"/>
        <v>0</v>
      </c>
      <c r="EG36" s="156">
        <f t="shared" si="14"/>
        <v>0</v>
      </c>
      <c r="EH36" s="156">
        <f t="shared" si="14"/>
        <v>0</v>
      </c>
      <c r="EI36" s="156">
        <f t="shared" si="14"/>
        <v>0</v>
      </c>
      <c r="EJ36" s="156">
        <f t="shared" si="14"/>
        <v>0</v>
      </c>
      <c r="EK36" s="156">
        <f t="shared" si="14"/>
        <v>0</v>
      </c>
      <c r="EL36" s="156">
        <f t="shared" si="14"/>
        <v>0</v>
      </c>
      <c r="EM36" s="156">
        <f t="shared" si="14"/>
        <v>0</v>
      </c>
      <c r="EN36" s="156">
        <f t="shared" si="15"/>
        <v>0</v>
      </c>
      <c r="EO36" s="156">
        <f t="shared" si="15"/>
        <v>0</v>
      </c>
      <c r="EP36" s="159">
        <f t="shared" si="24"/>
        <v>0</v>
      </c>
      <c r="EQ36" s="192"/>
      <c r="ER36" s="156">
        <v>12</v>
      </c>
      <c r="ES36" s="156">
        <f t="shared" si="16"/>
        <v>0</v>
      </c>
      <c r="ET36" s="156">
        <f t="shared" si="16"/>
        <v>0</v>
      </c>
      <c r="EU36" s="156">
        <f t="shared" si="16"/>
        <v>0</v>
      </c>
      <c r="EV36" s="156">
        <f t="shared" si="16"/>
        <v>0</v>
      </c>
      <c r="EW36" s="156">
        <f t="shared" si="16"/>
        <v>0</v>
      </c>
      <c r="EX36" s="156">
        <f t="shared" si="16"/>
        <v>0</v>
      </c>
      <c r="EY36" s="156">
        <f t="shared" si="16"/>
        <v>0</v>
      </c>
      <c r="EZ36" s="156">
        <f t="shared" si="16"/>
        <v>0</v>
      </c>
      <c r="FA36" s="156">
        <f t="shared" si="16"/>
        <v>0</v>
      </c>
      <c r="FB36" s="156">
        <f t="shared" si="16"/>
        <v>0</v>
      </c>
      <c r="FC36" s="156">
        <f t="shared" si="16"/>
        <v>0</v>
      </c>
      <c r="FD36" s="156">
        <f t="shared" si="16"/>
        <v>0</v>
      </c>
      <c r="FE36" s="156">
        <f t="shared" si="16"/>
        <v>0</v>
      </c>
      <c r="FF36" s="156">
        <f t="shared" si="16"/>
        <v>0</v>
      </c>
      <c r="FG36" s="156">
        <f t="shared" si="16"/>
        <v>0</v>
      </c>
      <c r="FH36" s="156">
        <f t="shared" si="16"/>
        <v>0</v>
      </c>
      <c r="FI36" s="156">
        <f t="shared" si="17"/>
        <v>0</v>
      </c>
      <c r="FJ36" s="156">
        <f t="shared" si="17"/>
        <v>0</v>
      </c>
      <c r="FK36" s="159">
        <f t="shared" si="25"/>
        <v>0</v>
      </c>
      <c r="FL36" s="220"/>
      <c r="FM36" s="220"/>
      <c r="FN36" s="220">
        <f t="shared" si="26"/>
        <v>1402000</v>
      </c>
    </row>
    <row r="37" spans="1:170" x14ac:dyDescent="0.25">
      <c r="A37" s="156">
        <v>13</v>
      </c>
      <c r="B37" s="156">
        <f t="shared" si="0"/>
        <v>0</v>
      </c>
      <c r="C37" s="156">
        <f t="shared" si="0"/>
        <v>0</v>
      </c>
      <c r="D37" s="156">
        <f t="shared" si="0"/>
        <v>0</v>
      </c>
      <c r="E37" s="156">
        <f t="shared" si="0"/>
        <v>0</v>
      </c>
      <c r="F37" s="156">
        <f t="shared" si="0"/>
        <v>0</v>
      </c>
      <c r="G37" s="156">
        <f t="shared" si="0"/>
        <v>150000</v>
      </c>
      <c r="H37" s="156">
        <f t="shared" si="0"/>
        <v>0</v>
      </c>
      <c r="I37" s="156">
        <f t="shared" si="0"/>
        <v>0</v>
      </c>
      <c r="J37" s="156">
        <f t="shared" si="0"/>
        <v>60000</v>
      </c>
      <c r="K37" s="156">
        <f t="shared" si="0"/>
        <v>0</v>
      </c>
      <c r="L37" s="156">
        <f t="shared" si="1"/>
        <v>0</v>
      </c>
      <c r="M37" s="156">
        <f t="shared" si="1"/>
        <v>25000</v>
      </c>
      <c r="N37" s="156">
        <f t="shared" si="1"/>
        <v>0</v>
      </c>
      <c r="O37" s="156">
        <f t="shared" si="1"/>
        <v>0</v>
      </c>
      <c r="P37" s="156">
        <f t="shared" si="1"/>
        <v>0</v>
      </c>
      <c r="Q37" s="156">
        <f t="shared" si="1"/>
        <v>0</v>
      </c>
      <c r="R37" s="156">
        <f t="shared" si="1"/>
        <v>0</v>
      </c>
      <c r="S37" s="156">
        <f t="shared" si="1"/>
        <v>0</v>
      </c>
      <c r="T37" s="159">
        <f t="shared" si="18"/>
        <v>235000</v>
      </c>
      <c r="U37" s="192"/>
      <c r="V37" s="156">
        <v>13</v>
      </c>
      <c r="W37" s="156">
        <f t="shared" si="2"/>
        <v>0</v>
      </c>
      <c r="X37" s="156">
        <f t="shared" si="2"/>
        <v>0</v>
      </c>
      <c r="Y37" s="156">
        <f t="shared" si="2"/>
        <v>40000</v>
      </c>
      <c r="Z37" s="156">
        <f t="shared" si="2"/>
        <v>140000</v>
      </c>
      <c r="AA37" s="156">
        <f t="shared" si="2"/>
        <v>140000</v>
      </c>
      <c r="AB37" s="156">
        <f t="shared" si="2"/>
        <v>180000</v>
      </c>
      <c r="AC37" s="156">
        <f t="shared" si="2"/>
        <v>112000</v>
      </c>
      <c r="AD37" s="156">
        <f t="shared" si="2"/>
        <v>0</v>
      </c>
      <c r="AE37" s="156">
        <f t="shared" si="2"/>
        <v>0</v>
      </c>
      <c r="AF37" s="156">
        <f t="shared" si="2"/>
        <v>0</v>
      </c>
      <c r="AG37" s="156">
        <f t="shared" si="2"/>
        <v>0</v>
      </c>
      <c r="AH37" s="156">
        <f t="shared" si="2"/>
        <v>0</v>
      </c>
      <c r="AI37" s="156">
        <f t="shared" si="2"/>
        <v>0</v>
      </c>
      <c r="AJ37" s="156">
        <f t="shared" si="2"/>
        <v>0</v>
      </c>
      <c r="AK37" s="156">
        <f t="shared" si="2"/>
        <v>0</v>
      </c>
      <c r="AL37" s="156">
        <f t="shared" si="3"/>
        <v>0</v>
      </c>
      <c r="AM37" s="156">
        <f t="shared" si="3"/>
        <v>0</v>
      </c>
      <c r="AN37" s="156">
        <f t="shared" si="3"/>
        <v>0</v>
      </c>
      <c r="AO37" s="159">
        <f t="shared" si="19"/>
        <v>612000</v>
      </c>
      <c r="AP37" s="192"/>
      <c r="AQ37" s="156">
        <v>13</v>
      </c>
      <c r="AR37" s="156">
        <f t="shared" si="4"/>
        <v>10000</v>
      </c>
      <c r="AS37" s="156">
        <f t="shared" si="4"/>
        <v>0</v>
      </c>
      <c r="AT37" s="156">
        <f t="shared" si="4"/>
        <v>10000</v>
      </c>
      <c r="AU37" s="156">
        <f t="shared" si="4"/>
        <v>280000</v>
      </c>
      <c r="AV37" s="156">
        <f t="shared" si="4"/>
        <v>0</v>
      </c>
      <c r="AW37" s="156">
        <f t="shared" si="4"/>
        <v>112000</v>
      </c>
      <c r="AX37" s="156">
        <f t="shared" si="4"/>
        <v>0</v>
      </c>
      <c r="AY37" s="156">
        <f t="shared" si="4"/>
        <v>0</v>
      </c>
      <c r="AZ37" s="156">
        <f t="shared" si="5"/>
        <v>0</v>
      </c>
      <c r="BA37" s="156">
        <f t="shared" si="4"/>
        <v>0</v>
      </c>
      <c r="BB37" s="156">
        <f t="shared" si="4"/>
        <v>0</v>
      </c>
      <c r="BC37" s="156">
        <f t="shared" si="4"/>
        <v>0</v>
      </c>
      <c r="BD37" s="156">
        <f t="shared" si="4"/>
        <v>0</v>
      </c>
      <c r="BE37" s="156">
        <f t="shared" si="4"/>
        <v>0</v>
      </c>
      <c r="BF37" s="156">
        <f t="shared" si="6"/>
        <v>40000</v>
      </c>
      <c r="BG37" s="156">
        <f t="shared" si="7"/>
        <v>0</v>
      </c>
      <c r="BH37" s="156">
        <f t="shared" si="7"/>
        <v>70000</v>
      </c>
      <c r="BI37" s="156">
        <f t="shared" si="7"/>
        <v>28000</v>
      </c>
      <c r="BJ37" s="159">
        <f t="shared" si="20"/>
        <v>550000</v>
      </c>
      <c r="BK37" s="192"/>
      <c r="BL37" s="156">
        <v>13</v>
      </c>
      <c r="BM37" s="156">
        <f t="shared" si="8"/>
        <v>0</v>
      </c>
      <c r="BN37" s="156">
        <f t="shared" si="8"/>
        <v>0</v>
      </c>
      <c r="BO37" s="156">
        <f t="shared" si="8"/>
        <v>0</v>
      </c>
      <c r="BP37" s="156">
        <f t="shared" si="8"/>
        <v>0</v>
      </c>
      <c r="BQ37" s="156">
        <f t="shared" si="8"/>
        <v>0</v>
      </c>
      <c r="BR37" s="156">
        <f t="shared" si="8"/>
        <v>0</v>
      </c>
      <c r="BS37" s="156">
        <f t="shared" si="8"/>
        <v>0</v>
      </c>
      <c r="BT37" s="156">
        <f t="shared" si="8"/>
        <v>0</v>
      </c>
      <c r="BU37" s="156">
        <f t="shared" si="8"/>
        <v>0</v>
      </c>
      <c r="BV37" s="156">
        <f t="shared" si="8"/>
        <v>0</v>
      </c>
      <c r="BW37" s="156">
        <f t="shared" si="8"/>
        <v>0</v>
      </c>
      <c r="BX37" s="156">
        <f t="shared" si="8"/>
        <v>0</v>
      </c>
      <c r="BY37" s="156">
        <f t="shared" si="8"/>
        <v>0</v>
      </c>
      <c r="BZ37" s="156">
        <f t="shared" si="8"/>
        <v>0</v>
      </c>
      <c r="CA37" s="156">
        <f t="shared" si="8"/>
        <v>0</v>
      </c>
      <c r="CB37" s="156">
        <f t="shared" si="9"/>
        <v>0</v>
      </c>
      <c r="CC37" s="156">
        <f t="shared" si="9"/>
        <v>0</v>
      </c>
      <c r="CD37" s="156">
        <f t="shared" si="9"/>
        <v>0</v>
      </c>
      <c r="CE37" s="159">
        <f t="shared" si="21"/>
        <v>0</v>
      </c>
      <c r="CF37" s="192"/>
      <c r="CG37" s="156">
        <v>13</v>
      </c>
      <c r="CH37" s="156">
        <f t="shared" si="10"/>
        <v>0</v>
      </c>
      <c r="CI37" s="156">
        <f t="shared" si="10"/>
        <v>5000</v>
      </c>
      <c r="CJ37" s="156">
        <f t="shared" si="10"/>
        <v>0</v>
      </c>
      <c r="CK37" s="156">
        <f t="shared" si="10"/>
        <v>10000</v>
      </c>
      <c r="CL37" s="156">
        <f t="shared" si="10"/>
        <v>0</v>
      </c>
      <c r="CM37" s="156">
        <f t="shared" si="10"/>
        <v>0</v>
      </c>
      <c r="CN37" s="156">
        <f t="shared" si="10"/>
        <v>0</v>
      </c>
      <c r="CO37" s="156">
        <f t="shared" si="10"/>
        <v>0</v>
      </c>
      <c r="CP37" s="156">
        <f t="shared" si="10"/>
        <v>0</v>
      </c>
      <c r="CQ37" s="156">
        <f t="shared" si="10"/>
        <v>0</v>
      </c>
      <c r="CR37" s="156">
        <f t="shared" si="10"/>
        <v>0</v>
      </c>
      <c r="CS37" s="156">
        <f t="shared" si="10"/>
        <v>0</v>
      </c>
      <c r="CT37" s="156">
        <f t="shared" si="10"/>
        <v>0</v>
      </c>
      <c r="CU37" s="156">
        <f t="shared" si="10"/>
        <v>0</v>
      </c>
      <c r="CV37" s="156">
        <f t="shared" si="10"/>
        <v>0</v>
      </c>
      <c r="CW37" s="156">
        <f t="shared" si="11"/>
        <v>0</v>
      </c>
      <c r="CX37" s="156">
        <f t="shared" si="11"/>
        <v>0</v>
      </c>
      <c r="CY37" s="156">
        <f t="shared" si="11"/>
        <v>0</v>
      </c>
      <c r="CZ37" s="159">
        <f t="shared" si="22"/>
        <v>15000</v>
      </c>
      <c r="DA37" s="192"/>
      <c r="DB37" s="156">
        <v>13</v>
      </c>
      <c r="DC37" s="156">
        <f t="shared" si="12"/>
        <v>0</v>
      </c>
      <c r="DD37" s="156">
        <f t="shared" si="12"/>
        <v>0</v>
      </c>
      <c r="DE37" s="156">
        <f t="shared" si="12"/>
        <v>0</v>
      </c>
      <c r="DF37" s="156">
        <f t="shared" si="12"/>
        <v>0</v>
      </c>
      <c r="DG37" s="156">
        <f t="shared" si="12"/>
        <v>0</v>
      </c>
      <c r="DH37" s="156">
        <f t="shared" si="12"/>
        <v>0</v>
      </c>
      <c r="DI37" s="156">
        <f t="shared" si="12"/>
        <v>0</v>
      </c>
      <c r="DJ37" s="156">
        <f t="shared" si="12"/>
        <v>0</v>
      </c>
      <c r="DK37" s="156">
        <f t="shared" si="12"/>
        <v>0</v>
      </c>
      <c r="DL37" s="156">
        <f t="shared" si="12"/>
        <v>0</v>
      </c>
      <c r="DM37" s="156">
        <f t="shared" si="12"/>
        <v>0</v>
      </c>
      <c r="DN37" s="156">
        <f t="shared" si="12"/>
        <v>0</v>
      </c>
      <c r="DO37" s="156">
        <f t="shared" si="12"/>
        <v>0</v>
      </c>
      <c r="DP37" s="156">
        <f t="shared" si="12"/>
        <v>0</v>
      </c>
      <c r="DQ37" s="156">
        <f t="shared" si="12"/>
        <v>0</v>
      </c>
      <c r="DR37" s="156">
        <f t="shared" si="13"/>
        <v>0</v>
      </c>
      <c r="DS37" s="156">
        <f t="shared" si="13"/>
        <v>0</v>
      </c>
      <c r="DT37" s="156">
        <f t="shared" si="13"/>
        <v>0</v>
      </c>
      <c r="DU37" s="159">
        <f t="shared" si="23"/>
        <v>0</v>
      </c>
      <c r="DV37" s="192"/>
      <c r="DW37" s="156">
        <v>13</v>
      </c>
      <c r="DX37" s="156">
        <f t="shared" si="14"/>
        <v>0</v>
      </c>
      <c r="DY37" s="156">
        <f t="shared" si="14"/>
        <v>0</v>
      </c>
      <c r="DZ37" s="156">
        <f t="shared" si="14"/>
        <v>0</v>
      </c>
      <c r="EA37" s="156">
        <f t="shared" si="14"/>
        <v>0</v>
      </c>
      <c r="EB37" s="156">
        <f t="shared" si="14"/>
        <v>0</v>
      </c>
      <c r="EC37" s="156">
        <f t="shared" si="14"/>
        <v>0</v>
      </c>
      <c r="ED37" s="156">
        <f t="shared" si="14"/>
        <v>0</v>
      </c>
      <c r="EE37" s="156">
        <f t="shared" si="14"/>
        <v>0</v>
      </c>
      <c r="EF37" s="156">
        <f t="shared" si="14"/>
        <v>0</v>
      </c>
      <c r="EG37" s="156">
        <f t="shared" si="14"/>
        <v>0</v>
      </c>
      <c r="EH37" s="156">
        <f t="shared" si="14"/>
        <v>0</v>
      </c>
      <c r="EI37" s="156">
        <f t="shared" si="14"/>
        <v>0</v>
      </c>
      <c r="EJ37" s="156">
        <f t="shared" si="14"/>
        <v>0</v>
      </c>
      <c r="EK37" s="156">
        <f t="shared" si="14"/>
        <v>0</v>
      </c>
      <c r="EL37" s="156">
        <f t="shared" si="14"/>
        <v>0</v>
      </c>
      <c r="EM37" s="156">
        <f t="shared" si="15"/>
        <v>0</v>
      </c>
      <c r="EN37" s="156">
        <f t="shared" si="15"/>
        <v>0</v>
      </c>
      <c r="EO37" s="156">
        <f t="shared" si="15"/>
        <v>0</v>
      </c>
      <c r="EP37" s="159">
        <f t="shared" si="24"/>
        <v>0</v>
      </c>
      <c r="EQ37" s="192"/>
      <c r="ER37" s="156">
        <v>13</v>
      </c>
      <c r="ES37" s="156">
        <f t="shared" si="16"/>
        <v>0</v>
      </c>
      <c r="ET37" s="156">
        <f t="shared" si="16"/>
        <v>0</v>
      </c>
      <c r="EU37" s="156">
        <f t="shared" si="16"/>
        <v>0</v>
      </c>
      <c r="EV37" s="156">
        <f t="shared" si="16"/>
        <v>0</v>
      </c>
      <c r="EW37" s="156">
        <f t="shared" si="16"/>
        <v>0</v>
      </c>
      <c r="EX37" s="156">
        <f t="shared" si="16"/>
        <v>0</v>
      </c>
      <c r="EY37" s="156">
        <f t="shared" si="16"/>
        <v>0</v>
      </c>
      <c r="EZ37" s="156">
        <f t="shared" si="16"/>
        <v>0</v>
      </c>
      <c r="FA37" s="156">
        <f t="shared" si="16"/>
        <v>0</v>
      </c>
      <c r="FB37" s="156">
        <f t="shared" si="16"/>
        <v>0</v>
      </c>
      <c r="FC37" s="156">
        <f t="shared" si="16"/>
        <v>0</v>
      </c>
      <c r="FD37" s="156">
        <f t="shared" si="16"/>
        <v>0</v>
      </c>
      <c r="FE37" s="156">
        <f t="shared" si="16"/>
        <v>0</v>
      </c>
      <c r="FF37" s="156">
        <f t="shared" si="16"/>
        <v>0</v>
      </c>
      <c r="FG37" s="156">
        <f t="shared" si="16"/>
        <v>0</v>
      </c>
      <c r="FH37" s="156">
        <f t="shared" si="17"/>
        <v>0</v>
      </c>
      <c r="FI37" s="156">
        <f t="shared" si="17"/>
        <v>0</v>
      </c>
      <c r="FJ37" s="156">
        <f t="shared" si="17"/>
        <v>0</v>
      </c>
      <c r="FK37" s="159">
        <f t="shared" si="25"/>
        <v>0</v>
      </c>
      <c r="FL37" s="220"/>
      <c r="FM37" s="220"/>
      <c r="FN37" s="220">
        <f t="shared" si="26"/>
        <v>1412000</v>
      </c>
    </row>
    <row r="38" spans="1:170" x14ac:dyDescent="0.25">
      <c r="A38" s="156">
        <v>14</v>
      </c>
      <c r="B38" s="156">
        <f t="shared" si="0"/>
        <v>0</v>
      </c>
      <c r="C38" s="156">
        <f t="shared" si="0"/>
        <v>0</v>
      </c>
      <c r="D38" s="156">
        <f t="shared" si="0"/>
        <v>0</v>
      </c>
      <c r="E38" s="156">
        <f t="shared" si="0"/>
        <v>0</v>
      </c>
      <c r="F38" s="156">
        <f t="shared" si="0"/>
        <v>0</v>
      </c>
      <c r="G38" s="156">
        <f t="shared" si="0"/>
        <v>150000</v>
      </c>
      <c r="H38" s="156">
        <f t="shared" si="0"/>
        <v>0</v>
      </c>
      <c r="I38" s="156">
        <f t="shared" si="0"/>
        <v>0</v>
      </c>
      <c r="J38" s="156">
        <f t="shared" si="0"/>
        <v>60000</v>
      </c>
      <c r="K38" s="156">
        <f t="shared" si="0"/>
        <v>0</v>
      </c>
      <c r="L38" s="156">
        <f t="shared" si="1"/>
        <v>0</v>
      </c>
      <c r="M38" s="156">
        <f t="shared" si="1"/>
        <v>25000</v>
      </c>
      <c r="N38" s="156">
        <f t="shared" si="1"/>
        <v>0</v>
      </c>
      <c r="O38" s="156">
        <f t="shared" si="1"/>
        <v>0</v>
      </c>
      <c r="P38" s="156">
        <f t="shared" si="1"/>
        <v>0</v>
      </c>
      <c r="Q38" s="156">
        <f t="shared" si="1"/>
        <v>0</v>
      </c>
      <c r="R38" s="156">
        <f t="shared" si="1"/>
        <v>0</v>
      </c>
      <c r="S38" s="156">
        <f t="shared" si="1"/>
        <v>0</v>
      </c>
      <c r="T38" s="159">
        <f t="shared" si="18"/>
        <v>235000</v>
      </c>
      <c r="U38" s="192"/>
      <c r="V38" s="156">
        <v>14</v>
      </c>
      <c r="W38" s="156">
        <f t="shared" si="2"/>
        <v>0</v>
      </c>
      <c r="X38" s="156">
        <f t="shared" si="2"/>
        <v>0</v>
      </c>
      <c r="Y38" s="156">
        <f t="shared" si="2"/>
        <v>40000</v>
      </c>
      <c r="Z38" s="156">
        <f t="shared" si="2"/>
        <v>140000</v>
      </c>
      <c r="AA38" s="156">
        <f t="shared" si="2"/>
        <v>140000</v>
      </c>
      <c r="AB38" s="156">
        <f t="shared" si="2"/>
        <v>180000</v>
      </c>
      <c r="AC38" s="156">
        <f t="shared" si="2"/>
        <v>112000</v>
      </c>
      <c r="AD38" s="156">
        <f t="shared" si="2"/>
        <v>0</v>
      </c>
      <c r="AE38" s="156">
        <f t="shared" si="2"/>
        <v>0</v>
      </c>
      <c r="AF38" s="156">
        <f t="shared" si="2"/>
        <v>0</v>
      </c>
      <c r="AG38" s="156">
        <f t="shared" si="2"/>
        <v>0</v>
      </c>
      <c r="AH38" s="156">
        <f t="shared" si="2"/>
        <v>0</v>
      </c>
      <c r="AI38" s="156">
        <f t="shared" si="2"/>
        <v>0</v>
      </c>
      <c r="AJ38" s="156">
        <f t="shared" si="2"/>
        <v>0</v>
      </c>
      <c r="AK38" s="156">
        <f t="shared" si="2"/>
        <v>0</v>
      </c>
      <c r="AL38" s="156">
        <f t="shared" si="3"/>
        <v>0</v>
      </c>
      <c r="AM38" s="156">
        <f t="shared" si="3"/>
        <v>0</v>
      </c>
      <c r="AN38" s="156">
        <f t="shared" si="3"/>
        <v>0</v>
      </c>
      <c r="AO38" s="159">
        <f t="shared" si="19"/>
        <v>612000</v>
      </c>
      <c r="AP38" s="192"/>
      <c r="AQ38" s="156">
        <v>14</v>
      </c>
      <c r="AR38" s="156">
        <f t="shared" si="4"/>
        <v>0</v>
      </c>
      <c r="AS38" s="156">
        <f t="shared" si="4"/>
        <v>0</v>
      </c>
      <c r="AT38" s="156">
        <f t="shared" si="4"/>
        <v>10000</v>
      </c>
      <c r="AU38" s="156">
        <f t="shared" si="4"/>
        <v>280000</v>
      </c>
      <c r="AV38" s="156">
        <f t="shared" si="4"/>
        <v>0</v>
      </c>
      <c r="AW38" s="156">
        <f t="shared" si="4"/>
        <v>112000</v>
      </c>
      <c r="AX38" s="156">
        <f t="shared" si="4"/>
        <v>0</v>
      </c>
      <c r="AY38" s="156">
        <f t="shared" si="4"/>
        <v>0</v>
      </c>
      <c r="AZ38" s="156">
        <f t="shared" si="5"/>
        <v>0</v>
      </c>
      <c r="BA38" s="156">
        <f t="shared" si="4"/>
        <v>0</v>
      </c>
      <c r="BB38" s="156">
        <f t="shared" si="4"/>
        <v>0</v>
      </c>
      <c r="BC38" s="156">
        <f t="shared" si="4"/>
        <v>0</v>
      </c>
      <c r="BD38" s="156">
        <f t="shared" si="4"/>
        <v>0</v>
      </c>
      <c r="BE38" s="156">
        <f t="shared" si="4"/>
        <v>0</v>
      </c>
      <c r="BF38" s="156">
        <f t="shared" si="6"/>
        <v>40000</v>
      </c>
      <c r="BG38" s="156">
        <f t="shared" si="7"/>
        <v>0</v>
      </c>
      <c r="BH38" s="156">
        <f t="shared" si="7"/>
        <v>70000</v>
      </c>
      <c r="BI38" s="156">
        <f t="shared" si="7"/>
        <v>28000</v>
      </c>
      <c r="BJ38" s="159">
        <f t="shared" si="20"/>
        <v>540000</v>
      </c>
      <c r="BK38" s="192"/>
      <c r="BL38" s="156">
        <v>14</v>
      </c>
      <c r="BM38" s="156">
        <f t="shared" si="8"/>
        <v>0</v>
      </c>
      <c r="BN38" s="156">
        <f t="shared" si="8"/>
        <v>0</v>
      </c>
      <c r="BO38" s="156">
        <f t="shared" si="8"/>
        <v>0</v>
      </c>
      <c r="BP38" s="156">
        <f t="shared" si="8"/>
        <v>0</v>
      </c>
      <c r="BQ38" s="156">
        <f t="shared" si="8"/>
        <v>0</v>
      </c>
      <c r="BR38" s="156">
        <f t="shared" si="8"/>
        <v>0</v>
      </c>
      <c r="BS38" s="156">
        <f t="shared" si="8"/>
        <v>0</v>
      </c>
      <c r="BT38" s="156">
        <f t="shared" si="8"/>
        <v>0</v>
      </c>
      <c r="BU38" s="156">
        <f t="shared" si="8"/>
        <v>0</v>
      </c>
      <c r="BV38" s="156">
        <f t="shared" si="8"/>
        <v>0</v>
      </c>
      <c r="BW38" s="156">
        <f t="shared" si="8"/>
        <v>0</v>
      </c>
      <c r="BX38" s="156">
        <f t="shared" si="8"/>
        <v>0</v>
      </c>
      <c r="BY38" s="156">
        <f t="shared" si="8"/>
        <v>0</v>
      </c>
      <c r="BZ38" s="156">
        <f t="shared" si="8"/>
        <v>0</v>
      </c>
      <c r="CA38" s="156">
        <f t="shared" si="8"/>
        <v>0</v>
      </c>
      <c r="CB38" s="156">
        <f t="shared" si="9"/>
        <v>0</v>
      </c>
      <c r="CC38" s="156">
        <f t="shared" si="9"/>
        <v>0</v>
      </c>
      <c r="CD38" s="156">
        <f t="shared" si="9"/>
        <v>0</v>
      </c>
      <c r="CE38" s="159">
        <f t="shared" si="21"/>
        <v>0</v>
      </c>
      <c r="CF38" s="192"/>
      <c r="CG38" s="156">
        <v>14</v>
      </c>
      <c r="CH38" s="156">
        <f t="shared" si="10"/>
        <v>0</v>
      </c>
      <c r="CI38" s="156">
        <f t="shared" si="10"/>
        <v>5000</v>
      </c>
      <c r="CJ38" s="156">
        <f t="shared" si="10"/>
        <v>0</v>
      </c>
      <c r="CK38" s="156">
        <f t="shared" si="10"/>
        <v>10000</v>
      </c>
      <c r="CL38" s="156">
        <f t="shared" si="10"/>
        <v>0</v>
      </c>
      <c r="CM38" s="156">
        <f t="shared" si="10"/>
        <v>0</v>
      </c>
      <c r="CN38" s="156">
        <f t="shared" si="10"/>
        <v>0</v>
      </c>
      <c r="CO38" s="156">
        <f t="shared" si="10"/>
        <v>0</v>
      </c>
      <c r="CP38" s="156">
        <f t="shared" si="10"/>
        <v>0</v>
      </c>
      <c r="CQ38" s="156">
        <f t="shared" si="10"/>
        <v>0</v>
      </c>
      <c r="CR38" s="156">
        <f t="shared" si="10"/>
        <v>0</v>
      </c>
      <c r="CS38" s="156">
        <f t="shared" si="10"/>
        <v>0</v>
      </c>
      <c r="CT38" s="156">
        <f t="shared" si="10"/>
        <v>0</v>
      </c>
      <c r="CU38" s="156">
        <f t="shared" si="10"/>
        <v>0</v>
      </c>
      <c r="CV38" s="156">
        <f t="shared" si="10"/>
        <v>0</v>
      </c>
      <c r="CW38" s="156">
        <f t="shared" si="11"/>
        <v>0</v>
      </c>
      <c r="CX38" s="156">
        <f t="shared" si="11"/>
        <v>0</v>
      </c>
      <c r="CY38" s="156">
        <f t="shared" si="11"/>
        <v>0</v>
      </c>
      <c r="CZ38" s="159">
        <f t="shared" si="22"/>
        <v>15000</v>
      </c>
      <c r="DA38" s="192"/>
      <c r="DB38" s="156">
        <v>14</v>
      </c>
      <c r="DC38" s="156">
        <f t="shared" si="12"/>
        <v>0</v>
      </c>
      <c r="DD38" s="156">
        <f t="shared" si="12"/>
        <v>0</v>
      </c>
      <c r="DE38" s="156">
        <f t="shared" si="12"/>
        <v>0</v>
      </c>
      <c r="DF38" s="156">
        <f t="shared" si="12"/>
        <v>0</v>
      </c>
      <c r="DG38" s="156">
        <f t="shared" si="12"/>
        <v>0</v>
      </c>
      <c r="DH38" s="156">
        <f t="shared" si="12"/>
        <v>0</v>
      </c>
      <c r="DI38" s="156">
        <f t="shared" si="12"/>
        <v>0</v>
      </c>
      <c r="DJ38" s="156">
        <f t="shared" si="12"/>
        <v>0</v>
      </c>
      <c r="DK38" s="156">
        <f t="shared" si="12"/>
        <v>0</v>
      </c>
      <c r="DL38" s="156">
        <f t="shared" si="12"/>
        <v>0</v>
      </c>
      <c r="DM38" s="156">
        <f t="shared" si="12"/>
        <v>0</v>
      </c>
      <c r="DN38" s="156">
        <f t="shared" si="12"/>
        <v>0</v>
      </c>
      <c r="DO38" s="156">
        <f t="shared" si="12"/>
        <v>0</v>
      </c>
      <c r="DP38" s="156">
        <f t="shared" si="12"/>
        <v>0</v>
      </c>
      <c r="DQ38" s="156">
        <f t="shared" si="12"/>
        <v>0</v>
      </c>
      <c r="DR38" s="156">
        <f t="shared" si="13"/>
        <v>0</v>
      </c>
      <c r="DS38" s="156">
        <f t="shared" si="13"/>
        <v>0</v>
      </c>
      <c r="DT38" s="156">
        <f t="shared" si="13"/>
        <v>0</v>
      </c>
      <c r="DU38" s="159">
        <f t="shared" si="23"/>
        <v>0</v>
      </c>
      <c r="DV38" s="192"/>
      <c r="DW38" s="156">
        <v>14</v>
      </c>
      <c r="DX38" s="156">
        <f t="shared" si="14"/>
        <v>0</v>
      </c>
      <c r="DY38" s="156">
        <f t="shared" si="14"/>
        <v>0</v>
      </c>
      <c r="DZ38" s="156">
        <f t="shared" si="14"/>
        <v>0</v>
      </c>
      <c r="EA38" s="156">
        <f t="shared" si="14"/>
        <v>0</v>
      </c>
      <c r="EB38" s="156">
        <f t="shared" si="14"/>
        <v>0</v>
      </c>
      <c r="EC38" s="156">
        <f t="shared" si="14"/>
        <v>0</v>
      </c>
      <c r="ED38" s="156">
        <f t="shared" si="14"/>
        <v>0</v>
      </c>
      <c r="EE38" s="156">
        <f t="shared" si="14"/>
        <v>0</v>
      </c>
      <c r="EF38" s="156">
        <f t="shared" si="14"/>
        <v>0</v>
      </c>
      <c r="EG38" s="156">
        <f t="shared" si="14"/>
        <v>0</v>
      </c>
      <c r="EH38" s="156">
        <f t="shared" si="14"/>
        <v>0</v>
      </c>
      <c r="EI38" s="156">
        <f t="shared" si="14"/>
        <v>0</v>
      </c>
      <c r="EJ38" s="156">
        <f t="shared" si="14"/>
        <v>0</v>
      </c>
      <c r="EK38" s="156">
        <f t="shared" si="14"/>
        <v>0</v>
      </c>
      <c r="EL38" s="156">
        <f t="shared" si="14"/>
        <v>0</v>
      </c>
      <c r="EM38" s="156">
        <f t="shared" si="15"/>
        <v>0</v>
      </c>
      <c r="EN38" s="156">
        <f t="shared" si="15"/>
        <v>0</v>
      </c>
      <c r="EO38" s="156">
        <f t="shared" si="15"/>
        <v>0</v>
      </c>
      <c r="EP38" s="159">
        <f t="shared" si="24"/>
        <v>0</v>
      </c>
      <c r="EQ38" s="192"/>
      <c r="ER38" s="156">
        <v>14</v>
      </c>
      <c r="ES38" s="156">
        <f t="shared" si="16"/>
        <v>0</v>
      </c>
      <c r="ET38" s="156">
        <f t="shared" si="16"/>
        <v>0</v>
      </c>
      <c r="EU38" s="156">
        <f t="shared" si="16"/>
        <v>0</v>
      </c>
      <c r="EV38" s="156">
        <f t="shared" si="16"/>
        <v>0</v>
      </c>
      <c r="EW38" s="156">
        <f t="shared" si="16"/>
        <v>0</v>
      </c>
      <c r="EX38" s="156">
        <f t="shared" si="16"/>
        <v>0</v>
      </c>
      <c r="EY38" s="156">
        <f t="shared" si="16"/>
        <v>0</v>
      </c>
      <c r="EZ38" s="156">
        <f t="shared" si="16"/>
        <v>0</v>
      </c>
      <c r="FA38" s="156">
        <f t="shared" si="16"/>
        <v>0</v>
      </c>
      <c r="FB38" s="156">
        <f t="shared" si="16"/>
        <v>0</v>
      </c>
      <c r="FC38" s="156">
        <f t="shared" si="16"/>
        <v>0</v>
      </c>
      <c r="FD38" s="156">
        <f t="shared" si="16"/>
        <v>0</v>
      </c>
      <c r="FE38" s="156">
        <f t="shared" si="16"/>
        <v>0</v>
      </c>
      <c r="FF38" s="156">
        <f t="shared" si="16"/>
        <v>0</v>
      </c>
      <c r="FG38" s="156">
        <f t="shared" si="16"/>
        <v>0</v>
      </c>
      <c r="FH38" s="156">
        <f t="shared" si="17"/>
        <v>0</v>
      </c>
      <c r="FI38" s="156">
        <f t="shared" si="17"/>
        <v>0</v>
      </c>
      <c r="FJ38" s="156">
        <f t="shared" si="17"/>
        <v>0</v>
      </c>
      <c r="FK38" s="159">
        <f t="shared" si="25"/>
        <v>0</v>
      </c>
      <c r="FL38" s="220"/>
      <c r="FM38" s="220"/>
      <c r="FN38" s="220">
        <f t="shared" si="26"/>
        <v>1402000</v>
      </c>
    </row>
    <row r="39" spans="1:170" x14ac:dyDescent="0.25">
      <c r="A39" s="156">
        <v>15</v>
      </c>
      <c r="B39" s="156">
        <f t="shared" si="0"/>
        <v>0</v>
      </c>
      <c r="C39" s="156">
        <f t="shared" si="0"/>
        <v>0</v>
      </c>
      <c r="D39" s="156">
        <f t="shared" si="0"/>
        <v>0</v>
      </c>
      <c r="E39" s="156">
        <f t="shared" si="0"/>
        <v>0</v>
      </c>
      <c r="F39" s="156">
        <f t="shared" si="0"/>
        <v>0</v>
      </c>
      <c r="G39" s="156">
        <f t="shared" si="0"/>
        <v>150000</v>
      </c>
      <c r="H39" s="156">
        <f t="shared" si="0"/>
        <v>0</v>
      </c>
      <c r="I39" s="156">
        <f t="shared" si="0"/>
        <v>0</v>
      </c>
      <c r="J39" s="156">
        <f t="shared" si="0"/>
        <v>60000</v>
      </c>
      <c r="K39" s="156">
        <f t="shared" si="0"/>
        <v>0</v>
      </c>
      <c r="L39" s="156">
        <f t="shared" si="1"/>
        <v>0</v>
      </c>
      <c r="M39" s="156">
        <f t="shared" si="1"/>
        <v>25000</v>
      </c>
      <c r="N39" s="156">
        <f t="shared" si="1"/>
        <v>0</v>
      </c>
      <c r="O39" s="156">
        <f t="shared" si="1"/>
        <v>0</v>
      </c>
      <c r="P39" s="156">
        <f t="shared" si="1"/>
        <v>0</v>
      </c>
      <c r="Q39" s="156">
        <f t="shared" si="1"/>
        <v>0</v>
      </c>
      <c r="R39" s="156">
        <f t="shared" si="1"/>
        <v>0</v>
      </c>
      <c r="S39" s="156">
        <f t="shared" si="1"/>
        <v>0</v>
      </c>
      <c r="T39" s="159">
        <f t="shared" si="18"/>
        <v>235000</v>
      </c>
      <c r="U39" s="192"/>
      <c r="V39" s="156">
        <v>15</v>
      </c>
      <c r="W39" s="156">
        <f t="shared" si="2"/>
        <v>0</v>
      </c>
      <c r="X39" s="156">
        <f t="shared" si="2"/>
        <v>0</v>
      </c>
      <c r="Y39" s="156">
        <f t="shared" si="2"/>
        <v>40000</v>
      </c>
      <c r="Z39" s="156">
        <f t="shared" si="2"/>
        <v>140000</v>
      </c>
      <c r="AA39" s="156">
        <f t="shared" si="2"/>
        <v>140000</v>
      </c>
      <c r="AB39" s="156">
        <f t="shared" si="2"/>
        <v>180000</v>
      </c>
      <c r="AC39" s="156">
        <f t="shared" si="2"/>
        <v>112000</v>
      </c>
      <c r="AD39" s="156">
        <f t="shared" si="2"/>
        <v>0</v>
      </c>
      <c r="AE39" s="156">
        <f t="shared" si="2"/>
        <v>0</v>
      </c>
      <c r="AF39" s="156">
        <f t="shared" si="2"/>
        <v>0</v>
      </c>
      <c r="AG39" s="156">
        <f t="shared" si="2"/>
        <v>0</v>
      </c>
      <c r="AH39" s="156">
        <f t="shared" si="2"/>
        <v>0</v>
      </c>
      <c r="AI39" s="156">
        <f t="shared" si="2"/>
        <v>0</v>
      </c>
      <c r="AJ39" s="156">
        <f t="shared" si="2"/>
        <v>0</v>
      </c>
      <c r="AK39" s="156">
        <f t="shared" si="2"/>
        <v>0</v>
      </c>
      <c r="AL39" s="156">
        <f t="shared" si="3"/>
        <v>20000</v>
      </c>
      <c r="AM39" s="156">
        <f t="shared" si="3"/>
        <v>0</v>
      </c>
      <c r="AN39" s="156">
        <f t="shared" si="3"/>
        <v>0</v>
      </c>
      <c r="AO39" s="159">
        <f t="shared" si="19"/>
        <v>632000</v>
      </c>
      <c r="AP39" s="192"/>
      <c r="AQ39" s="156">
        <v>15</v>
      </c>
      <c r="AR39" s="156">
        <f t="shared" si="4"/>
        <v>10000</v>
      </c>
      <c r="AS39" s="156">
        <f t="shared" si="4"/>
        <v>0</v>
      </c>
      <c r="AT39" s="156">
        <f t="shared" si="4"/>
        <v>10000</v>
      </c>
      <c r="AU39" s="156">
        <f t="shared" si="4"/>
        <v>280000</v>
      </c>
      <c r="AV39" s="156">
        <f t="shared" si="4"/>
        <v>0</v>
      </c>
      <c r="AW39" s="156">
        <f t="shared" si="4"/>
        <v>112000</v>
      </c>
      <c r="AX39" s="156">
        <f t="shared" si="4"/>
        <v>0</v>
      </c>
      <c r="AY39" s="156">
        <f t="shared" si="4"/>
        <v>0</v>
      </c>
      <c r="AZ39" s="156">
        <f t="shared" si="5"/>
        <v>0</v>
      </c>
      <c r="BA39" s="156">
        <f t="shared" si="4"/>
        <v>0</v>
      </c>
      <c r="BB39" s="156">
        <f t="shared" si="4"/>
        <v>0</v>
      </c>
      <c r="BC39" s="156">
        <f t="shared" si="4"/>
        <v>0</v>
      </c>
      <c r="BD39" s="156">
        <f t="shared" si="4"/>
        <v>0</v>
      </c>
      <c r="BE39" s="156">
        <f t="shared" si="4"/>
        <v>0</v>
      </c>
      <c r="BF39" s="156">
        <f t="shared" si="6"/>
        <v>40000</v>
      </c>
      <c r="BG39" s="156">
        <f t="shared" si="7"/>
        <v>0</v>
      </c>
      <c r="BH39" s="156">
        <f t="shared" si="7"/>
        <v>70000</v>
      </c>
      <c r="BI39" s="156">
        <f t="shared" si="7"/>
        <v>28000</v>
      </c>
      <c r="BJ39" s="159">
        <f t="shared" si="20"/>
        <v>550000</v>
      </c>
      <c r="BK39" s="192"/>
      <c r="BL39" s="156">
        <v>15</v>
      </c>
      <c r="BM39" s="156">
        <f t="shared" si="8"/>
        <v>0</v>
      </c>
      <c r="BN39" s="156">
        <f t="shared" si="8"/>
        <v>0</v>
      </c>
      <c r="BO39" s="156">
        <f t="shared" si="8"/>
        <v>0</v>
      </c>
      <c r="BP39" s="156">
        <f t="shared" si="8"/>
        <v>0</v>
      </c>
      <c r="BQ39" s="156">
        <f t="shared" si="8"/>
        <v>0</v>
      </c>
      <c r="BR39" s="156">
        <f t="shared" si="8"/>
        <v>0</v>
      </c>
      <c r="BS39" s="156">
        <f t="shared" si="8"/>
        <v>0</v>
      </c>
      <c r="BT39" s="156">
        <f t="shared" si="8"/>
        <v>0</v>
      </c>
      <c r="BU39" s="156">
        <f t="shared" si="8"/>
        <v>0</v>
      </c>
      <c r="BV39" s="156">
        <f t="shared" si="8"/>
        <v>0</v>
      </c>
      <c r="BW39" s="156">
        <f t="shared" si="8"/>
        <v>0</v>
      </c>
      <c r="BX39" s="156">
        <f t="shared" si="8"/>
        <v>0</v>
      </c>
      <c r="BY39" s="156">
        <f t="shared" si="8"/>
        <v>0</v>
      </c>
      <c r="BZ39" s="156">
        <f t="shared" si="8"/>
        <v>0</v>
      </c>
      <c r="CA39" s="156">
        <f t="shared" si="8"/>
        <v>0</v>
      </c>
      <c r="CB39" s="156">
        <f t="shared" si="9"/>
        <v>0</v>
      </c>
      <c r="CC39" s="156">
        <f t="shared" si="9"/>
        <v>0</v>
      </c>
      <c r="CD39" s="156">
        <f t="shared" si="9"/>
        <v>0</v>
      </c>
      <c r="CE39" s="159">
        <f t="shared" si="21"/>
        <v>0</v>
      </c>
      <c r="CF39" s="192"/>
      <c r="CG39" s="156">
        <v>15</v>
      </c>
      <c r="CH39" s="156">
        <f t="shared" si="10"/>
        <v>0</v>
      </c>
      <c r="CI39" s="156">
        <f t="shared" si="10"/>
        <v>5000</v>
      </c>
      <c r="CJ39" s="156">
        <f t="shared" si="10"/>
        <v>0</v>
      </c>
      <c r="CK39" s="156">
        <f t="shared" si="10"/>
        <v>10000</v>
      </c>
      <c r="CL39" s="156">
        <f t="shared" si="10"/>
        <v>0</v>
      </c>
      <c r="CM39" s="156">
        <f t="shared" si="10"/>
        <v>0</v>
      </c>
      <c r="CN39" s="156">
        <f t="shared" si="10"/>
        <v>0</v>
      </c>
      <c r="CO39" s="156">
        <f t="shared" si="10"/>
        <v>0</v>
      </c>
      <c r="CP39" s="156">
        <f t="shared" si="10"/>
        <v>0</v>
      </c>
      <c r="CQ39" s="156">
        <f t="shared" si="10"/>
        <v>0</v>
      </c>
      <c r="CR39" s="156">
        <f t="shared" si="10"/>
        <v>0</v>
      </c>
      <c r="CS39" s="156">
        <f t="shared" si="10"/>
        <v>0</v>
      </c>
      <c r="CT39" s="156">
        <f t="shared" si="10"/>
        <v>0</v>
      </c>
      <c r="CU39" s="156">
        <f t="shared" si="10"/>
        <v>0</v>
      </c>
      <c r="CV39" s="156">
        <f t="shared" si="10"/>
        <v>0</v>
      </c>
      <c r="CW39" s="156">
        <f t="shared" si="11"/>
        <v>0</v>
      </c>
      <c r="CX39" s="156">
        <f t="shared" si="11"/>
        <v>0</v>
      </c>
      <c r="CY39" s="156">
        <f t="shared" si="11"/>
        <v>0</v>
      </c>
      <c r="CZ39" s="159">
        <f t="shared" si="22"/>
        <v>15000</v>
      </c>
      <c r="DA39" s="192"/>
      <c r="DB39" s="156">
        <v>15</v>
      </c>
      <c r="DC39" s="156">
        <f t="shared" si="12"/>
        <v>0</v>
      </c>
      <c r="DD39" s="156">
        <f t="shared" si="12"/>
        <v>0</v>
      </c>
      <c r="DE39" s="156">
        <f t="shared" si="12"/>
        <v>0</v>
      </c>
      <c r="DF39" s="156">
        <f t="shared" si="12"/>
        <v>0</v>
      </c>
      <c r="DG39" s="156">
        <f t="shared" si="12"/>
        <v>0</v>
      </c>
      <c r="DH39" s="156">
        <f t="shared" si="12"/>
        <v>0</v>
      </c>
      <c r="DI39" s="156">
        <f t="shared" si="12"/>
        <v>0</v>
      </c>
      <c r="DJ39" s="156">
        <f t="shared" si="12"/>
        <v>0</v>
      </c>
      <c r="DK39" s="156">
        <f t="shared" si="12"/>
        <v>0</v>
      </c>
      <c r="DL39" s="156">
        <f t="shared" si="12"/>
        <v>0</v>
      </c>
      <c r="DM39" s="156">
        <f t="shared" si="12"/>
        <v>0</v>
      </c>
      <c r="DN39" s="156">
        <f t="shared" si="12"/>
        <v>0</v>
      </c>
      <c r="DO39" s="156">
        <f t="shared" si="12"/>
        <v>0</v>
      </c>
      <c r="DP39" s="156">
        <f t="shared" si="12"/>
        <v>0</v>
      </c>
      <c r="DQ39" s="156">
        <f t="shared" si="12"/>
        <v>0</v>
      </c>
      <c r="DR39" s="156">
        <f t="shared" si="13"/>
        <v>0</v>
      </c>
      <c r="DS39" s="156">
        <f t="shared" si="13"/>
        <v>0</v>
      </c>
      <c r="DT39" s="156">
        <f t="shared" si="13"/>
        <v>0</v>
      </c>
      <c r="DU39" s="159">
        <f t="shared" si="23"/>
        <v>0</v>
      </c>
      <c r="DV39" s="192"/>
      <c r="DW39" s="156">
        <v>15</v>
      </c>
      <c r="DX39" s="156">
        <f t="shared" si="14"/>
        <v>0</v>
      </c>
      <c r="DY39" s="156">
        <f t="shared" si="14"/>
        <v>0</v>
      </c>
      <c r="DZ39" s="156">
        <f t="shared" si="14"/>
        <v>0</v>
      </c>
      <c r="EA39" s="156">
        <f t="shared" si="14"/>
        <v>0</v>
      </c>
      <c r="EB39" s="156">
        <f t="shared" si="14"/>
        <v>0</v>
      </c>
      <c r="EC39" s="156">
        <f t="shared" si="14"/>
        <v>0</v>
      </c>
      <c r="ED39" s="156">
        <f t="shared" si="14"/>
        <v>0</v>
      </c>
      <c r="EE39" s="156">
        <f t="shared" si="14"/>
        <v>0</v>
      </c>
      <c r="EF39" s="156">
        <f t="shared" si="14"/>
        <v>0</v>
      </c>
      <c r="EG39" s="156">
        <f t="shared" si="14"/>
        <v>0</v>
      </c>
      <c r="EH39" s="156">
        <f t="shared" si="14"/>
        <v>0</v>
      </c>
      <c r="EI39" s="156">
        <f t="shared" si="14"/>
        <v>0</v>
      </c>
      <c r="EJ39" s="156">
        <f t="shared" si="14"/>
        <v>0</v>
      </c>
      <c r="EK39" s="156">
        <f t="shared" si="14"/>
        <v>0</v>
      </c>
      <c r="EL39" s="156">
        <f t="shared" si="14"/>
        <v>0</v>
      </c>
      <c r="EM39" s="156">
        <f t="shared" si="15"/>
        <v>0</v>
      </c>
      <c r="EN39" s="156">
        <f t="shared" si="15"/>
        <v>0</v>
      </c>
      <c r="EO39" s="156">
        <f t="shared" si="15"/>
        <v>0</v>
      </c>
      <c r="EP39" s="159">
        <f t="shared" si="24"/>
        <v>0</v>
      </c>
      <c r="EQ39" s="192"/>
      <c r="ER39" s="156">
        <v>15</v>
      </c>
      <c r="ES39" s="156">
        <f t="shared" si="16"/>
        <v>0</v>
      </c>
      <c r="ET39" s="156">
        <f t="shared" si="16"/>
        <v>0</v>
      </c>
      <c r="EU39" s="156">
        <f t="shared" si="16"/>
        <v>0</v>
      </c>
      <c r="EV39" s="156">
        <f t="shared" si="16"/>
        <v>0</v>
      </c>
      <c r="EW39" s="156">
        <f t="shared" si="16"/>
        <v>0</v>
      </c>
      <c r="EX39" s="156">
        <f t="shared" si="16"/>
        <v>0</v>
      </c>
      <c r="EY39" s="156">
        <f t="shared" si="16"/>
        <v>0</v>
      </c>
      <c r="EZ39" s="156">
        <f t="shared" si="16"/>
        <v>0</v>
      </c>
      <c r="FA39" s="156">
        <f t="shared" si="16"/>
        <v>0</v>
      </c>
      <c r="FB39" s="156">
        <f t="shared" si="16"/>
        <v>0</v>
      </c>
      <c r="FC39" s="156">
        <f t="shared" si="16"/>
        <v>0</v>
      </c>
      <c r="FD39" s="156">
        <f t="shared" si="16"/>
        <v>0</v>
      </c>
      <c r="FE39" s="156">
        <f t="shared" si="16"/>
        <v>0</v>
      </c>
      <c r="FF39" s="156">
        <f t="shared" si="16"/>
        <v>0</v>
      </c>
      <c r="FG39" s="156">
        <f t="shared" si="16"/>
        <v>0</v>
      </c>
      <c r="FH39" s="156">
        <f t="shared" si="17"/>
        <v>0</v>
      </c>
      <c r="FI39" s="156">
        <f t="shared" si="17"/>
        <v>0</v>
      </c>
      <c r="FJ39" s="156">
        <f t="shared" si="17"/>
        <v>0</v>
      </c>
      <c r="FK39" s="159">
        <f t="shared" si="25"/>
        <v>0</v>
      </c>
      <c r="FL39" s="220"/>
      <c r="FM39" s="220"/>
      <c r="FN39" s="220">
        <f t="shared" si="26"/>
        <v>1432000</v>
      </c>
    </row>
    <row r="40" spans="1:170" x14ac:dyDescent="0.25">
      <c r="A40" s="156">
        <v>16</v>
      </c>
      <c r="B40" s="156">
        <f t="shared" si="0"/>
        <v>0</v>
      </c>
      <c r="C40" s="156">
        <f t="shared" si="0"/>
        <v>0</v>
      </c>
      <c r="D40" s="156">
        <f t="shared" si="0"/>
        <v>0</v>
      </c>
      <c r="E40" s="156">
        <f t="shared" si="0"/>
        <v>0</v>
      </c>
      <c r="F40" s="156">
        <f t="shared" si="0"/>
        <v>0</v>
      </c>
      <c r="G40" s="156">
        <f t="shared" si="0"/>
        <v>150000</v>
      </c>
      <c r="H40" s="156">
        <f t="shared" si="0"/>
        <v>0</v>
      </c>
      <c r="I40" s="156">
        <f t="shared" si="0"/>
        <v>0</v>
      </c>
      <c r="J40" s="156">
        <f t="shared" si="0"/>
        <v>60000</v>
      </c>
      <c r="K40" s="156">
        <f t="shared" si="0"/>
        <v>0</v>
      </c>
      <c r="L40" s="156">
        <f t="shared" si="1"/>
        <v>0</v>
      </c>
      <c r="M40" s="156">
        <f t="shared" si="1"/>
        <v>25000</v>
      </c>
      <c r="N40" s="156">
        <f t="shared" si="1"/>
        <v>0</v>
      </c>
      <c r="O40" s="156">
        <f t="shared" si="1"/>
        <v>0</v>
      </c>
      <c r="P40" s="156">
        <f t="shared" si="1"/>
        <v>0</v>
      </c>
      <c r="Q40" s="156">
        <f t="shared" si="1"/>
        <v>0</v>
      </c>
      <c r="R40" s="156">
        <f t="shared" si="1"/>
        <v>0</v>
      </c>
      <c r="S40" s="156">
        <f t="shared" si="1"/>
        <v>0</v>
      </c>
      <c r="T40" s="159">
        <f t="shared" si="18"/>
        <v>235000</v>
      </c>
      <c r="U40" s="192"/>
      <c r="V40" s="156">
        <v>16</v>
      </c>
      <c r="W40" s="156">
        <f t="shared" si="2"/>
        <v>0</v>
      </c>
      <c r="X40" s="156">
        <f t="shared" si="2"/>
        <v>0</v>
      </c>
      <c r="Y40" s="156">
        <f t="shared" si="2"/>
        <v>40000</v>
      </c>
      <c r="Z40" s="156">
        <f t="shared" si="2"/>
        <v>140000</v>
      </c>
      <c r="AA40" s="156">
        <f t="shared" si="2"/>
        <v>140000</v>
      </c>
      <c r="AB40" s="156">
        <f t="shared" si="2"/>
        <v>180000</v>
      </c>
      <c r="AC40" s="156">
        <f t="shared" si="2"/>
        <v>112000</v>
      </c>
      <c r="AD40" s="156">
        <f t="shared" si="2"/>
        <v>0</v>
      </c>
      <c r="AE40" s="156">
        <f t="shared" si="2"/>
        <v>0</v>
      </c>
      <c r="AF40" s="156">
        <f t="shared" si="2"/>
        <v>0</v>
      </c>
      <c r="AG40" s="156">
        <f t="shared" si="2"/>
        <v>0</v>
      </c>
      <c r="AH40" s="156">
        <f t="shared" si="2"/>
        <v>0</v>
      </c>
      <c r="AI40" s="156">
        <f t="shared" si="2"/>
        <v>0</v>
      </c>
      <c r="AJ40" s="156">
        <f t="shared" si="2"/>
        <v>0</v>
      </c>
      <c r="AK40" s="156">
        <f t="shared" si="2"/>
        <v>0</v>
      </c>
      <c r="AL40" s="156">
        <f t="shared" si="3"/>
        <v>0</v>
      </c>
      <c r="AM40" s="156">
        <f t="shared" si="3"/>
        <v>0</v>
      </c>
      <c r="AN40" s="156">
        <f t="shared" si="3"/>
        <v>0</v>
      </c>
      <c r="AO40" s="159">
        <f t="shared" si="19"/>
        <v>612000</v>
      </c>
      <c r="AP40" s="192"/>
      <c r="AQ40" s="156">
        <v>16</v>
      </c>
      <c r="AR40" s="156">
        <f t="shared" si="4"/>
        <v>0</v>
      </c>
      <c r="AS40" s="156">
        <f t="shared" si="4"/>
        <v>0</v>
      </c>
      <c r="AT40" s="156">
        <f t="shared" si="4"/>
        <v>10000</v>
      </c>
      <c r="AU40" s="156">
        <f t="shared" si="4"/>
        <v>280000</v>
      </c>
      <c r="AV40" s="156">
        <f t="shared" si="4"/>
        <v>0</v>
      </c>
      <c r="AW40" s="156">
        <f t="shared" si="4"/>
        <v>112000</v>
      </c>
      <c r="AX40" s="156">
        <f t="shared" si="4"/>
        <v>0</v>
      </c>
      <c r="AY40" s="156">
        <f t="shared" si="4"/>
        <v>0</v>
      </c>
      <c r="AZ40" s="156">
        <f t="shared" si="5"/>
        <v>0</v>
      </c>
      <c r="BA40" s="156">
        <f t="shared" si="4"/>
        <v>0</v>
      </c>
      <c r="BB40" s="156">
        <f t="shared" si="4"/>
        <v>0</v>
      </c>
      <c r="BC40" s="156">
        <f t="shared" si="4"/>
        <v>0</v>
      </c>
      <c r="BD40" s="156">
        <f t="shared" si="4"/>
        <v>0</v>
      </c>
      <c r="BE40" s="156">
        <f t="shared" si="4"/>
        <v>0</v>
      </c>
      <c r="BF40" s="156">
        <f t="shared" si="6"/>
        <v>40000</v>
      </c>
      <c r="BG40" s="156">
        <f t="shared" si="7"/>
        <v>0</v>
      </c>
      <c r="BH40" s="156">
        <f t="shared" si="7"/>
        <v>70000</v>
      </c>
      <c r="BI40" s="156">
        <f t="shared" si="7"/>
        <v>28000</v>
      </c>
      <c r="BJ40" s="159">
        <f t="shared" si="20"/>
        <v>540000</v>
      </c>
      <c r="BK40" s="192"/>
      <c r="BL40" s="156">
        <v>16</v>
      </c>
      <c r="BM40" s="156">
        <f t="shared" si="8"/>
        <v>0</v>
      </c>
      <c r="BN40" s="156">
        <f t="shared" si="8"/>
        <v>0</v>
      </c>
      <c r="BO40" s="156">
        <f t="shared" si="8"/>
        <v>0</v>
      </c>
      <c r="BP40" s="156">
        <f t="shared" si="8"/>
        <v>0</v>
      </c>
      <c r="BQ40" s="156">
        <f t="shared" si="8"/>
        <v>0</v>
      </c>
      <c r="BR40" s="156">
        <f t="shared" si="8"/>
        <v>0</v>
      </c>
      <c r="BS40" s="156">
        <f t="shared" si="8"/>
        <v>0</v>
      </c>
      <c r="BT40" s="156">
        <f t="shared" si="8"/>
        <v>0</v>
      </c>
      <c r="BU40" s="156">
        <f t="shared" si="8"/>
        <v>0</v>
      </c>
      <c r="BV40" s="156">
        <f t="shared" si="8"/>
        <v>0</v>
      </c>
      <c r="BW40" s="156">
        <f t="shared" si="8"/>
        <v>0</v>
      </c>
      <c r="BX40" s="156">
        <f t="shared" si="8"/>
        <v>0</v>
      </c>
      <c r="BY40" s="156">
        <f t="shared" si="8"/>
        <v>0</v>
      </c>
      <c r="BZ40" s="156">
        <f t="shared" si="8"/>
        <v>0</v>
      </c>
      <c r="CA40" s="156">
        <f t="shared" si="8"/>
        <v>0</v>
      </c>
      <c r="CB40" s="156">
        <f t="shared" si="9"/>
        <v>0</v>
      </c>
      <c r="CC40" s="156">
        <f t="shared" si="9"/>
        <v>0</v>
      </c>
      <c r="CD40" s="156">
        <f t="shared" si="9"/>
        <v>0</v>
      </c>
      <c r="CE40" s="159">
        <f t="shared" si="21"/>
        <v>0</v>
      </c>
      <c r="CF40" s="192"/>
      <c r="CG40" s="156">
        <v>16</v>
      </c>
      <c r="CH40" s="156">
        <f t="shared" si="10"/>
        <v>0</v>
      </c>
      <c r="CI40" s="156">
        <f t="shared" si="10"/>
        <v>5000</v>
      </c>
      <c r="CJ40" s="156">
        <f t="shared" si="10"/>
        <v>0</v>
      </c>
      <c r="CK40" s="156">
        <f t="shared" si="10"/>
        <v>10000</v>
      </c>
      <c r="CL40" s="156">
        <f t="shared" si="10"/>
        <v>0</v>
      </c>
      <c r="CM40" s="156">
        <f t="shared" si="10"/>
        <v>0</v>
      </c>
      <c r="CN40" s="156">
        <f t="shared" si="10"/>
        <v>0</v>
      </c>
      <c r="CO40" s="156">
        <f t="shared" si="10"/>
        <v>0</v>
      </c>
      <c r="CP40" s="156">
        <f t="shared" si="10"/>
        <v>0</v>
      </c>
      <c r="CQ40" s="156">
        <f t="shared" si="10"/>
        <v>0</v>
      </c>
      <c r="CR40" s="156">
        <f t="shared" si="10"/>
        <v>0</v>
      </c>
      <c r="CS40" s="156">
        <f t="shared" si="10"/>
        <v>0</v>
      </c>
      <c r="CT40" s="156">
        <f t="shared" si="10"/>
        <v>0</v>
      </c>
      <c r="CU40" s="156">
        <f t="shared" si="10"/>
        <v>0</v>
      </c>
      <c r="CV40" s="156">
        <f t="shared" si="10"/>
        <v>0</v>
      </c>
      <c r="CW40" s="156">
        <f t="shared" si="11"/>
        <v>0</v>
      </c>
      <c r="CX40" s="156">
        <f t="shared" si="11"/>
        <v>0</v>
      </c>
      <c r="CY40" s="156">
        <f t="shared" si="11"/>
        <v>0</v>
      </c>
      <c r="CZ40" s="159">
        <f t="shared" si="22"/>
        <v>15000</v>
      </c>
      <c r="DA40" s="192"/>
      <c r="DB40" s="156">
        <v>16</v>
      </c>
      <c r="DC40" s="156">
        <f t="shared" si="12"/>
        <v>0</v>
      </c>
      <c r="DD40" s="156">
        <f t="shared" si="12"/>
        <v>0</v>
      </c>
      <c r="DE40" s="156">
        <f t="shared" si="12"/>
        <v>0</v>
      </c>
      <c r="DF40" s="156">
        <f t="shared" si="12"/>
        <v>0</v>
      </c>
      <c r="DG40" s="156">
        <f t="shared" si="12"/>
        <v>0</v>
      </c>
      <c r="DH40" s="156">
        <f t="shared" si="12"/>
        <v>0</v>
      </c>
      <c r="DI40" s="156">
        <f t="shared" si="12"/>
        <v>0</v>
      </c>
      <c r="DJ40" s="156">
        <f t="shared" si="12"/>
        <v>0</v>
      </c>
      <c r="DK40" s="156">
        <f t="shared" si="12"/>
        <v>0</v>
      </c>
      <c r="DL40" s="156">
        <f t="shared" si="12"/>
        <v>0</v>
      </c>
      <c r="DM40" s="156">
        <f t="shared" si="12"/>
        <v>0</v>
      </c>
      <c r="DN40" s="156">
        <f t="shared" si="12"/>
        <v>0</v>
      </c>
      <c r="DO40" s="156">
        <f t="shared" si="12"/>
        <v>0</v>
      </c>
      <c r="DP40" s="156">
        <f t="shared" si="12"/>
        <v>0</v>
      </c>
      <c r="DQ40" s="156">
        <f t="shared" si="12"/>
        <v>0</v>
      </c>
      <c r="DR40" s="156">
        <f t="shared" si="13"/>
        <v>0</v>
      </c>
      <c r="DS40" s="156">
        <f t="shared" si="13"/>
        <v>0</v>
      </c>
      <c r="DT40" s="156">
        <f t="shared" si="13"/>
        <v>0</v>
      </c>
      <c r="DU40" s="159">
        <f t="shared" si="23"/>
        <v>0</v>
      </c>
      <c r="DV40" s="192"/>
      <c r="DW40" s="156">
        <v>16</v>
      </c>
      <c r="DX40" s="156">
        <f t="shared" si="14"/>
        <v>0</v>
      </c>
      <c r="DY40" s="156">
        <f t="shared" si="14"/>
        <v>0</v>
      </c>
      <c r="DZ40" s="156">
        <f t="shared" si="14"/>
        <v>0</v>
      </c>
      <c r="EA40" s="156">
        <f t="shared" si="14"/>
        <v>0</v>
      </c>
      <c r="EB40" s="156">
        <f t="shared" si="14"/>
        <v>0</v>
      </c>
      <c r="EC40" s="156">
        <f t="shared" si="14"/>
        <v>0</v>
      </c>
      <c r="ED40" s="156">
        <f t="shared" si="14"/>
        <v>0</v>
      </c>
      <c r="EE40" s="156">
        <f t="shared" si="14"/>
        <v>0</v>
      </c>
      <c r="EF40" s="156">
        <f t="shared" si="14"/>
        <v>0</v>
      </c>
      <c r="EG40" s="156">
        <f t="shared" si="14"/>
        <v>0</v>
      </c>
      <c r="EH40" s="156">
        <f t="shared" si="14"/>
        <v>0</v>
      </c>
      <c r="EI40" s="156">
        <f t="shared" si="14"/>
        <v>0</v>
      </c>
      <c r="EJ40" s="156">
        <f t="shared" si="14"/>
        <v>0</v>
      </c>
      <c r="EK40" s="156">
        <f t="shared" si="14"/>
        <v>0</v>
      </c>
      <c r="EL40" s="156">
        <f t="shared" si="14"/>
        <v>0</v>
      </c>
      <c r="EM40" s="156">
        <f t="shared" si="15"/>
        <v>0</v>
      </c>
      <c r="EN40" s="156">
        <f t="shared" si="15"/>
        <v>0</v>
      </c>
      <c r="EO40" s="156">
        <f t="shared" si="15"/>
        <v>0</v>
      </c>
      <c r="EP40" s="159">
        <f t="shared" si="24"/>
        <v>0</v>
      </c>
      <c r="EQ40" s="192"/>
      <c r="ER40" s="156">
        <v>16</v>
      </c>
      <c r="ES40" s="156">
        <f t="shared" si="16"/>
        <v>0</v>
      </c>
      <c r="ET40" s="156">
        <f t="shared" si="16"/>
        <v>0</v>
      </c>
      <c r="EU40" s="156">
        <f t="shared" si="16"/>
        <v>0</v>
      </c>
      <c r="EV40" s="156">
        <f t="shared" si="16"/>
        <v>0</v>
      </c>
      <c r="EW40" s="156">
        <f t="shared" si="16"/>
        <v>0</v>
      </c>
      <c r="EX40" s="156">
        <f t="shared" si="16"/>
        <v>0</v>
      </c>
      <c r="EY40" s="156">
        <f t="shared" si="16"/>
        <v>0</v>
      </c>
      <c r="EZ40" s="156">
        <f t="shared" si="16"/>
        <v>0</v>
      </c>
      <c r="FA40" s="156">
        <f t="shared" si="16"/>
        <v>0</v>
      </c>
      <c r="FB40" s="156">
        <f t="shared" si="16"/>
        <v>0</v>
      </c>
      <c r="FC40" s="156">
        <f t="shared" si="16"/>
        <v>0</v>
      </c>
      <c r="FD40" s="156">
        <f t="shared" si="16"/>
        <v>0</v>
      </c>
      <c r="FE40" s="156">
        <f t="shared" si="16"/>
        <v>0</v>
      </c>
      <c r="FF40" s="156">
        <f t="shared" si="16"/>
        <v>0</v>
      </c>
      <c r="FG40" s="156">
        <f t="shared" si="16"/>
        <v>0</v>
      </c>
      <c r="FH40" s="156">
        <f t="shared" si="17"/>
        <v>0</v>
      </c>
      <c r="FI40" s="156">
        <f t="shared" si="17"/>
        <v>0</v>
      </c>
      <c r="FJ40" s="156">
        <f t="shared" si="17"/>
        <v>0</v>
      </c>
      <c r="FK40" s="159">
        <f t="shared" si="25"/>
        <v>0</v>
      </c>
      <c r="FL40" s="220"/>
      <c r="FM40" s="220"/>
      <c r="FN40" s="220">
        <f t="shared" si="26"/>
        <v>1402000</v>
      </c>
    </row>
    <row r="41" spans="1:170" x14ac:dyDescent="0.25">
      <c r="A41" s="156">
        <v>17</v>
      </c>
      <c r="B41" s="156">
        <f t="shared" ref="B41:Q49" si="27">IF($A41&lt;B$18,0,IF($A41=B$18,B$17,IF($A41&gt;(((B$19-1)*B$20)+B$18),0,IF(ROUND(($A41-B$18)/B$20,0)=ROUND(($A41-B$18)/B$20,1),B$17,0))))</f>
        <v>0</v>
      </c>
      <c r="C41" s="156">
        <f t="shared" si="27"/>
        <v>0</v>
      </c>
      <c r="D41" s="156">
        <f t="shared" si="27"/>
        <v>0</v>
      </c>
      <c r="E41" s="156">
        <f t="shared" si="27"/>
        <v>0</v>
      </c>
      <c r="F41" s="156">
        <f t="shared" si="27"/>
        <v>0</v>
      </c>
      <c r="G41" s="156">
        <f t="shared" si="27"/>
        <v>150000</v>
      </c>
      <c r="H41" s="156">
        <f t="shared" si="27"/>
        <v>0</v>
      </c>
      <c r="I41" s="156">
        <f t="shared" si="27"/>
        <v>0</v>
      </c>
      <c r="J41" s="156">
        <f t="shared" si="27"/>
        <v>60000</v>
      </c>
      <c r="K41" s="156">
        <f t="shared" si="27"/>
        <v>0</v>
      </c>
      <c r="L41" s="156">
        <f t="shared" si="27"/>
        <v>0</v>
      </c>
      <c r="M41" s="156">
        <f t="shared" si="27"/>
        <v>25000</v>
      </c>
      <c r="N41" s="156">
        <f t="shared" si="27"/>
        <v>0</v>
      </c>
      <c r="O41" s="156">
        <f t="shared" si="27"/>
        <v>0</v>
      </c>
      <c r="P41" s="156">
        <f t="shared" si="27"/>
        <v>0</v>
      </c>
      <c r="Q41" s="156">
        <f t="shared" si="27"/>
        <v>0</v>
      </c>
      <c r="R41" s="156">
        <f t="shared" ref="L41:S49" si="28">IF($A41&lt;R$18,0,IF($A41=R$18,R$17,IF($A41&gt;(((R$19-1)*R$20)+R$18),0,IF(ROUND(($A41-R$18)/R$20,0)=ROUND(($A41-R$18)/R$20,1),R$17,0))))</f>
        <v>0</v>
      </c>
      <c r="S41" s="156">
        <f t="shared" si="28"/>
        <v>0</v>
      </c>
      <c r="T41" s="159">
        <f t="shared" si="18"/>
        <v>235000</v>
      </c>
      <c r="U41" s="192"/>
      <c r="V41" s="156">
        <v>17</v>
      </c>
      <c r="W41" s="156">
        <f t="shared" ref="W41:AL49" si="29">IF($A41&lt;W$18,0,IF($A41=W$18,W$17,IF($A41&gt;(((W$19-1)*W$20)+W$18),0,IF(ROUND(($A41-W$18)/W$20,0)=ROUND(($A41-W$18)/W$20,1),W$17,0))))</f>
        <v>0</v>
      </c>
      <c r="X41" s="156">
        <f t="shared" si="29"/>
        <v>0</v>
      </c>
      <c r="Y41" s="156">
        <f t="shared" si="29"/>
        <v>40000</v>
      </c>
      <c r="Z41" s="156">
        <f t="shared" si="29"/>
        <v>140000</v>
      </c>
      <c r="AA41" s="156">
        <f t="shared" si="29"/>
        <v>140000</v>
      </c>
      <c r="AB41" s="156">
        <f t="shared" si="29"/>
        <v>180000</v>
      </c>
      <c r="AC41" s="156">
        <f t="shared" si="29"/>
        <v>112000</v>
      </c>
      <c r="AD41" s="156">
        <f t="shared" si="29"/>
        <v>0</v>
      </c>
      <c r="AE41" s="156">
        <f t="shared" si="29"/>
        <v>0</v>
      </c>
      <c r="AF41" s="156">
        <f t="shared" si="29"/>
        <v>0</v>
      </c>
      <c r="AG41" s="156">
        <f t="shared" si="29"/>
        <v>0</v>
      </c>
      <c r="AH41" s="156">
        <f t="shared" si="29"/>
        <v>0</v>
      </c>
      <c r="AI41" s="156">
        <f t="shared" si="29"/>
        <v>0</v>
      </c>
      <c r="AJ41" s="156">
        <f t="shared" si="29"/>
        <v>0</v>
      </c>
      <c r="AK41" s="156">
        <f t="shared" si="29"/>
        <v>0</v>
      </c>
      <c r="AL41" s="156">
        <f t="shared" si="29"/>
        <v>0</v>
      </c>
      <c r="AM41" s="156">
        <f t="shared" ref="AL41:AN49" si="30">IF($A41&lt;AM$18,0,IF($A41=AM$18,AM$17,IF($A41&gt;(((AM$19-1)*AM$20)+AM$18),0,IF(ROUND(($A41-AM$18)/AM$20,0)=ROUND(($A41-AM$18)/AM$20,1),AM$17,0))))</f>
        <v>0</v>
      </c>
      <c r="AN41" s="156">
        <f t="shared" si="30"/>
        <v>0</v>
      </c>
      <c r="AO41" s="159">
        <f t="shared" si="19"/>
        <v>612000</v>
      </c>
      <c r="AP41" s="192"/>
      <c r="AQ41" s="156">
        <v>17</v>
      </c>
      <c r="AR41" s="156">
        <f t="shared" ref="AR41:BG49" si="31">IF($A41&lt;AR$18,0,IF($A41=AR$18,AR$17,IF($A41&gt;(((AR$19-1)*AR$20)+AR$18),0,IF(ROUND(($A41-AR$18)/AR$20,0)=ROUND(($A41-AR$18)/AR$20,1),AR$17,0))))</f>
        <v>10000</v>
      </c>
      <c r="AS41" s="156">
        <f t="shared" si="31"/>
        <v>0</v>
      </c>
      <c r="AT41" s="156">
        <f t="shared" si="31"/>
        <v>10000</v>
      </c>
      <c r="AU41" s="156">
        <f t="shared" si="31"/>
        <v>280000</v>
      </c>
      <c r="AV41" s="156">
        <f t="shared" si="31"/>
        <v>0</v>
      </c>
      <c r="AW41" s="156">
        <f t="shared" si="31"/>
        <v>112000</v>
      </c>
      <c r="AX41" s="156">
        <f t="shared" si="31"/>
        <v>0</v>
      </c>
      <c r="AY41" s="156">
        <f t="shared" si="31"/>
        <v>0</v>
      </c>
      <c r="AZ41" s="156">
        <f t="shared" si="5"/>
        <v>0</v>
      </c>
      <c r="BA41" s="156">
        <f t="shared" si="31"/>
        <v>0</v>
      </c>
      <c r="BB41" s="156">
        <f t="shared" si="31"/>
        <v>0</v>
      </c>
      <c r="BC41" s="156">
        <f t="shared" si="31"/>
        <v>0</v>
      </c>
      <c r="BD41" s="156">
        <f t="shared" si="31"/>
        <v>0</v>
      </c>
      <c r="BE41" s="156">
        <f t="shared" si="31"/>
        <v>0</v>
      </c>
      <c r="BF41" s="156">
        <f t="shared" si="6"/>
        <v>40000</v>
      </c>
      <c r="BG41" s="156">
        <f t="shared" si="31"/>
        <v>0</v>
      </c>
      <c r="BH41" s="156">
        <f t="shared" ref="BG41:BI49" si="32">IF($A41&lt;BH$18,0,IF($A41=BH$18,BH$17,IF($A41&gt;(((BH$19-1)*BH$20)+BH$18),0,IF(ROUND(($A41-BH$18)/BH$20,0)=ROUND(($A41-BH$18)/BH$20,1),BH$17,0))))</f>
        <v>70000</v>
      </c>
      <c r="BI41" s="156">
        <f t="shared" si="32"/>
        <v>28000</v>
      </c>
      <c r="BJ41" s="159">
        <f t="shared" si="20"/>
        <v>550000</v>
      </c>
      <c r="BK41" s="192"/>
      <c r="BL41" s="156">
        <v>17</v>
      </c>
      <c r="BM41" s="156">
        <f t="shared" ref="BM41:CB49" si="33">IF($A41&lt;BM$18,0,IF($A41=BM$18,BM$17,IF($A41&gt;(((BM$19-1)*BM$20)+BM$18),0,IF(ROUND(($A41-BM$18)/BM$20,0)=ROUND(($A41-BM$18)/BM$20,1),BM$17,0))))</f>
        <v>0</v>
      </c>
      <c r="BN41" s="156">
        <f t="shared" si="33"/>
        <v>0</v>
      </c>
      <c r="BO41" s="156">
        <f t="shared" si="33"/>
        <v>0</v>
      </c>
      <c r="BP41" s="156">
        <f t="shared" si="33"/>
        <v>0</v>
      </c>
      <c r="BQ41" s="156">
        <f t="shared" si="33"/>
        <v>0</v>
      </c>
      <c r="BR41" s="156">
        <f t="shared" si="33"/>
        <v>0</v>
      </c>
      <c r="BS41" s="156">
        <f t="shared" si="33"/>
        <v>0</v>
      </c>
      <c r="BT41" s="156">
        <f t="shared" si="33"/>
        <v>0</v>
      </c>
      <c r="BU41" s="156">
        <f t="shared" si="33"/>
        <v>0</v>
      </c>
      <c r="BV41" s="156">
        <f t="shared" si="33"/>
        <v>0</v>
      </c>
      <c r="BW41" s="156">
        <f t="shared" si="33"/>
        <v>0</v>
      </c>
      <c r="BX41" s="156">
        <f t="shared" si="33"/>
        <v>0</v>
      </c>
      <c r="BY41" s="156">
        <f t="shared" si="33"/>
        <v>0</v>
      </c>
      <c r="BZ41" s="156">
        <f t="shared" si="33"/>
        <v>0</v>
      </c>
      <c r="CA41" s="156">
        <f t="shared" si="33"/>
        <v>0</v>
      </c>
      <c r="CB41" s="156">
        <f t="shared" si="33"/>
        <v>0</v>
      </c>
      <c r="CC41" s="156">
        <f t="shared" ref="CB41:CD49" si="34">IF($A41&lt;CC$18,0,IF($A41=CC$18,CC$17,IF($A41&gt;(((CC$19-1)*CC$20)+CC$18),0,IF(ROUND(($A41-CC$18)/CC$20,0)=ROUND(($A41-CC$18)/CC$20,1),CC$17,0))))</f>
        <v>0</v>
      </c>
      <c r="CD41" s="156">
        <f t="shared" si="34"/>
        <v>0</v>
      </c>
      <c r="CE41" s="159">
        <f t="shared" si="21"/>
        <v>0</v>
      </c>
      <c r="CF41" s="192"/>
      <c r="CG41" s="156">
        <v>17</v>
      </c>
      <c r="CH41" s="156">
        <f t="shared" ref="CH41:CW49" si="35">IF($A41&lt;CH$18,0,IF($A41=CH$18,CH$17,IF($A41&gt;(((CH$19-1)*CH$20)+CH$18),0,IF(ROUND(($A41-CH$18)/CH$20,0)=ROUND(($A41-CH$18)/CH$20,1),CH$17,0))))</f>
        <v>0</v>
      </c>
      <c r="CI41" s="156">
        <f t="shared" si="35"/>
        <v>5000</v>
      </c>
      <c r="CJ41" s="156">
        <f t="shared" si="35"/>
        <v>0</v>
      </c>
      <c r="CK41" s="156">
        <f t="shared" si="35"/>
        <v>10000</v>
      </c>
      <c r="CL41" s="156">
        <f t="shared" si="35"/>
        <v>0</v>
      </c>
      <c r="CM41" s="156">
        <f t="shared" si="35"/>
        <v>0</v>
      </c>
      <c r="CN41" s="156">
        <f t="shared" si="35"/>
        <v>0</v>
      </c>
      <c r="CO41" s="156">
        <f t="shared" si="35"/>
        <v>0</v>
      </c>
      <c r="CP41" s="156">
        <f t="shared" si="35"/>
        <v>0</v>
      </c>
      <c r="CQ41" s="156">
        <f t="shared" si="35"/>
        <v>0</v>
      </c>
      <c r="CR41" s="156">
        <f t="shared" si="35"/>
        <v>0</v>
      </c>
      <c r="CS41" s="156">
        <f t="shared" si="35"/>
        <v>0</v>
      </c>
      <c r="CT41" s="156">
        <f t="shared" si="35"/>
        <v>0</v>
      </c>
      <c r="CU41" s="156">
        <f t="shared" si="35"/>
        <v>0</v>
      </c>
      <c r="CV41" s="156">
        <f t="shared" si="35"/>
        <v>0</v>
      </c>
      <c r="CW41" s="156">
        <f t="shared" si="35"/>
        <v>0</v>
      </c>
      <c r="CX41" s="156">
        <f t="shared" ref="CW41:CY49" si="36">IF($A41&lt;CX$18,0,IF($A41=CX$18,CX$17,IF($A41&gt;(((CX$19-1)*CX$20)+CX$18),0,IF(ROUND(($A41-CX$18)/CX$20,0)=ROUND(($A41-CX$18)/CX$20,1),CX$17,0))))</f>
        <v>0</v>
      </c>
      <c r="CY41" s="156">
        <f t="shared" si="36"/>
        <v>0</v>
      </c>
      <c r="CZ41" s="159">
        <f t="shared" si="22"/>
        <v>15000</v>
      </c>
      <c r="DA41" s="192"/>
      <c r="DB41" s="156">
        <v>17</v>
      </c>
      <c r="DC41" s="156">
        <f t="shared" ref="DC41:DR49" si="37">IF($A41&lt;DC$18,0,IF($A41=DC$18,DC$17,IF($A41&gt;(((DC$19-1)*DC$20)+DC$18),0,IF(ROUND(($A41-DC$18)/DC$20,0)=ROUND(($A41-DC$18)/DC$20,1),DC$17,0))))</f>
        <v>0</v>
      </c>
      <c r="DD41" s="156">
        <f t="shared" si="37"/>
        <v>0</v>
      </c>
      <c r="DE41" s="156">
        <f t="shared" si="37"/>
        <v>0</v>
      </c>
      <c r="DF41" s="156">
        <f t="shared" si="37"/>
        <v>0</v>
      </c>
      <c r="DG41" s="156">
        <f t="shared" si="37"/>
        <v>0</v>
      </c>
      <c r="DH41" s="156">
        <f t="shared" si="37"/>
        <v>0</v>
      </c>
      <c r="DI41" s="156">
        <f t="shared" si="37"/>
        <v>0</v>
      </c>
      <c r="DJ41" s="156">
        <f t="shared" si="37"/>
        <v>0</v>
      </c>
      <c r="DK41" s="156">
        <f t="shared" si="37"/>
        <v>0</v>
      </c>
      <c r="DL41" s="156">
        <f t="shared" si="37"/>
        <v>0</v>
      </c>
      <c r="DM41" s="156">
        <f t="shared" si="37"/>
        <v>0</v>
      </c>
      <c r="DN41" s="156">
        <f t="shared" si="37"/>
        <v>0</v>
      </c>
      <c r="DO41" s="156">
        <f t="shared" si="37"/>
        <v>0</v>
      </c>
      <c r="DP41" s="156">
        <f t="shared" si="37"/>
        <v>0</v>
      </c>
      <c r="DQ41" s="156">
        <f t="shared" si="37"/>
        <v>0</v>
      </c>
      <c r="DR41" s="156">
        <f t="shared" si="37"/>
        <v>0</v>
      </c>
      <c r="DS41" s="156">
        <f t="shared" ref="DR41:DT49" si="38">IF($A41&lt;DS$18,0,IF($A41=DS$18,DS$17,IF($A41&gt;(((DS$19-1)*DS$20)+DS$18),0,IF(ROUND(($A41-DS$18)/DS$20,0)=ROUND(($A41-DS$18)/DS$20,1),DS$17,0))))</f>
        <v>0</v>
      </c>
      <c r="DT41" s="156">
        <f t="shared" si="38"/>
        <v>0</v>
      </c>
      <c r="DU41" s="159">
        <f t="shared" si="23"/>
        <v>0</v>
      </c>
      <c r="DV41" s="192"/>
      <c r="DW41" s="156">
        <v>17</v>
      </c>
      <c r="DX41" s="156">
        <f t="shared" ref="DX41:EM49" si="39">IF($A41&lt;DX$18,0,IF($A41=DX$18,DX$17,IF($A41&gt;(((DX$19-1)*DX$20)+DX$18),0,IF(ROUND(($A41-DX$18)/DX$20,0)=ROUND(($A41-DX$18)/DX$20,1),DX$17,0))))</f>
        <v>0</v>
      </c>
      <c r="DY41" s="156">
        <f t="shared" si="39"/>
        <v>0</v>
      </c>
      <c r="DZ41" s="156">
        <f t="shared" si="39"/>
        <v>0</v>
      </c>
      <c r="EA41" s="156">
        <f t="shared" si="39"/>
        <v>0</v>
      </c>
      <c r="EB41" s="156">
        <f t="shared" si="39"/>
        <v>0</v>
      </c>
      <c r="EC41" s="156">
        <f t="shared" si="39"/>
        <v>0</v>
      </c>
      <c r="ED41" s="156">
        <f t="shared" si="39"/>
        <v>0</v>
      </c>
      <c r="EE41" s="156">
        <f t="shared" si="39"/>
        <v>0</v>
      </c>
      <c r="EF41" s="156">
        <f t="shared" si="39"/>
        <v>0</v>
      </c>
      <c r="EG41" s="156">
        <f t="shared" si="39"/>
        <v>0</v>
      </c>
      <c r="EH41" s="156">
        <f t="shared" si="39"/>
        <v>0</v>
      </c>
      <c r="EI41" s="156">
        <f t="shared" si="39"/>
        <v>0</v>
      </c>
      <c r="EJ41" s="156">
        <f t="shared" si="39"/>
        <v>0</v>
      </c>
      <c r="EK41" s="156">
        <f t="shared" si="39"/>
        <v>0</v>
      </c>
      <c r="EL41" s="156">
        <f t="shared" si="39"/>
        <v>0</v>
      </c>
      <c r="EM41" s="156">
        <f t="shared" si="39"/>
        <v>0</v>
      </c>
      <c r="EN41" s="156">
        <f t="shared" ref="EM41:EO49" si="40">IF($A41&lt;EN$18,0,IF($A41=EN$18,EN$17,IF($A41&gt;(((EN$19-1)*EN$20)+EN$18),0,IF(ROUND(($A41-EN$18)/EN$20,0)=ROUND(($A41-EN$18)/EN$20,1),EN$17,0))))</f>
        <v>0</v>
      </c>
      <c r="EO41" s="156">
        <f t="shared" si="40"/>
        <v>0</v>
      </c>
      <c r="EP41" s="159">
        <f t="shared" si="24"/>
        <v>0</v>
      </c>
      <c r="EQ41" s="192"/>
      <c r="ER41" s="156">
        <v>17</v>
      </c>
      <c r="ES41" s="156">
        <f t="shared" ref="ES41:FH49" si="41">IF($A41&lt;ES$18,0,IF($A41=ES$18,ES$17,IF($A41&gt;(((ES$19-1)*ES$20)+ES$18),0,IF(ROUND(($A41-ES$18)/ES$20,0)=ROUND(($A41-ES$18)/ES$20,1),ES$17,0))))</f>
        <v>0</v>
      </c>
      <c r="ET41" s="156">
        <f t="shared" si="41"/>
        <v>0</v>
      </c>
      <c r="EU41" s="156">
        <f t="shared" si="41"/>
        <v>0</v>
      </c>
      <c r="EV41" s="156">
        <f t="shared" si="41"/>
        <v>0</v>
      </c>
      <c r="EW41" s="156">
        <f t="shared" si="41"/>
        <v>0</v>
      </c>
      <c r="EX41" s="156">
        <f t="shared" si="41"/>
        <v>0</v>
      </c>
      <c r="EY41" s="156">
        <f t="shared" si="41"/>
        <v>0</v>
      </c>
      <c r="EZ41" s="156">
        <f t="shared" si="41"/>
        <v>0</v>
      </c>
      <c r="FA41" s="156">
        <f t="shared" si="41"/>
        <v>0</v>
      </c>
      <c r="FB41" s="156">
        <f t="shared" si="41"/>
        <v>0</v>
      </c>
      <c r="FC41" s="156">
        <f t="shared" si="41"/>
        <v>0</v>
      </c>
      <c r="FD41" s="156">
        <f t="shared" si="41"/>
        <v>0</v>
      </c>
      <c r="FE41" s="156">
        <f t="shared" si="41"/>
        <v>0</v>
      </c>
      <c r="FF41" s="156">
        <f t="shared" si="41"/>
        <v>0</v>
      </c>
      <c r="FG41" s="156">
        <f t="shared" si="41"/>
        <v>0</v>
      </c>
      <c r="FH41" s="156">
        <f t="shared" si="41"/>
        <v>0</v>
      </c>
      <c r="FI41" s="156">
        <f t="shared" ref="FH41:FJ49" si="42">IF($A41&lt;FI$18,0,IF($A41=FI$18,FI$17,IF($A41&gt;(((FI$19-1)*FI$20)+FI$18),0,IF(ROUND(($A41-FI$18)/FI$20,0)=ROUND(($A41-FI$18)/FI$20,1),FI$17,0))))</f>
        <v>0</v>
      </c>
      <c r="FJ41" s="156">
        <f t="shared" si="42"/>
        <v>0</v>
      </c>
      <c r="FK41" s="159">
        <f t="shared" si="25"/>
        <v>0</v>
      </c>
      <c r="FL41" s="220"/>
      <c r="FM41" s="220"/>
      <c r="FN41" s="220">
        <f t="shared" si="26"/>
        <v>1412000</v>
      </c>
    </row>
    <row r="42" spans="1:170" x14ac:dyDescent="0.25">
      <c r="A42" s="156">
        <v>18</v>
      </c>
      <c r="B42" s="156">
        <f t="shared" si="27"/>
        <v>0</v>
      </c>
      <c r="C42" s="156">
        <f t="shared" si="27"/>
        <v>0</v>
      </c>
      <c r="D42" s="156">
        <f t="shared" si="27"/>
        <v>0</v>
      </c>
      <c r="E42" s="156">
        <f t="shared" si="27"/>
        <v>0</v>
      </c>
      <c r="F42" s="156">
        <f t="shared" si="27"/>
        <v>0</v>
      </c>
      <c r="G42" s="156">
        <f t="shared" si="27"/>
        <v>150000</v>
      </c>
      <c r="H42" s="156">
        <f t="shared" si="27"/>
        <v>0</v>
      </c>
      <c r="I42" s="156">
        <f t="shared" si="27"/>
        <v>0</v>
      </c>
      <c r="J42" s="156">
        <f t="shared" si="27"/>
        <v>60000</v>
      </c>
      <c r="K42" s="156">
        <f t="shared" si="27"/>
        <v>0</v>
      </c>
      <c r="L42" s="156">
        <f t="shared" si="28"/>
        <v>0</v>
      </c>
      <c r="M42" s="156">
        <f t="shared" si="28"/>
        <v>25000</v>
      </c>
      <c r="N42" s="156">
        <f t="shared" si="28"/>
        <v>0</v>
      </c>
      <c r="O42" s="156">
        <f t="shared" si="28"/>
        <v>0</v>
      </c>
      <c r="P42" s="156">
        <f t="shared" si="28"/>
        <v>0</v>
      </c>
      <c r="Q42" s="156">
        <f t="shared" si="28"/>
        <v>0</v>
      </c>
      <c r="R42" s="156">
        <f t="shared" si="28"/>
        <v>0</v>
      </c>
      <c r="S42" s="156">
        <f t="shared" si="28"/>
        <v>0</v>
      </c>
      <c r="T42" s="159">
        <f t="shared" si="18"/>
        <v>235000</v>
      </c>
      <c r="U42" s="192"/>
      <c r="V42" s="156">
        <v>18</v>
      </c>
      <c r="W42" s="156">
        <f t="shared" si="29"/>
        <v>0</v>
      </c>
      <c r="X42" s="156">
        <f t="shared" si="29"/>
        <v>0</v>
      </c>
      <c r="Y42" s="156">
        <f t="shared" si="29"/>
        <v>40000</v>
      </c>
      <c r="Z42" s="156">
        <f t="shared" si="29"/>
        <v>140000</v>
      </c>
      <c r="AA42" s="156">
        <f t="shared" si="29"/>
        <v>140000</v>
      </c>
      <c r="AB42" s="156">
        <f t="shared" si="29"/>
        <v>180000</v>
      </c>
      <c r="AC42" s="156">
        <f t="shared" si="29"/>
        <v>112000</v>
      </c>
      <c r="AD42" s="156">
        <f t="shared" si="29"/>
        <v>0</v>
      </c>
      <c r="AE42" s="156">
        <f t="shared" si="29"/>
        <v>0</v>
      </c>
      <c r="AF42" s="156">
        <f t="shared" si="29"/>
        <v>0</v>
      </c>
      <c r="AG42" s="156">
        <f t="shared" si="29"/>
        <v>0</v>
      </c>
      <c r="AH42" s="156">
        <f t="shared" si="29"/>
        <v>0</v>
      </c>
      <c r="AI42" s="156">
        <f t="shared" si="29"/>
        <v>0</v>
      </c>
      <c r="AJ42" s="156">
        <f t="shared" si="29"/>
        <v>0</v>
      </c>
      <c r="AK42" s="156">
        <f t="shared" si="29"/>
        <v>0</v>
      </c>
      <c r="AL42" s="156">
        <f t="shared" si="30"/>
        <v>0</v>
      </c>
      <c r="AM42" s="156">
        <f t="shared" si="30"/>
        <v>0</v>
      </c>
      <c r="AN42" s="156">
        <f t="shared" si="30"/>
        <v>0</v>
      </c>
      <c r="AO42" s="159">
        <f t="shared" si="19"/>
        <v>612000</v>
      </c>
      <c r="AP42" s="192"/>
      <c r="AQ42" s="156">
        <v>18</v>
      </c>
      <c r="AR42" s="156">
        <f t="shared" si="31"/>
        <v>0</v>
      </c>
      <c r="AS42" s="156">
        <f t="shared" si="31"/>
        <v>0</v>
      </c>
      <c r="AT42" s="156">
        <f t="shared" si="31"/>
        <v>10000</v>
      </c>
      <c r="AU42" s="156">
        <f t="shared" si="31"/>
        <v>280000</v>
      </c>
      <c r="AV42" s="156">
        <f t="shared" si="31"/>
        <v>0</v>
      </c>
      <c r="AW42" s="156">
        <f t="shared" si="31"/>
        <v>112000</v>
      </c>
      <c r="AX42" s="156">
        <f t="shared" si="31"/>
        <v>0</v>
      </c>
      <c r="AY42" s="156">
        <f t="shared" si="31"/>
        <v>0</v>
      </c>
      <c r="AZ42" s="156">
        <f t="shared" si="5"/>
        <v>0</v>
      </c>
      <c r="BA42" s="156">
        <f t="shared" si="31"/>
        <v>0</v>
      </c>
      <c r="BB42" s="156">
        <f t="shared" si="31"/>
        <v>0</v>
      </c>
      <c r="BC42" s="156">
        <f t="shared" si="31"/>
        <v>0</v>
      </c>
      <c r="BD42" s="156">
        <f t="shared" si="31"/>
        <v>0</v>
      </c>
      <c r="BE42" s="156">
        <f t="shared" si="31"/>
        <v>0</v>
      </c>
      <c r="BF42" s="156">
        <f t="shared" si="6"/>
        <v>40000</v>
      </c>
      <c r="BG42" s="156">
        <f t="shared" si="32"/>
        <v>0</v>
      </c>
      <c r="BH42" s="156">
        <f t="shared" si="32"/>
        <v>70000</v>
      </c>
      <c r="BI42" s="156">
        <f t="shared" si="32"/>
        <v>28000</v>
      </c>
      <c r="BJ42" s="159">
        <f t="shared" si="20"/>
        <v>540000</v>
      </c>
      <c r="BK42" s="192"/>
      <c r="BL42" s="156">
        <v>18</v>
      </c>
      <c r="BM42" s="156">
        <f t="shared" si="33"/>
        <v>0</v>
      </c>
      <c r="BN42" s="156">
        <f t="shared" si="33"/>
        <v>0</v>
      </c>
      <c r="BO42" s="156">
        <f t="shared" si="33"/>
        <v>0</v>
      </c>
      <c r="BP42" s="156">
        <f t="shared" si="33"/>
        <v>0</v>
      </c>
      <c r="BQ42" s="156">
        <f t="shared" si="33"/>
        <v>0</v>
      </c>
      <c r="BR42" s="156">
        <f t="shared" si="33"/>
        <v>0</v>
      </c>
      <c r="BS42" s="156">
        <f t="shared" si="33"/>
        <v>0</v>
      </c>
      <c r="BT42" s="156">
        <f t="shared" si="33"/>
        <v>0</v>
      </c>
      <c r="BU42" s="156">
        <f t="shared" si="33"/>
        <v>0</v>
      </c>
      <c r="BV42" s="156">
        <f t="shared" si="33"/>
        <v>0</v>
      </c>
      <c r="BW42" s="156">
        <f t="shared" si="33"/>
        <v>0</v>
      </c>
      <c r="BX42" s="156">
        <f t="shared" si="33"/>
        <v>0</v>
      </c>
      <c r="BY42" s="156">
        <f t="shared" si="33"/>
        <v>0</v>
      </c>
      <c r="BZ42" s="156">
        <f t="shared" si="33"/>
        <v>0</v>
      </c>
      <c r="CA42" s="156">
        <f t="shared" si="33"/>
        <v>0</v>
      </c>
      <c r="CB42" s="156">
        <f t="shared" si="34"/>
        <v>0</v>
      </c>
      <c r="CC42" s="156">
        <f t="shared" si="34"/>
        <v>0</v>
      </c>
      <c r="CD42" s="156">
        <f t="shared" si="34"/>
        <v>0</v>
      </c>
      <c r="CE42" s="159">
        <f t="shared" si="21"/>
        <v>0</v>
      </c>
      <c r="CF42" s="192"/>
      <c r="CG42" s="156">
        <v>18</v>
      </c>
      <c r="CH42" s="156">
        <f t="shared" si="35"/>
        <v>0</v>
      </c>
      <c r="CI42" s="156">
        <f t="shared" si="35"/>
        <v>5000</v>
      </c>
      <c r="CJ42" s="156">
        <f t="shared" si="35"/>
        <v>0</v>
      </c>
      <c r="CK42" s="156">
        <f t="shared" si="35"/>
        <v>10000</v>
      </c>
      <c r="CL42" s="156">
        <f t="shared" si="35"/>
        <v>0</v>
      </c>
      <c r="CM42" s="156">
        <f t="shared" si="35"/>
        <v>0</v>
      </c>
      <c r="CN42" s="156">
        <f t="shared" si="35"/>
        <v>0</v>
      </c>
      <c r="CO42" s="156">
        <f t="shared" si="35"/>
        <v>0</v>
      </c>
      <c r="CP42" s="156">
        <f t="shared" si="35"/>
        <v>0</v>
      </c>
      <c r="CQ42" s="156">
        <f t="shared" si="35"/>
        <v>0</v>
      </c>
      <c r="CR42" s="156">
        <f t="shared" si="35"/>
        <v>0</v>
      </c>
      <c r="CS42" s="156">
        <f t="shared" si="35"/>
        <v>0</v>
      </c>
      <c r="CT42" s="156">
        <f t="shared" si="35"/>
        <v>0</v>
      </c>
      <c r="CU42" s="156">
        <f t="shared" si="35"/>
        <v>0</v>
      </c>
      <c r="CV42" s="156">
        <f t="shared" si="35"/>
        <v>0</v>
      </c>
      <c r="CW42" s="156">
        <f t="shared" si="36"/>
        <v>0</v>
      </c>
      <c r="CX42" s="156">
        <f t="shared" si="36"/>
        <v>0</v>
      </c>
      <c r="CY42" s="156">
        <f t="shared" si="36"/>
        <v>0</v>
      </c>
      <c r="CZ42" s="159">
        <f t="shared" si="22"/>
        <v>15000</v>
      </c>
      <c r="DA42" s="192"/>
      <c r="DB42" s="156">
        <v>18</v>
      </c>
      <c r="DC42" s="156">
        <f t="shared" si="37"/>
        <v>0</v>
      </c>
      <c r="DD42" s="156">
        <f t="shared" si="37"/>
        <v>0</v>
      </c>
      <c r="DE42" s="156">
        <f t="shared" si="37"/>
        <v>0</v>
      </c>
      <c r="DF42" s="156">
        <f t="shared" si="37"/>
        <v>0</v>
      </c>
      <c r="DG42" s="156">
        <f t="shared" si="37"/>
        <v>0</v>
      </c>
      <c r="DH42" s="156">
        <f t="shared" si="37"/>
        <v>0</v>
      </c>
      <c r="DI42" s="156">
        <f t="shared" si="37"/>
        <v>0</v>
      </c>
      <c r="DJ42" s="156">
        <f t="shared" si="37"/>
        <v>0</v>
      </c>
      <c r="DK42" s="156">
        <f t="shared" si="37"/>
        <v>0</v>
      </c>
      <c r="DL42" s="156">
        <f t="shared" si="37"/>
        <v>0</v>
      </c>
      <c r="DM42" s="156">
        <f t="shared" si="37"/>
        <v>0</v>
      </c>
      <c r="DN42" s="156">
        <f t="shared" si="37"/>
        <v>0</v>
      </c>
      <c r="DO42" s="156">
        <f t="shared" si="37"/>
        <v>0</v>
      </c>
      <c r="DP42" s="156">
        <f t="shared" si="37"/>
        <v>0</v>
      </c>
      <c r="DQ42" s="156">
        <f t="shared" si="37"/>
        <v>0</v>
      </c>
      <c r="DR42" s="156">
        <f t="shared" si="38"/>
        <v>0</v>
      </c>
      <c r="DS42" s="156">
        <f t="shared" si="38"/>
        <v>0</v>
      </c>
      <c r="DT42" s="156">
        <f t="shared" si="38"/>
        <v>0</v>
      </c>
      <c r="DU42" s="159">
        <f t="shared" si="23"/>
        <v>0</v>
      </c>
      <c r="DV42" s="192"/>
      <c r="DW42" s="156">
        <v>18</v>
      </c>
      <c r="DX42" s="156">
        <f t="shared" si="39"/>
        <v>0</v>
      </c>
      <c r="DY42" s="156">
        <f t="shared" si="39"/>
        <v>0</v>
      </c>
      <c r="DZ42" s="156">
        <f t="shared" si="39"/>
        <v>0</v>
      </c>
      <c r="EA42" s="156">
        <f t="shared" si="39"/>
        <v>0</v>
      </c>
      <c r="EB42" s="156">
        <f t="shared" si="39"/>
        <v>0</v>
      </c>
      <c r="EC42" s="156">
        <f t="shared" si="39"/>
        <v>0</v>
      </c>
      <c r="ED42" s="156">
        <f t="shared" si="39"/>
        <v>0</v>
      </c>
      <c r="EE42" s="156">
        <f t="shared" si="39"/>
        <v>0</v>
      </c>
      <c r="EF42" s="156">
        <f t="shared" si="39"/>
        <v>0</v>
      </c>
      <c r="EG42" s="156">
        <f t="shared" si="39"/>
        <v>0</v>
      </c>
      <c r="EH42" s="156">
        <f t="shared" si="39"/>
        <v>0</v>
      </c>
      <c r="EI42" s="156">
        <f t="shared" si="39"/>
        <v>0</v>
      </c>
      <c r="EJ42" s="156">
        <f t="shared" si="39"/>
        <v>0</v>
      </c>
      <c r="EK42" s="156">
        <f t="shared" si="39"/>
        <v>0</v>
      </c>
      <c r="EL42" s="156">
        <f t="shared" si="39"/>
        <v>0</v>
      </c>
      <c r="EM42" s="156">
        <f t="shared" si="40"/>
        <v>0</v>
      </c>
      <c r="EN42" s="156">
        <f t="shared" si="40"/>
        <v>0</v>
      </c>
      <c r="EO42" s="156">
        <f t="shared" si="40"/>
        <v>0</v>
      </c>
      <c r="EP42" s="159">
        <f t="shared" si="24"/>
        <v>0</v>
      </c>
      <c r="EQ42" s="192"/>
      <c r="ER42" s="156">
        <v>18</v>
      </c>
      <c r="ES42" s="156">
        <f t="shared" si="41"/>
        <v>0</v>
      </c>
      <c r="ET42" s="156">
        <f t="shared" si="41"/>
        <v>0</v>
      </c>
      <c r="EU42" s="156">
        <f t="shared" si="41"/>
        <v>0</v>
      </c>
      <c r="EV42" s="156">
        <f t="shared" si="41"/>
        <v>0</v>
      </c>
      <c r="EW42" s="156">
        <f t="shared" si="41"/>
        <v>0</v>
      </c>
      <c r="EX42" s="156">
        <f t="shared" si="41"/>
        <v>0</v>
      </c>
      <c r="EY42" s="156">
        <f t="shared" si="41"/>
        <v>0</v>
      </c>
      <c r="EZ42" s="156">
        <f t="shared" si="41"/>
        <v>0</v>
      </c>
      <c r="FA42" s="156">
        <f t="shared" si="41"/>
        <v>0</v>
      </c>
      <c r="FB42" s="156">
        <f t="shared" si="41"/>
        <v>0</v>
      </c>
      <c r="FC42" s="156">
        <f t="shared" si="41"/>
        <v>0</v>
      </c>
      <c r="FD42" s="156">
        <f t="shared" si="41"/>
        <v>0</v>
      </c>
      <c r="FE42" s="156">
        <f t="shared" si="41"/>
        <v>0</v>
      </c>
      <c r="FF42" s="156">
        <f t="shared" si="41"/>
        <v>0</v>
      </c>
      <c r="FG42" s="156">
        <f t="shared" si="41"/>
        <v>0</v>
      </c>
      <c r="FH42" s="156">
        <f t="shared" si="42"/>
        <v>0</v>
      </c>
      <c r="FI42" s="156">
        <f t="shared" si="42"/>
        <v>0</v>
      </c>
      <c r="FJ42" s="156">
        <f t="shared" si="42"/>
        <v>0</v>
      </c>
      <c r="FK42" s="159">
        <f t="shared" si="25"/>
        <v>0</v>
      </c>
      <c r="FL42" s="220"/>
      <c r="FM42" s="220"/>
      <c r="FN42" s="220">
        <f t="shared" si="26"/>
        <v>1402000</v>
      </c>
    </row>
    <row r="43" spans="1:170" x14ac:dyDescent="0.25">
      <c r="A43" s="156">
        <v>19</v>
      </c>
      <c r="B43" s="156">
        <f t="shared" si="27"/>
        <v>0</v>
      </c>
      <c r="C43" s="156">
        <f t="shared" si="27"/>
        <v>0</v>
      </c>
      <c r="D43" s="156">
        <f t="shared" si="27"/>
        <v>0</v>
      </c>
      <c r="E43" s="156">
        <f t="shared" si="27"/>
        <v>0</v>
      </c>
      <c r="F43" s="156">
        <f t="shared" si="27"/>
        <v>0</v>
      </c>
      <c r="G43" s="156">
        <f t="shared" si="27"/>
        <v>150000</v>
      </c>
      <c r="H43" s="156">
        <f t="shared" si="27"/>
        <v>0</v>
      </c>
      <c r="I43" s="156">
        <f t="shared" si="27"/>
        <v>0</v>
      </c>
      <c r="J43" s="156">
        <f t="shared" si="27"/>
        <v>60000</v>
      </c>
      <c r="K43" s="156">
        <f t="shared" si="27"/>
        <v>0</v>
      </c>
      <c r="L43" s="156">
        <f t="shared" si="28"/>
        <v>0</v>
      </c>
      <c r="M43" s="156">
        <f t="shared" si="28"/>
        <v>25000</v>
      </c>
      <c r="N43" s="156">
        <f t="shared" si="28"/>
        <v>0</v>
      </c>
      <c r="O43" s="156">
        <f t="shared" si="28"/>
        <v>0</v>
      </c>
      <c r="P43" s="156">
        <f t="shared" si="28"/>
        <v>0</v>
      </c>
      <c r="Q43" s="156">
        <f t="shared" si="28"/>
        <v>0</v>
      </c>
      <c r="R43" s="156">
        <f t="shared" si="28"/>
        <v>0</v>
      </c>
      <c r="S43" s="156">
        <f t="shared" si="28"/>
        <v>0</v>
      </c>
      <c r="T43" s="159">
        <f t="shared" si="18"/>
        <v>235000</v>
      </c>
      <c r="U43" s="192"/>
      <c r="V43" s="156">
        <v>19</v>
      </c>
      <c r="W43" s="156">
        <f t="shared" si="29"/>
        <v>0</v>
      </c>
      <c r="X43" s="156">
        <f t="shared" si="29"/>
        <v>0</v>
      </c>
      <c r="Y43" s="156">
        <f t="shared" si="29"/>
        <v>40000</v>
      </c>
      <c r="Z43" s="156">
        <f t="shared" si="29"/>
        <v>140000</v>
      </c>
      <c r="AA43" s="156">
        <f t="shared" si="29"/>
        <v>140000</v>
      </c>
      <c r="AB43" s="156">
        <f t="shared" si="29"/>
        <v>180000</v>
      </c>
      <c r="AC43" s="156">
        <f t="shared" si="29"/>
        <v>112000</v>
      </c>
      <c r="AD43" s="156">
        <f t="shared" si="29"/>
        <v>0</v>
      </c>
      <c r="AE43" s="156">
        <f t="shared" si="29"/>
        <v>0</v>
      </c>
      <c r="AF43" s="156">
        <f t="shared" si="29"/>
        <v>0</v>
      </c>
      <c r="AG43" s="156">
        <f t="shared" si="29"/>
        <v>0</v>
      </c>
      <c r="AH43" s="156">
        <f t="shared" si="29"/>
        <v>0</v>
      </c>
      <c r="AI43" s="156">
        <f t="shared" si="29"/>
        <v>0</v>
      </c>
      <c r="AJ43" s="156">
        <f t="shared" si="29"/>
        <v>0</v>
      </c>
      <c r="AK43" s="156">
        <f t="shared" si="29"/>
        <v>0</v>
      </c>
      <c r="AL43" s="156">
        <f t="shared" si="30"/>
        <v>0</v>
      </c>
      <c r="AM43" s="156">
        <f t="shared" si="30"/>
        <v>0</v>
      </c>
      <c r="AN43" s="156">
        <f t="shared" si="30"/>
        <v>0</v>
      </c>
      <c r="AO43" s="159">
        <f t="shared" si="19"/>
        <v>612000</v>
      </c>
      <c r="AP43" s="192"/>
      <c r="AQ43" s="156">
        <v>19</v>
      </c>
      <c r="AR43" s="156">
        <f t="shared" si="31"/>
        <v>10000</v>
      </c>
      <c r="AS43" s="156">
        <f t="shared" si="31"/>
        <v>0</v>
      </c>
      <c r="AT43" s="156">
        <f t="shared" si="31"/>
        <v>10000</v>
      </c>
      <c r="AU43" s="156">
        <f t="shared" si="31"/>
        <v>280000</v>
      </c>
      <c r="AV43" s="156">
        <f t="shared" si="31"/>
        <v>0</v>
      </c>
      <c r="AW43" s="156">
        <f t="shared" si="31"/>
        <v>112000</v>
      </c>
      <c r="AX43" s="156">
        <f t="shared" si="31"/>
        <v>0</v>
      </c>
      <c r="AY43" s="156">
        <f t="shared" si="31"/>
        <v>0</v>
      </c>
      <c r="AZ43" s="156">
        <f t="shared" si="5"/>
        <v>0</v>
      </c>
      <c r="BA43" s="156">
        <f t="shared" si="31"/>
        <v>0</v>
      </c>
      <c r="BB43" s="156">
        <f t="shared" si="31"/>
        <v>0</v>
      </c>
      <c r="BC43" s="156">
        <f t="shared" si="31"/>
        <v>0</v>
      </c>
      <c r="BD43" s="156">
        <f t="shared" si="31"/>
        <v>0</v>
      </c>
      <c r="BE43" s="156">
        <f t="shared" si="31"/>
        <v>0</v>
      </c>
      <c r="BF43" s="156">
        <f t="shared" si="6"/>
        <v>40000</v>
      </c>
      <c r="BG43" s="156">
        <f t="shared" si="32"/>
        <v>0</v>
      </c>
      <c r="BH43" s="156">
        <f t="shared" si="32"/>
        <v>70000</v>
      </c>
      <c r="BI43" s="156">
        <f t="shared" si="32"/>
        <v>28000</v>
      </c>
      <c r="BJ43" s="159">
        <f t="shared" si="20"/>
        <v>550000</v>
      </c>
      <c r="BK43" s="192"/>
      <c r="BL43" s="156">
        <v>19</v>
      </c>
      <c r="BM43" s="156">
        <f t="shared" si="33"/>
        <v>0</v>
      </c>
      <c r="BN43" s="156">
        <f t="shared" si="33"/>
        <v>0</v>
      </c>
      <c r="BO43" s="156">
        <f t="shared" si="33"/>
        <v>0</v>
      </c>
      <c r="BP43" s="156">
        <f t="shared" si="33"/>
        <v>0</v>
      </c>
      <c r="BQ43" s="156">
        <f t="shared" si="33"/>
        <v>0</v>
      </c>
      <c r="BR43" s="156">
        <f t="shared" si="33"/>
        <v>0</v>
      </c>
      <c r="BS43" s="156">
        <f t="shared" si="33"/>
        <v>0</v>
      </c>
      <c r="BT43" s="156">
        <f t="shared" si="33"/>
        <v>0</v>
      </c>
      <c r="BU43" s="156">
        <f t="shared" si="33"/>
        <v>0</v>
      </c>
      <c r="BV43" s="156">
        <f t="shared" si="33"/>
        <v>0</v>
      </c>
      <c r="BW43" s="156">
        <f t="shared" si="33"/>
        <v>0</v>
      </c>
      <c r="BX43" s="156">
        <f t="shared" si="33"/>
        <v>0</v>
      </c>
      <c r="BY43" s="156">
        <f t="shared" si="33"/>
        <v>0</v>
      </c>
      <c r="BZ43" s="156">
        <f t="shared" si="33"/>
        <v>0</v>
      </c>
      <c r="CA43" s="156">
        <f t="shared" si="33"/>
        <v>0</v>
      </c>
      <c r="CB43" s="156">
        <f t="shared" si="34"/>
        <v>0</v>
      </c>
      <c r="CC43" s="156">
        <f t="shared" si="34"/>
        <v>0</v>
      </c>
      <c r="CD43" s="156">
        <f t="shared" si="34"/>
        <v>0</v>
      </c>
      <c r="CE43" s="159">
        <f t="shared" si="21"/>
        <v>0</v>
      </c>
      <c r="CF43" s="192"/>
      <c r="CG43" s="156">
        <v>19</v>
      </c>
      <c r="CH43" s="156">
        <f t="shared" si="35"/>
        <v>0</v>
      </c>
      <c r="CI43" s="156">
        <f t="shared" si="35"/>
        <v>5000</v>
      </c>
      <c r="CJ43" s="156">
        <f t="shared" si="35"/>
        <v>0</v>
      </c>
      <c r="CK43" s="156">
        <f t="shared" si="35"/>
        <v>10000</v>
      </c>
      <c r="CL43" s="156">
        <f t="shared" si="35"/>
        <v>0</v>
      </c>
      <c r="CM43" s="156">
        <f t="shared" si="35"/>
        <v>0</v>
      </c>
      <c r="CN43" s="156">
        <f t="shared" si="35"/>
        <v>0</v>
      </c>
      <c r="CO43" s="156">
        <f t="shared" si="35"/>
        <v>0</v>
      </c>
      <c r="CP43" s="156">
        <f t="shared" si="35"/>
        <v>0</v>
      </c>
      <c r="CQ43" s="156">
        <f t="shared" si="35"/>
        <v>0</v>
      </c>
      <c r="CR43" s="156">
        <f t="shared" si="35"/>
        <v>0</v>
      </c>
      <c r="CS43" s="156">
        <f t="shared" si="35"/>
        <v>0</v>
      </c>
      <c r="CT43" s="156">
        <f t="shared" si="35"/>
        <v>0</v>
      </c>
      <c r="CU43" s="156">
        <f t="shared" si="35"/>
        <v>0</v>
      </c>
      <c r="CV43" s="156">
        <f t="shared" si="35"/>
        <v>0</v>
      </c>
      <c r="CW43" s="156">
        <f t="shared" si="36"/>
        <v>0</v>
      </c>
      <c r="CX43" s="156">
        <f t="shared" si="36"/>
        <v>0</v>
      </c>
      <c r="CY43" s="156">
        <f t="shared" si="36"/>
        <v>0</v>
      </c>
      <c r="CZ43" s="159">
        <f t="shared" si="22"/>
        <v>15000</v>
      </c>
      <c r="DA43" s="192"/>
      <c r="DB43" s="156">
        <v>19</v>
      </c>
      <c r="DC43" s="156">
        <f t="shared" si="37"/>
        <v>0</v>
      </c>
      <c r="DD43" s="156">
        <f t="shared" si="37"/>
        <v>0</v>
      </c>
      <c r="DE43" s="156">
        <f t="shared" si="37"/>
        <v>0</v>
      </c>
      <c r="DF43" s="156">
        <f t="shared" si="37"/>
        <v>0</v>
      </c>
      <c r="DG43" s="156">
        <f t="shared" si="37"/>
        <v>0</v>
      </c>
      <c r="DH43" s="156">
        <f t="shared" si="37"/>
        <v>0</v>
      </c>
      <c r="DI43" s="156">
        <f t="shared" si="37"/>
        <v>0</v>
      </c>
      <c r="DJ43" s="156">
        <f t="shared" si="37"/>
        <v>0</v>
      </c>
      <c r="DK43" s="156">
        <f t="shared" si="37"/>
        <v>0</v>
      </c>
      <c r="DL43" s="156">
        <f t="shared" si="37"/>
        <v>0</v>
      </c>
      <c r="DM43" s="156">
        <f t="shared" si="37"/>
        <v>0</v>
      </c>
      <c r="DN43" s="156">
        <f t="shared" si="37"/>
        <v>0</v>
      </c>
      <c r="DO43" s="156">
        <f t="shared" si="37"/>
        <v>0</v>
      </c>
      <c r="DP43" s="156">
        <f t="shared" si="37"/>
        <v>0</v>
      </c>
      <c r="DQ43" s="156">
        <f t="shared" si="37"/>
        <v>0</v>
      </c>
      <c r="DR43" s="156">
        <f t="shared" si="38"/>
        <v>0</v>
      </c>
      <c r="DS43" s="156">
        <f t="shared" si="38"/>
        <v>0</v>
      </c>
      <c r="DT43" s="156">
        <f t="shared" si="38"/>
        <v>0</v>
      </c>
      <c r="DU43" s="159">
        <f t="shared" si="23"/>
        <v>0</v>
      </c>
      <c r="DV43" s="192"/>
      <c r="DW43" s="156">
        <v>19</v>
      </c>
      <c r="DX43" s="156">
        <f t="shared" si="39"/>
        <v>0</v>
      </c>
      <c r="DY43" s="156">
        <f t="shared" si="39"/>
        <v>0</v>
      </c>
      <c r="DZ43" s="156">
        <f t="shared" si="39"/>
        <v>0</v>
      </c>
      <c r="EA43" s="156">
        <f t="shared" si="39"/>
        <v>0</v>
      </c>
      <c r="EB43" s="156">
        <f t="shared" si="39"/>
        <v>0</v>
      </c>
      <c r="EC43" s="156">
        <f t="shared" si="39"/>
        <v>0</v>
      </c>
      <c r="ED43" s="156">
        <f t="shared" si="39"/>
        <v>0</v>
      </c>
      <c r="EE43" s="156">
        <f t="shared" si="39"/>
        <v>0</v>
      </c>
      <c r="EF43" s="156">
        <f t="shared" si="39"/>
        <v>0</v>
      </c>
      <c r="EG43" s="156">
        <f t="shared" si="39"/>
        <v>0</v>
      </c>
      <c r="EH43" s="156">
        <f t="shared" si="39"/>
        <v>0</v>
      </c>
      <c r="EI43" s="156">
        <f t="shared" si="39"/>
        <v>0</v>
      </c>
      <c r="EJ43" s="156">
        <f t="shared" si="39"/>
        <v>0</v>
      </c>
      <c r="EK43" s="156">
        <f t="shared" si="39"/>
        <v>0</v>
      </c>
      <c r="EL43" s="156">
        <f t="shared" si="39"/>
        <v>0</v>
      </c>
      <c r="EM43" s="156">
        <f t="shared" si="40"/>
        <v>0</v>
      </c>
      <c r="EN43" s="156">
        <f t="shared" si="40"/>
        <v>0</v>
      </c>
      <c r="EO43" s="156">
        <f t="shared" si="40"/>
        <v>0</v>
      </c>
      <c r="EP43" s="159">
        <f t="shared" si="24"/>
        <v>0</v>
      </c>
      <c r="EQ43" s="192"/>
      <c r="ER43" s="156">
        <v>19</v>
      </c>
      <c r="ES43" s="156">
        <f t="shared" si="41"/>
        <v>0</v>
      </c>
      <c r="ET43" s="156">
        <f t="shared" si="41"/>
        <v>0</v>
      </c>
      <c r="EU43" s="156">
        <f t="shared" si="41"/>
        <v>0</v>
      </c>
      <c r="EV43" s="156">
        <f t="shared" si="41"/>
        <v>0</v>
      </c>
      <c r="EW43" s="156">
        <f t="shared" si="41"/>
        <v>0</v>
      </c>
      <c r="EX43" s="156">
        <f t="shared" si="41"/>
        <v>0</v>
      </c>
      <c r="EY43" s="156">
        <f t="shared" si="41"/>
        <v>0</v>
      </c>
      <c r="EZ43" s="156">
        <f t="shared" si="41"/>
        <v>0</v>
      </c>
      <c r="FA43" s="156">
        <f t="shared" si="41"/>
        <v>0</v>
      </c>
      <c r="FB43" s="156">
        <f t="shared" si="41"/>
        <v>0</v>
      </c>
      <c r="FC43" s="156">
        <f t="shared" si="41"/>
        <v>0</v>
      </c>
      <c r="FD43" s="156">
        <f t="shared" si="41"/>
        <v>0</v>
      </c>
      <c r="FE43" s="156">
        <f t="shared" si="41"/>
        <v>0</v>
      </c>
      <c r="FF43" s="156">
        <f t="shared" si="41"/>
        <v>0</v>
      </c>
      <c r="FG43" s="156">
        <f t="shared" si="41"/>
        <v>0</v>
      </c>
      <c r="FH43" s="156">
        <f t="shared" si="42"/>
        <v>0</v>
      </c>
      <c r="FI43" s="156">
        <f t="shared" si="42"/>
        <v>0</v>
      </c>
      <c r="FJ43" s="156">
        <f t="shared" si="42"/>
        <v>0</v>
      </c>
      <c r="FK43" s="159">
        <f t="shared" si="25"/>
        <v>0</v>
      </c>
      <c r="FL43" s="220"/>
      <c r="FM43" s="220"/>
      <c r="FN43" s="220">
        <f t="shared" si="26"/>
        <v>1412000</v>
      </c>
    </row>
    <row r="44" spans="1:170" x14ac:dyDescent="0.25">
      <c r="A44" s="156">
        <v>20</v>
      </c>
      <c r="B44" s="156">
        <f t="shared" si="27"/>
        <v>0</v>
      </c>
      <c r="C44" s="156">
        <f t="shared" si="27"/>
        <v>0</v>
      </c>
      <c r="D44" s="156">
        <f t="shared" si="27"/>
        <v>0</v>
      </c>
      <c r="E44" s="156">
        <f t="shared" si="27"/>
        <v>0</v>
      </c>
      <c r="F44" s="156">
        <f t="shared" si="27"/>
        <v>0</v>
      </c>
      <c r="G44" s="156">
        <f t="shared" si="27"/>
        <v>150000</v>
      </c>
      <c r="H44" s="156">
        <f t="shared" si="27"/>
        <v>0</v>
      </c>
      <c r="I44" s="156">
        <f t="shared" si="27"/>
        <v>0</v>
      </c>
      <c r="J44" s="156">
        <f t="shared" si="27"/>
        <v>60000</v>
      </c>
      <c r="K44" s="156">
        <f t="shared" si="27"/>
        <v>0</v>
      </c>
      <c r="L44" s="156">
        <f t="shared" si="28"/>
        <v>0</v>
      </c>
      <c r="M44" s="156">
        <f t="shared" si="28"/>
        <v>25000</v>
      </c>
      <c r="N44" s="156">
        <f t="shared" si="28"/>
        <v>0</v>
      </c>
      <c r="O44" s="156">
        <f t="shared" si="28"/>
        <v>0</v>
      </c>
      <c r="P44" s="156">
        <f t="shared" si="28"/>
        <v>0</v>
      </c>
      <c r="Q44" s="156">
        <f t="shared" si="28"/>
        <v>0</v>
      </c>
      <c r="R44" s="156">
        <f t="shared" si="28"/>
        <v>0</v>
      </c>
      <c r="S44" s="156">
        <f t="shared" si="28"/>
        <v>0</v>
      </c>
      <c r="T44" s="159">
        <f t="shared" si="18"/>
        <v>235000</v>
      </c>
      <c r="U44" s="192"/>
      <c r="V44" s="156">
        <v>20</v>
      </c>
      <c r="W44" s="156">
        <f t="shared" si="29"/>
        <v>0</v>
      </c>
      <c r="X44" s="156">
        <f t="shared" si="29"/>
        <v>400000</v>
      </c>
      <c r="Y44" s="156">
        <f t="shared" si="29"/>
        <v>40000</v>
      </c>
      <c r="Z44" s="156">
        <f t="shared" si="29"/>
        <v>140000</v>
      </c>
      <c r="AA44" s="156">
        <f t="shared" si="29"/>
        <v>140000</v>
      </c>
      <c r="AB44" s="156">
        <f t="shared" si="29"/>
        <v>180000</v>
      </c>
      <c r="AC44" s="156">
        <f t="shared" si="29"/>
        <v>112000</v>
      </c>
      <c r="AD44" s="156">
        <f t="shared" si="29"/>
        <v>0</v>
      </c>
      <c r="AE44" s="156">
        <f t="shared" si="29"/>
        <v>0</v>
      </c>
      <c r="AF44" s="156">
        <f t="shared" si="29"/>
        <v>0</v>
      </c>
      <c r="AG44" s="156">
        <f t="shared" si="29"/>
        <v>0</v>
      </c>
      <c r="AH44" s="156">
        <f t="shared" si="29"/>
        <v>0</v>
      </c>
      <c r="AI44" s="156">
        <f t="shared" si="29"/>
        <v>0</v>
      </c>
      <c r="AJ44" s="156">
        <f t="shared" si="29"/>
        <v>0</v>
      </c>
      <c r="AK44" s="156">
        <f t="shared" si="29"/>
        <v>0</v>
      </c>
      <c r="AL44" s="156">
        <f t="shared" si="30"/>
        <v>20000</v>
      </c>
      <c r="AM44" s="156">
        <f t="shared" si="30"/>
        <v>0</v>
      </c>
      <c r="AN44" s="156">
        <f t="shared" si="30"/>
        <v>0</v>
      </c>
      <c r="AO44" s="159">
        <f t="shared" si="19"/>
        <v>1032000</v>
      </c>
      <c r="AP44" s="192"/>
      <c r="AQ44" s="156">
        <v>20</v>
      </c>
      <c r="AR44" s="156">
        <f t="shared" si="31"/>
        <v>0</v>
      </c>
      <c r="AS44" s="156">
        <f t="shared" si="31"/>
        <v>0</v>
      </c>
      <c r="AT44" s="156">
        <f t="shared" si="31"/>
        <v>10000</v>
      </c>
      <c r="AU44" s="156">
        <f t="shared" si="31"/>
        <v>280000</v>
      </c>
      <c r="AV44" s="156">
        <f t="shared" si="31"/>
        <v>0</v>
      </c>
      <c r="AW44" s="156">
        <f t="shared" si="31"/>
        <v>112000</v>
      </c>
      <c r="AX44" s="156">
        <f t="shared" si="31"/>
        <v>0</v>
      </c>
      <c r="AY44" s="156">
        <f t="shared" si="31"/>
        <v>0</v>
      </c>
      <c r="AZ44" s="156">
        <f t="shared" si="5"/>
        <v>0</v>
      </c>
      <c r="BA44" s="156">
        <f t="shared" si="31"/>
        <v>0</v>
      </c>
      <c r="BB44" s="156">
        <f t="shared" si="31"/>
        <v>0</v>
      </c>
      <c r="BC44" s="156">
        <f t="shared" si="31"/>
        <v>0</v>
      </c>
      <c r="BD44" s="156">
        <f t="shared" si="31"/>
        <v>0</v>
      </c>
      <c r="BE44" s="156">
        <f t="shared" si="31"/>
        <v>0</v>
      </c>
      <c r="BF44" s="156">
        <f t="shared" si="6"/>
        <v>40000</v>
      </c>
      <c r="BG44" s="156">
        <f t="shared" si="32"/>
        <v>0</v>
      </c>
      <c r="BH44" s="156">
        <f t="shared" si="32"/>
        <v>70000</v>
      </c>
      <c r="BI44" s="156">
        <f t="shared" si="32"/>
        <v>28000</v>
      </c>
      <c r="BJ44" s="159">
        <f t="shared" si="20"/>
        <v>540000</v>
      </c>
      <c r="BK44" s="192"/>
      <c r="BL44" s="156">
        <v>20</v>
      </c>
      <c r="BM44" s="156">
        <f t="shared" si="33"/>
        <v>0</v>
      </c>
      <c r="BN44" s="156">
        <f t="shared" si="33"/>
        <v>0</v>
      </c>
      <c r="BO44" s="156">
        <f t="shared" si="33"/>
        <v>0</v>
      </c>
      <c r="BP44" s="156">
        <f t="shared" si="33"/>
        <v>0</v>
      </c>
      <c r="BQ44" s="156">
        <f t="shared" si="33"/>
        <v>0</v>
      </c>
      <c r="BR44" s="156">
        <f t="shared" si="33"/>
        <v>0</v>
      </c>
      <c r="BS44" s="156">
        <f t="shared" si="33"/>
        <v>0</v>
      </c>
      <c r="BT44" s="156">
        <f t="shared" si="33"/>
        <v>0</v>
      </c>
      <c r="BU44" s="156">
        <f t="shared" si="33"/>
        <v>0</v>
      </c>
      <c r="BV44" s="156">
        <f t="shared" si="33"/>
        <v>0</v>
      </c>
      <c r="BW44" s="156">
        <f t="shared" si="33"/>
        <v>0</v>
      </c>
      <c r="BX44" s="156">
        <f t="shared" si="33"/>
        <v>0</v>
      </c>
      <c r="BY44" s="156">
        <f t="shared" si="33"/>
        <v>0</v>
      </c>
      <c r="BZ44" s="156">
        <f t="shared" si="33"/>
        <v>0</v>
      </c>
      <c r="CA44" s="156">
        <f t="shared" si="33"/>
        <v>0</v>
      </c>
      <c r="CB44" s="156">
        <f t="shared" si="34"/>
        <v>0</v>
      </c>
      <c r="CC44" s="156">
        <f t="shared" si="34"/>
        <v>0</v>
      </c>
      <c r="CD44" s="156">
        <f t="shared" si="34"/>
        <v>0</v>
      </c>
      <c r="CE44" s="159">
        <f t="shared" si="21"/>
        <v>0</v>
      </c>
      <c r="CF44" s="192"/>
      <c r="CG44" s="156">
        <v>20</v>
      </c>
      <c r="CH44" s="156">
        <f t="shared" si="35"/>
        <v>0</v>
      </c>
      <c r="CI44" s="156">
        <f t="shared" si="35"/>
        <v>5000</v>
      </c>
      <c r="CJ44" s="156">
        <f t="shared" si="35"/>
        <v>0</v>
      </c>
      <c r="CK44" s="156">
        <f t="shared" si="35"/>
        <v>10000</v>
      </c>
      <c r="CL44" s="156">
        <f t="shared" si="35"/>
        <v>0</v>
      </c>
      <c r="CM44" s="156">
        <f t="shared" si="35"/>
        <v>0</v>
      </c>
      <c r="CN44" s="156">
        <f t="shared" si="35"/>
        <v>0</v>
      </c>
      <c r="CO44" s="156">
        <f t="shared" si="35"/>
        <v>0</v>
      </c>
      <c r="CP44" s="156">
        <f t="shared" si="35"/>
        <v>0</v>
      </c>
      <c r="CQ44" s="156">
        <f t="shared" si="35"/>
        <v>0</v>
      </c>
      <c r="CR44" s="156">
        <f t="shared" si="35"/>
        <v>0</v>
      </c>
      <c r="CS44" s="156">
        <f t="shared" si="35"/>
        <v>0</v>
      </c>
      <c r="CT44" s="156">
        <f t="shared" si="35"/>
        <v>0</v>
      </c>
      <c r="CU44" s="156">
        <f t="shared" si="35"/>
        <v>0</v>
      </c>
      <c r="CV44" s="156">
        <f t="shared" si="35"/>
        <v>0</v>
      </c>
      <c r="CW44" s="156">
        <f t="shared" si="36"/>
        <v>0</v>
      </c>
      <c r="CX44" s="156">
        <f t="shared" si="36"/>
        <v>0</v>
      </c>
      <c r="CY44" s="156">
        <f t="shared" si="36"/>
        <v>0</v>
      </c>
      <c r="CZ44" s="159">
        <f t="shared" si="22"/>
        <v>15000</v>
      </c>
      <c r="DA44" s="192"/>
      <c r="DB44" s="156">
        <v>20</v>
      </c>
      <c r="DC44" s="156">
        <f t="shared" si="37"/>
        <v>0</v>
      </c>
      <c r="DD44" s="156">
        <f t="shared" si="37"/>
        <v>0</v>
      </c>
      <c r="DE44" s="156">
        <f t="shared" si="37"/>
        <v>0</v>
      </c>
      <c r="DF44" s="156">
        <f t="shared" si="37"/>
        <v>0</v>
      </c>
      <c r="DG44" s="156">
        <f t="shared" si="37"/>
        <v>0</v>
      </c>
      <c r="DH44" s="156">
        <f t="shared" si="37"/>
        <v>0</v>
      </c>
      <c r="DI44" s="156">
        <f t="shared" si="37"/>
        <v>0</v>
      </c>
      <c r="DJ44" s="156">
        <f t="shared" si="37"/>
        <v>0</v>
      </c>
      <c r="DK44" s="156">
        <f t="shared" si="37"/>
        <v>0</v>
      </c>
      <c r="DL44" s="156">
        <f t="shared" si="37"/>
        <v>0</v>
      </c>
      <c r="DM44" s="156">
        <f t="shared" si="37"/>
        <v>0</v>
      </c>
      <c r="DN44" s="156">
        <f t="shared" si="37"/>
        <v>0</v>
      </c>
      <c r="DO44" s="156">
        <f t="shared" si="37"/>
        <v>0</v>
      </c>
      <c r="DP44" s="156">
        <f t="shared" si="37"/>
        <v>0</v>
      </c>
      <c r="DQ44" s="156">
        <f t="shared" si="37"/>
        <v>0</v>
      </c>
      <c r="DR44" s="156">
        <f t="shared" si="38"/>
        <v>0</v>
      </c>
      <c r="DS44" s="156">
        <f t="shared" si="38"/>
        <v>0</v>
      </c>
      <c r="DT44" s="156">
        <f t="shared" si="38"/>
        <v>0</v>
      </c>
      <c r="DU44" s="159">
        <f t="shared" si="23"/>
        <v>0</v>
      </c>
      <c r="DV44" s="192"/>
      <c r="DW44" s="156">
        <v>20</v>
      </c>
      <c r="DX44" s="156">
        <f t="shared" si="39"/>
        <v>0</v>
      </c>
      <c r="DY44" s="156">
        <f t="shared" si="39"/>
        <v>0</v>
      </c>
      <c r="DZ44" s="156">
        <f t="shared" si="39"/>
        <v>0</v>
      </c>
      <c r="EA44" s="156">
        <f t="shared" si="39"/>
        <v>0</v>
      </c>
      <c r="EB44" s="156">
        <f t="shared" si="39"/>
        <v>0</v>
      </c>
      <c r="EC44" s="156">
        <f t="shared" si="39"/>
        <v>0</v>
      </c>
      <c r="ED44" s="156">
        <f t="shared" si="39"/>
        <v>0</v>
      </c>
      <c r="EE44" s="156">
        <f t="shared" si="39"/>
        <v>0</v>
      </c>
      <c r="EF44" s="156">
        <f t="shared" si="39"/>
        <v>0</v>
      </c>
      <c r="EG44" s="156">
        <f t="shared" si="39"/>
        <v>0</v>
      </c>
      <c r="EH44" s="156">
        <f t="shared" si="39"/>
        <v>0</v>
      </c>
      <c r="EI44" s="156">
        <f t="shared" si="39"/>
        <v>0</v>
      </c>
      <c r="EJ44" s="156">
        <f t="shared" si="39"/>
        <v>0</v>
      </c>
      <c r="EK44" s="156">
        <f t="shared" si="39"/>
        <v>0</v>
      </c>
      <c r="EL44" s="156">
        <f t="shared" si="39"/>
        <v>0</v>
      </c>
      <c r="EM44" s="156">
        <f t="shared" si="40"/>
        <v>0</v>
      </c>
      <c r="EN44" s="156">
        <f t="shared" si="40"/>
        <v>0</v>
      </c>
      <c r="EO44" s="156">
        <f t="shared" si="40"/>
        <v>0</v>
      </c>
      <c r="EP44" s="159">
        <f t="shared" si="24"/>
        <v>0</v>
      </c>
      <c r="EQ44" s="192"/>
      <c r="ER44" s="156">
        <v>20</v>
      </c>
      <c r="ES44" s="156">
        <f t="shared" si="41"/>
        <v>0</v>
      </c>
      <c r="ET44" s="156">
        <f t="shared" si="41"/>
        <v>0</v>
      </c>
      <c r="EU44" s="156">
        <f t="shared" si="41"/>
        <v>0</v>
      </c>
      <c r="EV44" s="156">
        <f t="shared" si="41"/>
        <v>0</v>
      </c>
      <c r="EW44" s="156">
        <f t="shared" si="41"/>
        <v>0</v>
      </c>
      <c r="EX44" s="156">
        <f t="shared" si="41"/>
        <v>0</v>
      </c>
      <c r="EY44" s="156">
        <f t="shared" si="41"/>
        <v>0</v>
      </c>
      <c r="EZ44" s="156">
        <f t="shared" si="41"/>
        <v>0</v>
      </c>
      <c r="FA44" s="156">
        <f t="shared" si="41"/>
        <v>0</v>
      </c>
      <c r="FB44" s="156">
        <f t="shared" si="41"/>
        <v>0</v>
      </c>
      <c r="FC44" s="156">
        <f t="shared" si="41"/>
        <v>0</v>
      </c>
      <c r="FD44" s="156">
        <f t="shared" si="41"/>
        <v>0</v>
      </c>
      <c r="FE44" s="156">
        <f t="shared" si="41"/>
        <v>0</v>
      </c>
      <c r="FF44" s="156">
        <f t="shared" si="41"/>
        <v>0</v>
      </c>
      <c r="FG44" s="156">
        <f t="shared" si="41"/>
        <v>0</v>
      </c>
      <c r="FH44" s="156">
        <f t="shared" si="42"/>
        <v>0</v>
      </c>
      <c r="FI44" s="156">
        <f t="shared" si="42"/>
        <v>0</v>
      </c>
      <c r="FJ44" s="156">
        <f t="shared" si="42"/>
        <v>0</v>
      </c>
      <c r="FK44" s="159">
        <f t="shared" si="25"/>
        <v>0</v>
      </c>
      <c r="FL44" s="220"/>
      <c r="FM44" s="220"/>
      <c r="FN44" s="220">
        <f t="shared" si="26"/>
        <v>1822000</v>
      </c>
    </row>
    <row r="45" spans="1:170" x14ac:dyDescent="0.25">
      <c r="A45" s="156">
        <v>21</v>
      </c>
      <c r="B45" s="156">
        <f t="shared" si="27"/>
        <v>0</v>
      </c>
      <c r="C45" s="156">
        <f t="shared" si="27"/>
        <v>0</v>
      </c>
      <c r="D45" s="156">
        <f t="shared" si="27"/>
        <v>0</v>
      </c>
      <c r="E45" s="156">
        <f t="shared" si="27"/>
        <v>0</v>
      </c>
      <c r="F45" s="156">
        <f t="shared" si="27"/>
        <v>0</v>
      </c>
      <c r="G45" s="156">
        <f t="shared" si="27"/>
        <v>150000</v>
      </c>
      <c r="H45" s="156">
        <f t="shared" si="27"/>
        <v>0</v>
      </c>
      <c r="I45" s="156">
        <f t="shared" si="27"/>
        <v>0</v>
      </c>
      <c r="J45" s="156">
        <f t="shared" si="27"/>
        <v>60000</v>
      </c>
      <c r="K45" s="156">
        <f t="shared" si="27"/>
        <v>0</v>
      </c>
      <c r="L45" s="156">
        <f t="shared" si="28"/>
        <v>0</v>
      </c>
      <c r="M45" s="156">
        <f t="shared" si="28"/>
        <v>25000</v>
      </c>
      <c r="N45" s="156">
        <f t="shared" si="28"/>
        <v>0</v>
      </c>
      <c r="O45" s="156">
        <f t="shared" si="28"/>
        <v>0</v>
      </c>
      <c r="P45" s="156">
        <f t="shared" si="28"/>
        <v>0</v>
      </c>
      <c r="Q45" s="156">
        <f t="shared" si="28"/>
        <v>0</v>
      </c>
      <c r="R45" s="156">
        <f t="shared" si="28"/>
        <v>0</v>
      </c>
      <c r="S45" s="156">
        <f t="shared" si="28"/>
        <v>0</v>
      </c>
      <c r="T45" s="159">
        <f t="shared" si="18"/>
        <v>235000</v>
      </c>
      <c r="U45" s="192"/>
      <c r="V45" s="156">
        <v>21</v>
      </c>
      <c r="W45" s="156">
        <f t="shared" si="29"/>
        <v>0</v>
      </c>
      <c r="X45" s="156">
        <f t="shared" si="29"/>
        <v>0</v>
      </c>
      <c r="Y45" s="156">
        <f t="shared" si="29"/>
        <v>40000</v>
      </c>
      <c r="Z45" s="156">
        <f t="shared" si="29"/>
        <v>140000</v>
      </c>
      <c r="AA45" s="156">
        <f t="shared" si="29"/>
        <v>140000</v>
      </c>
      <c r="AB45" s="156">
        <f t="shared" si="29"/>
        <v>180000</v>
      </c>
      <c r="AC45" s="156">
        <f t="shared" si="29"/>
        <v>112000</v>
      </c>
      <c r="AD45" s="156">
        <f t="shared" si="29"/>
        <v>0</v>
      </c>
      <c r="AE45" s="156">
        <f t="shared" si="29"/>
        <v>0</v>
      </c>
      <c r="AF45" s="156">
        <f t="shared" si="29"/>
        <v>0</v>
      </c>
      <c r="AG45" s="156">
        <f t="shared" si="29"/>
        <v>0</v>
      </c>
      <c r="AH45" s="156">
        <f t="shared" si="29"/>
        <v>0</v>
      </c>
      <c r="AI45" s="156">
        <f t="shared" si="29"/>
        <v>0</v>
      </c>
      <c r="AJ45" s="156">
        <f t="shared" si="29"/>
        <v>0</v>
      </c>
      <c r="AK45" s="156">
        <f t="shared" si="29"/>
        <v>0</v>
      </c>
      <c r="AL45" s="156">
        <f t="shared" si="30"/>
        <v>0</v>
      </c>
      <c r="AM45" s="156">
        <f t="shared" si="30"/>
        <v>0</v>
      </c>
      <c r="AN45" s="156">
        <f t="shared" si="30"/>
        <v>0</v>
      </c>
      <c r="AO45" s="159">
        <f t="shared" si="19"/>
        <v>612000</v>
      </c>
      <c r="AP45" s="192"/>
      <c r="AQ45" s="156">
        <v>21</v>
      </c>
      <c r="AR45" s="156">
        <f t="shared" si="31"/>
        <v>10000</v>
      </c>
      <c r="AS45" s="156">
        <f t="shared" si="31"/>
        <v>0</v>
      </c>
      <c r="AT45" s="156">
        <f t="shared" si="31"/>
        <v>10000</v>
      </c>
      <c r="AU45" s="156">
        <f t="shared" si="31"/>
        <v>280000</v>
      </c>
      <c r="AV45" s="156">
        <f t="shared" si="31"/>
        <v>0</v>
      </c>
      <c r="AW45" s="156">
        <f t="shared" si="31"/>
        <v>112000</v>
      </c>
      <c r="AX45" s="156">
        <f t="shared" si="31"/>
        <v>0</v>
      </c>
      <c r="AY45" s="156">
        <f t="shared" si="31"/>
        <v>0</v>
      </c>
      <c r="AZ45" s="156">
        <f t="shared" si="5"/>
        <v>0</v>
      </c>
      <c r="BA45" s="156">
        <f t="shared" si="31"/>
        <v>0</v>
      </c>
      <c r="BB45" s="156">
        <f t="shared" si="31"/>
        <v>0</v>
      </c>
      <c r="BC45" s="156">
        <f t="shared" si="31"/>
        <v>0</v>
      </c>
      <c r="BD45" s="156">
        <f t="shared" si="31"/>
        <v>0</v>
      </c>
      <c r="BE45" s="156">
        <f t="shared" si="31"/>
        <v>0</v>
      </c>
      <c r="BF45" s="156">
        <f t="shared" si="6"/>
        <v>40000</v>
      </c>
      <c r="BG45" s="156">
        <f t="shared" si="32"/>
        <v>0</v>
      </c>
      <c r="BH45" s="156">
        <f t="shared" si="32"/>
        <v>70000</v>
      </c>
      <c r="BI45" s="156">
        <f t="shared" si="32"/>
        <v>28000</v>
      </c>
      <c r="BJ45" s="159">
        <f t="shared" si="20"/>
        <v>550000</v>
      </c>
      <c r="BK45" s="192"/>
      <c r="BL45" s="156">
        <v>21</v>
      </c>
      <c r="BM45" s="156">
        <f t="shared" si="33"/>
        <v>0</v>
      </c>
      <c r="BN45" s="156">
        <f t="shared" si="33"/>
        <v>0</v>
      </c>
      <c r="BO45" s="156">
        <f t="shared" si="33"/>
        <v>0</v>
      </c>
      <c r="BP45" s="156">
        <f t="shared" si="33"/>
        <v>0</v>
      </c>
      <c r="BQ45" s="156">
        <f t="shared" si="33"/>
        <v>0</v>
      </c>
      <c r="BR45" s="156">
        <f t="shared" si="33"/>
        <v>0</v>
      </c>
      <c r="BS45" s="156">
        <f t="shared" si="33"/>
        <v>0</v>
      </c>
      <c r="BT45" s="156">
        <f t="shared" si="33"/>
        <v>0</v>
      </c>
      <c r="BU45" s="156">
        <f t="shared" si="33"/>
        <v>0</v>
      </c>
      <c r="BV45" s="156">
        <f t="shared" si="33"/>
        <v>0</v>
      </c>
      <c r="BW45" s="156">
        <f t="shared" si="33"/>
        <v>0</v>
      </c>
      <c r="BX45" s="156">
        <f t="shared" si="33"/>
        <v>0</v>
      </c>
      <c r="BY45" s="156">
        <f t="shared" si="33"/>
        <v>0</v>
      </c>
      <c r="BZ45" s="156">
        <f t="shared" si="33"/>
        <v>0</v>
      </c>
      <c r="CA45" s="156">
        <f t="shared" si="33"/>
        <v>0</v>
      </c>
      <c r="CB45" s="156">
        <f t="shared" si="34"/>
        <v>0</v>
      </c>
      <c r="CC45" s="156">
        <f t="shared" si="34"/>
        <v>0</v>
      </c>
      <c r="CD45" s="156">
        <f t="shared" si="34"/>
        <v>0</v>
      </c>
      <c r="CE45" s="159">
        <f t="shared" si="21"/>
        <v>0</v>
      </c>
      <c r="CF45" s="192"/>
      <c r="CG45" s="156">
        <v>21</v>
      </c>
      <c r="CH45" s="156">
        <f t="shared" si="35"/>
        <v>0</v>
      </c>
      <c r="CI45" s="156">
        <f t="shared" si="35"/>
        <v>5000</v>
      </c>
      <c r="CJ45" s="156">
        <f t="shared" si="35"/>
        <v>0</v>
      </c>
      <c r="CK45" s="156">
        <f t="shared" si="35"/>
        <v>10000</v>
      </c>
      <c r="CL45" s="156">
        <f t="shared" si="35"/>
        <v>0</v>
      </c>
      <c r="CM45" s="156">
        <f t="shared" si="35"/>
        <v>0</v>
      </c>
      <c r="CN45" s="156">
        <f t="shared" si="35"/>
        <v>0</v>
      </c>
      <c r="CO45" s="156">
        <f t="shared" si="35"/>
        <v>0</v>
      </c>
      <c r="CP45" s="156">
        <f t="shared" si="35"/>
        <v>0</v>
      </c>
      <c r="CQ45" s="156">
        <f t="shared" si="35"/>
        <v>0</v>
      </c>
      <c r="CR45" s="156">
        <f t="shared" si="35"/>
        <v>0</v>
      </c>
      <c r="CS45" s="156">
        <f t="shared" si="35"/>
        <v>0</v>
      </c>
      <c r="CT45" s="156">
        <f t="shared" si="35"/>
        <v>0</v>
      </c>
      <c r="CU45" s="156">
        <f t="shared" si="35"/>
        <v>0</v>
      </c>
      <c r="CV45" s="156">
        <f t="shared" si="35"/>
        <v>0</v>
      </c>
      <c r="CW45" s="156">
        <f t="shared" si="36"/>
        <v>0</v>
      </c>
      <c r="CX45" s="156">
        <f t="shared" si="36"/>
        <v>0</v>
      </c>
      <c r="CY45" s="156">
        <f t="shared" si="36"/>
        <v>0</v>
      </c>
      <c r="CZ45" s="159">
        <f t="shared" si="22"/>
        <v>15000</v>
      </c>
      <c r="DA45" s="192"/>
      <c r="DB45" s="156">
        <v>21</v>
      </c>
      <c r="DC45" s="156">
        <f t="shared" si="37"/>
        <v>0</v>
      </c>
      <c r="DD45" s="156">
        <f t="shared" si="37"/>
        <v>0</v>
      </c>
      <c r="DE45" s="156">
        <f t="shared" si="37"/>
        <v>0</v>
      </c>
      <c r="DF45" s="156">
        <f t="shared" si="37"/>
        <v>0</v>
      </c>
      <c r="DG45" s="156">
        <f t="shared" si="37"/>
        <v>0</v>
      </c>
      <c r="DH45" s="156">
        <f t="shared" si="37"/>
        <v>0</v>
      </c>
      <c r="DI45" s="156">
        <f t="shared" si="37"/>
        <v>0</v>
      </c>
      <c r="DJ45" s="156">
        <f t="shared" si="37"/>
        <v>0</v>
      </c>
      <c r="DK45" s="156">
        <f t="shared" si="37"/>
        <v>0</v>
      </c>
      <c r="DL45" s="156">
        <f t="shared" si="37"/>
        <v>0</v>
      </c>
      <c r="DM45" s="156">
        <f t="shared" si="37"/>
        <v>0</v>
      </c>
      <c r="DN45" s="156">
        <f t="shared" si="37"/>
        <v>0</v>
      </c>
      <c r="DO45" s="156">
        <f t="shared" si="37"/>
        <v>0</v>
      </c>
      <c r="DP45" s="156">
        <f t="shared" si="37"/>
        <v>0</v>
      </c>
      <c r="DQ45" s="156">
        <f t="shared" si="37"/>
        <v>0</v>
      </c>
      <c r="DR45" s="156">
        <f t="shared" si="38"/>
        <v>0</v>
      </c>
      <c r="DS45" s="156">
        <f t="shared" si="38"/>
        <v>0</v>
      </c>
      <c r="DT45" s="156">
        <f t="shared" si="38"/>
        <v>0</v>
      </c>
      <c r="DU45" s="159">
        <f t="shared" si="23"/>
        <v>0</v>
      </c>
      <c r="DV45" s="192"/>
      <c r="DW45" s="156">
        <v>21</v>
      </c>
      <c r="DX45" s="156">
        <f t="shared" si="39"/>
        <v>0</v>
      </c>
      <c r="DY45" s="156">
        <f t="shared" si="39"/>
        <v>0</v>
      </c>
      <c r="DZ45" s="156">
        <f t="shared" si="39"/>
        <v>0</v>
      </c>
      <c r="EA45" s="156">
        <f t="shared" si="39"/>
        <v>0</v>
      </c>
      <c r="EB45" s="156">
        <f t="shared" si="39"/>
        <v>0</v>
      </c>
      <c r="EC45" s="156">
        <f t="shared" si="39"/>
        <v>0</v>
      </c>
      <c r="ED45" s="156">
        <f t="shared" si="39"/>
        <v>0</v>
      </c>
      <c r="EE45" s="156">
        <f t="shared" si="39"/>
        <v>0</v>
      </c>
      <c r="EF45" s="156">
        <f t="shared" si="39"/>
        <v>0</v>
      </c>
      <c r="EG45" s="156">
        <f t="shared" si="39"/>
        <v>0</v>
      </c>
      <c r="EH45" s="156">
        <f t="shared" si="39"/>
        <v>0</v>
      </c>
      <c r="EI45" s="156">
        <f t="shared" si="39"/>
        <v>0</v>
      </c>
      <c r="EJ45" s="156">
        <f t="shared" si="39"/>
        <v>0</v>
      </c>
      <c r="EK45" s="156">
        <f t="shared" si="39"/>
        <v>0</v>
      </c>
      <c r="EL45" s="156">
        <f t="shared" si="39"/>
        <v>0</v>
      </c>
      <c r="EM45" s="156">
        <f t="shared" si="40"/>
        <v>0</v>
      </c>
      <c r="EN45" s="156">
        <f t="shared" si="40"/>
        <v>0</v>
      </c>
      <c r="EO45" s="156">
        <f t="shared" si="40"/>
        <v>0</v>
      </c>
      <c r="EP45" s="159">
        <f t="shared" si="24"/>
        <v>0</v>
      </c>
      <c r="EQ45" s="192"/>
      <c r="ER45" s="156">
        <v>21</v>
      </c>
      <c r="ES45" s="156">
        <f t="shared" si="41"/>
        <v>0</v>
      </c>
      <c r="ET45" s="156">
        <f t="shared" si="41"/>
        <v>0</v>
      </c>
      <c r="EU45" s="156">
        <f t="shared" si="41"/>
        <v>0</v>
      </c>
      <c r="EV45" s="156">
        <f t="shared" si="41"/>
        <v>0</v>
      </c>
      <c r="EW45" s="156">
        <f t="shared" si="41"/>
        <v>0</v>
      </c>
      <c r="EX45" s="156">
        <f t="shared" si="41"/>
        <v>0</v>
      </c>
      <c r="EY45" s="156">
        <f t="shared" si="41"/>
        <v>0</v>
      </c>
      <c r="EZ45" s="156">
        <f t="shared" si="41"/>
        <v>0</v>
      </c>
      <c r="FA45" s="156">
        <f t="shared" si="41"/>
        <v>0</v>
      </c>
      <c r="FB45" s="156">
        <f t="shared" si="41"/>
        <v>0</v>
      </c>
      <c r="FC45" s="156">
        <f t="shared" si="41"/>
        <v>0</v>
      </c>
      <c r="FD45" s="156">
        <f t="shared" si="41"/>
        <v>0</v>
      </c>
      <c r="FE45" s="156">
        <f t="shared" si="41"/>
        <v>0</v>
      </c>
      <c r="FF45" s="156">
        <f t="shared" si="41"/>
        <v>0</v>
      </c>
      <c r="FG45" s="156">
        <f t="shared" si="41"/>
        <v>0</v>
      </c>
      <c r="FH45" s="156">
        <f t="shared" si="42"/>
        <v>0</v>
      </c>
      <c r="FI45" s="156">
        <f t="shared" si="42"/>
        <v>0</v>
      </c>
      <c r="FJ45" s="156">
        <f t="shared" si="42"/>
        <v>0</v>
      </c>
      <c r="FK45" s="159">
        <f t="shared" si="25"/>
        <v>0</v>
      </c>
      <c r="FL45" s="220"/>
      <c r="FM45" s="220"/>
      <c r="FN45" s="220">
        <f t="shared" si="26"/>
        <v>1412000</v>
      </c>
    </row>
    <row r="46" spans="1:170" x14ac:dyDescent="0.25">
      <c r="A46" s="156">
        <v>22</v>
      </c>
      <c r="B46" s="156">
        <f t="shared" si="27"/>
        <v>0</v>
      </c>
      <c r="C46" s="156">
        <f t="shared" si="27"/>
        <v>0</v>
      </c>
      <c r="D46" s="156">
        <f t="shared" si="27"/>
        <v>0</v>
      </c>
      <c r="E46" s="156">
        <f t="shared" si="27"/>
        <v>0</v>
      </c>
      <c r="F46" s="156">
        <f t="shared" si="27"/>
        <v>0</v>
      </c>
      <c r="G46" s="156">
        <f t="shared" si="27"/>
        <v>150000</v>
      </c>
      <c r="H46" s="156">
        <f t="shared" si="27"/>
        <v>0</v>
      </c>
      <c r="I46" s="156">
        <f t="shared" si="27"/>
        <v>0</v>
      </c>
      <c r="J46" s="156">
        <f t="shared" si="27"/>
        <v>60000</v>
      </c>
      <c r="K46" s="156">
        <f t="shared" si="27"/>
        <v>0</v>
      </c>
      <c r="L46" s="156">
        <f t="shared" si="28"/>
        <v>0</v>
      </c>
      <c r="M46" s="156">
        <f t="shared" si="28"/>
        <v>25000</v>
      </c>
      <c r="N46" s="156">
        <f t="shared" si="28"/>
        <v>0</v>
      </c>
      <c r="O46" s="156">
        <f t="shared" si="28"/>
        <v>0</v>
      </c>
      <c r="P46" s="156">
        <f t="shared" si="28"/>
        <v>0</v>
      </c>
      <c r="Q46" s="156">
        <f t="shared" si="28"/>
        <v>0</v>
      </c>
      <c r="R46" s="156">
        <f t="shared" si="28"/>
        <v>0</v>
      </c>
      <c r="S46" s="156">
        <f t="shared" si="28"/>
        <v>0</v>
      </c>
      <c r="T46" s="159">
        <f t="shared" si="18"/>
        <v>235000</v>
      </c>
      <c r="U46" s="192"/>
      <c r="V46" s="156">
        <v>22</v>
      </c>
      <c r="W46" s="156">
        <f t="shared" si="29"/>
        <v>0</v>
      </c>
      <c r="X46" s="156">
        <f t="shared" si="29"/>
        <v>0</v>
      </c>
      <c r="Y46" s="156">
        <f t="shared" si="29"/>
        <v>40000</v>
      </c>
      <c r="Z46" s="156">
        <f t="shared" si="29"/>
        <v>140000</v>
      </c>
      <c r="AA46" s="156">
        <f t="shared" si="29"/>
        <v>140000</v>
      </c>
      <c r="AB46" s="156">
        <f t="shared" si="29"/>
        <v>180000</v>
      </c>
      <c r="AC46" s="156">
        <f t="shared" si="29"/>
        <v>112000</v>
      </c>
      <c r="AD46" s="156">
        <f t="shared" si="29"/>
        <v>0</v>
      </c>
      <c r="AE46" s="156">
        <f t="shared" si="29"/>
        <v>0</v>
      </c>
      <c r="AF46" s="156">
        <f t="shared" si="29"/>
        <v>0</v>
      </c>
      <c r="AG46" s="156">
        <f t="shared" si="29"/>
        <v>0</v>
      </c>
      <c r="AH46" s="156">
        <f t="shared" si="29"/>
        <v>0</v>
      </c>
      <c r="AI46" s="156">
        <f t="shared" si="29"/>
        <v>0</v>
      </c>
      <c r="AJ46" s="156">
        <f t="shared" si="29"/>
        <v>0</v>
      </c>
      <c r="AK46" s="156">
        <f t="shared" si="29"/>
        <v>0</v>
      </c>
      <c r="AL46" s="156">
        <f t="shared" si="30"/>
        <v>0</v>
      </c>
      <c r="AM46" s="156">
        <f t="shared" si="30"/>
        <v>0</v>
      </c>
      <c r="AN46" s="156">
        <f t="shared" si="30"/>
        <v>0</v>
      </c>
      <c r="AO46" s="159">
        <f t="shared" si="19"/>
        <v>612000</v>
      </c>
      <c r="AP46" s="192"/>
      <c r="AQ46" s="156">
        <v>22</v>
      </c>
      <c r="AR46" s="156">
        <f t="shared" si="31"/>
        <v>0</v>
      </c>
      <c r="AS46" s="156">
        <f t="shared" si="31"/>
        <v>0</v>
      </c>
      <c r="AT46" s="156">
        <f t="shared" si="31"/>
        <v>10000</v>
      </c>
      <c r="AU46" s="156">
        <f t="shared" si="31"/>
        <v>280000</v>
      </c>
      <c r="AV46" s="156">
        <f t="shared" si="31"/>
        <v>0</v>
      </c>
      <c r="AW46" s="156">
        <f t="shared" si="31"/>
        <v>112000</v>
      </c>
      <c r="AX46" s="156">
        <f t="shared" si="31"/>
        <v>0</v>
      </c>
      <c r="AY46" s="156">
        <f t="shared" si="31"/>
        <v>0</v>
      </c>
      <c r="AZ46" s="156">
        <f t="shared" si="5"/>
        <v>0</v>
      </c>
      <c r="BA46" s="156">
        <f t="shared" si="31"/>
        <v>0</v>
      </c>
      <c r="BB46" s="156">
        <f t="shared" si="31"/>
        <v>0</v>
      </c>
      <c r="BC46" s="156">
        <f t="shared" si="31"/>
        <v>0</v>
      </c>
      <c r="BD46" s="156">
        <f t="shared" si="31"/>
        <v>0</v>
      </c>
      <c r="BE46" s="156">
        <f t="shared" si="31"/>
        <v>0</v>
      </c>
      <c r="BF46" s="156">
        <f t="shared" si="6"/>
        <v>40000</v>
      </c>
      <c r="BG46" s="156">
        <f t="shared" si="32"/>
        <v>0</v>
      </c>
      <c r="BH46" s="156">
        <f t="shared" si="32"/>
        <v>70000</v>
      </c>
      <c r="BI46" s="156">
        <f t="shared" si="32"/>
        <v>28000</v>
      </c>
      <c r="BJ46" s="159">
        <f t="shared" si="20"/>
        <v>540000</v>
      </c>
      <c r="BK46" s="192"/>
      <c r="BL46" s="156">
        <v>22</v>
      </c>
      <c r="BM46" s="156">
        <f t="shared" si="33"/>
        <v>0</v>
      </c>
      <c r="BN46" s="156">
        <f t="shared" si="33"/>
        <v>0</v>
      </c>
      <c r="BO46" s="156">
        <f t="shared" si="33"/>
        <v>0</v>
      </c>
      <c r="BP46" s="156">
        <f t="shared" si="33"/>
        <v>0</v>
      </c>
      <c r="BQ46" s="156">
        <f t="shared" si="33"/>
        <v>0</v>
      </c>
      <c r="BR46" s="156">
        <f t="shared" si="33"/>
        <v>0</v>
      </c>
      <c r="BS46" s="156">
        <f t="shared" si="33"/>
        <v>0</v>
      </c>
      <c r="BT46" s="156">
        <f t="shared" si="33"/>
        <v>0</v>
      </c>
      <c r="BU46" s="156">
        <f t="shared" si="33"/>
        <v>0</v>
      </c>
      <c r="BV46" s="156">
        <f t="shared" si="33"/>
        <v>0</v>
      </c>
      <c r="BW46" s="156">
        <f t="shared" si="33"/>
        <v>0</v>
      </c>
      <c r="BX46" s="156">
        <f t="shared" si="33"/>
        <v>0</v>
      </c>
      <c r="BY46" s="156">
        <f t="shared" si="33"/>
        <v>0</v>
      </c>
      <c r="BZ46" s="156">
        <f t="shared" si="33"/>
        <v>0</v>
      </c>
      <c r="CA46" s="156">
        <f t="shared" si="33"/>
        <v>0</v>
      </c>
      <c r="CB46" s="156">
        <f t="shared" si="34"/>
        <v>0</v>
      </c>
      <c r="CC46" s="156">
        <f t="shared" si="34"/>
        <v>0</v>
      </c>
      <c r="CD46" s="156">
        <f t="shared" si="34"/>
        <v>0</v>
      </c>
      <c r="CE46" s="159">
        <f t="shared" si="21"/>
        <v>0</v>
      </c>
      <c r="CF46" s="192"/>
      <c r="CG46" s="156">
        <v>22</v>
      </c>
      <c r="CH46" s="156">
        <f t="shared" si="35"/>
        <v>0</v>
      </c>
      <c r="CI46" s="156">
        <f t="shared" si="35"/>
        <v>5000</v>
      </c>
      <c r="CJ46" s="156">
        <f t="shared" si="35"/>
        <v>0</v>
      </c>
      <c r="CK46" s="156">
        <f t="shared" si="35"/>
        <v>10000</v>
      </c>
      <c r="CL46" s="156">
        <f t="shared" si="35"/>
        <v>0</v>
      </c>
      <c r="CM46" s="156">
        <f t="shared" si="35"/>
        <v>0</v>
      </c>
      <c r="CN46" s="156">
        <f t="shared" si="35"/>
        <v>0</v>
      </c>
      <c r="CO46" s="156">
        <f t="shared" si="35"/>
        <v>0</v>
      </c>
      <c r="CP46" s="156">
        <f t="shared" si="35"/>
        <v>0</v>
      </c>
      <c r="CQ46" s="156">
        <f t="shared" si="35"/>
        <v>0</v>
      </c>
      <c r="CR46" s="156">
        <f t="shared" si="35"/>
        <v>0</v>
      </c>
      <c r="CS46" s="156">
        <f t="shared" si="35"/>
        <v>0</v>
      </c>
      <c r="CT46" s="156">
        <f t="shared" si="35"/>
        <v>0</v>
      </c>
      <c r="CU46" s="156">
        <f t="shared" si="35"/>
        <v>0</v>
      </c>
      <c r="CV46" s="156">
        <f t="shared" si="35"/>
        <v>0</v>
      </c>
      <c r="CW46" s="156">
        <f t="shared" si="36"/>
        <v>0</v>
      </c>
      <c r="CX46" s="156">
        <f t="shared" si="36"/>
        <v>0</v>
      </c>
      <c r="CY46" s="156">
        <f t="shared" si="36"/>
        <v>0</v>
      </c>
      <c r="CZ46" s="159">
        <f t="shared" si="22"/>
        <v>15000</v>
      </c>
      <c r="DA46" s="192"/>
      <c r="DB46" s="156">
        <v>22</v>
      </c>
      <c r="DC46" s="156">
        <f t="shared" si="37"/>
        <v>0</v>
      </c>
      <c r="DD46" s="156">
        <f t="shared" si="37"/>
        <v>0</v>
      </c>
      <c r="DE46" s="156">
        <f t="shared" si="37"/>
        <v>0</v>
      </c>
      <c r="DF46" s="156">
        <f t="shared" si="37"/>
        <v>0</v>
      </c>
      <c r="DG46" s="156">
        <f t="shared" si="37"/>
        <v>0</v>
      </c>
      <c r="DH46" s="156">
        <f t="shared" si="37"/>
        <v>0</v>
      </c>
      <c r="DI46" s="156">
        <f t="shared" si="37"/>
        <v>0</v>
      </c>
      <c r="DJ46" s="156">
        <f t="shared" si="37"/>
        <v>0</v>
      </c>
      <c r="DK46" s="156">
        <f t="shared" si="37"/>
        <v>0</v>
      </c>
      <c r="DL46" s="156">
        <f t="shared" si="37"/>
        <v>0</v>
      </c>
      <c r="DM46" s="156">
        <f t="shared" si="37"/>
        <v>0</v>
      </c>
      <c r="DN46" s="156">
        <f t="shared" si="37"/>
        <v>0</v>
      </c>
      <c r="DO46" s="156">
        <f t="shared" si="37"/>
        <v>0</v>
      </c>
      <c r="DP46" s="156">
        <f t="shared" si="37"/>
        <v>0</v>
      </c>
      <c r="DQ46" s="156">
        <f t="shared" si="37"/>
        <v>0</v>
      </c>
      <c r="DR46" s="156">
        <f t="shared" si="38"/>
        <v>0</v>
      </c>
      <c r="DS46" s="156">
        <f t="shared" si="38"/>
        <v>0</v>
      </c>
      <c r="DT46" s="156">
        <f t="shared" si="38"/>
        <v>0</v>
      </c>
      <c r="DU46" s="159">
        <f t="shared" si="23"/>
        <v>0</v>
      </c>
      <c r="DV46" s="192"/>
      <c r="DW46" s="156">
        <v>22</v>
      </c>
      <c r="DX46" s="156">
        <f t="shared" si="39"/>
        <v>0</v>
      </c>
      <c r="DY46" s="156">
        <f t="shared" si="39"/>
        <v>0</v>
      </c>
      <c r="DZ46" s="156">
        <f t="shared" si="39"/>
        <v>0</v>
      </c>
      <c r="EA46" s="156">
        <f t="shared" si="39"/>
        <v>0</v>
      </c>
      <c r="EB46" s="156">
        <f t="shared" si="39"/>
        <v>0</v>
      </c>
      <c r="EC46" s="156">
        <f t="shared" si="39"/>
        <v>0</v>
      </c>
      <c r="ED46" s="156">
        <f t="shared" si="39"/>
        <v>0</v>
      </c>
      <c r="EE46" s="156">
        <f t="shared" si="39"/>
        <v>0</v>
      </c>
      <c r="EF46" s="156">
        <f t="shared" si="39"/>
        <v>0</v>
      </c>
      <c r="EG46" s="156">
        <f t="shared" si="39"/>
        <v>0</v>
      </c>
      <c r="EH46" s="156">
        <f t="shared" si="39"/>
        <v>0</v>
      </c>
      <c r="EI46" s="156">
        <f t="shared" si="39"/>
        <v>0</v>
      </c>
      <c r="EJ46" s="156">
        <f t="shared" si="39"/>
        <v>0</v>
      </c>
      <c r="EK46" s="156">
        <f t="shared" si="39"/>
        <v>0</v>
      </c>
      <c r="EL46" s="156">
        <f t="shared" si="39"/>
        <v>0</v>
      </c>
      <c r="EM46" s="156">
        <f t="shared" si="40"/>
        <v>0</v>
      </c>
      <c r="EN46" s="156">
        <f t="shared" si="40"/>
        <v>0</v>
      </c>
      <c r="EO46" s="156">
        <f t="shared" si="40"/>
        <v>0</v>
      </c>
      <c r="EP46" s="159">
        <f t="shared" si="24"/>
        <v>0</v>
      </c>
      <c r="EQ46" s="192"/>
      <c r="ER46" s="156">
        <v>22</v>
      </c>
      <c r="ES46" s="156">
        <f t="shared" si="41"/>
        <v>0</v>
      </c>
      <c r="ET46" s="156">
        <f t="shared" si="41"/>
        <v>0</v>
      </c>
      <c r="EU46" s="156">
        <f t="shared" si="41"/>
        <v>0</v>
      </c>
      <c r="EV46" s="156">
        <f t="shared" si="41"/>
        <v>0</v>
      </c>
      <c r="EW46" s="156">
        <f t="shared" si="41"/>
        <v>0</v>
      </c>
      <c r="EX46" s="156">
        <f t="shared" si="41"/>
        <v>0</v>
      </c>
      <c r="EY46" s="156">
        <f t="shared" si="41"/>
        <v>0</v>
      </c>
      <c r="EZ46" s="156">
        <f t="shared" si="41"/>
        <v>0</v>
      </c>
      <c r="FA46" s="156">
        <f t="shared" si="41"/>
        <v>0</v>
      </c>
      <c r="FB46" s="156">
        <f t="shared" si="41"/>
        <v>0</v>
      </c>
      <c r="FC46" s="156">
        <f t="shared" si="41"/>
        <v>0</v>
      </c>
      <c r="FD46" s="156">
        <f t="shared" si="41"/>
        <v>0</v>
      </c>
      <c r="FE46" s="156">
        <f t="shared" si="41"/>
        <v>0</v>
      </c>
      <c r="FF46" s="156">
        <f t="shared" si="41"/>
        <v>0</v>
      </c>
      <c r="FG46" s="156">
        <f t="shared" si="41"/>
        <v>0</v>
      </c>
      <c r="FH46" s="156">
        <f t="shared" si="42"/>
        <v>0</v>
      </c>
      <c r="FI46" s="156">
        <f t="shared" si="42"/>
        <v>0</v>
      </c>
      <c r="FJ46" s="156">
        <f t="shared" si="42"/>
        <v>0</v>
      </c>
      <c r="FK46" s="159">
        <f t="shared" si="25"/>
        <v>0</v>
      </c>
      <c r="FL46" s="220"/>
      <c r="FM46" s="220"/>
      <c r="FN46" s="220">
        <f t="shared" si="26"/>
        <v>1402000</v>
      </c>
    </row>
    <row r="47" spans="1:170" x14ac:dyDescent="0.25">
      <c r="A47" s="156">
        <v>23</v>
      </c>
      <c r="B47" s="156">
        <f t="shared" si="27"/>
        <v>0</v>
      </c>
      <c r="C47" s="156">
        <f t="shared" si="27"/>
        <v>0</v>
      </c>
      <c r="D47" s="156">
        <f t="shared" si="27"/>
        <v>0</v>
      </c>
      <c r="E47" s="156">
        <f t="shared" si="27"/>
        <v>0</v>
      </c>
      <c r="F47" s="156">
        <f t="shared" si="27"/>
        <v>0</v>
      </c>
      <c r="G47" s="156">
        <f t="shared" si="27"/>
        <v>150000</v>
      </c>
      <c r="H47" s="156">
        <f t="shared" si="27"/>
        <v>0</v>
      </c>
      <c r="I47" s="156">
        <f t="shared" si="27"/>
        <v>0</v>
      </c>
      <c r="J47" s="156">
        <f t="shared" si="27"/>
        <v>60000</v>
      </c>
      <c r="K47" s="156">
        <f t="shared" si="27"/>
        <v>0</v>
      </c>
      <c r="L47" s="156">
        <f t="shared" si="28"/>
        <v>0</v>
      </c>
      <c r="M47" s="156">
        <f t="shared" si="28"/>
        <v>25000</v>
      </c>
      <c r="N47" s="156">
        <f t="shared" si="28"/>
        <v>0</v>
      </c>
      <c r="O47" s="156">
        <f t="shared" si="28"/>
        <v>0</v>
      </c>
      <c r="P47" s="156">
        <f t="shared" si="28"/>
        <v>0</v>
      </c>
      <c r="Q47" s="156">
        <f t="shared" si="28"/>
        <v>0</v>
      </c>
      <c r="R47" s="156">
        <f t="shared" si="28"/>
        <v>0</v>
      </c>
      <c r="S47" s="156">
        <f t="shared" si="28"/>
        <v>0</v>
      </c>
      <c r="T47" s="159">
        <f t="shared" si="18"/>
        <v>235000</v>
      </c>
      <c r="U47" s="192"/>
      <c r="V47" s="156">
        <v>23</v>
      </c>
      <c r="W47" s="156">
        <f t="shared" si="29"/>
        <v>0</v>
      </c>
      <c r="X47" s="156">
        <f t="shared" si="29"/>
        <v>0</v>
      </c>
      <c r="Y47" s="156">
        <f t="shared" si="29"/>
        <v>40000</v>
      </c>
      <c r="Z47" s="156">
        <f t="shared" si="29"/>
        <v>140000</v>
      </c>
      <c r="AA47" s="156">
        <f t="shared" si="29"/>
        <v>140000</v>
      </c>
      <c r="AB47" s="156">
        <f t="shared" si="29"/>
        <v>180000</v>
      </c>
      <c r="AC47" s="156">
        <f t="shared" si="29"/>
        <v>112000</v>
      </c>
      <c r="AD47" s="156">
        <f t="shared" si="29"/>
        <v>0</v>
      </c>
      <c r="AE47" s="156">
        <f t="shared" si="29"/>
        <v>0</v>
      </c>
      <c r="AF47" s="156">
        <f t="shared" si="29"/>
        <v>0</v>
      </c>
      <c r="AG47" s="156">
        <f t="shared" si="29"/>
        <v>0</v>
      </c>
      <c r="AH47" s="156">
        <f t="shared" si="29"/>
        <v>0</v>
      </c>
      <c r="AI47" s="156">
        <f t="shared" si="29"/>
        <v>0</v>
      </c>
      <c r="AJ47" s="156">
        <f t="shared" si="29"/>
        <v>0</v>
      </c>
      <c r="AK47" s="156">
        <f t="shared" si="29"/>
        <v>0</v>
      </c>
      <c r="AL47" s="156">
        <f t="shared" si="30"/>
        <v>0</v>
      </c>
      <c r="AM47" s="156">
        <f t="shared" si="30"/>
        <v>0</v>
      </c>
      <c r="AN47" s="156">
        <f t="shared" si="30"/>
        <v>0</v>
      </c>
      <c r="AO47" s="159">
        <f t="shared" si="19"/>
        <v>612000</v>
      </c>
      <c r="AP47" s="192"/>
      <c r="AQ47" s="156">
        <v>23</v>
      </c>
      <c r="AR47" s="156">
        <f t="shared" si="31"/>
        <v>10000</v>
      </c>
      <c r="AS47" s="156">
        <f t="shared" si="31"/>
        <v>0</v>
      </c>
      <c r="AT47" s="156">
        <f t="shared" si="31"/>
        <v>10000</v>
      </c>
      <c r="AU47" s="156">
        <f t="shared" si="31"/>
        <v>280000</v>
      </c>
      <c r="AV47" s="156">
        <f t="shared" si="31"/>
        <v>0</v>
      </c>
      <c r="AW47" s="156">
        <f t="shared" si="31"/>
        <v>112000</v>
      </c>
      <c r="AX47" s="156">
        <f t="shared" si="31"/>
        <v>0</v>
      </c>
      <c r="AY47" s="156">
        <f t="shared" si="31"/>
        <v>0</v>
      </c>
      <c r="AZ47" s="156">
        <f t="shared" si="5"/>
        <v>0</v>
      </c>
      <c r="BA47" s="156">
        <f t="shared" si="31"/>
        <v>0</v>
      </c>
      <c r="BB47" s="156">
        <f t="shared" si="31"/>
        <v>0</v>
      </c>
      <c r="BC47" s="156">
        <f t="shared" si="31"/>
        <v>0</v>
      </c>
      <c r="BD47" s="156">
        <f t="shared" si="31"/>
        <v>0</v>
      </c>
      <c r="BE47" s="156">
        <f t="shared" si="31"/>
        <v>0</v>
      </c>
      <c r="BF47" s="156">
        <f t="shared" si="6"/>
        <v>40000</v>
      </c>
      <c r="BG47" s="156">
        <f t="shared" si="32"/>
        <v>0</v>
      </c>
      <c r="BH47" s="156">
        <f t="shared" si="32"/>
        <v>70000</v>
      </c>
      <c r="BI47" s="156">
        <f t="shared" si="32"/>
        <v>28000</v>
      </c>
      <c r="BJ47" s="159">
        <f t="shared" si="20"/>
        <v>550000</v>
      </c>
      <c r="BK47" s="192"/>
      <c r="BL47" s="156">
        <v>23</v>
      </c>
      <c r="BM47" s="156">
        <f t="shared" si="33"/>
        <v>0</v>
      </c>
      <c r="BN47" s="156">
        <f t="shared" si="33"/>
        <v>0</v>
      </c>
      <c r="BO47" s="156">
        <f t="shared" si="33"/>
        <v>0</v>
      </c>
      <c r="BP47" s="156">
        <f t="shared" si="33"/>
        <v>0</v>
      </c>
      <c r="BQ47" s="156">
        <f t="shared" si="33"/>
        <v>0</v>
      </c>
      <c r="BR47" s="156">
        <f t="shared" si="33"/>
        <v>0</v>
      </c>
      <c r="BS47" s="156">
        <f t="shared" si="33"/>
        <v>0</v>
      </c>
      <c r="BT47" s="156">
        <f t="shared" si="33"/>
        <v>0</v>
      </c>
      <c r="BU47" s="156">
        <f t="shared" si="33"/>
        <v>0</v>
      </c>
      <c r="BV47" s="156">
        <f t="shared" si="33"/>
        <v>0</v>
      </c>
      <c r="BW47" s="156">
        <f t="shared" si="33"/>
        <v>0</v>
      </c>
      <c r="BX47" s="156">
        <f t="shared" si="33"/>
        <v>0</v>
      </c>
      <c r="BY47" s="156">
        <f t="shared" si="33"/>
        <v>0</v>
      </c>
      <c r="BZ47" s="156">
        <f t="shared" si="33"/>
        <v>0</v>
      </c>
      <c r="CA47" s="156">
        <f t="shared" si="33"/>
        <v>0</v>
      </c>
      <c r="CB47" s="156">
        <f t="shared" si="34"/>
        <v>0</v>
      </c>
      <c r="CC47" s="156">
        <f t="shared" si="34"/>
        <v>0</v>
      </c>
      <c r="CD47" s="156">
        <f t="shared" si="34"/>
        <v>0</v>
      </c>
      <c r="CE47" s="159">
        <f t="shared" si="21"/>
        <v>0</v>
      </c>
      <c r="CF47" s="192"/>
      <c r="CG47" s="156">
        <v>23</v>
      </c>
      <c r="CH47" s="156">
        <f t="shared" si="35"/>
        <v>0</v>
      </c>
      <c r="CI47" s="156">
        <f t="shared" si="35"/>
        <v>5000</v>
      </c>
      <c r="CJ47" s="156">
        <f t="shared" si="35"/>
        <v>0</v>
      </c>
      <c r="CK47" s="156">
        <f t="shared" si="35"/>
        <v>10000</v>
      </c>
      <c r="CL47" s="156">
        <f t="shared" si="35"/>
        <v>0</v>
      </c>
      <c r="CM47" s="156">
        <f t="shared" si="35"/>
        <v>0</v>
      </c>
      <c r="CN47" s="156">
        <f t="shared" si="35"/>
        <v>0</v>
      </c>
      <c r="CO47" s="156">
        <f t="shared" si="35"/>
        <v>0</v>
      </c>
      <c r="CP47" s="156">
        <f t="shared" si="35"/>
        <v>0</v>
      </c>
      <c r="CQ47" s="156">
        <f t="shared" si="35"/>
        <v>0</v>
      </c>
      <c r="CR47" s="156">
        <f t="shared" si="35"/>
        <v>0</v>
      </c>
      <c r="CS47" s="156">
        <f t="shared" si="35"/>
        <v>0</v>
      </c>
      <c r="CT47" s="156">
        <f t="shared" si="35"/>
        <v>0</v>
      </c>
      <c r="CU47" s="156">
        <f t="shared" si="35"/>
        <v>0</v>
      </c>
      <c r="CV47" s="156">
        <f t="shared" si="35"/>
        <v>0</v>
      </c>
      <c r="CW47" s="156">
        <f t="shared" si="36"/>
        <v>0</v>
      </c>
      <c r="CX47" s="156">
        <f t="shared" si="36"/>
        <v>0</v>
      </c>
      <c r="CY47" s="156">
        <f t="shared" si="36"/>
        <v>0</v>
      </c>
      <c r="CZ47" s="159">
        <f t="shared" si="22"/>
        <v>15000</v>
      </c>
      <c r="DA47" s="192"/>
      <c r="DB47" s="156">
        <v>23</v>
      </c>
      <c r="DC47" s="156">
        <f t="shared" si="37"/>
        <v>0</v>
      </c>
      <c r="DD47" s="156">
        <f t="shared" si="37"/>
        <v>0</v>
      </c>
      <c r="DE47" s="156">
        <f t="shared" si="37"/>
        <v>0</v>
      </c>
      <c r="DF47" s="156">
        <f t="shared" si="37"/>
        <v>0</v>
      </c>
      <c r="DG47" s="156">
        <f t="shared" si="37"/>
        <v>0</v>
      </c>
      <c r="DH47" s="156">
        <f t="shared" si="37"/>
        <v>0</v>
      </c>
      <c r="DI47" s="156">
        <f t="shared" si="37"/>
        <v>0</v>
      </c>
      <c r="DJ47" s="156">
        <f t="shared" si="37"/>
        <v>0</v>
      </c>
      <c r="DK47" s="156">
        <f t="shared" si="37"/>
        <v>0</v>
      </c>
      <c r="DL47" s="156">
        <f t="shared" si="37"/>
        <v>0</v>
      </c>
      <c r="DM47" s="156">
        <f t="shared" si="37"/>
        <v>0</v>
      </c>
      <c r="DN47" s="156">
        <f t="shared" si="37"/>
        <v>0</v>
      </c>
      <c r="DO47" s="156">
        <f t="shared" si="37"/>
        <v>0</v>
      </c>
      <c r="DP47" s="156">
        <f t="shared" si="37"/>
        <v>0</v>
      </c>
      <c r="DQ47" s="156">
        <f t="shared" si="37"/>
        <v>0</v>
      </c>
      <c r="DR47" s="156">
        <f t="shared" si="38"/>
        <v>0</v>
      </c>
      <c r="DS47" s="156">
        <f t="shared" si="38"/>
        <v>0</v>
      </c>
      <c r="DT47" s="156">
        <f t="shared" si="38"/>
        <v>0</v>
      </c>
      <c r="DU47" s="159">
        <f t="shared" si="23"/>
        <v>0</v>
      </c>
      <c r="DV47" s="192"/>
      <c r="DW47" s="156">
        <v>23</v>
      </c>
      <c r="DX47" s="156">
        <f t="shared" si="39"/>
        <v>0</v>
      </c>
      <c r="DY47" s="156">
        <f t="shared" si="39"/>
        <v>0</v>
      </c>
      <c r="DZ47" s="156">
        <f t="shared" si="39"/>
        <v>0</v>
      </c>
      <c r="EA47" s="156">
        <f t="shared" si="39"/>
        <v>0</v>
      </c>
      <c r="EB47" s="156">
        <f t="shared" si="39"/>
        <v>0</v>
      </c>
      <c r="EC47" s="156">
        <f t="shared" si="39"/>
        <v>0</v>
      </c>
      <c r="ED47" s="156">
        <f t="shared" si="39"/>
        <v>0</v>
      </c>
      <c r="EE47" s="156">
        <f t="shared" si="39"/>
        <v>0</v>
      </c>
      <c r="EF47" s="156">
        <f t="shared" si="39"/>
        <v>0</v>
      </c>
      <c r="EG47" s="156">
        <f t="shared" si="39"/>
        <v>0</v>
      </c>
      <c r="EH47" s="156">
        <f t="shared" si="39"/>
        <v>0</v>
      </c>
      <c r="EI47" s="156">
        <f t="shared" si="39"/>
        <v>0</v>
      </c>
      <c r="EJ47" s="156">
        <f t="shared" si="39"/>
        <v>0</v>
      </c>
      <c r="EK47" s="156">
        <f t="shared" si="39"/>
        <v>0</v>
      </c>
      <c r="EL47" s="156">
        <f t="shared" si="39"/>
        <v>0</v>
      </c>
      <c r="EM47" s="156">
        <f t="shared" si="40"/>
        <v>0</v>
      </c>
      <c r="EN47" s="156">
        <f t="shared" si="40"/>
        <v>0</v>
      </c>
      <c r="EO47" s="156">
        <f t="shared" si="40"/>
        <v>0</v>
      </c>
      <c r="EP47" s="159">
        <f t="shared" si="24"/>
        <v>0</v>
      </c>
      <c r="EQ47" s="192"/>
      <c r="ER47" s="156">
        <v>23</v>
      </c>
      <c r="ES47" s="156">
        <f t="shared" si="41"/>
        <v>0</v>
      </c>
      <c r="ET47" s="156">
        <f t="shared" si="41"/>
        <v>0</v>
      </c>
      <c r="EU47" s="156">
        <f t="shared" si="41"/>
        <v>0</v>
      </c>
      <c r="EV47" s="156">
        <f t="shared" si="41"/>
        <v>0</v>
      </c>
      <c r="EW47" s="156">
        <f t="shared" si="41"/>
        <v>0</v>
      </c>
      <c r="EX47" s="156">
        <f t="shared" si="41"/>
        <v>0</v>
      </c>
      <c r="EY47" s="156">
        <f t="shared" si="41"/>
        <v>0</v>
      </c>
      <c r="EZ47" s="156">
        <f t="shared" si="41"/>
        <v>0</v>
      </c>
      <c r="FA47" s="156">
        <f t="shared" si="41"/>
        <v>0</v>
      </c>
      <c r="FB47" s="156">
        <f t="shared" si="41"/>
        <v>0</v>
      </c>
      <c r="FC47" s="156">
        <f t="shared" si="41"/>
        <v>0</v>
      </c>
      <c r="FD47" s="156">
        <f t="shared" si="41"/>
        <v>0</v>
      </c>
      <c r="FE47" s="156">
        <f t="shared" si="41"/>
        <v>0</v>
      </c>
      <c r="FF47" s="156">
        <f t="shared" si="41"/>
        <v>0</v>
      </c>
      <c r="FG47" s="156">
        <f t="shared" si="41"/>
        <v>0</v>
      </c>
      <c r="FH47" s="156">
        <f t="shared" si="42"/>
        <v>0</v>
      </c>
      <c r="FI47" s="156">
        <f t="shared" si="42"/>
        <v>0</v>
      </c>
      <c r="FJ47" s="156">
        <f t="shared" si="42"/>
        <v>0</v>
      </c>
      <c r="FK47" s="159">
        <f t="shared" si="25"/>
        <v>0</v>
      </c>
      <c r="FL47" s="220"/>
      <c r="FM47" s="220"/>
      <c r="FN47" s="220">
        <f t="shared" si="26"/>
        <v>1412000</v>
      </c>
    </row>
    <row r="48" spans="1:170" x14ac:dyDescent="0.25">
      <c r="A48" s="156">
        <v>24</v>
      </c>
      <c r="B48" s="156">
        <f t="shared" si="27"/>
        <v>0</v>
      </c>
      <c r="C48" s="156">
        <f t="shared" si="27"/>
        <v>0</v>
      </c>
      <c r="D48" s="156">
        <f t="shared" si="27"/>
        <v>0</v>
      </c>
      <c r="E48" s="156">
        <f t="shared" si="27"/>
        <v>0</v>
      </c>
      <c r="F48" s="156">
        <f t="shared" si="27"/>
        <v>0</v>
      </c>
      <c r="G48" s="156">
        <f t="shared" si="27"/>
        <v>150000</v>
      </c>
      <c r="H48" s="156">
        <f t="shared" si="27"/>
        <v>0</v>
      </c>
      <c r="I48" s="156">
        <f t="shared" si="27"/>
        <v>0</v>
      </c>
      <c r="J48" s="156">
        <f t="shared" si="27"/>
        <v>60000</v>
      </c>
      <c r="K48" s="156">
        <f t="shared" si="27"/>
        <v>0</v>
      </c>
      <c r="L48" s="156">
        <f t="shared" si="28"/>
        <v>0</v>
      </c>
      <c r="M48" s="156">
        <f t="shared" si="28"/>
        <v>25000</v>
      </c>
      <c r="N48" s="156">
        <f t="shared" si="28"/>
        <v>0</v>
      </c>
      <c r="O48" s="156">
        <f t="shared" si="28"/>
        <v>0</v>
      </c>
      <c r="P48" s="156">
        <f t="shared" si="28"/>
        <v>0</v>
      </c>
      <c r="Q48" s="156">
        <f t="shared" si="28"/>
        <v>0</v>
      </c>
      <c r="R48" s="156">
        <f t="shared" si="28"/>
        <v>0</v>
      </c>
      <c r="S48" s="156">
        <f t="shared" si="28"/>
        <v>0</v>
      </c>
      <c r="T48" s="159">
        <f t="shared" si="18"/>
        <v>235000</v>
      </c>
      <c r="U48" s="192"/>
      <c r="V48" s="156">
        <v>24</v>
      </c>
      <c r="W48" s="156">
        <f t="shared" si="29"/>
        <v>0</v>
      </c>
      <c r="X48" s="156">
        <f t="shared" si="29"/>
        <v>0</v>
      </c>
      <c r="Y48" s="156">
        <f t="shared" si="29"/>
        <v>40000</v>
      </c>
      <c r="Z48" s="156">
        <f t="shared" si="29"/>
        <v>140000</v>
      </c>
      <c r="AA48" s="156">
        <f t="shared" si="29"/>
        <v>140000</v>
      </c>
      <c r="AB48" s="156">
        <f t="shared" si="29"/>
        <v>180000</v>
      </c>
      <c r="AC48" s="156">
        <f t="shared" si="29"/>
        <v>112000</v>
      </c>
      <c r="AD48" s="156">
        <f t="shared" si="29"/>
        <v>0</v>
      </c>
      <c r="AE48" s="156">
        <f t="shared" si="29"/>
        <v>0</v>
      </c>
      <c r="AF48" s="156">
        <f t="shared" si="29"/>
        <v>0</v>
      </c>
      <c r="AG48" s="156">
        <f t="shared" si="29"/>
        <v>0</v>
      </c>
      <c r="AH48" s="156">
        <f t="shared" si="29"/>
        <v>0</v>
      </c>
      <c r="AI48" s="156">
        <f t="shared" si="29"/>
        <v>0</v>
      </c>
      <c r="AJ48" s="156">
        <f t="shared" si="29"/>
        <v>0</v>
      </c>
      <c r="AK48" s="156">
        <f t="shared" si="29"/>
        <v>0</v>
      </c>
      <c r="AL48" s="156">
        <f t="shared" si="30"/>
        <v>0</v>
      </c>
      <c r="AM48" s="156">
        <f t="shared" si="30"/>
        <v>0</v>
      </c>
      <c r="AN48" s="156">
        <f t="shared" si="30"/>
        <v>0</v>
      </c>
      <c r="AO48" s="159">
        <f t="shared" si="19"/>
        <v>612000</v>
      </c>
      <c r="AP48" s="192"/>
      <c r="AQ48" s="156">
        <v>24</v>
      </c>
      <c r="AR48" s="156">
        <f t="shared" si="31"/>
        <v>0</v>
      </c>
      <c r="AS48" s="156">
        <f t="shared" si="31"/>
        <v>0</v>
      </c>
      <c r="AT48" s="156">
        <f t="shared" si="31"/>
        <v>10000</v>
      </c>
      <c r="AU48" s="156">
        <f t="shared" si="31"/>
        <v>280000</v>
      </c>
      <c r="AV48" s="156">
        <f t="shared" si="31"/>
        <v>0</v>
      </c>
      <c r="AW48" s="156">
        <f t="shared" si="31"/>
        <v>112000</v>
      </c>
      <c r="AX48" s="156">
        <f t="shared" si="31"/>
        <v>0</v>
      </c>
      <c r="AY48" s="156">
        <f t="shared" si="31"/>
        <v>0</v>
      </c>
      <c r="AZ48" s="156">
        <f t="shared" si="5"/>
        <v>0</v>
      </c>
      <c r="BA48" s="156">
        <f t="shared" si="31"/>
        <v>0</v>
      </c>
      <c r="BB48" s="156">
        <f t="shared" si="31"/>
        <v>0</v>
      </c>
      <c r="BC48" s="156">
        <f t="shared" si="31"/>
        <v>0</v>
      </c>
      <c r="BD48" s="156">
        <f t="shared" si="31"/>
        <v>0</v>
      </c>
      <c r="BE48" s="156">
        <f t="shared" si="31"/>
        <v>0</v>
      </c>
      <c r="BF48" s="156">
        <f t="shared" si="6"/>
        <v>40000</v>
      </c>
      <c r="BG48" s="156">
        <f t="shared" si="32"/>
        <v>0</v>
      </c>
      <c r="BH48" s="156">
        <f t="shared" si="32"/>
        <v>70000</v>
      </c>
      <c r="BI48" s="156">
        <f t="shared" si="32"/>
        <v>28000</v>
      </c>
      <c r="BJ48" s="159">
        <f t="shared" si="20"/>
        <v>540000</v>
      </c>
      <c r="BK48" s="192"/>
      <c r="BL48" s="156">
        <v>24</v>
      </c>
      <c r="BM48" s="156">
        <f t="shared" si="33"/>
        <v>0</v>
      </c>
      <c r="BN48" s="156">
        <f t="shared" si="33"/>
        <v>0</v>
      </c>
      <c r="BO48" s="156">
        <f t="shared" si="33"/>
        <v>0</v>
      </c>
      <c r="BP48" s="156">
        <f t="shared" si="33"/>
        <v>0</v>
      </c>
      <c r="BQ48" s="156">
        <f t="shared" si="33"/>
        <v>0</v>
      </c>
      <c r="BR48" s="156">
        <f t="shared" si="33"/>
        <v>0</v>
      </c>
      <c r="BS48" s="156">
        <f t="shared" si="33"/>
        <v>0</v>
      </c>
      <c r="BT48" s="156">
        <f t="shared" si="33"/>
        <v>0</v>
      </c>
      <c r="BU48" s="156">
        <f t="shared" si="33"/>
        <v>0</v>
      </c>
      <c r="BV48" s="156">
        <f t="shared" si="33"/>
        <v>0</v>
      </c>
      <c r="BW48" s="156">
        <f t="shared" si="33"/>
        <v>0</v>
      </c>
      <c r="BX48" s="156">
        <f t="shared" si="33"/>
        <v>0</v>
      </c>
      <c r="BY48" s="156">
        <f t="shared" si="33"/>
        <v>0</v>
      </c>
      <c r="BZ48" s="156">
        <f t="shared" si="33"/>
        <v>0</v>
      </c>
      <c r="CA48" s="156">
        <f t="shared" si="33"/>
        <v>0</v>
      </c>
      <c r="CB48" s="156">
        <f t="shared" si="34"/>
        <v>0</v>
      </c>
      <c r="CC48" s="156">
        <f t="shared" si="34"/>
        <v>0</v>
      </c>
      <c r="CD48" s="156">
        <f t="shared" si="34"/>
        <v>0</v>
      </c>
      <c r="CE48" s="159">
        <f t="shared" si="21"/>
        <v>0</v>
      </c>
      <c r="CF48" s="192"/>
      <c r="CG48" s="156">
        <v>24</v>
      </c>
      <c r="CH48" s="156">
        <f t="shared" si="35"/>
        <v>0</v>
      </c>
      <c r="CI48" s="156">
        <f t="shared" si="35"/>
        <v>5000</v>
      </c>
      <c r="CJ48" s="156">
        <f t="shared" si="35"/>
        <v>0</v>
      </c>
      <c r="CK48" s="156">
        <f t="shared" si="35"/>
        <v>10000</v>
      </c>
      <c r="CL48" s="156">
        <f t="shared" si="35"/>
        <v>0</v>
      </c>
      <c r="CM48" s="156">
        <f t="shared" si="35"/>
        <v>0</v>
      </c>
      <c r="CN48" s="156">
        <f t="shared" si="35"/>
        <v>0</v>
      </c>
      <c r="CO48" s="156">
        <f t="shared" si="35"/>
        <v>0</v>
      </c>
      <c r="CP48" s="156">
        <f t="shared" si="35"/>
        <v>0</v>
      </c>
      <c r="CQ48" s="156">
        <f t="shared" si="35"/>
        <v>0</v>
      </c>
      <c r="CR48" s="156">
        <f t="shared" si="35"/>
        <v>0</v>
      </c>
      <c r="CS48" s="156">
        <f t="shared" si="35"/>
        <v>0</v>
      </c>
      <c r="CT48" s="156">
        <f t="shared" si="35"/>
        <v>0</v>
      </c>
      <c r="CU48" s="156">
        <f t="shared" si="35"/>
        <v>0</v>
      </c>
      <c r="CV48" s="156">
        <f t="shared" si="35"/>
        <v>0</v>
      </c>
      <c r="CW48" s="156">
        <f t="shared" si="36"/>
        <v>0</v>
      </c>
      <c r="CX48" s="156">
        <f t="shared" si="36"/>
        <v>0</v>
      </c>
      <c r="CY48" s="156">
        <f t="shared" si="36"/>
        <v>0</v>
      </c>
      <c r="CZ48" s="159">
        <f t="shared" si="22"/>
        <v>15000</v>
      </c>
      <c r="DA48" s="192"/>
      <c r="DB48" s="156">
        <v>24</v>
      </c>
      <c r="DC48" s="156">
        <f t="shared" si="37"/>
        <v>0</v>
      </c>
      <c r="DD48" s="156">
        <f t="shared" si="37"/>
        <v>0</v>
      </c>
      <c r="DE48" s="156">
        <f t="shared" si="37"/>
        <v>0</v>
      </c>
      <c r="DF48" s="156">
        <f t="shared" si="37"/>
        <v>0</v>
      </c>
      <c r="DG48" s="156">
        <f t="shared" si="37"/>
        <v>0</v>
      </c>
      <c r="DH48" s="156">
        <f t="shared" si="37"/>
        <v>0</v>
      </c>
      <c r="DI48" s="156">
        <f t="shared" si="37"/>
        <v>0</v>
      </c>
      <c r="DJ48" s="156">
        <f t="shared" si="37"/>
        <v>0</v>
      </c>
      <c r="DK48" s="156">
        <f t="shared" si="37"/>
        <v>0</v>
      </c>
      <c r="DL48" s="156">
        <f t="shared" si="37"/>
        <v>0</v>
      </c>
      <c r="DM48" s="156">
        <f t="shared" si="37"/>
        <v>0</v>
      </c>
      <c r="DN48" s="156">
        <f t="shared" si="37"/>
        <v>0</v>
      </c>
      <c r="DO48" s="156">
        <f t="shared" si="37"/>
        <v>0</v>
      </c>
      <c r="DP48" s="156">
        <f t="shared" si="37"/>
        <v>0</v>
      </c>
      <c r="DQ48" s="156">
        <f t="shared" si="37"/>
        <v>0</v>
      </c>
      <c r="DR48" s="156">
        <f t="shared" si="38"/>
        <v>0</v>
      </c>
      <c r="DS48" s="156">
        <f t="shared" si="38"/>
        <v>0</v>
      </c>
      <c r="DT48" s="156">
        <f t="shared" si="38"/>
        <v>0</v>
      </c>
      <c r="DU48" s="159">
        <f t="shared" si="23"/>
        <v>0</v>
      </c>
      <c r="DV48" s="192"/>
      <c r="DW48" s="156">
        <v>24</v>
      </c>
      <c r="DX48" s="156">
        <f t="shared" si="39"/>
        <v>0</v>
      </c>
      <c r="DY48" s="156">
        <f t="shared" si="39"/>
        <v>0</v>
      </c>
      <c r="DZ48" s="156">
        <f t="shared" si="39"/>
        <v>0</v>
      </c>
      <c r="EA48" s="156">
        <f t="shared" si="39"/>
        <v>0</v>
      </c>
      <c r="EB48" s="156">
        <f t="shared" si="39"/>
        <v>0</v>
      </c>
      <c r="EC48" s="156">
        <f t="shared" si="39"/>
        <v>0</v>
      </c>
      <c r="ED48" s="156">
        <f t="shared" si="39"/>
        <v>0</v>
      </c>
      <c r="EE48" s="156">
        <f t="shared" si="39"/>
        <v>0</v>
      </c>
      <c r="EF48" s="156">
        <f t="shared" si="39"/>
        <v>0</v>
      </c>
      <c r="EG48" s="156">
        <f t="shared" si="39"/>
        <v>0</v>
      </c>
      <c r="EH48" s="156">
        <f t="shared" si="39"/>
        <v>0</v>
      </c>
      <c r="EI48" s="156">
        <f t="shared" si="39"/>
        <v>0</v>
      </c>
      <c r="EJ48" s="156">
        <f t="shared" si="39"/>
        <v>0</v>
      </c>
      <c r="EK48" s="156">
        <f t="shared" si="39"/>
        <v>0</v>
      </c>
      <c r="EL48" s="156">
        <f t="shared" si="39"/>
        <v>0</v>
      </c>
      <c r="EM48" s="156">
        <f t="shared" si="40"/>
        <v>0</v>
      </c>
      <c r="EN48" s="156">
        <f t="shared" si="40"/>
        <v>0</v>
      </c>
      <c r="EO48" s="156">
        <f t="shared" si="40"/>
        <v>0</v>
      </c>
      <c r="EP48" s="159">
        <f t="shared" si="24"/>
        <v>0</v>
      </c>
      <c r="EQ48" s="192"/>
      <c r="ER48" s="156">
        <v>24</v>
      </c>
      <c r="ES48" s="156">
        <f t="shared" si="41"/>
        <v>0</v>
      </c>
      <c r="ET48" s="156">
        <f t="shared" si="41"/>
        <v>0</v>
      </c>
      <c r="EU48" s="156">
        <f t="shared" si="41"/>
        <v>0</v>
      </c>
      <c r="EV48" s="156">
        <f t="shared" si="41"/>
        <v>0</v>
      </c>
      <c r="EW48" s="156">
        <f t="shared" si="41"/>
        <v>0</v>
      </c>
      <c r="EX48" s="156">
        <f t="shared" si="41"/>
        <v>0</v>
      </c>
      <c r="EY48" s="156">
        <f t="shared" si="41"/>
        <v>0</v>
      </c>
      <c r="EZ48" s="156">
        <f t="shared" si="41"/>
        <v>0</v>
      </c>
      <c r="FA48" s="156">
        <f t="shared" si="41"/>
        <v>0</v>
      </c>
      <c r="FB48" s="156">
        <f t="shared" si="41"/>
        <v>0</v>
      </c>
      <c r="FC48" s="156">
        <f t="shared" si="41"/>
        <v>0</v>
      </c>
      <c r="FD48" s="156">
        <f t="shared" si="41"/>
        <v>0</v>
      </c>
      <c r="FE48" s="156">
        <f t="shared" si="41"/>
        <v>0</v>
      </c>
      <c r="FF48" s="156">
        <f t="shared" si="41"/>
        <v>0</v>
      </c>
      <c r="FG48" s="156">
        <f t="shared" si="41"/>
        <v>0</v>
      </c>
      <c r="FH48" s="156">
        <f t="shared" si="42"/>
        <v>0</v>
      </c>
      <c r="FI48" s="156">
        <f t="shared" si="42"/>
        <v>0</v>
      </c>
      <c r="FJ48" s="156">
        <f t="shared" si="42"/>
        <v>0</v>
      </c>
      <c r="FK48" s="159">
        <f t="shared" si="25"/>
        <v>0</v>
      </c>
      <c r="FL48" s="220"/>
      <c r="FM48" s="220"/>
      <c r="FN48" s="220">
        <f t="shared" si="26"/>
        <v>1402000</v>
      </c>
    </row>
    <row r="49" spans="1:170" x14ac:dyDescent="0.25">
      <c r="A49" s="156">
        <v>25</v>
      </c>
      <c r="B49" s="156">
        <f t="shared" si="27"/>
        <v>0</v>
      </c>
      <c r="C49" s="156">
        <f t="shared" si="27"/>
        <v>0</v>
      </c>
      <c r="D49" s="156">
        <f t="shared" si="27"/>
        <v>0</v>
      </c>
      <c r="E49" s="156">
        <f t="shared" si="27"/>
        <v>0</v>
      </c>
      <c r="F49" s="156">
        <f t="shared" si="27"/>
        <v>0</v>
      </c>
      <c r="G49" s="156">
        <f t="shared" si="27"/>
        <v>150000</v>
      </c>
      <c r="H49" s="156">
        <f t="shared" si="27"/>
        <v>0</v>
      </c>
      <c r="I49" s="156">
        <f t="shared" si="27"/>
        <v>0</v>
      </c>
      <c r="J49" s="156">
        <f t="shared" si="27"/>
        <v>60000</v>
      </c>
      <c r="K49" s="156">
        <f t="shared" si="27"/>
        <v>0</v>
      </c>
      <c r="L49" s="156">
        <f t="shared" si="28"/>
        <v>0</v>
      </c>
      <c r="M49" s="156">
        <f t="shared" si="28"/>
        <v>25000</v>
      </c>
      <c r="N49" s="156">
        <f t="shared" si="28"/>
        <v>0</v>
      </c>
      <c r="O49" s="156">
        <f t="shared" si="28"/>
        <v>0</v>
      </c>
      <c r="P49" s="156">
        <f t="shared" si="28"/>
        <v>0</v>
      </c>
      <c r="Q49" s="156">
        <f t="shared" si="28"/>
        <v>0</v>
      </c>
      <c r="R49" s="156">
        <f t="shared" si="28"/>
        <v>0</v>
      </c>
      <c r="S49" s="156">
        <f t="shared" si="28"/>
        <v>0</v>
      </c>
      <c r="T49" s="159">
        <f t="shared" si="18"/>
        <v>235000</v>
      </c>
      <c r="U49" s="192"/>
      <c r="V49" s="156">
        <v>25</v>
      </c>
      <c r="W49" s="156">
        <f t="shared" si="29"/>
        <v>0</v>
      </c>
      <c r="X49" s="156">
        <f t="shared" si="29"/>
        <v>0</v>
      </c>
      <c r="Y49" s="156">
        <f t="shared" si="29"/>
        <v>40000</v>
      </c>
      <c r="Z49" s="156">
        <f t="shared" si="29"/>
        <v>140000</v>
      </c>
      <c r="AA49" s="156">
        <f t="shared" si="29"/>
        <v>140000</v>
      </c>
      <c r="AB49" s="156">
        <f t="shared" si="29"/>
        <v>180000</v>
      </c>
      <c r="AC49" s="156">
        <f t="shared" si="29"/>
        <v>112000</v>
      </c>
      <c r="AD49" s="156">
        <f t="shared" si="29"/>
        <v>0</v>
      </c>
      <c r="AE49" s="156">
        <f t="shared" si="29"/>
        <v>0</v>
      </c>
      <c r="AF49" s="156">
        <f t="shared" si="29"/>
        <v>0</v>
      </c>
      <c r="AG49" s="156">
        <f t="shared" si="29"/>
        <v>0</v>
      </c>
      <c r="AH49" s="156">
        <f t="shared" si="29"/>
        <v>0</v>
      </c>
      <c r="AI49" s="156">
        <f t="shared" si="29"/>
        <v>0</v>
      </c>
      <c r="AJ49" s="156">
        <f t="shared" si="29"/>
        <v>0</v>
      </c>
      <c r="AK49" s="156">
        <f t="shared" si="29"/>
        <v>0</v>
      </c>
      <c r="AL49" s="156">
        <f t="shared" si="30"/>
        <v>20000</v>
      </c>
      <c r="AM49" s="156">
        <f t="shared" si="30"/>
        <v>0</v>
      </c>
      <c r="AN49" s="156">
        <f t="shared" si="30"/>
        <v>0</v>
      </c>
      <c r="AO49" s="159">
        <f t="shared" si="19"/>
        <v>632000</v>
      </c>
      <c r="AP49" s="192"/>
      <c r="AQ49" s="156">
        <v>25</v>
      </c>
      <c r="AR49" s="156">
        <f t="shared" si="31"/>
        <v>10000</v>
      </c>
      <c r="AS49" s="156">
        <f t="shared" si="31"/>
        <v>0</v>
      </c>
      <c r="AT49" s="156">
        <f t="shared" si="31"/>
        <v>10000</v>
      </c>
      <c r="AU49" s="156">
        <f t="shared" si="31"/>
        <v>280000</v>
      </c>
      <c r="AV49" s="156">
        <f t="shared" si="31"/>
        <v>0</v>
      </c>
      <c r="AW49" s="156">
        <f t="shared" si="31"/>
        <v>112000</v>
      </c>
      <c r="AX49" s="156">
        <f t="shared" si="31"/>
        <v>0</v>
      </c>
      <c r="AY49" s="156">
        <f t="shared" si="31"/>
        <v>0</v>
      </c>
      <c r="AZ49" s="156">
        <f t="shared" si="5"/>
        <v>0</v>
      </c>
      <c r="BA49" s="156">
        <f t="shared" si="31"/>
        <v>0</v>
      </c>
      <c r="BB49" s="156">
        <f t="shared" si="31"/>
        <v>0</v>
      </c>
      <c r="BC49" s="156">
        <f t="shared" si="31"/>
        <v>0</v>
      </c>
      <c r="BD49" s="156">
        <f t="shared" si="31"/>
        <v>0</v>
      </c>
      <c r="BE49" s="156">
        <f t="shared" si="31"/>
        <v>0</v>
      </c>
      <c r="BF49" s="156">
        <f t="shared" si="6"/>
        <v>40000</v>
      </c>
      <c r="BG49" s="156">
        <f t="shared" si="32"/>
        <v>0</v>
      </c>
      <c r="BH49" s="156">
        <f t="shared" si="32"/>
        <v>70000</v>
      </c>
      <c r="BI49" s="156">
        <f t="shared" si="32"/>
        <v>28000</v>
      </c>
      <c r="BJ49" s="159">
        <f t="shared" si="20"/>
        <v>550000</v>
      </c>
      <c r="BK49" s="192"/>
      <c r="BL49" s="156">
        <v>25</v>
      </c>
      <c r="BM49" s="156">
        <f t="shared" si="33"/>
        <v>0</v>
      </c>
      <c r="BN49" s="156">
        <f t="shared" si="33"/>
        <v>0</v>
      </c>
      <c r="BO49" s="156">
        <f t="shared" si="33"/>
        <v>0</v>
      </c>
      <c r="BP49" s="156">
        <f t="shared" si="33"/>
        <v>0</v>
      </c>
      <c r="BQ49" s="156">
        <f t="shared" si="33"/>
        <v>0</v>
      </c>
      <c r="BR49" s="156">
        <f t="shared" si="33"/>
        <v>0</v>
      </c>
      <c r="BS49" s="156">
        <f t="shared" si="33"/>
        <v>0</v>
      </c>
      <c r="BT49" s="156">
        <f t="shared" si="33"/>
        <v>0</v>
      </c>
      <c r="BU49" s="156">
        <f t="shared" si="33"/>
        <v>0</v>
      </c>
      <c r="BV49" s="156">
        <f t="shared" si="33"/>
        <v>0</v>
      </c>
      <c r="BW49" s="156">
        <f t="shared" si="33"/>
        <v>0</v>
      </c>
      <c r="BX49" s="156">
        <f t="shared" si="33"/>
        <v>0</v>
      </c>
      <c r="BY49" s="156">
        <f t="shared" si="33"/>
        <v>0</v>
      </c>
      <c r="BZ49" s="156">
        <f t="shared" si="33"/>
        <v>0</v>
      </c>
      <c r="CA49" s="156">
        <f t="shared" si="33"/>
        <v>0</v>
      </c>
      <c r="CB49" s="156">
        <f t="shared" si="34"/>
        <v>0</v>
      </c>
      <c r="CC49" s="156">
        <f t="shared" si="34"/>
        <v>0</v>
      </c>
      <c r="CD49" s="156">
        <f t="shared" si="34"/>
        <v>0</v>
      </c>
      <c r="CE49" s="159">
        <f t="shared" si="21"/>
        <v>0</v>
      </c>
      <c r="CF49" s="192"/>
      <c r="CG49" s="156">
        <v>25</v>
      </c>
      <c r="CH49" s="156">
        <f t="shared" si="35"/>
        <v>0</v>
      </c>
      <c r="CI49" s="156">
        <f t="shared" si="35"/>
        <v>5000</v>
      </c>
      <c r="CJ49" s="156">
        <f t="shared" si="35"/>
        <v>0</v>
      </c>
      <c r="CK49" s="156">
        <f t="shared" si="35"/>
        <v>10000</v>
      </c>
      <c r="CL49" s="156">
        <f t="shared" si="35"/>
        <v>0</v>
      </c>
      <c r="CM49" s="156">
        <f t="shared" si="35"/>
        <v>0</v>
      </c>
      <c r="CN49" s="156">
        <f t="shared" si="35"/>
        <v>0</v>
      </c>
      <c r="CO49" s="156">
        <f t="shared" si="35"/>
        <v>0</v>
      </c>
      <c r="CP49" s="156">
        <f t="shared" si="35"/>
        <v>0</v>
      </c>
      <c r="CQ49" s="156">
        <f t="shared" si="35"/>
        <v>0</v>
      </c>
      <c r="CR49" s="156">
        <f t="shared" si="35"/>
        <v>0</v>
      </c>
      <c r="CS49" s="156">
        <f t="shared" si="35"/>
        <v>0</v>
      </c>
      <c r="CT49" s="156">
        <f t="shared" si="35"/>
        <v>0</v>
      </c>
      <c r="CU49" s="156">
        <f t="shared" si="35"/>
        <v>0</v>
      </c>
      <c r="CV49" s="156">
        <f t="shared" si="35"/>
        <v>0</v>
      </c>
      <c r="CW49" s="156">
        <f t="shared" si="36"/>
        <v>0</v>
      </c>
      <c r="CX49" s="156">
        <f t="shared" si="36"/>
        <v>0</v>
      </c>
      <c r="CY49" s="156">
        <f t="shared" si="36"/>
        <v>0</v>
      </c>
      <c r="CZ49" s="159">
        <f t="shared" si="22"/>
        <v>15000</v>
      </c>
      <c r="DA49" s="192"/>
      <c r="DB49" s="156">
        <v>25</v>
      </c>
      <c r="DC49" s="156">
        <f t="shared" si="37"/>
        <v>0</v>
      </c>
      <c r="DD49" s="156">
        <f t="shared" si="37"/>
        <v>0</v>
      </c>
      <c r="DE49" s="156">
        <f t="shared" si="37"/>
        <v>0</v>
      </c>
      <c r="DF49" s="156">
        <f t="shared" si="37"/>
        <v>0</v>
      </c>
      <c r="DG49" s="156">
        <f t="shared" si="37"/>
        <v>0</v>
      </c>
      <c r="DH49" s="156">
        <f t="shared" si="37"/>
        <v>0</v>
      </c>
      <c r="DI49" s="156">
        <f t="shared" si="37"/>
        <v>0</v>
      </c>
      <c r="DJ49" s="156">
        <f t="shared" si="37"/>
        <v>0</v>
      </c>
      <c r="DK49" s="156">
        <f t="shared" si="37"/>
        <v>0</v>
      </c>
      <c r="DL49" s="156">
        <f t="shared" si="37"/>
        <v>0</v>
      </c>
      <c r="DM49" s="156">
        <f t="shared" si="37"/>
        <v>0</v>
      </c>
      <c r="DN49" s="156">
        <f t="shared" si="37"/>
        <v>0</v>
      </c>
      <c r="DO49" s="156">
        <f t="shared" si="37"/>
        <v>0</v>
      </c>
      <c r="DP49" s="156">
        <f t="shared" si="37"/>
        <v>0</v>
      </c>
      <c r="DQ49" s="156">
        <f t="shared" si="37"/>
        <v>0</v>
      </c>
      <c r="DR49" s="156">
        <f t="shared" si="38"/>
        <v>0</v>
      </c>
      <c r="DS49" s="156">
        <f t="shared" si="38"/>
        <v>0</v>
      </c>
      <c r="DT49" s="156">
        <f t="shared" si="38"/>
        <v>0</v>
      </c>
      <c r="DU49" s="159">
        <f t="shared" si="23"/>
        <v>0</v>
      </c>
      <c r="DV49" s="192"/>
      <c r="DW49" s="156">
        <v>25</v>
      </c>
      <c r="DX49" s="156">
        <f t="shared" si="39"/>
        <v>0</v>
      </c>
      <c r="DY49" s="156">
        <f t="shared" si="39"/>
        <v>0</v>
      </c>
      <c r="DZ49" s="156">
        <f t="shared" si="39"/>
        <v>0</v>
      </c>
      <c r="EA49" s="156">
        <f t="shared" si="39"/>
        <v>0</v>
      </c>
      <c r="EB49" s="156">
        <f t="shared" si="39"/>
        <v>0</v>
      </c>
      <c r="EC49" s="156">
        <f t="shared" si="39"/>
        <v>0</v>
      </c>
      <c r="ED49" s="156">
        <f t="shared" si="39"/>
        <v>0</v>
      </c>
      <c r="EE49" s="156">
        <f t="shared" si="39"/>
        <v>0</v>
      </c>
      <c r="EF49" s="156">
        <f t="shared" si="39"/>
        <v>0</v>
      </c>
      <c r="EG49" s="156">
        <f t="shared" si="39"/>
        <v>0</v>
      </c>
      <c r="EH49" s="156">
        <f t="shared" si="39"/>
        <v>0</v>
      </c>
      <c r="EI49" s="156">
        <f t="shared" si="39"/>
        <v>0</v>
      </c>
      <c r="EJ49" s="156">
        <f t="shared" si="39"/>
        <v>0</v>
      </c>
      <c r="EK49" s="156">
        <f t="shared" si="39"/>
        <v>0</v>
      </c>
      <c r="EL49" s="156">
        <f t="shared" si="39"/>
        <v>0</v>
      </c>
      <c r="EM49" s="156">
        <f t="shared" si="40"/>
        <v>0</v>
      </c>
      <c r="EN49" s="156">
        <f t="shared" si="40"/>
        <v>0</v>
      </c>
      <c r="EO49" s="156">
        <f t="shared" si="40"/>
        <v>0</v>
      </c>
      <c r="EP49" s="159">
        <f t="shared" si="24"/>
        <v>0</v>
      </c>
      <c r="EQ49" s="192"/>
      <c r="ER49" s="156">
        <v>25</v>
      </c>
      <c r="ES49" s="156">
        <f t="shared" si="41"/>
        <v>0</v>
      </c>
      <c r="ET49" s="156">
        <f t="shared" si="41"/>
        <v>0</v>
      </c>
      <c r="EU49" s="156">
        <f t="shared" si="41"/>
        <v>0</v>
      </c>
      <c r="EV49" s="156">
        <f t="shared" si="41"/>
        <v>0</v>
      </c>
      <c r="EW49" s="156">
        <f t="shared" si="41"/>
        <v>0</v>
      </c>
      <c r="EX49" s="156">
        <f t="shared" si="41"/>
        <v>0</v>
      </c>
      <c r="EY49" s="156">
        <f t="shared" si="41"/>
        <v>0</v>
      </c>
      <c r="EZ49" s="156">
        <f t="shared" si="41"/>
        <v>0</v>
      </c>
      <c r="FA49" s="156">
        <f t="shared" si="41"/>
        <v>0</v>
      </c>
      <c r="FB49" s="156">
        <f t="shared" si="41"/>
        <v>0</v>
      </c>
      <c r="FC49" s="156">
        <f t="shared" si="41"/>
        <v>0</v>
      </c>
      <c r="FD49" s="156">
        <f t="shared" si="41"/>
        <v>0</v>
      </c>
      <c r="FE49" s="156">
        <f t="shared" si="41"/>
        <v>0</v>
      </c>
      <c r="FF49" s="156">
        <f t="shared" si="41"/>
        <v>0</v>
      </c>
      <c r="FG49" s="156">
        <f t="shared" si="41"/>
        <v>0</v>
      </c>
      <c r="FH49" s="156">
        <f t="shared" si="42"/>
        <v>0</v>
      </c>
      <c r="FI49" s="156">
        <f t="shared" si="42"/>
        <v>0</v>
      </c>
      <c r="FJ49" s="156">
        <f t="shared" si="42"/>
        <v>0</v>
      </c>
      <c r="FK49" s="159">
        <f t="shared" si="25"/>
        <v>0</v>
      </c>
      <c r="FL49" s="220"/>
      <c r="FM49" s="220"/>
      <c r="FN49" s="220">
        <f t="shared" si="26"/>
        <v>1432000</v>
      </c>
    </row>
    <row r="50" spans="1:170" ht="15.75" thickBot="1" x14ac:dyDescent="0.3">
      <c r="A50" s="155"/>
      <c r="B50" s="156"/>
      <c r="C50" s="156"/>
      <c r="D50" s="156"/>
      <c r="E50" s="156"/>
      <c r="F50" s="156"/>
      <c r="G50" s="156"/>
      <c r="H50" s="156"/>
      <c r="I50" s="156"/>
      <c r="J50" s="156"/>
      <c r="K50" s="156"/>
      <c r="L50" s="156"/>
      <c r="M50" s="156"/>
      <c r="N50" s="156"/>
      <c r="O50" s="156"/>
      <c r="P50" s="156"/>
      <c r="Q50" s="156"/>
      <c r="R50" s="156"/>
      <c r="S50" s="156"/>
      <c r="T50" s="159">
        <f>SUM(T25:T49)</f>
        <v>5898000</v>
      </c>
      <c r="U50" s="192"/>
      <c r="V50" s="155"/>
      <c r="W50" s="156"/>
      <c r="X50" s="156"/>
      <c r="Y50" s="156"/>
      <c r="Z50" s="156"/>
      <c r="AA50" s="156"/>
      <c r="AB50" s="156"/>
      <c r="AC50" s="156"/>
      <c r="AD50" s="156"/>
      <c r="AE50" s="156"/>
      <c r="AF50" s="156"/>
      <c r="AG50" s="156"/>
      <c r="AH50" s="156"/>
      <c r="AI50" s="156"/>
      <c r="AJ50" s="156"/>
      <c r="AK50" s="156"/>
      <c r="AL50" s="156"/>
      <c r="AM50" s="156"/>
      <c r="AN50" s="156"/>
      <c r="AO50" s="159">
        <f>SUM(AO25:AO49)</f>
        <v>16660000</v>
      </c>
      <c r="AP50" s="192"/>
      <c r="AQ50" s="155"/>
      <c r="AR50" s="156"/>
      <c r="AS50" s="156"/>
      <c r="AT50" s="156"/>
      <c r="AU50" s="156"/>
      <c r="AV50" s="156"/>
      <c r="AW50" s="156"/>
      <c r="AX50" s="156"/>
      <c r="AY50" s="156"/>
      <c r="AZ50" s="156"/>
      <c r="BA50" s="156"/>
      <c r="BB50" s="156"/>
      <c r="BC50" s="156"/>
      <c r="BD50" s="156"/>
      <c r="BE50" s="156"/>
      <c r="BF50" s="156"/>
      <c r="BG50" s="156"/>
      <c r="BH50" s="156"/>
      <c r="BI50" s="156"/>
      <c r="BJ50" s="159">
        <f>SUM(BJ25:BJ49)</f>
        <v>13433000</v>
      </c>
      <c r="BK50" s="192"/>
      <c r="BL50" s="155"/>
      <c r="BM50" s="156"/>
      <c r="BN50" s="156"/>
      <c r="BO50" s="156"/>
      <c r="BP50" s="156"/>
      <c r="BQ50" s="156"/>
      <c r="BR50" s="156"/>
      <c r="BS50" s="156"/>
      <c r="BT50" s="156"/>
      <c r="BU50" s="156"/>
      <c r="BV50" s="156"/>
      <c r="BW50" s="156"/>
      <c r="BX50" s="156"/>
      <c r="BY50" s="156"/>
      <c r="BZ50" s="156"/>
      <c r="CA50" s="156"/>
      <c r="CB50" s="156"/>
      <c r="CC50" s="156"/>
      <c r="CD50" s="156"/>
      <c r="CE50" s="159">
        <f>SUM(CE25:CE49)</f>
        <v>339000</v>
      </c>
      <c r="CF50" s="192"/>
      <c r="CG50" s="155"/>
      <c r="CH50" s="156"/>
      <c r="CI50" s="156"/>
      <c r="CJ50" s="156"/>
      <c r="CK50" s="156"/>
      <c r="CL50" s="156"/>
      <c r="CM50" s="156"/>
      <c r="CN50" s="156"/>
      <c r="CO50" s="156"/>
      <c r="CP50" s="156"/>
      <c r="CQ50" s="156"/>
      <c r="CR50" s="156"/>
      <c r="CS50" s="156"/>
      <c r="CT50" s="156"/>
      <c r="CU50" s="156"/>
      <c r="CV50" s="156"/>
      <c r="CW50" s="156"/>
      <c r="CX50" s="156"/>
      <c r="CY50" s="156"/>
      <c r="CZ50" s="159">
        <f>SUM(CZ25:CZ49)</f>
        <v>910000</v>
      </c>
      <c r="DA50" s="192"/>
      <c r="DB50" s="155"/>
      <c r="DC50" s="156"/>
      <c r="DD50" s="156"/>
      <c r="DE50" s="156"/>
      <c r="DF50" s="156"/>
      <c r="DG50" s="156"/>
      <c r="DH50" s="156"/>
      <c r="DI50" s="156"/>
      <c r="DJ50" s="156"/>
      <c r="DK50" s="156"/>
      <c r="DL50" s="156"/>
      <c r="DM50" s="156"/>
      <c r="DN50" s="156"/>
      <c r="DO50" s="156"/>
      <c r="DP50" s="156"/>
      <c r="DQ50" s="156"/>
      <c r="DR50" s="156"/>
      <c r="DS50" s="156"/>
      <c r="DT50" s="156"/>
      <c r="DU50" s="159">
        <f>SUM(DU25:DU49)</f>
        <v>30000</v>
      </c>
      <c r="DV50" s="192"/>
      <c r="DW50" s="155"/>
      <c r="DX50" s="156"/>
      <c r="DY50" s="156"/>
      <c r="DZ50" s="156"/>
      <c r="EA50" s="156"/>
      <c r="EB50" s="156"/>
      <c r="EC50" s="156"/>
      <c r="ED50" s="156"/>
      <c r="EE50" s="156"/>
      <c r="EF50" s="156"/>
      <c r="EG50" s="156"/>
      <c r="EH50" s="156"/>
      <c r="EI50" s="156"/>
      <c r="EJ50" s="156"/>
      <c r="EK50" s="156"/>
      <c r="EL50" s="156"/>
      <c r="EM50" s="156"/>
      <c r="EN50" s="156"/>
      <c r="EO50" s="156"/>
      <c r="EP50" s="159">
        <f>SUM(EP25:EP49)</f>
        <v>310000</v>
      </c>
      <c r="EQ50" s="192"/>
      <c r="ER50" s="155"/>
      <c r="ES50" s="156"/>
      <c r="ET50" s="156"/>
      <c r="EU50" s="156"/>
      <c r="EV50" s="156"/>
      <c r="EW50" s="156"/>
      <c r="EX50" s="156"/>
      <c r="EY50" s="156"/>
      <c r="EZ50" s="156"/>
      <c r="FA50" s="156"/>
      <c r="FB50" s="156"/>
      <c r="FC50" s="156"/>
      <c r="FD50" s="156"/>
      <c r="FE50" s="156"/>
      <c r="FF50" s="156"/>
      <c r="FG50" s="156"/>
      <c r="FH50" s="156"/>
      <c r="FI50" s="156"/>
      <c r="FJ50" s="156"/>
      <c r="FK50" s="159">
        <f>SUM(FK25:FK49)</f>
        <v>180000</v>
      </c>
      <c r="FL50" s="220"/>
      <c r="FM50" s="220"/>
      <c r="FN50" s="220">
        <f>SUM(FN25:FN49)</f>
        <v>37760000</v>
      </c>
    </row>
    <row r="51" spans="1:170" ht="15" customHeight="1" x14ac:dyDescent="0.25">
      <c r="R51" s="273" t="s">
        <v>32</v>
      </c>
      <c r="S51" s="188">
        <v>7.0000000000000007E-2</v>
      </c>
      <c r="T51" s="184">
        <f>NPV(S51,T25:T49)</f>
        <v>2768538.2837168644</v>
      </c>
      <c r="U51" s="154"/>
      <c r="AM51" s="273" t="s">
        <v>32</v>
      </c>
      <c r="AN51" s="180">
        <v>7.0000000000000007E-2</v>
      </c>
      <c r="AO51" s="160">
        <f>NPV(AN51,AO25:AO49)</f>
        <v>7895833.1602598671</v>
      </c>
      <c r="AP51" s="154"/>
      <c r="BH51" s="273" t="s">
        <v>32</v>
      </c>
      <c r="BI51" s="180">
        <v>7.0000000000000007E-2</v>
      </c>
      <c r="BJ51" s="160">
        <f>NPV(BI51,BJ25:BJ49)</f>
        <v>6163837.116777366</v>
      </c>
      <c r="BK51" s="154"/>
      <c r="CC51" s="273" t="s">
        <v>32</v>
      </c>
      <c r="CD51" s="180">
        <v>7.0000000000000007E-2</v>
      </c>
      <c r="CE51" s="160">
        <f>NPV(CD51,CE25:CE49)</f>
        <v>295630.60235436633</v>
      </c>
      <c r="CF51" s="154"/>
      <c r="CX51" s="273" t="s">
        <v>32</v>
      </c>
      <c r="CY51" s="180">
        <v>7.0000000000000007E-2</v>
      </c>
      <c r="CZ51" s="160">
        <f>NPV(CY51,CZ25:CZ49)</f>
        <v>674803.74767380545</v>
      </c>
      <c r="DA51" s="154"/>
      <c r="DS51" s="273" t="s">
        <v>32</v>
      </c>
      <c r="DT51" s="180">
        <v>7.0000000000000007E-2</v>
      </c>
      <c r="DU51" s="160">
        <f>NPV(DT51,DU25:DU49)</f>
        <v>26814.568957987594</v>
      </c>
      <c r="DV51" s="154"/>
      <c r="EN51" s="273" t="s">
        <v>32</v>
      </c>
      <c r="EO51" s="180">
        <v>7.0000000000000007E-2</v>
      </c>
      <c r="EP51" s="160">
        <f>NPV(EO51,EP25:EP49)</f>
        <v>263577.98631462624</v>
      </c>
      <c r="EQ51" s="154"/>
      <c r="FI51" s="273" t="s">
        <v>32</v>
      </c>
      <c r="FJ51" s="180">
        <v>7.0000000000000007E-2</v>
      </c>
      <c r="FK51" s="160">
        <f>NPV(FJ51,FK25:FK49)</f>
        <v>162639.35225130871</v>
      </c>
      <c r="FL51" s="286" t="s">
        <v>32</v>
      </c>
      <c r="FM51" s="221">
        <v>7.0000000000000007E-2</v>
      </c>
      <c r="FN51" s="222">
        <f>NPV(FM51,FN25:FN49)</f>
        <v>18251674.818306193</v>
      </c>
    </row>
    <row r="52" spans="1:170" x14ac:dyDescent="0.25">
      <c r="R52" s="274"/>
      <c r="S52" s="185"/>
      <c r="T52" s="186"/>
      <c r="U52" s="154"/>
      <c r="AM52" s="274"/>
      <c r="AN52" s="181"/>
      <c r="AO52" s="161"/>
      <c r="AP52" s="154"/>
      <c r="BH52" s="274"/>
      <c r="BI52" s="181"/>
      <c r="BJ52" s="161"/>
      <c r="BK52" s="154"/>
      <c r="CC52" s="274"/>
      <c r="CD52" s="181"/>
      <c r="CE52" s="161"/>
      <c r="CF52" s="154"/>
      <c r="CX52" s="274"/>
      <c r="CY52" s="181"/>
      <c r="CZ52" s="161"/>
      <c r="DA52" s="154"/>
      <c r="DS52" s="274"/>
      <c r="DT52" s="181"/>
      <c r="DU52" s="161"/>
      <c r="DV52" s="154"/>
      <c r="EN52" s="274"/>
      <c r="EO52" s="181"/>
      <c r="EP52" s="161"/>
      <c r="EQ52" s="154"/>
      <c r="FI52" s="274"/>
      <c r="FJ52" s="181"/>
      <c r="FK52" s="161"/>
      <c r="FL52" s="287"/>
      <c r="FM52" s="223"/>
      <c r="FN52" s="224"/>
    </row>
    <row r="53" spans="1:170" x14ac:dyDescent="0.25">
      <c r="R53" s="274"/>
      <c r="S53" s="189">
        <v>0.04</v>
      </c>
      <c r="T53" s="186">
        <f>NPV(S53,T25:T49)</f>
        <v>3698695.1315617929</v>
      </c>
      <c r="U53" s="154"/>
      <c r="AM53" s="274"/>
      <c r="AN53" s="182">
        <v>0.04</v>
      </c>
      <c r="AO53" s="161">
        <f>NPV(AN53,AO25:AO49)</f>
        <v>10503092.959462931</v>
      </c>
      <c r="AP53" s="154"/>
      <c r="BH53" s="274"/>
      <c r="BI53" s="182">
        <v>0.04</v>
      </c>
      <c r="BJ53" s="161">
        <f>NPV(BI53,BJ25:BJ49)</f>
        <v>8324282.6518338351</v>
      </c>
      <c r="BK53" s="154"/>
      <c r="CC53" s="274"/>
      <c r="CD53" s="182">
        <v>0.04</v>
      </c>
      <c r="CE53" s="161">
        <f>NPV(CD53,CE25:CE49)</f>
        <v>313030.55302685476</v>
      </c>
      <c r="CF53" s="154"/>
      <c r="CX53" s="274"/>
      <c r="CY53" s="182">
        <v>0.04</v>
      </c>
      <c r="CZ53" s="161">
        <f>NPV(CY53,CZ25:CZ49)</f>
        <v>748754.27607784013</v>
      </c>
      <c r="DA53" s="154"/>
      <c r="DS53" s="274"/>
      <c r="DT53" s="182">
        <v>0.04</v>
      </c>
      <c r="DU53" s="161">
        <f>NPV(DT53,DU25:DU49)</f>
        <v>28106.508875739644</v>
      </c>
      <c r="DV53" s="154"/>
      <c r="EN53" s="274"/>
      <c r="EO53" s="182">
        <v>0.04</v>
      </c>
      <c r="EP53" s="161">
        <f>NPV(EO53,EP25:EP49)</f>
        <v>281942.80275281245</v>
      </c>
      <c r="EQ53" s="154"/>
      <c r="FI53" s="274"/>
      <c r="FJ53" s="182">
        <v>0.04</v>
      </c>
      <c r="FK53" s="161">
        <f>NPV(FJ53,FK25:FK49)</f>
        <v>169688.7801547565</v>
      </c>
      <c r="FL53" s="287"/>
      <c r="FM53" s="225">
        <v>0.04</v>
      </c>
      <c r="FN53" s="224">
        <f>NPV(FM53,FN25:FN49)</f>
        <v>24067593.663746569</v>
      </c>
    </row>
    <row r="54" spans="1:170" x14ac:dyDescent="0.25">
      <c r="R54" s="274"/>
      <c r="S54" s="185"/>
      <c r="T54" s="186"/>
      <c r="U54" s="154"/>
      <c r="AM54" s="274"/>
      <c r="AN54" s="181"/>
      <c r="AO54" s="161"/>
      <c r="AP54" s="154"/>
      <c r="BH54" s="274"/>
      <c r="BI54" s="181"/>
      <c r="BJ54" s="161"/>
      <c r="BK54" s="154"/>
      <c r="CC54" s="274"/>
      <c r="CD54" s="181"/>
      <c r="CE54" s="161"/>
      <c r="CF54" s="154"/>
      <c r="CX54" s="274"/>
      <c r="CY54" s="181"/>
      <c r="CZ54" s="161"/>
      <c r="DA54" s="154"/>
      <c r="DS54" s="274"/>
      <c r="DT54" s="181"/>
      <c r="DU54" s="161"/>
      <c r="DV54" s="154"/>
      <c r="EN54" s="274"/>
      <c r="EO54" s="181"/>
      <c r="EP54" s="161"/>
      <c r="EQ54" s="154"/>
      <c r="FI54" s="274"/>
      <c r="FJ54" s="181"/>
      <c r="FK54" s="161"/>
      <c r="FL54" s="287"/>
      <c r="FM54" s="223"/>
      <c r="FN54" s="224"/>
    </row>
    <row r="55" spans="1:170" ht="15.75" thickBot="1" x14ac:dyDescent="0.3">
      <c r="R55" s="275"/>
      <c r="S55" s="190">
        <v>0</v>
      </c>
      <c r="T55" s="187">
        <f>NPV(S55,T25:T49)</f>
        <v>5898000</v>
      </c>
      <c r="U55" s="154"/>
      <c r="AM55" s="275"/>
      <c r="AN55" s="183">
        <v>0</v>
      </c>
      <c r="AO55" s="179">
        <f>NPV(AN55,AO25:AO49)</f>
        <v>16660000</v>
      </c>
      <c r="AP55" s="154"/>
      <c r="BH55" s="275"/>
      <c r="BI55" s="183">
        <v>0</v>
      </c>
      <c r="BJ55" s="179">
        <f>NPV(BI55,BJ25:BJ49)</f>
        <v>13433000</v>
      </c>
      <c r="BK55" s="154"/>
      <c r="CC55" s="275"/>
      <c r="CD55" s="183">
        <v>0</v>
      </c>
      <c r="CE55" s="179">
        <f>NPV(CD55,CE25:CE49)</f>
        <v>339000</v>
      </c>
      <c r="CF55" s="154"/>
      <c r="CX55" s="275"/>
      <c r="CY55" s="183">
        <v>0</v>
      </c>
      <c r="CZ55" s="179">
        <f>NPV(CY55,CZ25:CZ49)</f>
        <v>910000</v>
      </c>
      <c r="DA55" s="154"/>
      <c r="DS55" s="275"/>
      <c r="DT55" s="183">
        <v>0</v>
      </c>
      <c r="DU55" s="179">
        <f>NPV(DT55,DU25:DU49)</f>
        <v>30000</v>
      </c>
      <c r="DV55" s="154"/>
      <c r="EN55" s="275"/>
      <c r="EO55" s="183">
        <v>0</v>
      </c>
      <c r="EP55" s="179">
        <f>NPV(EO55,EP25:EP49)</f>
        <v>310000</v>
      </c>
      <c r="EQ55" s="154"/>
      <c r="FI55" s="275"/>
      <c r="FJ55" s="183">
        <v>0</v>
      </c>
      <c r="FK55" s="179">
        <f>NPV(FJ55,FK25:FK49)</f>
        <v>180000</v>
      </c>
      <c r="FL55" s="288"/>
      <c r="FM55" s="226">
        <v>0</v>
      </c>
      <c r="FN55" s="227">
        <f>NPV(FM55,FN25:FN49)</f>
        <v>37760000</v>
      </c>
    </row>
    <row r="56" spans="1:170" x14ac:dyDescent="0.25">
      <c r="U56" s="167"/>
      <c r="AP56" s="167"/>
      <c r="BK56" s="167"/>
      <c r="CF56" s="167"/>
      <c r="DA56" s="167"/>
      <c r="DV56" s="167"/>
      <c r="EQ56" s="167"/>
    </row>
  </sheetData>
  <mergeCells count="81">
    <mergeCell ref="EN51:EN55"/>
    <mergeCell ref="FI51:FI55"/>
    <mergeCell ref="H10:P11"/>
    <mergeCell ref="FL51:FL55"/>
    <mergeCell ref="R51:R55"/>
    <mergeCell ref="AM51:AM55"/>
    <mergeCell ref="BH51:BH55"/>
    <mergeCell ref="CC51:CC55"/>
    <mergeCell ref="CX51:CX55"/>
    <mergeCell ref="DS51:DS55"/>
    <mergeCell ref="FG14:FH14"/>
    <mergeCell ref="FI14:FJ14"/>
    <mergeCell ref="FA14:FB14"/>
    <mergeCell ref="FC14:FD14"/>
    <mergeCell ref="FE14:FF14"/>
    <mergeCell ref="ED14:EE14"/>
    <mergeCell ref="EF14:EG14"/>
    <mergeCell ref="EH14:EI14"/>
    <mergeCell ref="EJ14:EK14"/>
    <mergeCell ref="EL14:EM14"/>
    <mergeCell ref="EN14:EO14"/>
    <mergeCell ref="ET14:EZ14"/>
    <mergeCell ref="EA14:EC14"/>
    <mergeCell ref="CV14:CW14"/>
    <mergeCell ref="CX14:CY14"/>
    <mergeCell ref="DC14:DE14"/>
    <mergeCell ref="DF14:DH14"/>
    <mergeCell ref="DI14:DJ14"/>
    <mergeCell ref="DK14:DL14"/>
    <mergeCell ref="DM14:DN14"/>
    <mergeCell ref="DO14:DP14"/>
    <mergeCell ref="DQ14:DR14"/>
    <mergeCell ref="DS14:DT14"/>
    <mergeCell ref="DX14:DZ14"/>
    <mergeCell ref="BO14:BR14"/>
    <mergeCell ref="BM14:BN14"/>
    <mergeCell ref="CT14:CU14"/>
    <mergeCell ref="BS14:BT14"/>
    <mergeCell ref="BU14:BV14"/>
    <mergeCell ref="BW14:BX14"/>
    <mergeCell ref="BY14:BZ14"/>
    <mergeCell ref="CA14:CB14"/>
    <mergeCell ref="CC14:CD14"/>
    <mergeCell ref="CH14:CJ14"/>
    <mergeCell ref="CK14:CM14"/>
    <mergeCell ref="CN14:CO14"/>
    <mergeCell ref="CP14:CQ14"/>
    <mergeCell ref="CR14:CS14"/>
    <mergeCell ref="AZ14:BA14"/>
    <mergeCell ref="BB14:BC14"/>
    <mergeCell ref="BD14:BE14"/>
    <mergeCell ref="BF14:BG14"/>
    <mergeCell ref="BH14:BI14"/>
    <mergeCell ref="AK14:AL14"/>
    <mergeCell ref="AM14:AN14"/>
    <mergeCell ref="AR14:AT14"/>
    <mergeCell ref="AU14:AW14"/>
    <mergeCell ref="AX14:AY14"/>
    <mergeCell ref="AI14:AJ14"/>
    <mergeCell ref="A13:S13"/>
    <mergeCell ref="B14:D14"/>
    <mergeCell ref="L14:M14"/>
    <mergeCell ref="N14:O14"/>
    <mergeCell ref="P14:Q14"/>
    <mergeCell ref="R14:S14"/>
    <mergeCell ref="W14:Y14"/>
    <mergeCell ref="Z14:AB14"/>
    <mergeCell ref="AC14:AD14"/>
    <mergeCell ref="AE14:AF14"/>
    <mergeCell ref="AG14:AH14"/>
    <mergeCell ref="E14:J14"/>
    <mergeCell ref="CH9:CS9"/>
    <mergeCell ref="DC9:DN9"/>
    <mergeCell ref="DX9:EI9"/>
    <mergeCell ref="ES9:FD9"/>
    <mergeCell ref="B1:H1"/>
    <mergeCell ref="J1:P1"/>
    <mergeCell ref="B2:H2"/>
    <mergeCell ref="W9:AH9"/>
    <mergeCell ref="AR9:BC9"/>
    <mergeCell ref="BM9:BX9"/>
  </mergeCells>
  <pageMargins left="0.7" right="0.7" top="0.75" bottom="0.75" header="0.3" footer="0.3"/>
  <pageSetup paperSize="512" orientation="landscape"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B103D-5ACE-4804-A4CA-3471D0992223}">
  <dimension ref="A1:FN57"/>
  <sheetViews>
    <sheetView topLeftCell="EN22" workbookViewId="0">
      <selection activeCell="DF5" sqref="DF5:DH7"/>
    </sheetView>
  </sheetViews>
  <sheetFormatPr defaultRowHeight="15" x14ac:dyDescent="0.25"/>
  <cols>
    <col min="1" max="1" width="22.7109375" style="134" customWidth="1"/>
    <col min="2" max="2" width="10.85546875" style="134" bestFit="1" customWidth="1"/>
    <col min="3" max="4" width="9.140625" style="134"/>
    <col min="5" max="6" width="9.85546875" style="134" bestFit="1" customWidth="1"/>
    <col min="7" max="7" width="9.140625" style="134"/>
    <col min="8" max="8" width="9.85546875" style="134" bestFit="1" customWidth="1"/>
    <col min="9" max="18" width="9.140625" style="134"/>
    <col min="19" max="19" width="9.28515625" style="134" bestFit="1" customWidth="1"/>
    <col min="20" max="20" width="14.28515625" style="134" bestFit="1" customWidth="1"/>
    <col min="21" max="21" width="5.7109375" style="134" customWidth="1"/>
    <col min="22" max="22" width="22.7109375" style="134" customWidth="1"/>
    <col min="23" max="23" width="10.85546875" style="134" bestFit="1" customWidth="1"/>
    <col min="24" max="25" width="9.140625" style="134"/>
    <col min="26" max="26" width="9.85546875" style="134" bestFit="1" customWidth="1"/>
    <col min="27" max="27" width="11.28515625" style="134" bestFit="1" customWidth="1"/>
    <col min="28" max="28" width="9.140625" style="134"/>
    <col min="29" max="29" width="9.85546875" style="134" bestFit="1" customWidth="1"/>
    <col min="30" max="34" width="9.140625" style="134"/>
    <col min="35" max="38" width="9.85546875" style="134" bestFit="1" customWidth="1"/>
    <col min="39" max="40" width="9.140625" style="134"/>
    <col min="41" max="41" width="9.85546875" style="134" bestFit="1" customWidth="1"/>
    <col min="42" max="42" width="5.7109375" style="134" customWidth="1"/>
    <col min="43" max="43" width="22.7109375" style="134" customWidth="1"/>
    <col min="44" max="44" width="10.85546875" style="134" bestFit="1" customWidth="1"/>
    <col min="45" max="46" width="9.140625" style="134"/>
    <col min="47" max="47" width="9.85546875" style="134" bestFit="1" customWidth="1"/>
    <col min="48" max="49" width="9.140625" style="134"/>
    <col min="50" max="50" width="9.85546875" style="134" bestFit="1" customWidth="1"/>
    <col min="51" max="57" width="9.140625" style="134"/>
    <col min="58" max="58" width="10.85546875" style="134" bestFit="1" customWidth="1"/>
    <col min="59" max="59" width="9.85546875" style="134" bestFit="1" customWidth="1"/>
    <col min="60" max="61" width="9.140625" style="134"/>
    <col min="62" max="62" width="9.85546875" style="134" bestFit="1" customWidth="1"/>
    <col min="63" max="63" width="5.7109375" style="134" customWidth="1"/>
    <col min="64" max="64" width="22.7109375" style="134" customWidth="1"/>
    <col min="65" max="65" width="10.85546875" style="134" bestFit="1" customWidth="1"/>
    <col min="66" max="66" width="9.85546875" style="134" bestFit="1" customWidth="1"/>
    <col min="67" max="67" width="9.140625" style="134"/>
    <col min="68" max="68" width="10.140625" style="134" customWidth="1"/>
    <col min="69" max="70" width="9.140625" style="134"/>
    <col min="71" max="71" width="9.85546875" style="134" bestFit="1" customWidth="1"/>
    <col min="72" max="74" width="9.140625" style="134"/>
    <col min="75" max="76" width="9.85546875" style="134" bestFit="1" customWidth="1"/>
    <col min="77" max="80" width="9.140625" style="134"/>
    <col min="81" max="81" width="9.85546875" style="134" bestFit="1" customWidth="1"/>
    <col min="82" max="82" width="9.140625" style="134"/>
    <col min="83" max="83" width="9.85546875" style="134" bestFit="1" customWidth="1"/>
    <col min="84" max="84" width="5.7109375" style="134" customWidth="1"/>
    <col min="85" max="85" width="22.7109375" style="134" customWidth="1"/>
    <col min="86" max="86" width="10.85546875" style="134" bestFit="1" customWidth="1"/>
    <col min="87" max="88" width="9.140625" style="134"/>
    <col min="89" max="90" width="9.85546875" style="134" bestFit="1" customWidth="1"/>
    <col min="91" max="91" width="9.140625" style="134"/>
    <col min="92" max="92" width="9.85546875" style="134" bestFit="1" customWidth="1"/>
    <col min="93" max="103" width="9.140625" style="134"/>
    <col min="104" max="104" width="9.85546875" style="134" bestFit="1" customWidth="1"/>
    <col min="105" max="105" width="5.7109375" style="134" customWidth="1"/>
    <col min="106" max="106" width="22.7109375" style="134" customWidth="1"/>
    <col min="107" max="107" width="10.85546875" style="134" bestFit="1" customWidth="1"/>
    <col min="108" max="108" width="9.85546875" style="134" bestFit="1" customWidth="1"/>
    <col min="109" max="109" width="9.140625" style="134"/>
    <col min="110" max="110" width="10.85546875" style="134" bestFit="1" customWidth="1"/>
    <col min="111" max="111" width="10.140625" style="134" customWidth="1"/>
    <col min="112" max="112" width="9.140625" style="134"/>
    <col min="113" max="113" width="9.85546875" style="134" bestFit="1" customWidth="1"/>
    <col min="114" max="117" width="9.140625" style="134"/>
    <col min="118" max="119" width="9.85546875" style="134" bestFit="1" customWidth="1"/>
    <col min="120" max="122" width="9.140625" style="134"/>
    <col min="123" max="125" width="9.85546875" style="134" bestFit="1" customWidth="1"/>
    <col min="126" max="126" width="5.7109375" style="134" customWidth="1"/>
    <col min="127" max="127" width="22.7109375" style="134" customWidth="1"/>
    <col min="128" max="128" width="10.85546875" style="134" bestFit="1" customWidth="1"/>
    <col min="129" max="130" width="9.140625" style="134"/>
    <col min="131" max="131" width="9.85546875" style="134" bestFit="1" customWidth="1"/>
    <col min="132" max="133" width="9.140625" style="134"/>
    <col min="134" max="134" width="9.85546875" style="134" bestFit="1" customWidth="1"/>
    <col min="135" max="145" width="9.140625" style="134"/>
    <col min="146" max="146" width="9.85546875" style="134" bestFit="1" customWidth="1"/>
    <col min="147" max="147" width="5.7109375" style="134" customWidth="1"/>
    <col min="148" max="148" width="22.7109375" style="134" customWidth="1"/>
    <col min="149" max="149" width="10.85546875" style="134" bestFit="1" customWidth="1"/>
    <col min="150" max="150" width="11.140625" style="134" customWidth="1"/>
    <col min="151" max="151" width="9.140625" style="134"/>
    <col min="152" max="152" width="9.85546875" style="134" bestFit="1" customWidth="1"/>
    <col min="153" max="153" width="9.140625" style="134"/>
    <col min="154" max="154" width="11.5703125" style="134" bestFit="1" customWidth="1"/>
    <col min="155" max="155" width="9.85546875" style="134" bestFit="1" customWidth="1"/>
    <col min="156" max="164" width="9.140625" style="134"/>
    <col min="165" max="165" width="10.42578125" style="134" customWidth="1"/>
    <col min="166" max="166" width="9.140625" style="134"/>
    <col min="167" max="167" width="9.85546875" style="134" bestFit="1" customWidth="1"/>
    <col min="168" max="168" width="5.7109375" style="134" customWidth="1"/>
    <col min="169" max="169" width="9.140625" style="134"/>
    <col min="170" max="170" width="10.42578125" style="134" customWidth="1"/>
    <col min="171" max="16384" width="9.140625" style="134"/>
  </cols>
  <sheetData>
    <row r="1" spans="1:170" ht="30" customHeight="1" x14ac:dyDescent="0.25">
      <c r="A1" s="138" t="s">
        <v>0</v>
      </c>
      <c r="B1" s="278" t="s">
        <v>264</v>
      </c>
      <c r="C1" s="279"/>
      <c r="D1" s="279"/>
      <c r="E1" s="279"/>
      <c r="F1" s="279"/>
      <c r="G1" s="279"/>
      <c r="H1" s="279"/>
      <c r="I1" s="135" t="s">
        <v>1</v>
      </c>
      <c r="J1" s="278" t="s">
        <v>265</v>
      </c>
      <c r="K1" s="278"/>
      <c r="L1" s="278"/>
      <c r="M1" s="278"/>
      <c r="N1" s="278"/>
      <c r="O1" s="278"/>
      <c r="P1" s="278"/>
      <c r="Q1" s="197"/>
      <c r="R1" s="197"/>
      <c r="S1" s="197"/>
    </row>
    <row r="2" spans="1:170" x14ac:dyDescent="0.25">
      <c r="A2" s="135" t="s">
        <v>2</v>
      </c>
      <c r="B2" s="285"/>
      <c r="C2" s="285"/>
      <c r="D2" s="285"/>
      <c r="E2" s="285"/>
      <c r="F2" s="285"/>
      <c r="G2" s="285"/>
      <c r="H2" s="285"/>
      <c r="I2" s="153"/>
      <c r="J2" s="153"/>
      <c r="K2" s="153"/>
      <c r="L2" s="153"/>
      <c r="M2" s="153"/>
    </row>
    <row r="3" spans="1:170" x14ac:dyDescent="0.25">
      <c r="A3" s="135"/>
      <c r="B3" s="152"/>
      <c r="C3" s="152"/>
      <c r="D3" s="152"/>
      <c r="E3" s="152"/>
      <c r="F3" s="152"/>
      <c r="G3" s="152"/>
      <c r="H3" s="152"/>
      <c r="I3" s="152"/>
      <c r="J3" s="152"/>
      <c r="K3" s="152"/>
      <c r="L3" s="152"/>
      <c r="M3" s="152"/>
    </row>
    <row r="4" spans="1:170" x14ac:dyDescent="0.25">
      <c r="A4" s="135" t="s">
        <v>25</v>
      </c>
      <c r="B4" s="135" t="s">
        <v>26</v>
      </c>
      <c r="C4" s="164" t="s">
        <v>29</v>
      </c>
      <c r="D4" s="153"/>
      <c r="E4" s="153"/>
      <c r="F4" s="153"/>
      <c r="G4" s="153"/>
      <c r="H4" s="153"/>
      <c r="I4" s="153"/>
      <c r="J4" s="153"/>
      <c r="K4" s="153"/>
      <c r="L4" s="153"/>
      <c r="M4" s="153"/>
      <c r="N4" s="153"/>
    </row>
    <row r="5" spans="1:170" x14ac:dyDescent="0.25">
      <c r="A5" s="135"/>
      <c r="B5" s="135" t="s">
        <v>3</v>
      </c>
      <c r="C5" s="195" t="s">
        <v>27</v>
      </c>
      <c r="D5" s="153"/>
      <c r="E5" s="153"/>
      <c r="F5" s="153"/>
      <c r="G5" s="153"/>
      <c r="H5" s="153"/>
      <c r="I5" s="153"/>
      <c r="J5" s="153"/>
      <c r="K5" s="153"/>
      <c r="L5" s="153"/>
      <c r="M5" s="153"/>
    </row>
    <row r="6" spans="1:170" ht="15" customHeight="1" x14ac:dyDescent="0.25">
      <c r="C6" s="195" t="s">
        <v>24</v>
      </c>
      <c r="D6" s="165"/>
      <c r="E6" s="165"/>
      <c r="F6" s="165"/>
      <c r="G6" s="165"/>
      <c r="H6" s="165"/>
      <c r="I6" s="165"/>
      <c r="J6" s="165"/>
      <c r="K6" s="165"/>
      <c r="L6" s="165"/>
      <c r="M6" s="165"/>
    </row>
    <row r="7" spans="1:170" ht="15.75" x14ac:dyDescent="0.25">
      <c r="A7" s="136"/>
      <c r="B7" s="168"/>
      <c r="C7" s="195" t="s">
        <v>28</v>
      </c>
      <c r="D7" s="165"/>
      <c r="E7" s="165"/>
      <c r="F7" s="165"/>
      <c r="G7" s="165"/>
      <c r="H7" s="165"/>
      <c r="I7" s="165"/>
      <c r="J7" s="165"/>
      <c r="K7" s="165"/>
      <c r="L7" s="165"/>
      <c r="M7" s="165"/>
      <c r="AS7" s="207"/>
    </row>
    <row r="8" spans="1:170" ht="15.75" x14ac:dyDescent="0.25">
      <c r="A8" s="136"/>
      <c r="B8" s="137"/>
      <c r="C8" s="137"/>
      <c r="D8" s="137"/>
      <c r="E8" s="137"/>
      <c r="F8" s="137"/>
      <c r="G8" s="137"/>
      <c r="H8" s="137"/>
      <c r="I8" s="137"/>
      <c r="BM8" s="207"/>
    </row>
    <row r="9" spans="1:170" ht="15.75" customHeight="1" thickBot="1" x14ac:dyDescent="0.3">
      <c r="A9" s="138" t="s">
        <v>4</v>
      </c>
      <c r="B9" s="162" t="s">
        <v>266</v>
      </c>
      <c r="C9" s="163"/>
      <c r="D9" s="163"/>
      <c r="E9" s="163"/>
      <c r="F9" s="163"/>
      <c r="G9" s="163"/>
      <c r="H9" s="163"/>
      <c r="V9" s="138" t="s">
        <v>23</v>
      </c>
      <c r="W9" s="276" t="s">
        <v>267</v>
      </c>
      <c r="X9" s="276"/>
      <c r="Y9" s="276"/>
      <c r="Z9" s="276"/>
      <c r="AA9" s="276"/>
      <c r="AB9" s="276"/>
      <c r="AC9" s="276"/>
      <c r="AD9" s="276"/>
      <c r="AE9" s="276"/>
      <c r="AF9" s="276"/>
      <c r="AG9" s="276"/>
      <c r="AH9" s="276"/>
      <c r="AQ9" s="138" t="s">
        <v>38</v>
      </c>
      <c r="AR9" s="276" t="s">
        <v>623</v>
      </c>
      <c r="AS9" s="276"/>
      <c r="AT9" s="276"/>
      <c r="AU9" s="276"/>
      <c r="AV9" s="276"/>
      <c r="AW9" s="276"/>
      <c r="AX9" s="276"/>
      <c r="AY9" s="276"/>
      <c r="AZ9" s="276"/>
      <c r="BA9" s="276"/>
      <c r="BB9" s="276"/>
      <c r="BC9" s="276"/>
      <c r="BL9" s="138" t="s">
        <v>37</v>
      </c>
      <c r="BM9" s="162" t="s">
        <v>268</v>
      </c>
      <c r="BN9" s="162"/>
      <c r="BO9" s="162"/>
      <c r="BP9" s="162"/>
      <c r="BQ9" s="16" t="s">
        <v>269</v>
      </c>
      <c r="BR9" s="162"/>
      <c r="BS9" s="162"/>
      <c r="BT9" s="162"/>
      <c r="BU9" s="162"/>
      <c r="BV9" s="162"/>
      <c r="BW9" s="162"/>
      <c r="BX9" s="162"/>
      <c r="CG9" s="138" t="s">
        <v>36</v>
      </c>
      <c r="CH9" s="276" t="s">
        <v>270</v>
      </c>
      <c r="CI9" s="276"/>
      <c r="CJ9" s="276"/>
      <c r="CK9" s="276"/>
      <c r="CL9" s="276"/>
      <c r="CM9" s="276"/>
      <c r="CN9" s="276"/>
      <c r="CO9" s="276"/>
      <c r="CP9" s="276"/>
      <c r="CQ9" s="276"/>
      <c r="CR9" s="276"/>
      <c r="CS9" s="276"/>
      <c r="DB9" s="138" t="s">
        <v>35</v>
      </c>
      <c r="DC9" s="276" t="s">
        <v>271</v>
      </c>
      <c r="DD9" s="276"/>
      <c r="DE9" s="276"/>
      <c r="DF9" s="276"/>
      <c r="DG9" s="276"/>
      <c r="DH9" s="276"/>
      <c r="DI9" s="276"/>
      <c r="DJ9" s="276"/>
      <c r="DK9" s="276"/>
      <c r="DL9" s="276"/>
      <c r="DM9" s="276"/>
      <c r="DN9" s="276"/>
      <c r="DW9" s="138" t="s">
        <v>34</v>
      </c>
      <c r="DX9" s="196" t="s">
        <v>272</v>
      </c>
      <c r="DY9" s="202"/>
      <c r="DZ9" s="202"/>
      <c r="EA9" s="202"/>
      <c r="EB9" s="202"/>
      <c r="EC9" s="202"/>
      <c r="ED9" s="202"/>
      <c r="EE9" s="202"/>
      <c r="EF9" s="202"/>
      <c r="EG9" s="202"/>
      <c r="EH9" s="202"/>
      <c r="EI9" s="202"/>
      <c r="ER9" s="138" t="s">
        <v>33</v>
      </c>
      <c r="ES9" s="162" t="s">
        <v>364</v>
      </c>
      <c r="ET9" s="162"/>
      <c r="EU9" s="162"/>
      <c r="EV9" s="162"/>
      <c r="EW9" s="162"/>
      <c r="EX9" s="162"/>
      <c r="EY9" s="162"/>
      <c r="EZ9" s="162"/>
      <c r="FA9" s="162"/>
      <c r="FB9" s="162"/>
      <c r="FC9" s="162"/>
      <c r="FD9" s="162"/>
    </row>
    <row r="10" spans="1:170" x14ac:dyDescent="0.25">
      <c r="A10" s="139" t="s">
        <v>5</v>
      </c>
      <c r="B10" s="140">
        <v>90</v>
      </c>
      <c r="C10" s="141"/>
      <c r="E10" s="141"/>
      <c r="F10" s="141"/>
      <c r="G10" s="198" t="s">
        <v>43</v>
      </c>
      <c r="H10" s="281"/>
      <c r="I10" s="281"/>
      <c r="J10" s="281"/>
      <c r="K10" s="281"/>
      <c r="L10" s="281"/>
      <c r="M10" s="281"/>
      <c r="N10" s="281"/>
      <c r="O10" s="281"/>
      <c r="P10" s="281"/>
      <c r="V10" s="139" t="s">
        <v>5</v>
      </c>
      <c r="W10" s="140">
        <v>50</v>
      </c>
      <c r="X10" s="141"/>
      <c r="Y10" s="141"/>
      <c r="Z10" s="141"/>
      <c r="AA10" s="141"/>
      <c r="AB10" s="141"/>
      <c r="AC10" s="141"/>
      <c r="AQ10" s="139" t="s">
        <v>5</v>
      </c>
      <c r="AR10" s="140">
        <v>50</v>
      </c>
      <c r="AS10" s="141"/>
      <c r="AT10" s="141"/>
      <c r="AU10" s="141"/>
      <c r="AV10" s="141"/>
      <c r="AW10" s="141"/>
      <c r="AX10" s="141"/>
      <c r="BL10" s="139" t="s">
        <v>5</v>
      </c>
      <c r="BM10" s="140">
        <v>75</v>
      </c>
      <c r="BN10" s="239"/>
      <c r="BP10" s="68"/>
      <c r="BQ10" s="211"/>
      <c r="BR10" s="16"/>
      <c r="BS10" s="141"/>
      <c r="CG10" s="139" t="s">
        <v>5</v>
      </c>
      <c r="CH10" s="140">
        <v>90</v>
      </c>
      <c r="CI10" s="141"/>
      <c r="CJ10" s="141"/>
      <c r="CK10" s="141"/>
      <c r="CL10" s="141"/>
      <c r="CM10" s="141"/>
      <c r="CN10" s="141"/>
      <c r="DB10" s="139" t="s">
        <v>5</v>
      </c>
      <c r="DC10" s="140">
        <v>95</v>
      </c>
      <c r="DD10" s="243"/>
      <c r="DE10" s="141"/>
      <c r="DF10" s="141"/>
      <c r="DG10" s="141"/>
      <c r="DH10" s="141"/>
      <c r="DI10" s="141"/>
      <c r="DW10" s="139" t="s">
        <v>5</v>
      </c>
      <c r="DX10" s="140">
        <v>95</v>
      </c>
      <c r="DY10" s="141"/>
      <c r="DZ10" s="205"/>
      <c r="EA10" s="141"/>
      <c r="EB10" s="141"/>
      <c r="EC10" s="141"/>
      <c r="ED10" s="141"/>
      <c r="ER10" s="139" t="s">
        <v>5</v>
      </c>
      <c r="ES10" s="140">
        <v>95</v>
      </c>
      <c r="ET10" s="141"/>
      <c r="EU10" s="205"/>
      <c r="EV10" s="141"/>
      <c r="EW10" s="141"/>
      <c r="EX10" s="141"/>
      <c r="EY10" s="141"/>
    </row>
    <row r="11" spans="1:170" x14ac:dyDescent="0.25">
      <c r="A11" s="142" t="s">
        <v>6</v>
      </c>
      <c r="B11" s="143">
        <v>75</v>
      </c>
      <c r="C11" s="136"/>
      <c r="D11" s="141"/>
      <c r="E11" s="141"/>
      <c r="F11" s="141"/>
      <c r="G11" s="141"/>
      <c r="H11" s="141"/>
      <c r="V11" s="142" t="s">
        <v>6</v>
      </c>
      <c r="W11" s="143">
        <v>70</v>
      </c>
      <c r="X11" s="136"/>
      <c r="Y11" s="141"/>
      <c r="Z11" s="141"/>
      <c r="AA11" s="141"/>
      <c r="AB11" s="141"/>
      <c r="AC11" s="141"/>
      <c r="AQ11" s="142" t="s">
        <v>6</v>
      </c>
      <c r="AR11" s="143">
        <v>65</v>
      </c>
      <c r="AS11" s="136"/>
      <c r="AT11" s="141"/>
      <c r="AU11" s="141"/>
      <c r="AV11" s="141"/>
      <c r="AW11" s="141"/>
      <c r="AX11" s="141"/>
      <c r="BL11" s="142" t="s">
        <v>6</v>
      </c>
      <c r="BM11" s="143">
        <v>60</v>
      </c>
      <c r="BN11" s="136"/>
      <c r="BO11" s="141"/>
      <c r="BP11" s="212"/>
      <c r="BQ11" s="211"/>
      <c r="BR11" s="141"/>
      <c r="BS11" s="141"/>
      <c r="CG11" s="142" t="s">
        <v>6</v>
      </c>
      <c r="CH11" s="143">
        <v>20</v>
      </c>
      <c r="CI11" s="136"/>
      <c r="CJ11" s="141"/>
      <c r="CK11" s="141"/>
      <c r="CL11" s="141"/>
      <c r="CM11" s="141"/>
      <c r="CN11" s="141"/>
      <c r="DB11" s="142" t="s">
        <v>6</v>
      </c>
      <c r="DC11" s="143">
        <v>50</v>
      </c>
      <c r="DD11" s="16" t="s">
        <v>273</v>
      </c>
      <c r="DF11" s="141"/>
      <c r="DG11" s="141"/>
      <c r="DH11" s="141"/>
      <c r="DI11" s="141"/>
      <c r="DW11" s="142" t="s">
        <v>6</v>
      </c>
      <c r="DX11" s="143">
        <v>80</v>
      </c>
      <c r="DY11" s="136"/>
      <c r="DZ11" s="141"/>
      <c r="EA11" s="141"/>
      <c r="EB11" s="141"/>
      <c r="EC11" s="141"/>
      <c r="ED11" s="141"/>
      <c r="ER11" s="142" t="s">
        <v>6</v>
      </c>
      <c r="ES11" s="143">
        <v>80</v>
      </c>
      <c r="ET11" s="136"/>
      <c r="EU11" s="141"/>
      <c r="EV11" s="141"/>
      <c r="EW11" s="141"/>
      <c r="EX11" s="141"/>
      <c r="EY11" s="141"/>
    </row>
    <row r="12" spans="1:170" ht="15.75" thickBot="1" x14ac:dyDescent="0.3">
      <c r="A12" s="144" t="s">
        <v>3</v>
      </c>
      <c r="B12" s="151">
        <f>(B10/100)*(B11/100)</f>
        <v>0.67500000000000004</v>
      </c>
      <c r="C12" s="146"/>
      <c r="D12" s="141"/>
      <c r="E12" s="141"/>
      <c r="F12" s="141"/>
      <c r="G12" s="141"/>
      <c r="H12" s="141"/>
      <c r="V12" s="144" t="s">
        <v>3</v>
      </c>
      <c r="W12" s="145">
        <f>(W10/100)*(W11/100)</f>
        <v>0.35</v>
      </c>
      <c r="X12" s="146"/>
      <c r="Y12" s="141"/>
      <c r="Z12" s="141"/>
      <c r="AA12" s="141"/>
      <c r="AB12" s="141"/>
      <c r="AC12" s="141"/>
      <c r="AQ12" s="144" t="s">
        <v>3</v>
      </c>
      <c r="AR12" s="145">
        <f>(AR10/100)*(AR11/100)</f>
        <v>0.32500000000000001</v>
      </c>
      <c r="AS12" s="146"/>
      <c r="AT12" s="141"/>
      <c r="AU12" s="141"/>
      <c r="AV12" s="141"/>
      <c r="AW12" s="141"/>
      <c r="AX12" s="141"/>
      <c r="BL12" s="144" t="s">
        <v>3</v>
      </c>
      <c r="BM12" s="145">
        <f>(BM10/100)*(BM11/100)</f>
        <v>0.44999999999999996</v>
      </c>
      <c r="BN12" s="146"/>
      <c r="BO12" s="141"/>
      <c r="BP12" s="212"/>
      <c r="BQ12" s="266"/>
      <c r="BR12" s="141"/>
      <c r="BS12" s="141"/>
      <c r="CG12" s="144" t="s">
        <v>3</v>
      </c>
      <c r="CH12" s="213">
        <f>(CH10/100)*(CH11/100)</f>
        <v>0.18000000000000002</v>
      </c>
      <c r="CI12" s="214"/>
      <c r="CJ12" s="141"/>
      <c r="CK12" s="141"/>
      <c r="CL12" s="141"/>
      <c r="CM12" s="141"/>
      <c r="CN12" s="141"/>
      <c r="DB12" s="144" t="s">
        <v>3</v>
      </c>
      <c r="DC12" s="145">
        <f>(DC10/100)*(DC11/100)</f>
        <v>0.47499999999999998</v>
      </c>
      <c r="DD12" s="146"/>
      <c r="DE12" s="141"/>
      <c r="DF12" s="141"/>
      <c r="DG12" s="141"/>
      <c r="DH12" s="141"/>
      <c r="DI12" s="141"/>
      <c r="DW12" s="144" t="s">
        <v>3</v>
      </c>
      <c r="DX12" s="145">
        <f>(DX10/100)*(DX11/100)</f>
        <v>0.76</v>
      </c>
      <c r="DY12" s="146"/>
      <c r="DZ12" s="141"/>
      <c r="EA12" s="141"/>
      <c r="EB12" s="141"/>
      <c r="EC12" s="141"/>
      <c r="ED12" s="141"/>
      <c r="ER12" s="144" t="s">
        <v>3</v>
      </c>
      <c r="ES12" s="145">
        <f>(ES10/100)*(ES11/100)</f>
        <v>0.76</v>
      </c>
      <c r="ET12" s="16"/>
      <c r="EU12" s="141"/>
      <c r="EV12" s="141"/>
      <c r="EW12" s="141"/>
      <c r="EX12" s="141"/>
      <c r="EY12" s="141"/>
      <c r="FM12" s="68" t="s">
        <v>565</v>
      </c>
      <c r="FN12" s="245">
        <f>AVERAGE(B12,W12,AR12,BM12,CH12,DC12,DX12,ES12)</f>
        <v>0.49687499999999996</v>
      </c>
    </row>
    <row r="13" spans="1:170" ht="15.75" thickBot="1" x14ac:dyDescent="0.3">
      <c r="A13" s="289" t="s">
        <v>40</v>
      </c>
      <c r="B13" s="289"/>
      <c r="C13" s="289"/>
      <c r="D13" s="289"/>
      <c r="E13" s="289"/>
      <c r="F13" s="289"/>
      <c r="G13" s="289"/>
      <c r="H13" s="289"/>
      <c r="I13" s="289"/>
      <c r="J13" s="289"/>
      <c r="K13" s="289"/>
      <c r="L13" s="289"/>
      <c r="M13" s="289"/>
      <c r="N13" s="289"/>
      <c r="O13" s="289"/>
      <c r="P13" s="289"/>
      <c r="Q13" s="289"/>
      <c r="R13" s="289"/>
      <c r="S13" s="289"/>
    </row>
    <row r="14" spans="1:170" s="167" customFormat="1" ht="50.1" customHeight="1" x14ac:dyDescent="0.25">
      <c r="A14" s="170" t="s">
        <v>7</v>
      </c>
      <c r="B14" s="277" t="s">
        <v>13</v>
      </c>
      <c r="C14" s="277"/>
      <c r="D14" s="277"/>
      <c r="E14" s="277" t="s">
        <v>14</v>
      </c>
      <c r="F14" s="277"/>
      <c r="G14" s="277"/>
      <c r="H14" s="277" t="s">
        <v>31</v>
      </c>
      <c r="I14" s="277"/>
      <c r="J14" s="277" t="s">
        <v>92</v>
      </c>
      <c r="K14" s="277"/>
      <c r="L14" s="277" t="s">
        <v>30</v>
      </c>
      <c r="M14" s="277"/>
      <c r="N14" s="277" t="s">
        <v>18</v>
      </c>
      <c r="O14" s="277"/>
      <c r="P14" s="277" t="s">
        <v>19</v>
      </c>
      <c r="Q14" s="277"/>
      <c r="R14" s="277" t="s">
        <v>20</v>
      </c>
      <c r="S14" s="280"/>
      <c r="V14" s="170" t="s">
        <v>7</v>
      </c>
      <c r="W14" s="271" t="s">
        <v>13</v>
      </c>
      <c r="X14" s="271"/>
      <c r="Y14" s="271"/>
      <c r="Z14" s="271" t="s">
        <v>14</v>
      </c>
      <c r="AA14" s="271"/>
      <c r="AB14" s="271"/>
      <c r="AC14" s="271" t="s">
        <v>15</v>
      </c>
      <c r="AD14" s="271"/>
      <c r="AE14" s="271" t="s">
        <v>16</v>
      </c>
      <c r="AF14" s="271"/>
      <c r="AG14" s="271" t="s">
        <v>17</v>
      </c>
      <c r="AH14" s="271"/>
      <c r="AI14" s="271" t="s">
        <v>18</v>
      </c>
      <c r="AJ14" s="271"/>
      <c r="AK14" s="271" t="s">
        <v>19</v>
      </c>
      <c r="AL14" s="271"/>
      <c r="AM14" s="271" t="s">
        <v>20</v>
      </c>
      <c r="AN14" s="272"/>
      <c r="AQ14" s="170" t="s">
        <v>7</v>
      </c>
      <c r="AR14" s="271" t="s">
        <v>13</v>
      </c>
      <c r="AS14" s="271"/>
      <c r="AT14" s="271"/>
      <c r="AU14" s="271" t="s">
        <v>14</v>
      </c>
      <c r="AV14" s="271"/>
      <c r="AW14" s="271"/>
      <c r="AX14" s="271" t="s">
        <v>15</v>
      </c>
      <c r="AY14" s="271"/>
      <c r="AZ14" s="271" t="s">
        <v>16</v>
      </c>
      <c r="BA14" s="271"/>
      <c r="BB14" s="271" t="s">
        <v>17</v>
      </c>
      <c r="BC14" s="271"/>
      <c r="BD14" s="271" t="s">
        <v>18</v>
      </c>
      <c r="BE14" s="271"/>
      <c r="BF14" s="271" t="s">
        <v>19</v>
      </c>
      <c r="BG14" s="271"/>
      <c r="BH14" s="271" t="s">
        <v>20</v>
      </c>
      <c r="BI14" s="272"/>
      <c r="BL14" s="170" t="s">
        <v>7</v>
      </c>
      <c r="BM14" s="271" t="s">
        <v>13</v>
      </c>
      <c r="BN14" s="271"/>
      <c r="BO14" s="271"/>
      <c r="BP14" s="271" t="s">
        <v>14</v>
      </c>
      <c r="BQ14" s="271"/>
      <c r="BR14" s="271"/>
      <c r="BS14" s="271" t="s">
        <v>15</v>
      </c>
      <c r="BT14" s="271"/>
      <c r="BU14" s="271" t="s">
        <v>16</v>
      </c>
      <c r="BV14" s="271"/>
      <c r="BW14" s="271" t="s">
        <v>517</v>
      </c>
      <c r="BX14" s="271"/>
      <c r="BY14" s="271" t="s">
        <v>18</v>
      </c>
      <c r="BZ14" s="271"/>
      <c r="CA14" s="271" t="s">
        <v>19</v>
      </c>
      <c r="CB14" s="271"/>
      <c r="CC14" s="271" t="s">
        <v>20</v>
      </c>
      <c r="CD14" s="272"/>
      <c r="CG14" s="170" t="s">
        <v>7</v>
      </c>
      <c r="CH14" s="271" t="s">
        <v>13</v>
      </c>
      <c r="CI14" s="271"/>
      <c r="CJ14" s="271"/>
      <c r="CK14" s="271" t="s">
        <v>14</v>
      </c>
      <c r="CL14" s="271"/>
      <c r="CM14" s="271"/>
      <c r="CN14" s="271" t="s">
        <v>15</v>
      </c>
      <c r="CO14" s="271"/>
      <c r="CP14" s="271" t="s">
        <v>16</v>
      </c>
      <c r="CQ14" s="271"/>
      <c r="CR14" s="271" t="s">
        <v>17</v>
      </c>
      <c r="CS14" s="271"/>
      <c r="CT14" s="271" t="s">
        <v>18</v>
      </c>
      <c r="CU14" s="271"/>
      <c r="CV14" s="271" t="s">
        <v>19</v>
      </c>
      <c r="CW14" s="271"/>
      <c r="CX14" s="271" t="s">
        <v>20</v>
      </c>
      <c r="CY14" s="272"/>
      <c r="DB14" s="170" t="s">
        <v>7</v>
      </c>
      <c r="DC14" s="271" t="s">
        <v>13</v>
      </c>
      <c r="DD14" s="271"/>
      <c r="DE14" s="271"/>
      <c r="DF14" s="271" t="s">
        <v>14</v>
      </c>
      <c r="DG14" s="271"/>
      <c r="DH14" s="271"/>
      <c r="DI14" s="271" t="s">
        <v>15</v>
      </c>
      <c r="DJ14" s="271"/>
      <c r="DK14" s="271" t="s">
        <v>16</v>
      </c>
      <c r="DL14" s="271"/>
      <c r="DM14" s="271" t="s">
        <v>17</v>
      </c>
      <c r="DN14" s="271"/>
      <c r="DO14" s="271"/>
      <c r="DP14" s="271"/>
      <c r="DQ14" s="271" t="s">
        <v>19</v>
      </c>
      <c r="DR14" s="271"/>
      <c r="DS14" s="271" t="s">
        <v>20</v>
      </c>
      <c r="DT14" s="272"/>
      <c r="DW14" s="170" t="s">
        <v>7</v>
      </c>
      <c r="DX14" s="271" t="s">
        <v>13</v>
      </c>
      <c r="DY14" s="271"/>
      <c r="DZ14" s="271"/>
      <c r="EA14" s="271" t="s">
        <v>14</v>
      </c>
      <c r="EB14" s="271"/>
      <c r="EC14" s="271"/>
      <c r="ED14" s="271" t="s">
        <v>15</v>
      </c>
      <c r="EE14" s="271"/>
      <c r="EF14" s="271" t="s">
        <v>16</v>
      </c>
      <c r="EG14" s="271"/>
      <c r="EH14" s="271" t="s">
        <v>17</v>
      </c>
      <c r="EI14" s="271"/>
      <c r="EJ14" s="271" t="s">
        <v>18</v>
      </c>
      <c r="EK14" s="271"/>
      <c r="EL14" s="271" t="s">
        <v>19</v>
      </c>
      <c r="EM14" s="271"/>
      <c r="EN14" s="271" t="s">
        <v>20</v>
      </c>
      <c r="EO14" s="272"/>
      <c r="ER14" s="170" t="s">
        <v>7</v>
      </c>
      <c r="ES14" s="271" t="s">
        <v>13</v>
      </c>
      <c r="ET14" s="271"/>
      <c r="EU14" s="271"/>
      <c r="EV14" s="282" t="s">
        <v>14</v>
      </c>
      <c r="EW14" s="283"/>
      <c r="EX14" s="283"/>
      <c r="EY14" s="284"/>
      <c r="EZ14" s="240" t="s">
        <v>15</v>
      </c>
      <c r="FA14" s="271" t="s">
        <v>16</v>
      </c>
      <c r="FB14" s="271"/>
      <c r="FC14" s="271" t="s">
        <v>17</v>
      </c>
      <c r="FD14" s="271"/>
      <c r="FE14" s="271" t="s">
        <v>18</v>
      </c>
      <c r="FF14" s="271"/>
      <c r="FG14" s="282" t="s">
        <v>20</v>
      </c>
      <c r="FH14" s="283"/>
      <c r="FI14" s="283"/>
      <c r="FJ14" s="299"/>
    </row>
    <row r="15" spans="1:170" s="167" customFormat="1" ht="60" customHeight="1" x14ac:dyDescent="0.25">
      <c r="A15" s="171" t="s">
        <v>8</v>
      </c>
      <c r="B15" s="150" t="s">
        <v>274</v>
      </c>
      <c r="C15" s="150"/>
      <c r="D15" s="150"/>
      <c r="E15" s="150" t="s">
        <v>275</v>
      </c>
      <c r="F15" s="150" t="s">
        <v>276</v>
      </c>
      <c r="G15" s="150"/>
      <c r="H15" s="150" t="s">
        <v>277</v>
      </c>
      <c r="I15" s="150" t="s">
        <v>276</v>
      </c>
      <c r="J15" s="150"/>
      <c r="K15" s="150"/>
      <c r="L15" s="150"/>
      <c r="M15" s="150"/>
      <c r="N15" s="150"/>
      <c r="O15" s="150"/>
      <c r="P15" s="150"/>
      <c r="Q15" s="150"/>
      <c r="R15" s="150"/>
      <c r="S15" s="172"/>
      <c r="V15" s="171" t="s">
        <v>8</v>
      </c>
      <c r="W15" s="150"/>
      <c r="X15" s="150"/>
      <c r="Y15" s="150"/>
      <c r="Z15" s="150"/>
      <c r="AA15" s="150" t="s">
        <v>278</v>
      </c>
      <c r="AB15" s="150"/>
      <c r="AC15" s="150"/>
      <c r="AD15" s="150"/>
      <c r="AE15" s="150"/>
      <c r="AF15" s="150"/>
      <c r="AG15" s="150"/>
      <c r="AH15" s="150"/>
      <c r="AI15" s="150" t="s">
        <v>279</v>
      </c>
      <c r="AJ15" s="150" t="s">
        <v>451</v>
      </c>
      <c r="AK15" s="150" t="s">
        <v>280</v>
      </c>
      <c r="AL15" s="150"/>
      <c r="AM15" s="150"/>
      <c r="AN15" s="172"/>
      <c r="AQ15" s="171" t="s">
        <v>8</v>
      </c>
      <c r="AR15" s="150" t="s">
        <v>281</v>
      </c>
      <c r="AS15" s="150"/>
      <c r="AT15" s="150"/>
      <c r="AU15" s="169" t="s">
        <v>282</v>
      </c>
      <c r="AV15" s="150"/>
      <c r="AW15" s="150"/>
      <c r="AX15" s="150" t="s">
        <v>283</v>
      </c>
      <c r="AY15" s="150"/>
      <c r="AZ15" s="150"/>
      <c r="BA15" s="150"/>
      <c r="BB15" s="150"/>
      <c r="BC15" s="150"/>
      <c r="BD15" s="150"/>
      <c r="BE15" s="150"/>
      <c r="BF15" s="150" t="s">
        <v>284</v>
      </c>
      <c r="BG15" s="150" t="s">
        <v>285</v>
      </c>
      <c r="BH15" s="150"/>
      <c r="BI15" s="172"/>
      <c r="BL15" s="171" t="s">
        <v>8</v>
      </c>
      <c r="BM15" s="150" t="s">
        <v>521</v>
      </c>
      <c r="BN15" s="150" t="s">
        <v>519</v>
      </c>
      <c r="BO15" s="150" t="s">
        <v>523</v>
      </c>
      <c r="BP15" s="169" t="s">
        <v>520</v>
      </c>
      <c r="BQ15" s="150"/>
      <c r="BR15" s="150" t="s">
        <v>286</v>
      </c>
      <c r="BS15" s="150"/>
      <c r="BT15" s="150"/>
      <c r="BU15" s="150"/>
      <c r="BV15" s="150"/>
      <c r="BW15" s="150" t="s">
        <v>516</v>
      </c>
      <c r="BX15" s="150" t="s">
        <v>287</v>
      </c>
      <c r="BY15" s="150" t="s">
        <v>514</v>
      </c>
      <c r="BZ15" s="150"/>
      <c r="CA15" s="150"/>
      <c r="CB15" s="150"/>
      <c r="CC15" s="150" t="s">
        <v>288</v>
      </c>
      <c r="CD15" s="172" t="s">
        <v>483</v>
      </c>
      <c r="CG15" s="171" t="s">
        <v>8</v>
      </c>
      <c r="CH15" s="150" t="s">
        <v>289</v>
      </c>
      <c r="CI15" s="150"/>
      <c r="CJ15" s="150"/>
      <c r="CK15" s="169" t="s">
        <v>290</v>
      </c>
      <c r="CL15" s="150" t="s">
        <v>451</v>
      </c>
      <c r="CM15" s="150"/>
      <c r="CN15" s="150"/>
      <c r="CO15" s="150"/>
      <c r="CP15" s="150"/>
      <c r="CQ15" s="150"/>
      <c r="CR15" s="150"/>
      <c r="CS15" s="150"/>
      <c r="CT15" s="150"/>
      <c r="CU15" s="150"/>
      <c r="CV15" s="150"/>
      <c r="CW15" s="150"/>
      <c r="CX15" s="150"/>
      <c r="CY15" s="172"/>
      <c r="DB15" s="171" t="s">
        <v>8</v>
      </c>
      <c r="DC15" s="150" t="s">
        <v>291</v>
      </c>
      <c r="DD15" s="150" t="s">
        <v>292</v>
      </c>
      <c r="DE15" s="150"/>
      <c r="DF15" s="169" t="s">
        <v>525</v>
      </c>
      <c r="DG15" s="150" t="s">
        <v>362</v>
      </c>
      <c r="DH15" s="150"/>
      <c r="DI15" s="150"/>
      <c r="DJ15" s="150"/>
      <c r="DK15" s="150"/>
      <c r="DL15" s="150"/>
      <c r="DM15" s="150" t="s">
        <v>293</v>
      </c>
      <c r="DN15" s="150" t="s">
        <v>294</v>
      </c>
      <c r="DO15" s="150"/>
      <c r="DP15" s="150"/>
      <c r="DQ15" s="150"/>
      <c r="DR15" s="150"/>
      <c r="DS15" s="150" t="s">
        <v>295</v>
      </c>
      <c r="DT15" s="172" t="s">
        <v>506</v>
      </c>
      <c r="DW15" s="171" t="s">
        <v>8</v>
      </c>
      <c r="DX15" s="150" t="s">
        <v>296</v>
      </c>
      <c r="DY15" s="150" t="s">
        <v>297</v>
      </c>
      <c r="DZ15" s="150"/>
      <c r="EA15" s="169" t="s">
        <v>298</v>
      </c>
      <c r="EB15" s="150"/>
      <c r="EC15" s="150"/>
      <c r="ED15" s="150"/>
      <c r="EE15" s="150"/>
      <c r="EF15" s="150"/>
      <c r="EG15" s="150"/>
      <c r="EH15" s="150"/>
      <c r="EI15" s="150"/>
      <c r="EJ15" s="150"/>
      <c r="EK15" s="150"/>
      <c r="EL15" s="150"/>
      <c r="EM15" s="150"/>
      <c r="EN15" s="150"/>
      <c r="EO15" s="172"/>
      <c r="ER15" s="171" t="s">
        <v>8</v>
      </c>
      <c r="ES15" s="150" t="s">
        <v>380</v>
      </c>
      <c r="ET15" s="150" t="s">
        <v>381</v>
      </c>
      <c r="EU15" s="150" t="s">
        <v>382</v>
      </c>
      <c r="EV15" s="169" t="s">
        <v>383</v>
      </c>
      <c r="EW15" s="150" t="s">
        <v>384</v>
      </c>
      <c r="EX15" s="150" t="s">
        <v>385</v>
      </c>
      <c r="EY15" s="150" t="s">
        <v>502</v>
      </c>
      <c r="EZ15" s="150"/>
      <c r="FA15" s="150"/>
      <c r="FB15" s="150"/>
      <c r="FC15" s="150"/>
      <c r="FD15" s="150"/>
      <c r="FE15" s="150"/>
      <c r="FF15" s="150"/>
      <c r="FG15" s="150" t="s">
        <v>498</v>
      </c>
      <c r="FH15" s="150" t="s">
        <v>498</v>
      </c>
      <c r="FI15" s="150" t="s">
        <v>386</v>
      </c>
      <c r="FJ15" s="172" t="s">
        <v>387</v>
      </c>
    </row>
    <row r="16" spans="1:170" s="167" customFormat="1" ht="89.25" x14ac:dyDescent="0.25">
      <c r="A16" s="171" t="s">
        <v>9</v>
      </c>
      <c r="B16" s="149"/>
      <c r="C16" s="149"/>
      <c r="D16" s="149"/>
      <c r="E16" s="150" t="s">
        <v>299</v>
      </c>
      <c r="F16" s="150" t="s">
        <v>299</v>
      </c>
      <c r="G16" s="150"/>
      <c r="H16" s="150"/>
      <c r="I16" s="150"/>
      <c r="J16" s="150"/>
      <c r="K16" s="150"/>
      <c r="L16" s="150"/>
      <c r="M16" s="150"/>
      <c r="N16" s="150"/>
      <c r="O16" s="150"/>
      <c r="P16" s="150"/>
      <c r="Q16" s="150"/>
      <c r="R16" s="150"/>
      <c r="S16" s="172"/>
      <c r="V16" s="171" t="s">
        <v>9</v>
      </c>
      <c r="W16" s="149"/>
      <c r="X16" s="149"/>
      <c r="Y16" s="149"/>
      <c r="Z16" s="150"/>
      <c r="AA16" s="150" t="s">
        <v>300</v>
      </c>
      <c r="AB16" s="150"/>
      <c r="AC16" s="150"/>
      <c r="AD16" s="150"/>
      <c r="AE16" s="150"/>
      <c r="AF16" s="150"/>
      <c r="AG16" s="150"/>
      <c r="AH16" s="150"/>
      <c r="AI16" s="150"/>
      <c r="AJ16" s="150"/>
      <c r="AK16" s="150"/>
      <c r="AL16" s="150"/>
      <c r="AM16" s="150"/>
      <c r="AN16" s="172"/>
      <c r="AQ16" s="171" t="s">
        <v>9</v>
      </c>
      <c r="AR16" s="149"/>
      <c r="AS16" s="149"/>
      <c r="AT16" s="149"/>
      <c r="AU16" s="150"/>
      <c r="AV16" s="150"/>
      <c r="AW16" s="150"/>
      <c r="AX16" s="150"/>
      <c r="AY16" s="150"/>
      <c r="AZ16" s="150"/>
      <c r="BA16" s="150"/>
      <c r="BB16" s="150"/>
      <c r="BC16" s="150"/>
      <c r="BD16" s="150"/>
      <c r="BE16" s="150"/>
      <c r="BF16" s="150" t="s">
        <v>301</v>
      </c>
      <c r="BG16" s="150" t="s">
        <v>302</v>
      </c>
      <c r="BH16" s="150"/>
      <c r="BI16" s="172"/>
      <c r="BL16" s="171" t="s">
        <v>9</v>
      </c>
      <c r="BM16" s="149" t="s">
        <v>303</v>
      </c>
      <c r="BN16" s="149"/>
      <c r="BO16" s="149" t="s">
        <v>522</v>
      </c>
      <c r="BP16" s="150" t="s">
        <v>304</v>
      </c>
      <c r="BQ16" s="150"/>
      <c r="BR16" s="150"/>
      <c r="BS16" s="150"/>
      <c r="BT16" s="150"/>
      <c r="BU16" s="150"/>
      <c r="BV16" s="150"/>
      <c r="BW16" s="150" t="s">
        <v>515</v>
      </c>
      <c r="BX16" s="150" t="s">
        <v>305</v>
      </c>
      <c r="BY16" s="150"/>
      <c r="BZ16" s="150"/>
      <c r="CA16" s="150"/>
      <c r="CB16" s="150"/>
      <c r="CC16" s="150"/>
      <c r="CD16" s="172"/>
      <c r="CG16" s="171" t="s">
        <v>9</v>
      </c>
      <c r="CH16" s="149" t="s">
        <v>306</v>
      </c>
      <c r="CI16" s="149"/>
      <c r="CJ16" s="149"/>
      <c r="CK16" s="150"/>
      <c r="CL16" s="150"/>
      <c r="CM16" s="150"/>
      <c r="CN16" s="150"/>
      <c r="CO16" s="150"/>
      <c r="CP16" s="150"/>
      <c r="CQ16" s="150"/>
      <c r="CR16" s="150"/>
      <c r="CS16" s="150"/>
      <c r="CT16" s="150"/>
      <c r="CU16" s="150"/>
      <c r="CV16" s="150"/>
      <c r="CW16" s="150"/>
      <c r="CX16" s="150"/>
      <c r="CY16" s="172"/>
      <c r="DB16" s="171" t="s">
        <v>9</v>
      </c>
      <c r="DC16" s="149"/>
      <c r="DD16" s="149" t="s">
        <v>524</v>
      </c>
      <c r="DE16" s="149"/>
      <c r="DF16" s="215" t="s">
        <v>307</v>
      </c>
      <c r="DG16" s="150" t="s">
        <v>363</v>
      </c>
      <c r="DH16" s="150"/>
      <c r="DI16" s="150"/>
      <c r="DJ16" s="150"/>
      <c r="DK16" s="150"/>
      <c r="DL16" s="150"/>
      <c r="DM16" s="150" t="s">
        <v>308</v>
      </c>
      <c r="DN16" s="150" t="s">
        <v>529</v>
      </c>
      <c r="DO16" s="150"/>
      <c r="DP16" s="150"/>
      <c r="DQ16" s="150"/>
      <c r="DR16" s="150"/>
      <c r="DS16" s="150" t="s">
        <v>530</v>
      </c>
      <c r="DT16" s="172"/>
      <c r="DW16" s="171" t="s">
        <v>9</v>
      </c>
      <c r="DX16" s="149"/>
      <c r="DY16" s="149"/>
      <c r="DZ16" s="149"/>
      <c r="EA16" s="150" t="s">
        <v>299</v>
      </c>
      <c r="EB16" s="150"/>
      <c r="EC16" s="150"/>
      <c r="ED16" s="150"/>
      <c r="EE16" s="150"/>
      <c r="EF16" s="150"/>
      <c r="EG16" s="150"/>
      <c r="EH16" s="150"/>
      <c r="EI16" s="150"/>
      <c r="EJ16" s="150"/>
      <c r="EK16" s="150"/>
      <c r="EL16" s="150"/>
      <c r="EM16" s="150"/>
      <c r="EN16" s="150"/>
      <c r="EO16" s="172"/>
      <c r="ER16" s="171" t="s">
        <v>9</v>
      </c>
      <c r="ES16" s="149" t="s">
        <v>388</v>
      </c>
      <c r="ET16" s="149"/>
      <c r="EU16" s="149"/>
      <c r="EV16" s="150" t="s">
        <v>505</v>
      </c>
      <c r="EW16" s="150"/>
      <c r="EX16" s="150"/>
      <c r="EY16" s="150"/>
      <c r="EZ16" s="150"/>
      <c r="FA16" s="150"/>
      <c r="FB16" s="150"/>
      <c r="FC16" s="150"/>
      <c r="FD16" s="150"/>
      <c r="FE16" s="150"/>
      <c r="FF16" s="150"/>
      <c r="FG16" s="150"/>
      <c r="FH16" s="150"/>
      <c r="FI16" s="150"/>
      <c r="FJ16" s="172"/>
    </row>
    <row r="17" spans="1:170" s="167" customFormat="1" x14ac:dyDescent="0.25">
      <c r="A17" s="171" t="s">
        <v>10</v>
      </c>
      <c r="B17" s="147"/>
      <c r="C17" s="147"/>
      <c r="D17" s="147"/>
      <c r="E17" s="147">
        <v>20000</v>
      </c>
      <c r="F17" s="147">
        <v>7500</v>
      </c>
      <c r="G17" s="147"/>
      <c r="H17" s="147">
        <v>6500</v>
      </c>
      <c r="I17" s="147">
        <v>2500</v>
      </c>
      <c r="J17" s="147"/>
      <c r="K17" s="147"/>
      <c r="L17" s="147"/>
      <c r="M17" s="147"/>
      <c r="N17" s="147"/>
      <c r="O17" s="147"/>
      <c r="P17" s="147"/>
      <c r="Q17" s="147"/>
      <c r="R17" s="147"/>
      <c r="S17" s="173"/>
      <c r="V17" s="171" t="s">
        <v>10</v>
      </c>
      <c r="W17" s="147"/>
      <c r="X17" s="147"/>
      <c r="Y17" s="147"/>
      <c r="Z17" s="147"/>
      <c r="AA17" s="147">
        <v>400000</v>
      </c>
      <c r="AB17" s="147"/>
      <c r="AC17" s="147"/>
      <c r="AD17" s="147"/>
      <c r="AE17" s="147"/>
      <c r="AF17" s="147"/>
      <c r="AG17" s="147"/>
      <c r="AH17" s="147"/>
      <c r="AI17" s="147">
        <v>75000</v>
      </c>
      <c r="AJ17" s="147">
        <f>AI17*0.4</f>
        <v>30000</v>
      </c>
      <c r="AK17" s="147">
        <v>60000</v>
      </c>
      <c r="AL17" s="147"/>
      <c r="AM17" s="147"/>
      <c r="AN17" s="173"/>
      <c r="AQ17" s="171" t="s">
        <v>10</v>
      </c>
      <c r="AR17" s="147">
        <v>2500</v>
      </c>
      <c r="AS17" s="147"/>
      <c r="AT17" s="147"/>
      <c r="AU17" s="147">
        <v>20000</v>
      </c>
      <c r="AV17" s="147"/>
      <c r="AW17" s="147"/>
      <c r="AX17" s="147">
        <v>4000</v>
      </c>
      <c r="AY17" s="147"/>
      <c r="AZ17" s="147"/>
      <c r="BA17" s="147"/>
      <c r="BB17" s="147"/>
      <c r="BC17" s="147"/>
      <c r="BD17" s="147"/>
      <c r="BE17" s="147"/>
      <c r="BF17" s="147">
        <v>375000</v>
      </c>
      <c r="BG17" s="147">
        <v>50000</v>
      </c>
      <c r="BH17" s="147"/>
      <c r="BI17" s="173"/>
      <c r="BL17" s="171" t="s">
        <v>10</v>
      </c>
      <c r="BM17" s="147">
        <f>100*20*10</f>
        <v>20000</v>
      </c>
      <c r="BN17" s="147">
        <v>3000</v>
      </c>
      <c r="BO17" s="147">
        <f>20*10*15*(20/50)</f>
        <v>1200</v>
      </c>
      <c r="BP17" s="147">
        <f>2*(1/12)*50000</f>
        <v>8333.3333333333321</v>
      </c>
      <c r="BQ17" s="147"/>
      <c r="BR17" s="147"/>
      <c r="BS17" s="147"/>
      <c r="BT17" s="147"/>
      <c r="BU17" s="147"/>
      <c r="BV17" s="147"/>
      <c r="BW17" s="147">
        <f>1.3*40000</f>
        <v>52000</v>
      </c>
      <c r="BX17" s="147">
        <f>60000*(2/12)</f>
        <v>10000</v>
      </c>
      <c r="BY17" s="147">
        <f>BX17*0.2</f>
        <v>2000</v>
      </c>
      <c r="BZ17" s="147"/>
      <c r="CA17" s="147"/>
      <c r="CB17" s="147"/>
      <c r="CC17" s="147">
        <f>50000/3</f>
        <v>16666.666666666668</v>
      </c>
      <c r="CD17" s="259">
        <f>CC17*0.2</f>
        <v>3333.3333333333339</v>
      </c>
      <c r="CG17" s="171" t="s">
        <v>10</v>
      </c>
      <c r="CH17" s="147">
        <v>160000</v>
      </c>
      <c r="CI17" s="147"/>
      <c r="CJ17" s="147"/>
      <c r="CK17" s="147">
        <v>60000</v>
      </c>
      <c r="CL17" s="147">
        <f>CK17*0.4</f>
        <v>24000</v>
      </c>
      <c r="CM17" s="147"/>
      <c r="CN17" s="147"/>
      <c r="CO17" s="147"/>
      <c r="CP17" s="147"/>
      <c r="CQ17" s="147"/>
      <c r="CR17" s="147"/>
      <c r="CS17" s="147"/>
      <c r="CT17" s="147"/>
      <c r="CU17" s="147"/>
      <c r="CV17" s="147"/>
      <c r="CW17" s="147"/>
      <c r="CX17" s="147"/>
      <c r="CY17" s="173"/>
      <c r="DB17" s="171" t="s">
        <v>10</v>
      </c>
      <c r="DC17" s="147">
        <v>1000</v>
      </c>
      <c r="DD17" s="147">
        <f>5*20*30</f>
        <v>3000</v>
      </c>
      <c r="DE17" s="147"/>
      <c r="DF17" s="147">
        <f>25000*0.25*5</f>
        <v>31250</v>
      </c>
      <c r="DG17" s="147">
        <f>25000*(1.5/12)*2*5</f>
        <v>31250</v>
      </c>
      <c r="DH17" s="147"/>
      <c r="DI17" s="147"/>
      <c r="DJ17" s="147"/>
      <c r="DK17" s="147"/>
      <c r="DL17" s="147"/>
      <c r="DM17" s="147">
        <f>20000/12</f>
        <v>1666.6666666666667</v>
      </c>
      <c r="DN17" s="147">
        <f>0.25*25000</f>
        <v>6250</v>
      </c>
      <c r="DO17" s="147"/>
      <c r="DP17" s="147"/>
      <c r="DQ17" s="147"/>
      <c r="DR17" s="147"/>
      <c r="DS17" s="147">
        <f>60000*(6/12)</f>
        <v>30000</v>
      </c>
      <c r="DT17" s="259">
        <f>DS17*0.4</f>
        <v>12000</v>
      </c>
      <c r="DW17" s="171" t="s">
        <v>10</v>
      </c>
      <c r="DX17" s="147">
        <v>5000</v>
      </c>
      <c r="DY17" s="147">
        <v>2000</v>
      </c>
      <c r="DZ17" s="147"/>
      <c r="EA17" s="147">
        <v>20000</v>
      </c>
      <c r="EB17" s="147"/>
      <c r="EC17" s="147"/>
      <c r="ED17" s="147"/>
      <c r="EE17" s="147"/>
      <c r="EF17" s="147"/>
      <c r="EG17" s="147"/>
      <c r="EH17" s="147"/>
      <c r="EI17" s="147"/>
      <c r="EJ17" s="147"/>
      <c r="EK17" s="147"/>
      <c r="EL17" s="147"/>
      <c r="EM17" s="147"/>
      <c r="EN17" s="147"/>
      <c r="EO17" s="173"/>
      <c r="ER17" s="171" t="s">
        <v>10</v>
      </c>
      <c r="ES17" s="147">
        <v>1000</v>
      </c>
      <c r="ET17" s="147">
        <v>10000</v>
      </c>
      <c r="EU17" s="147">
        <v>5500</v>
      </c>
      <c r="EV17" s="147">
        <f>25000*(5/12)</f>
        <v>10416.666666666668</v>
      </c>
      <c r="EW17" s="147">
        <f>0.2*0.5*50000</f>
        <v>5000</v>
      </c>
      <c r="EX17" s="147">
        <f>(EV17+EY17+EW17)/2</f>
        <v>18125</v>
      </c>
      <c r="EY17" s="147">
        <f>50000*(5/12)</f>
        <v>20833.333333333336</v>
      </c>
      <c r="EZ17" s="147"/>
      <c r="FA17" s="147"/>
      <c r="FB17" s="147"/>
      <c r="FC17" s="147"/>
      <c r="FD17" s="147"/>
      <c r="FE17" s="147"/>
      <c r="FF17" s="147"/>
      <c r="FG17" s="147">
        <f>FI17*0.4</f>
        <v>4800</v>
      </c>
      <c r="FH17" s="147">
        <f>FJ17*0.4</f>
        <v>2400</v>
      </c>
      <c r="FI17" s="147">
        <f>0.2*60000</f>
        <v>12000</v>
      </c>
      <c r="FJ17" s="267">
        <v>6000</v>
      </c>
    </row>
    <row r="18" spans="1:170" s="167" customFormat="1" x14ac:dyDescent="0.25">
      <c r="A18" s="171" t="s">
        <v>11</v>
      </c>
      <c r="B18" s="148"/>
      <c r="C18" s="148"/>
      <c r="D18" s="148"/>
      <c r="E18" s="148">
        <v>1</v>
      </c>
      <c r="F18" s="148">
        <v>5</v>
      </c>
      <c r="G18" s="148"/>
      <c r="H18" s="148">
        <v>1</v>
      </c>
      <c r="I18" s="148">
        <v>5</v>
      </c>
      <c r="J18" s="148"/>
      <c r="K18" s="148"/>
      <c r="L18" s="148"/>
      <c r="M18" s="148"/>
      <c r="N18" s="148"/>
      <c r="O18" s="148"/>
      <c r="P18" s="148"/>
      <c r="Q18" s="148"/>
      <c r="R18" s="148"/>
      <c r="S18" s="174"/>
      <c r="V18" s="171" t="s">
        <v>11</v>
      </c>
      <c r="W18" s="148"/>
      <c r="X18" s="148"/>
      <c r="Y18" s="148"/>
      <c r="Z18" s="148"/>
      <c r="AA18" s="148">
        <v>3</v>
      </c>
      <c r="AB18" s="148"/>
      <c r="AC18" s="148"/>
      <c r="AD18" s="148"/>
      <c r="AE18" s="148"/>
      <c r="AF18" s="148"/>
      <c r="AG18" s="148"/>
      <c r="AH18" s="148"/>
      <c r="AI18" s="148">
        <v>2</v>
      </c>
      <c r="AJ18" s="148">
        <v>2</v>
      </c>
      <c r="AK18" s="148">
        <v>3</v>
      </c>
      <c r="AL18" s="148"/>
      <c r="AM18" s="148"/>
      <c r="AN18" s="174"/>
      <c r="AQ18" s="171" t="s">
        <v>11</v>
      </c>
      <c r="AR18" s="148">
        <v>3</v>
      </c>
      <c r="AS18" s="148"/>
      <c r="AT18" s="148"/>
      <c r="AU18" s="148">
        <v>3</v>
      </c>
      <c r="AV18" s="148"/>
      <c r="AW18" s="148"/>
      <c r="AX18" s="148">
        <v>3</v>
      </c>
      <c r="AY18" s="148"/>
      <c r="AZ18" s="148"/>
      <c r="BA18" s="148"/>
      <c r="BB18" s="148"/>
      <c r="BC18" s="148"/>
      <c r="BD18" s="148"/>
      <c r="BE18" s="148"/>
      <c r="BF18" s="148">
        <v>1</v>
      </c>
      <c r="BG18" s="148">
        <v>2</v>
      </c>
      <c r="BH18" s="148"/>
      <c r="BI18" s="174"/>
      <c r="BL18" s="171" t="s">
        <v>11</v>
      </c>
      <c r="BM18" s="148">
        <v>8</v>
      </c>
      <c r="BN18" s="148">
        <v>8</v>
      </c>
      <c r="BO18" s="148">
        <v>8</v>
      </c>
      <c r="BP18" s="148">
        <v>8</v>
      </c>
      <c r="BQ18" s="148"/>
      <c r="BR18" s="148"/>
      <c r="BS18" s="148"/>
      <c r="BT18" s="148"/>
      <c r="BU18" s="148"/>
      <c r="BV18" s="148"/>
      <c r="BW18" s="148">
        <v>8</v>
      </c>
      <c r="BX18" s="148">
        <v>8</v>
      </c>
      <c r="BY18" s="148">
        <v>8</v>
      </c>
      <c r="BZ18" s="148"/>
      <c r="CA18" s="148"/>
      <c r="CB18" s="148"/>
      <c r="CC18" s="148">
        <v>8</v>
      </c>
      <c r="CD18" s="174">
        <v>8</v>
      </c>
      <c r="CG18" s="171" t="s">
        <v>11</v>
      </c>
      <c r="CH18" s="148">
        <v>8</v>
      </c>
      <c r="CI18" s="148"/>
      <c r="CJ18" s="148"/>
      <c r="CK18" s="148">
        <v>8</v>
      </c>
      <c r="CL18" s="148">
        <v>8</v>
      </c>
      <c r="CM18" s="148"/>
      <c r="CN18" s="148"/>
      <c r="CO18" s="148"/>
      <c r="CP18" s="148"/>
      <c r="CQ18" s="148"/>
      <c r="CR18" s="148"/>
      <c r="CS18" s="148"/>
      <c r="CT18" s="148"/>
      <c r="CU18" s="148"/>
      <c r="CV18" s="148"/>
      <c r="CW18" s="148"/>
      <c r="CX18" s="148"/>
      <c r="CY18" s="174"/>
      <c r="DB18" s="171" t="s">
        <v>11</v>
      </c>
      <c r="DC18" s="148">
        <v>8</v>
      </c>
      <c r="DD18" s="148">
        <v>8</v>
      </c>
      <c r="DE18" s="148"/>
      <c r="DF18" s="148">
        <v>8</v>
      </c>
      <c r="DG18" s="148">
        <v>8</v>
      </c>
      <c r="DH18" s="148"/>
      <c r="DI18" s="148"/>
      <c r="DJ18" s="148"/>
      <c r="DK18" s="148"/>
      <c r="DL18" s="148"/>
      <c r="DM18" s="148">
        <v>7</v>
      </c>
      <c r="DN18" s="148">
        <v>7</v>
      </c>
      <c r="DO18" s="148"/>
      <c r="DP18" s="148"/>
      <c r="DQ18" s="148"/>
      <c r="DR18" s="148"/>
      <c r="DS18" s="148">
        <v>7</v>
      </c>
      <c r="DT18" s="174">
        <v>7</v>
      </c>
      <c r="DW18" s="171" t="s">
        <v>11</v>
      </c>
      <c r="DX18" s="148">
        <v>5</v>
      </c>
      <c r="DY18" s="148">
        <v>5</v>
      </c>
      <c r="DZ18" s="148"/>
      <c r="EA18" s="148">
        <v>5</v>
      </c>
      <c r="EB18" s="148"/>
      <c r="EC18" s="148"/>
      <c r="ED18" s="148"/>
      <c r="EE18" s="148"/>
      <c r="EF18" s="148"/>
      <c r="EG18" s="148"/>
      <c r="EH18" s="148"/>
      <c r="EI18" s="148"/>
      <c r="EJ18" s="148"/>
      <c r="EK18" s="148"/>
      <c r="EL18" s="148"/>
      <c r="EM18" s="148"/>
      <c r="EN18" s="148"/>
      <c r="EO18" s="174"/>
      <c r="ER18" s="171" t="s">
        <v>11</v>
      </c>
      <c r="ES18" s="148">
        <v>1</v>
      </c>
      <c r="ET18" s="148">
        <v>1</v>
      </c>
      <c r="EU18" s="148">
        <v>4</v>
      </c>
      <c r="EV18" s="148">
        <v>1</v>
      </c>
      <c r="EW18" s="148">
        <v>1</v>
      </c>
      <c r="EX18" s="148">
        <v>4</v>
      </c>
      <c r="EY18" s="148">
        <v>1</v>
      </c>
      <c r="EZ18" s="148"/>
      <c r="FA18" s="148"/>
      <c r="FB18" s="148"/>
      <c r="FC18" s="148"/>
      <c r="FD18" s="148"/>
      <c r="FE18" s="148"/>
      <c r="FF18" s="148"/>
      <c r="FG18" s="148">
        <v>1</v>
      </c>
      <c r="FH18" s="148">
        <v>4</v>
      </c>
      <c r="FI18" s="148">
        <v>1</v>
      </c>
      <c r="FJ18" s="174">
        <v>4</v>
      </c>
    </row>
    <row r="19" spans="1:170" s="167" customFormat="1" x14ac:dyDescent="0.25">
      <c r="A19" s="171" t="s">
        <v>44</v>
      </c>
      <c r="B19" s="148"/>
      <c r="C19" s="148"/>
      <c r="D19" s="148"/>
      <c r="E19" s="148">
        <v>1</v>
      </c>
      <c r="F19" s="148">
        <v>5</v>
      </c>
      <c r="G19" s="148"/>
      <c r="H19" s="148">
        <v>1</v>
      </c>
      <c r="I19" s="148">
        <v>5</v>
      </c>
      <c r="J19" s="148"/>
      <c r="K19" s="148"/>
      <c r="L19" s="148"/>
      <c r="M19" s="148"/>
      <c r="N19" s="148"/>
      <c r="O19" s="148"/>
      <c r="P19" s="148"/>
      <c r="Q19" s="148"/>
      <c r="R19" s="148"/>
      <c r="S19" s="174"/>
      <c r="V19" s="171" t="s">
        <v>44</v>
      </c>
      <c r="W19" s="148"/>
      <c r="X19" s="148"/>
      <c r="Y19" s="148"/>
      <c r="Z19" s="148"/>
      <c r="AA19" s="148">
        <v>1</v>
      </c>
      <c r="AB19" s="148"/>
      <c r="AC19" s="148"/>
      <c r="AD19" s="148"/>
      <c r="AE19" s="148"/>
      <c r="AF19" s="148"/>
      <c r="AG19" s="148"/>
      <c r="AH19" s="148"/>
      <c r="AI19" s="148">
        <v>1</v>
      </c>
      <c r="AJ19" s="148">
        <v>1</v>
      </c>
      <c r="AK19" s="148">
        <v>1</v>
      </c>
      <c r="AL19" s="148"/>
      <c r="AM19" s="148"/>
      <c r="AN19" s="174"/>
      <c r="AQ19" s="171" t="s">
        <v>44</v>
      </c>
      <c r="AR19" s="148">
        <v>10</v>
      </c>
      <c r="AS19" s="148"/>
      <c r="AT19" s="148"/>
      <c r="AU19" s="148">
        <v>10</v>
      </c>
      <c r="AV19" s="148"/>
      <c r="AW19" s="148"/>
      <c r="AX19" s="148">
        <v>10</v>
      </c>
      <c r="AY19" s="148"/>
      <c r="AZ19" s="148"/>
      <c r="BA19" s="148"/>
      <c r="BB19" s="148"/>
      <c r="BC19" s="148"/>
      <c r="BD19" s="148"/>
      <c r="BE19" s="148"/>
      <c r="BF19" s="148">
        <v>1</v>
      </c>
      <c r="BG19" s="148">
        <v>24</v>
      </c>
      <c r="BH19" s="148"/>
      <c r="BI19" s="174"/>
      <c r="BL19" s="171" t="s">
        <v>44</v>
      </c>
      <c r="BM19" s="148">
        <v>18</v>
      </c>
      <c r="BN19" s="148">
        <v>18</v>
      </c>
      <c r="BO19" s="148">
        <v>18</v>
      </c>
      <c r="BP19" s="148">
        <v>18</v>
      </c>
      <c r="BQ19" s="148"/>
      <c r="BR19" s="148"/>
      <c r="BS19" s="148"/>
      <c r="BT19" s="148"/>
      <c r="BU19" s="148"/>
      <c r="BV19" s="148"/>
      <c r="BW19" s="148">
        <v>18</v>
      </c>
      <c r="BX19" s="148">
        <v>18</v>
      </c>
      <c r="BY19" s="148">
        <v>18</v>
      </c>
      <c r="BZ19" s="148"/>
      <c r="CA19" s="148"/>
      <c r="CB19" s="148"/>
      <c r="CC19" s="148">
        <v>23</v>
      </c>
      <c r="CD19" s="174">
        <v>23</v>
      </c>
      <c r="CG19" s="171" t="s">
        <v>44</v>
      </c>
      <c r="CH19" s="148">
        <v>1</v>
      </c>
      <c r="CI19" s="148"/>
      <c r="CJ19" s="148"/>
      <c r="CK19" s="148">
        <v>5</v>
      </c>
      <c r="CL19" s="148">
        <v>5</v>
      </c>
      <c r="CM19" s="148"/>
      <c r="CN19" s="148"/>
      <c r="CO19" s="148"/>
      <c r="CP19" s="148"/>
      <c r="CQ19" s="148"/>
      <c r="CR19" s="148"/>
      <c r="CS19" s="148"/>
      <c r="CT19" s="148"/>
      <c r="CU19" s="148"/>
      <c r="CV19" s="148"/>
      <c r="CW19" s="148"/>
      <c r="CX19" s="148"/>
      <c r="CY19" s="174"/>
      <c r="DB19" s="171" t="s">
        <v>44</v>
      </c>
      <c r="DC19" s="148">
        <v>18</v>
      </c>
      <c r="DD19" s="148">
        <v>2</v>
      </c>
      <c r="DE19" s="148"/>
      <c r="DF19" s="148">
        <v>18</v>
      </c>
      <c r="DG19" s="148">
        <v>18</v>
      </c>
      <c r="DH19" s="148"/>
      <c r="DI19" s="148"/>
      <c r="DJ19" s="148"/>
      <c r="DK19" s="148"/>
      <c r="DL19" s="148"/>
      <c r="DM19" s="148">
        <v>1</v>
      </c>
      <c r="DN19" s="148">
        <v>19</v>
      </c>
      <c r="DO19" s="148"/>
      <c r="DP19" s="148"/>
      <c r="DQ19" s="148"/>
      <c r="DR19" s="148"/>
      <c r="DS19" s="148">
        <v>19</v>
      </c>
      <c r="DT19" s="174">
        <v>19</v>
      </c>
      <c r="DW19" s="171" t="s">
        <v>44</v>
      </c>
      <c r="DX19" s="148">
        <v>2</v>
      </c>
      <c r="DY19" s="148">
        <v>1</v>
      </c>
      <c r="DZ19" s="148"/>
      <c r="EA19" s="148">
        <v>2</v>
      </c>
      <c r="EB19" s="148"/>
      <c r="EC19" s="148"/>
      <c r="ED19" s="148"/>
      <c r="EE19" s="148"/>
      <c r="EF19" s="148"/>
      <c r="EG19" s="148"/>
      <c r="EH19" s="148"/>
      <c r="EI19" s="148"/>
      <c r="EJ19" s="148"/>
      <c r="EK19" s="148"/>
      <c r="EL19" s="148"/>
      <c r="EM19" s="148"/>
      <c r="EN19" s="148"/>
      <c r="EO19" s="174"/>
      <c r="ER19" s="171" t="s">
        <v>44</v>
      </c>
      <c r="ES19" s="148">
        <v>4</v>
      </c>
      <c r="ET19" s="148">
        <v>4</v>
      </c>
      <c r="EU19" s="148">
        <v>1</v>
      </c>
      <c r="EV19" s="148">
        <v>4</v>
      </c>
      <c r="EW19" s="148">
        <v>4</v>
      </c>
      <c r="EX19" s="148">
        <v>1</v>
      </c>
      <c r="EY19" s="148">
        <v>4</v>
      </c>
      <c r="EZ19" s="148"/>
      <c r="FA19" s="148"/>
      <c r="FB19" s="148"/>
      <c r="FC19" s="148"/>
      <c r="FD19" s="148"/>
      <c r="FE19" s="148"/>
      <c r="FF19" s="148"/>
      <c r="FG19" s="148">
        <v>4</v>
      </c>
      <c r="FH19" s="148">
        <v>1</v>
      </c>
      <c r="FI19" s="148">
        <v>4</v>
      </c>
      <c r="FJ19" s="174">
        <v>1</v>
      </c>
    </row>
    <row r="20" spans="1:170" s="167" customFormat="1" x14ac:dyDescent="0.25">
      <c r="A20" s="171" t="s">
        <v>42</v>
      </c>
      <c r="B20" s="148"/>
      <c r="C20" s="148"/>
      <c r="D20" s="148"/>
      <c r="E20" s="148">
        <v>1</v>
      </c>
      <c r="F20" s="148">
        <v>5</v>
      </c>
      <c r="G20" s="148"/>
      <c r="H20" s="148">
        <v>1</v>
      </c>
      <c r="I20" s="148">
        <v>5</v>
      </c>
      <c r="J20" s="148"/>
      <c r="K20" s="148"/>
      <c r="L20" s="148"/>
      <c r="M20" s="148"/>
      <c r="N20" s="148"/>
      <c r="O20" s="148"/>
      <c r="P20" s="148"/>
      <c r="Q20" s="148"/>
      <c r="R20" s="148"/>
      <c r="S20" s="174"/>
      <c r="V20" s="171" t="s">
        <v>42</v>
      </c>
      <c r="W20" s="148"/>
      <c r="X20" s="148"/>
      <c r="Y20" s="148"/>
      <c r="Z20" s="148"/>
      <c r="AA20" s="148">
        <v>1</v>
      </c>
      <c r="AB20" s="148"/>
      <c r="AC20" s="148"/>
      <c r="AD20" s="148"/>
      <c r="AE20" s="148"/>
      <c r="AF20" s="148"/>
      <c r="AG20" s="148"/>
      <c r="AH20" s="148"/>
      <c r="AI20" s="148">
        <v>1</v>
      </c>
      <c r="AJ20" s="148">
        <v>1</v>
      </c>
      <c r="AK20" s="148">
        <v>1</v>
      </c>
      <c r="AL20" s="148"/>
      <c r="AM20" s="148"/>
      <c r="AN20" s="174"/>
      <c r="AQ20" s="171" t="s">
        <v>42</v>
      </c>
      <c r="AR20" s="148">
        <v>1</v>
      </c>
      <c r="AS20" s="148"/>
      <c r="AT20" s="148"/>
      <c r="AU20" s="148">
        <v>1</v>
      </c>
      <c r="AV20" s="148"/>
      <c r="AW20" s="148"/>
      <c r="AX20" s="148">
        <v>1</v>
      </c>
      <c r="AY20" s="148"/>
      <c r="AZ20" s="148"/>
      <c r="BA20" s="148"/>
      <c r="BB20" s="148"/>
      <c r="BC20" s="148"/>
      <c r="BD20" s="148"/>
      <c r="BE20" s="148"/>
      <c r="BF20" s="148">
        <v>1</v>
      </c>
      <c r="BG20" s="148">
        <v>1</v>
      </c>
      <c r="BH20" s="148"/>
      <c r="BI20" s="174"/>
      <c r="BL20" s="171" t="s">
        <v>42</v>
      </c>
      <c r="BM20" s="148">
        <v>1</v>
      </c>
      <c r="BN20" s="148">
        <v>1</v>
      </c>
      <c r="BO20" s="148">
        <v>1</v>
      </c>
      <c r="BP20" s="148">
        <v>1</v>
      </c>
      <c r="BQ20" s="148"/>
      <c r="BR20" s="148"/>
      <c r="BS20" s="148"/>
      <c r="BT20" s="148"/>
      <c r="BU20" s="148"/>
      <c r="BV20" s="148"/>
      <c r="BW20" s="148">
        <v>1</v>
      </c>
      <c r="BX20" s="148">
        <v>1</v>
      </c>
      <c r="BY20" s="148">
        <v>1</v>
      </c>
      <c r="BZ20" s="148"/>
      <c r="CA20" s="148"/>
      <c r="CB20" s="148"/>
      <c r="CC20" s="148">
        <v>1</v>
      </c>
      <c r="CD20" s="174">
        <v>1</v>
      </c>
      <c r="CG20" s="171" t="s">
        <v>42</v>
      </c>
      <c r="CH20" s="148">
        <v>1</v>
      </c>
      <c r="CI20" s="148"/>
      <c r="CJ20" s="148"/>
      <c r="CK20" s="148">
        <v>1</v>
      </c>
      <c r="CL20" s="148">
        <v>1</v>
      </c>
      <c r="CM20" s="148"/>
      <c r="CN20" s="148"/>
      <c r="CO20" s="148"/>
      <c r="CP20" s="148"/>
      <c r="CQ20" s="148"/>
      <c r="CR20" s="148"/>
      <c r="CS20" s="148"/>
      <c r="CT20" s="148"/>
      <c r="CU20" s="148"/>
      <c r="CV20" s="148"/>
      <c r="CW20" s="148"/>
      <c r="CX20" s="148"/>
      <c r="CY20" s="174"/>
      <c r="DB20" s="171" t="s">
        <v>42</v>
      </c>
      <c r="DC20" s="148">
        <v>1</v>
      </c>
      <c r="DD20" s="148">
        <v>10</v>
      </c>
      <c r="DE20" s="148"/>
      <c r="DF20" s="148">
        <v>1</v>
      </c>
      <c r="DG20" s="148">
        <v>1</v>
      </c>
      <c r="DH20" s="148"/>
      <c r="DI20" s="148"/>
      <c r="DJ20" s="148"/>
      <c r="DK20" s="148"/>
      <c r="DL20" s="148"/>
      <c r="DM20" s="148">
        <v>1</v>
      </c>
      <c r="DN20" s="148">
        <v>2</v>
      </c>
      <c r="DO20" s="148"/>
      <c r="DP20" s="148"/>
      <c r="DQ20" s="148"/>
      <c r="DR20" s="148"/>
      <c r="DS20" s="148">
        <v>2</v>
      </c>
      <c r="DT20" s="174">
        <v>1</v>
      </c>
      <c r="DW20" s="171" t="s">
        <v>42</v>
      </c>
      <c r="DX20" s="148">
        <v>1</v>
      </c>
      <c r="DY20" s="148">
        <v>1</v>
      </c>
      <c r="DZ20" s="148"/>
      <c r="EA20" s="148">
        <v>1</v>
      </c>
      <c r="EB20" s="148"/>
      <c r="EC20" s="148"/>
      <c r="ED20" s="148"/>
      <c r="EE20" s="148"/>
      <c r="EF20" s="148"/>
      <c r="EG20" s="148"/>
      <c r="EH20" s="148"/>
      <c r="EI20" s="148"/>
      <c r="EJ20" s="148"/>
      <c r="EK20" s="148"/>
      <c r="EL20" s="148"/>
      <c r="EM20" s="148"/>
      <c r="EN20" s="148"/>
      <c r="EO20" s="174"/>
      <c r="ER20" s="171" t="s">
        <v>42</v>
      </c>
      <c r="ES20" s="148">
        <v>1</v>
      </c>
      <c r="ET20" s="148">
        <v>1</v>
      </c>
      <c r="EU20" s="148">
        <v>1</v>
      </c>
      <c r="EV20" s="148">
        <v>1</v>
      </c>
      <c r="EW20" s="148">
        <v>1</v>
      </c>
      <c r="EX20" s="148">
        <v>1</v>
      </c>
      <c r="EY20" s="148">
        <v>1</v>
      </c>
      <c r="EZ20" s="148"/>
      <c r="FA20" s="148"/>
      <c r="FB20" s="148"/>
      <c r="FC20" s="148"/>
      <c r="FD20" s="148"/>
      <c r="FE20" s="148"/>
      <c r="FF20" s="148"/>
      <c r="FG20" s="148">
        <v>1</v>
      </c>
      <c r="FH20" s="148">
        <v>1</v>
      </c>
      <c r="FI20" s="148">
        <v>1</v>
      </c>
      <c r="FJ20" s="174">
        <v>1</v>
      </c>
    </row>
    <row r="21" spans="1:170" s="167" customFormat="1" ht="60" customHeight="1" thickBot="1" x14ac:dyDescent="0.3">
      <c r="A21" s="175" t="s">
        <v>12</v>
      </c>
      <c r="B21" s="176"/>
      <c r="C21" s="176"/>
      <c r="D21" s="176"/>
      <c r="E21" s="176"/>
      <c r="F21" s="176"/>
      <c r="G21" s="176"/>
      <c r="H21" s="176"/>
      <c r="I21" s="176"/>
      <c r="J21" s="176"/>
      <c r="K21" s="176"/>
      <c r="L21" s="176"/>
      <c r="M21" s="176"/>
      <c r="N21" s="176"/>
      <c r="O21" s="176"/>
      <c r="P21" s="176"/>
      <c r="Q21" s="176"/>
      <c r="R21" s="176"/>
      <c r="S21" s="177"/>
      <c r="V21" s="175" t="s">
        <v>12</v>
      </c>
      <c r="W21" s="176"/>
      <c r="X21" s="176"/>
      <c r="Y21" s="176"/>
      <c r="Z21" s="176"/>
      <c r="AA21" s="176"/>
      <c r="AB21" s="176"/>
      <c r="AC21" s="176"/>
      <c r="AD21" s="176"/>
      <c r="AE21" s="176"/>
      <c r="AF21" s="176"/>
      <c r="AG21" s="176"/>
      <c r="AH21" s="176"/>
      <c r="AI21" s="176" t="s">
        <v>482</v>
      </c>
      <c r="AJ21" s="176"/>
      <c r="AK21" s="176" t="s">
        <v>309</v>
      </c>
      <c r="AL21" s="176"/>
      <c r="AM21" s="176"/>
      <c r="AN21" s="177"/>
      <c r="AQ21" s="175" t="s">
        <v>12</v>
      </c>
      <c r="AR21" s="176" t="s">
        <v>310</v>
      </c>
      <c r="AS21" s="176"/>
      <c r="AT21" s="176"/>
      <c r="AU21" s="176"/>
      <c r="AV21" s="176"/>
      <c r="AW21" s="176"/>
      <c r="AX21" s="176"/>
      <c r="AY21" s="176"/>
      <c r="AZ21" s="176"/>
      <c r="BA21" s="176"/>
      <c r="BB21" s="176"/>
      <c r="BC21" s="176"/>
      <c r="BD21" s="176"/>
      <c r="BE21" s="176"/>
      <c r="BF21" s="176"/>
      <c r="BG21" s="176"/>
      <c r="BH21" s="176"/>
      <c r="BI21" s="177"/>
      <c r="BL21" s="175" t="s">
        <v>12</v>
      </c>
      <c r="BM21" s="176"/>
      <c r="BN21" s="176"/>
      <c r="BO21" s="176"/>
      <c r="BP21" s="176" t="s">
        <v>311</v>
      </c>
      <c r="BQ21" s="176"/>
      <c r="BR21" s="176" t="s">
        <v>513</v>
      </c>
      <c r="BS21" s="176"/>
      <c r="BT21" s="176"/>
      <c r="BU21" s="176"/>
      <c r="BV21" s="176"/>
      <c r="BW21" s="176" t="s">
        <v>312</v>
      </c>
      <c r="BX21" s="176" t="s">
        <v>518</v>
      </c>
      <c r="BY21" s="176"/>
      <c r="BZ21" s="176"/>
      <c r="CA21" s="176"/>
      <c r="CB21" s="176"/>
      <c r="CC21" s="176" t="s">
        <v>484</v>
      </c>
      <c r="CD21" s="177"/>
      <c r="CG21" s="175" t="s">
        <v>12</v>
      </c>
      <c r="CH21" s="176" t="s">
        <v>313</v>
      </c>
      <c r="CI21" s="176"/>
      <c r="CJ21" s="176"/>
      <c r="CK21" s="176" t="s">
        <v>512</v>
      </c>
      <c r="CL21" s="176"/>
      <c r="CM21" s="176"/>
      <c r="CN21" s="176"/>
      <c r="CO21" s="176"/>
      <c r="CP21" s="176"/>
      <c r="CQ21" s="176"/>
      <c r="CR21" s="176"/>
      <c r="CS21" s="176"/>
      <c r="CT21" s="176"/>
      <c r="CU21" s="176"/>
      <c r="CV21" s="176"/>
      <c r="CW21" s="176"/>
      <c r="CX21" s="176"/>
      <c r="CY21" s="177"/>
      <c r="DB21" s="175" t="s">
        <v>12</v>
      </c>
      <c r="DC21" s="176" t="s">
        <v>314</v>
      </c>
      <c r="DD21" s="176"/>
      <c r="DE21" s="176"/>
      <c r="DF21" s="176" t="s">
        <v>526</v>
      </c>
      <c r="DG21" s="176" t="s">
        <v>527</v>
      </c>
      <c r="DH21" s="176"/>
      <c r="DI21" s="176"/>
      <c r="DJ21" s="176"/>
      <c r="DK21" s="176"/>
      <c r="DL21" s="176"/>
      <c r="DM21" s="176"/>
      <c r="DN21" s="176" t="s">
        <v>528</v>
      </c>
      <c r="DO21" s="176"/>
      <c r="DP21" s="176"/>
      <c r="DQ21" s="176"/>
      <c r="DR21" s="176"/>
      <c r="DS21" s="176" t="s">
        <v>426</v>
      </c>
      <c r="DT21" s="177"/>
      <c r="DW21" s="175" t="s">
        <v>12</v>
      </c>
      <c r="DX21" s="176"/>
      <c r="DY21" s="176"/>
      <c r="DZ21" s="176"/>
      <c r="EA21" s="176"/>
      <c r="EB21" s="176"/>
      <c r="EC21" s="176"/>
      <c r="ED21" s="176"/>
      <c r="EE21" s="176"/>
      <c r="EF21" s="176"/>
      <c r="EG21" s="176"/>
      <c r="EH21" s="176"/>
      <c r="EI21" s="176"/>
      <c r="EJ21" s="176"/>
      <c r="EK21" s="176"/>
      <c r="EL21" s="176"/>
      <c r="EM21" s="176"/>
      <c r="EN21" s="176"/>
      <c r="EO21" s="177"/>
      <c r="ER21" s="175" t="s">
        <v>12</v>
      </c>
      <c r="ES21" s="176" t="s">
        <v>389</v>
      </c>
      <c r="ET21" s="176"/>
      <c r="EU21" s="176"/>
      <c r="EV21" s="176" t="s">
        <v>501</v>
      </c>
      <c r="EW21" s="176" t="s">
        <v>504</v>
      </c>
      <c r="EX21" s="176" t="s">
        <v>503</v>
      </c>
      <c r="EY21" s="176"/>
      <c r="EZ21" s="176"/>
      <c r="FA21" s="176"/>
      <c r="FB21" s="176"/>
      <c r="FC21" s="176"/>
      <c r="FD21" s="176"/>
      <c r="FE21" s="176"/>
      <c r="FF21" s="176"/>
      <c r="FG21" s="176"/>
      <c r="FH21" s="176"/>
      <c r="FI21" s="176" t="s">
        <v>499</v>
      </c>
      <c r="FJ21" s="177" t="s">
        <v>500</v>
      </c>
    </row>
    <row r="22" spans="1:170" s="167" customFormat="1" ht="15" customHeight="1" x14ac:dyDescent="0.25">
      <c r="A22" s="194"/>
      <c r="B22" s="178"/>
      <c r="C22" s="178"/>
      <c r="D22" s="178"/>
      <c r="E22" s="178"/>
      <c r="F22" s="178"/>
      <c r="G22" s="178"/>
      <c r="H22" s="178"/>
      <c r="I22" s="178"/>
      <c r="J22" s="178"/>
      <c r="K22" s="178"/>
      <c r="L22" s="178"/>
      <c r="M22" s="178"/>
      <c r="N22" s="178"/>
      <c r="O22" s="178"/>
      <c r="P22" s="178"/>
      <c r="Q22" s="178"/>
      <c r="R22" s="178"/>
      <c r="S22" s="178"/>
      <c r="V22" s="194"/>
      <c r="W22" s="178"/>
      <c r="X22" s="178"/>
      <c r="Y22" s="178"/>
      <c r="Z22" s="178"/>
      <c r="AA22" s="178"/>
      <c r="AB22" s="178"/>
      <c r="AC22" s="178"/>
      <c r="AD22" s="178"/>
      <c r="AE22" s="178"/>
      <c r="AF22" s="178"/>
      <c r="AG22" s="178"/>
      <c r="AH22" s="178"/>
      <c r="AI22" s="178"/>
      <c r="AJ22" s="178"/>
      <c r="AK22" s="178"/>
      <c r="AL22" s="178"/>
      <c r="AM22" s="178"/>
      <c r="AN22" s="178"/>
      <c r="AQ22" s="194"/>
      <c r="AR22" s="178"/>
      <c r="AS22" s="178"/>
      <c r="AT22" s="178"/>
      <c r="AU22" s="178"/>
      <c r="AV22" s="178"/>
      <c r="AW22" s="178"/>
      <c r="AX22" s="178"/>
      <c r="AY22" s="178"/>
      <c r="AZ22" s="178"/>
      <c r="BA22" s="178"/>
      <c r="BB22" s="178"/>
      <c r="BC22" s="178"/>
      <c r="BD22" s="178"/>
      <c r="BE22" s="178"/>
      <c r="BF22" s="178"/>
      <c r="BG22" s="178"/>
      <c r="BH22" s="178"/>
      <c r="BI22" s="178"/>
      <c r="BL22" s="194"/>
      <c r="BM22" s="178"/>
      <c r="BN22" s="178"/>
      <c r="BO22" s="178"/>
      <c r="BP22" s="178"/>
      <c r="BQ22" s="178"/>
      <c r="BR22" s="178"/>
      <c r="BS22" s="178"/>
      <c r="BT22" s="178"/>
      <c r="BU22" s="178"/>
      <c r="BV22" s="178"/>
      <c r="BW22" s="178"/>
      <c r="BX22" s="178"/>
      <c r="BY22" s="178"/>
      <c r="BZ22" s="178"/>
      <c r="CA22" s="178"/>
      <c r="CB22" s="178"/>
      <c r="CC22" s="178"/>
      <c r="CD22" s="178"/>
      <c r="CG22" s="194"/>
      <c r="CH22" s="178"/>
      <c r="CI22" s="178"/>
      <c r="CJ22" s="178"/>
      <c r="CK22" s="178"/>
      <c r="CL22" s="178"/>
      <c r="CM22" s="178"/>
      <c r="CN22" s="178"/>
      <c r="CO22" s="178"/>
      <c r="CP22" s="178"/>
      <c r="CQ22" s="178"/>
      <c r="CR22" s="178"/>
      <c r="CS22" s="178"/>
      <c r="CT22" s="178"/>
      <c r="CU22" s="178"/>
      <c r="CV22" s="178"/>
      <c r="CW22" s="178"/>
      <c r="CX22" s="178"/>
      <c r="CY22" s="178"/>
      <c r="DB22" s="194"/>
      <c r="DC22" s="178"/>
      <c r="DD22" s="178"/>
      <c r="DE22" s="178"/>
      <c r="DF22" s="178"/>
      <c r="DG22" s="178"/>
      <c r="DH22" s="178"/>
      <c r="DI22" s="178"/>
      <c r="DJ22" s="178"/>
      <c r="DK22" s="178"/>
      <c r="DL22" s="178"/>
      <c r="DM22" s="178"/>
      <c r="DN22" s="178"/>
      <c r="DO22" s="178"/>
      <c r="DP22" s="178"/>
      <c r="DQ22" s="178"/>
      <c r="DR22" s="178"/>
      <c r="DS22" s="178"/>
      <c r="DT22" s="178"/>
      <c r="DW22" s="194"/>
      <c r="DX22" s="178"/>
      <c r="DY22" s="178"/>
      <c r="DZ22" s="178"/>
      <c r="EA22" s="178"/>
      <c r="EB22" s="178"/>
      <c r="EC22" s="178"/>
      <c r="ED22" s="178"/>
      <c r="EE22" s="178"/>
      <c r="EF22" s="178"/>
      <c r="EG22" s="178"/>
      <c r="EH22" s="178"/>
      <c r="EI22" s="178"/>
      <c r="EJ22" s="178"/>
      <c r="EK22" s="178"/>
      <c r="EL22" s="178"/>
      <c r="EM22" s="178"/>
      <c r="EN22" s="178"/>
      <c r="EO22" s="178"/>
      <c r="ER22" s="194"/>
      <c r="ES22" s="178"/>
      <c r="ET22" s="178"/>
      <c r="EU22" s="178"/>
      <c r="EV22" s="178"/>
      <c r="EW22" s="178"/>
      <c r="EX22" s="178"/>
      <c r="EY22" s="178"/>
      <c r="EZ22" s="178"/>
      <c r="FA22" s="178"/>
      <c r="FB22" s="178"/>
      <c r="FC22" s="178"/>
      <c r="FD22" s="178"/>
      <c r="FE22" s="178"/>
      <c r="FF22" s="178"/>
      <c r="FG22" s="178"/>
      <c r="FH22" s="178"/>
      <c r="FI22" s="178"/>
      <c r="FJ22" s="178"/>
    </row>
    <row r="23" spans="1:170" x14ac:dyDescent="0.25">
      <c r="A23" s="193" t="s">
        <v>39</v>
      </c>
      <c r="B23" s="193"/>
      <c r="C23" s="193"/>
      <c r="D23" s="193"/>
      <c r="E23" s="193"/>
      <c r="F23" s="193"/>
      <c r="G23" s="193"/>
      <c r="H23" s="193"/>
      <c r="I23" s="193"/>
      <c r="J23" s="193"/>
      <c r="K23" s="193"/>
      <c r="L23" s="193"/>
      <c r="M23" s="193"/>
      <c r="N23" s="193"/>
      <c r="O23" s="193"/>
      <c r="P23" s="193"/>
      <c r="Q23" s="193"/>
      <c r="R23" s="193"/>
      <c r="U23" s="167"/>
      <c r="V23" s="193" t="s">
        <v>39</v>
      </c>
      <c r="AP23" s="167"/>
      <c r="AQ23" s="193" t="s">
        <v>39</v>
      </c>
      <c r="BK23" s="167"/>
      <c r="BL23" s="193" t="s">
        <v>39</v>
      </c>
      <c r="CF23" s="167"/>
      <c r="CG23" s="193" t="s">
        <v>39</v>
      </c>
      <c r="DA23" s="167"/>
      <c r="DB23" s="193" t="s">
        <v>39</v>
      </c>
      <c r="DW23" s="193" t="s">
        <v>39</v>
      </c>
      <c r="ER23" s="193" t="s">
        <v>39</v>
      </c>
      <c r="FL23" s="167"/>
    </row>
    <row r="24" spans="1:170" x14ac:dyDescent="0.25">
      <c r="A24" s="157" t="s">
        <v>21</v>
      </c>
      <c r="B24" s="155"/>
      <c r="C24" s="155"/>
      <c r="D24" s="155"/>
      <c r="E24" s="155"/>
      <c r="F24" s="155"/>
      <c r="G24" s="155"/>
      <c r="H24" s="155"/>
      <c r="I24" s="155"/>
      <c r="J24" s="155"/>
      <c r="K24" s="155"/>
      <c r="L24" s="155"/>
      <c r="M24" s="155"/>
      <c r="N24" s="155"/>
      <c r="O24" s="155"/>
      <c r="P24" s="155"/>
      <c r="Q24" s="155"/>
      <c r="R24" s="155"/>
      <c r="S24" s="155"/>
      <c r="T24" s="158" t="s">
        <v>22</v>
      </c>
      <c r="U24" s="191"/>
      <c r="V24" s="157" t="s">
        <v>21</v>
      </c>
      <c r="W24" s="166"/>
      <c r="X24" s="166"/>
      <c r="Y24" s="166"/>
      <c r="Z24" s="166"/>
      <c r="AA24" s="166"/>
      <c r="AB24" s="166"/>
      <c r="AC24" s="166"/>
      <c r="AD24" s="166"/>
      <c r="AE24" s="166"/>
      <c r="AF24" s="166"/>
      <c r="AG24" s="166"/>
      <c r="AH24" s="166"/>
      <c r="AI24" s="166"/>
      <c r="AJ24" s="166"/>
      <c r="AK24" s="166"/>
      <c r="AL24" s="166"/>
      <c r="AM24" s="166"/>
      <c r="AN24" s="166"/>
      <c r="AO24" s="158" t="s">
        <v>22</v>
      </c>
      <c r="AP24" s="191"/>
      <c r="AQ24" s="157" t="s">
        <v>21</v>
      </c>
      <c r="AR24" s="166"/>
      <c r="AS24" s="166"/>
      <c r="AT24" s="166"/>
      <c r="AU24" s="166"/>
      <c r="AV24" s="166"/>
      <c r="AW24" s="166"/>
      <c r="AX24" s="166"/>
      <c r="AY24" s="166"/>
      <c r="AZ24" s="166"/>
      <c r="BA24" s="166"/>
      <c r="BB24" s="166"/>
      <c r="BC24" s="166"/>
      <c r="BD24" s="166"/>
      <c r="BE24" s="166"/>
      <c r="BF24" s="166"/>
      <c r="BG24" s="166"/>
      <c r="BH24" s="166"/>
      <c r="BI24" s="166"/>
      <c r="BJ24" s="158" t="s">
        <v>22</v>
      </c>
      <c r="BK24" s="191"/>
      <c r="BL24" s="157" t="s">
        <v>21</v>
      </c>
      <c r="BM24" s="166"/>
      <c r="BN24" s="166"/>
      <c r="BO24" s="166"/>
      <c r="BP24" s="166"/>
      <c r="BQ24" s="166"/>
      <c r="BR24" s="166"/>
      <c r="BS24" s="166"/>
      <c r="BT24" s="166"/>
      <c r="BU24" s="166"/>
      <c r="BV24" s="166"/>
      <c r="BW24" s="166"/>
      <c r="BX24" s="166"/>
      <c r="BY24" s="166"/>
      <c r="BZ24" s="166"/>
      <c r="CA24" s="166"/>
      <c r="CB24" s="166"/>
      <c r="CC24" s="166"/>
      <c r="CD24" s="166"/>
      <c r="CE24" s="158" t="s">
        <v>22</v>
      </c>
      <c r="CF24" s="191"/>
      <c r="CG24" s="157" t="s">
        <v>21</v>
      </c>
      <c r="CH24" s="166"/>
      <c r="CI24" s="166"/>
      <c r="CJ24" s="166"/>
      <c r="CK24" s="166"/>
      <c r="CL24" s="166"/>
      <c r="CM24" s="166"/>
      <c r="CN24" s="166"/>
      <c r="CO24" s="166"/>
      <c r="CP24" s="166"/>
      <c r="CQ24" s="166"/>
      <c r="CR24" s="166"/>
      <c r="CS24" s="166"/>
      <c r="CT24" s="166"/>
      <c r="CU24" s="166"/>
      <c r="CV24" s="166"/>
      <c r="CW24" s="166"/>
      <c r="CX24" s="166"/>
      <c r="CY24" s="166"/>
      <c r="CZ24" s="158" t="s">
        <v>22</v>
      </c>
      <c r="DA24" s="191"/>
      <c r="DB24" s="157" t="s">
        <v>21</v>
      </c>
      <c r="DC24" s="166"/>
      <c r="DD24" s="166"/>
      <c r="DE24" s="166"/>
      <c r="DF24" s="166"/>
      <c r="DG24" s="166"/>
      <c r="DH24" s="166"/>
      <c r="DI24" s="166"/>
      <c r="DJ24" s="166"/>
      <c r="DK24" s="166"/>
      <c r="DL24" s="166"/>
      <c r="DM24" s="166"/>
      <c r="DN24" s="166"/>
      <c r="DO24" s="166"/>
      <c r="DP24" s="166"/>
      <c r="DQ24" s="166"/>
      <c r="DR24" s="166"/>
      <c r="DS24" s="166"/>
      <c r="DT24" s="166"/>
      <c r="DU24" s="158" t="s">
        <v>22</v>
      </c>
      <c r="DV24" s="191"/>
      <c r="DW24" s="157" t="s">
        <v>21</v>
      </c>
      <c r="DX24" s="166"/>
      <c r="DY24" s="166"/>
      <c r="DZ24" s="166"/>
      <c r="EA24" s="166"/>
      <c r="EB24" s="166"/>
      <c r="EC24" s="166"/>
      <c r="ED24" s="166"/>
      <c r="EE24" s="166"/>
      <c r="EF24" s="166"/>
      <c r="EG24" s="166"/>
      <c r="EH24" s="166"/>
      <c r="EI24" s="166"/>
      <c r="EJ24" s="166"/>
      <c r="EK24" s="166"/>
      <c r="EL24" s="166"/>
      <c r="EM24" s="166"/>
      <c r="EN24" s="166"/>
      <c r="EO24" s="166"/>
      <c r="EP24" s="158" t="s">
        <v>22</v>
      </c>
      <c r="EQ24" s="191"/>
      <c r="ER24" s="157" t="s">
        <v>21</v>
      </c>
      <c r="ES24" s="166"/>
      <c r="ET24" s="166"/>
      <c r="EU24" s="166"/>
      <c r="EV24" s="166"/>
      <c r="EW24" s="166"/>
      <c r="EX24" s="166"/>
      <c r="EY24" s="166"/>
      <c r="EZ24" s="166"/>
      <c r="FA24" s="166"/>
      <c r="FB24" s="166"/>
      <c r="FC24" s="166"/>
      <c r="FD24" s="166"/>
      <c r="FE24" s="166"/>
      <c r="FF24" s="166"/>
      <c r="FG24" s="166"/>
      <c r="FH24" s="166"/>
      <c r="FI24" s="166"/>
      <c r="FJ24" s="166"/>
      <c r="FK24" s="158" t="s">
        <v>22</v>
      </c>
      <c r="FL24" s="220"/>
      <c r="FM24" s="220"/>
      <c r="FN24" s="228" t="s">
        <v>359</v>
      </c>
    </row>
    <row r="25" spans="1:170" x14ac:dyDescent="0.25">
      <c r="A25" s="156">
        <v>1</v>
      </c>
      <c r="B25" s="156">
        <f t="shared" ref="B25:Q40" si="0">IF($A25&lt;B$18,0,IF($A25=B$18,B$17,IF($A25&gt;(((B$19-1)*B$20)+B$18),0,IF(ROUND(($A25-B$18)/B$20,0)=ROUND(($A25-B$18)/B$20,1),B$17,0))))</f>
        <v>0</v>
      </c>
      <c r="C25" s="156">
        <f t="shared" si="0"/>
        <v>0</v>
      </c>
      <c r="D25" s="156">
        <f t="shared" si="0"/>
        <v>0</v>
      </c>
      <c r="E25" s="156">
        <f t="shared" si="0"/>
        <v>20000</v>
      </c>
      <c r="F25" s="156">
        <f t="shared" si="0"/>
        <v>0</v>
      </c>
      <c r="G25" s="156">
        <f t="shared" si="0"/>
        <v>0</v>
      </c>
      <c r="H25" s="156">
        <f t="shared" si="0"/>
        <v>6500</v>
      </c>
      <c r="I25" s="156">
        <f t="shared" si="0"/>
        <v>0</v>
      </c>
      <c r="J25" s="156">
        <f t="shared" si="0"/>
        <v>0</v>
      </c>
      <c r="K25" s="156">
        <f t="shared" si="0"/>
        <v>0</v>
      </c>
      <c r="L25" s="156">
        <f t="shared" si="0"/>
        <v>0</v>
      </c>
      <c r="M25" s="156">
        <f t="shared" si="0"/>
        <v>0</v>
      </c>
      <c r="N25" s="156">
        <f t="shared" si="0"/>
        <v>0</v>
      </c>
      <c r="O25" s="156">
        <f t="shared" si="0"/>
        <v>0</v>
      </c>
      <c r="P25" s="156">
        <f t="shared" si="0"/>
        <v>0</v>
      </c>
      <c r="Q25" s="156">
        <f t="shared" si="0"/>
        <v>0</v>
      </c>
      <c r="R25" s="156">
        <f t="shared" ref="L25:S40" si="1">IF($A25&lt;R$18,0,IF($A25=R$18,R$17,IF($A25&gt;(((R$19-1)*R$20)+R$18),0,IF(ROUND(($A25-R$18)/R$20,0)=ROUND(($A25-R$18)/R$20,1),R$17,0))))</f>
        <v>0</v>
      </c>
      <c r="S25" s="156">
        <f t="shared" si="1"/>
        <v>0</v>
      </c>
      <c r="T25" s="159">
        <f>SUM(B25:S25)</f>
        <v>26500</v>
      </c>
      <c r="U25" s="192"/>
      <c r="V25" s="156">
        <v>1</v>
      </c>
      <c r="W25" s="156">
        <f t="shared" ref="W25:AL40" si="2">IF($A25&lt;W$18,0,IF($A25=W$18,W$17,IF($A25&gt;(((W$19-1)*W$20)+W$18),0,IF(ROUND(($A25-W$18)/W$20,0)=ROUND(($A25-W$18)/W$20,1),W$17,0))))</f>
        <v>0</v>
      </c>
      <c r="X25" s="156">
        <f t="shared" si="2"/>
        <v>0</v>
      </c>
      <c r="Y25" s="156">
        <f t="shared" si="2"/>
        <v>0</v>
      </c>
      <c r="Z25" s="156">
        <f t="shared" si="2"/>
        <v>0</v>
      </c>
      <c r="AA25" s="156">
        <f t="shared" si="2"/>
        <v>0</v>
      </c>
      <c r="AB25" s="156">
        <f t="shared" si="2"/>
        <v>0</v>
      </c>
      <c r="AC25" s="156">
        <f t="shared" si="2"/>
        <v>0</v>
      </c>
      <c r="AD25" s="156">
        <f t="shared" si="2"/>
        <v>0</v>
      </c>
      <c r="AE25" s="156">
        <f t="shared" si="2"/>
        <v>0</v>
      </c>
      <c r="AF25" s="156">
        <f t="shared" si="2"/>
        <v>0</v>
      </c>
      <c r="AG25" s="156">
        <f t="shared" si="2"/>
        <v>0</v>
      </c>
      <c r="AH25" s="156">
        <f t="shared" si="2"/>
        <v>0</v>
      </c>
      <c r="AI25" s="156">
        <f t="shared" si="2"/>
        <v>0</v>
      </c>
      <c r="AJ25" s="156">
        <f t="shared" si="2"/>
        <v>0</v>
      </c>
      <c r="AK25" s="156">
        <f t="shared" si="2"/>
        <v>0</v>
      </c>
      <c r="AL25" s="156">
        <f t="shared" si="2"/>
        <v>0</v>
      </c>
      <c r="AM25" s="156">
        <f t="shared" ref="AG25:AN40" si="3">IF($A25&lt;AM$18,0,IF($A25=AM$18,AM$17,IF($A25&gt;(((AM$19-1)*AM$20)+AM$18),0,IF(ROUND(($A25-AM$18)/AM$20,0)=ROUND(($A25-AM$18)/AM$20,1),AM$17,0))))</f>
        <v>0</v>
      </c>
      <c r="AN25" s="156">
        <f t="shared" si="3"/>
        <v>0</v>
      </c>
      <c r="AO25" s="159">
        <f>SUM(W25:AN25)</f>
        <v>0</v>
      </c>
      <c r="AP25" s="192"/>
      <c r="AQ25" s="156">
        <v>1</v>
      </c>
      <c r="AR25" s="156">
        <f t="shared" ref="AR25:BG40" si="4">IF($A25&lt;AR$18,0,IF($A25=AR$18,AR$17,IF($A25&gt;(((AR$19-1)*AR$20)+AR$18),0,IF(ROUND(($A25-AR$18)/AR$20,0)=ROUND(($A25-AR$18)/AR$20,1),AR$17,0))))</f>
        <v>0</v>
      </c>
      <c r="AS25" s="156">
        <f t="shared" si="4"/>
        <v>0</v>
      </c>
      <c r="AT25" s="156">
        <f t="shared" si="4"/>
        <v>0</v>
      </c>
      <c r="AU25" s="156">
        <f t="shared" si="4"/>
        <v>0</v>
      </c>
      <c r="AV25" s="156">
        <f t="shared" si="4"/>
        <v>0</v>
      </c>
      <c r="AW25" s="156">
        <f t="shared" si="4"/>
        <v>0</v>
      </c>
      <c r="AX25" s="156">
        <f t="shared" si="4"/>
        <v>0</v>
      </c>
      <c r="AY25" s="156">
        <f t="shared" si="4"/>
        <v>0</v>
      </c>
      <c r="AZ25" s="156">
        <f t="shared" si="4"/>
        <v>0</v>
      </c>
      <c r="BA25" s="156">
        <f t="shared" si="4"/>
        <v>0</v>
      </c>
      <c r="BB25" s="156">
        <f t="shared" si="4"/>
        <v>0</v>
      </c>
      <c r="BC25" s="156">
        <f t="shared" si="4"/>
        <v>0</v>
      </c>
      <c r="BD25" s="156">
        <f t="shared" si="4"/>
        <v>0</v>
      </c>
      <c r="BE25" s="156">
        <f t="shared" si="4"/>
        <v>0</v>
      </c>
      <c r="BF25" s="156">
        <f t="shared" si="4"/>
        <v>375000</v>
      </c>
      <c r="BG25" s="156">
        <f t="shared" si="4"/>
        <v>0</v>
      </c>
      <c r="BH25" s="156">
        <f t="shared" ref="BB25:BI40" si="5">IF($A25&lt;BH$18,0,IF($A25=BH$18,BH$17,IF($A25&gt;(((BH$19-1)*BH$20)+BH$18),0,IF(ROUND(($A25-BH$18)/BH$20,0)=ROUND(($A25-BH$18)/BH$20,1),BH$17,0))))</f>
        <v>0</v>
      </c>
      <c r="BI25" s="156">
        <f t="shared" si="5"/>
        <v>0</v>
      </c>
      <c r="BJ25" s="159">
        <f>SUM(AR25:BI25)</f>
        <v>375000</v>
      </c>
      <c r="BK25" s="192"/>
      <c r="BL25" s="156">
        <v>1</v>
      </c>
      <c r="BM25" s="156">
        <f t="shared" ref="BM25:CB40" si="6">IF($A25&lt;BM$18,0,IF($A25=BM$18,BM$17,IF($A25&gt;(((BM$19-1)*BM$20)+BM$18),0,IF(ROUND(($A25-BM$18)/BM$20,0)=ROUND(($A25-BM$18)/BM$20,1),BM$17,0))))</f>
        <v>0</v>
      </c>
      <c r="BN25" s="156">
        <f t="shared" si="6"/>
        <v>0</v>
      </c>
      <c r="BO25" s="156">
        <f t="shared" si="6"/>
        <v>0</v>
      </c>
      <c r="BP25" s="156">
        <f t="shared" si="6"/>
        <v>0</v>
      </c>
      <c r="BQ25" s="156">
        <f t="shared" si="6"/>
        <v>0</v>
      </c>
      <c r="BR25" s="156">
        <f t="shared" si="6"/>
        <v>0</v>
      </c>
      <c r="BS25" s="156">
        <f t="shared" si="6"/>
        <v>0</v>
      </c>
      <c r="BT25" s="156">
        <f t="shared" si="6"/>
        <v>0</v>
      </c>
      <c r="BU25" s="156">
        <f t="shared" si="6"/>
        <v>0</v>
      </c>
      <c r="BV25" s="156">
        <f t="shared" si="6"/>
        <v>0</v>
      </c>
      <c r="BW25" s="156">
        <f t="shared" si="6"/>
        <v>0</v>
      </c>
      <c r="BX25" s="156">
        <f t="shared" si="6"/>
        <v>0</v>
      </c>
      <c r="BY25" s="156">
        <f t="shared" si="6"/>
        <v>0</v>
      </c>
      <c r="BZ25" s="156">
        <f t="shared" si="6"/>
        <v>0</v>
      </c>
      <c r="CA25" s="156">
        <f t="shared" si="6"/>
        <v>0</v>
      </c>
      <c r="CB25" s="156">
        <f t="shared" si="6"/>
        <v>0</v>
      </c>
      <c r="CC25" s="156">
        <f t="shared" ref="BW25:CD40" si="7">IF($A25&lt;CC$18,0,IF($A25=CC$18,CC$17,IF($A25&gt;(((CC$19-1)*CC$20)+CC$18),0,IF(ROUND(($A25-CC$18)/CC$20,0)=ROUND(($A25-CC$18)/CC$20,1),CC$17,0))))</f>
        <v>0</v>
      </c>
      <c r="CD25" s="156">
        <f t="shared" si="7"/>
        <v>0</v>
      </c>
      <c r="CE25" s="159">
        <f>SUM(BM25:CD25)</f>
        <v>0</v>
      </c>
      <c r="CF25" s="192"/>
      <c r="CG25" s="156">
        <v>1</v>
      </c>
      <c r="CH25" s="156">
        <f t="shared" ref="CH25:CW40" si="8">IF($A25&lt;CH$18,0,IF($A25=CH$18,CH$17,IF($A25&gt;(((CH$19-1)*CH$20)+CH$18),0,IF(ROUND(($A25-CH$18)/CH$20,0)=ROUND(($A25-CH$18)/CH$20,1),CH$17,0))))</f>
        <v>0</v>
      </c>
      <c r="CI25" s="156">
        <f t="shared" si="8"/>
        <v>0</v>
      </c>
      <c r="CJ25" s="156">
        <f t="shared" si="8"/>
        <v>0</v>
      </c>
      <c r="CK25" s="156">
        <f t="shared" si="8"/>
        <v>0</v>
      </c>
      <c r="CL25" s="156">
        <f t="shared" si="8"/>
        <v>0</v>
      </c>
      <c r="CM25" s="156">
        <f t="shared" si="8"/>
        <v>0</v>
      </c>
      <c r="CN25" s="156">
        <f t="shared" si="8"/>
        <v>0</v>
      </c>
      <c r="CO25" s="156">
        <f t="shared" si="8"/>
        <v>0</v>
      </c>
      <c r="CP25" s="156">
        <f t="shared" si="8"/>
        <v>0</v>
      </c>
      <c r="CQ25" s="156">
        <f t="shared" si="8"/>
        <v>0</v>
      </c>
      <c r="CR25" s="156">
        <f t="shared" si="8"/>
        <v>0</v>
      </c>
      <c r="CS25" s="156">
        <f t="shared" si="8"/>
        <v>0</v>
      </c>
      <c r="CT25" s="156">
        <f t="shared" si="8"/>
        <v>0</v>
      </c>
      <c r="CU25" s="156">
        <f t="shared" si="8"/>
        <v>0</v>
      </c>
      <c r="CV25" s="156">
        <f t="shared" si="8"/>
        <v>0</v>
      </c>
      <c r="CW25" s="156">
        <f t="shared" si="8"/>
        <v>0</v>
      </c>
      <c r="CX25" s="156">
        <f t="shared" ref="CR25:CY40" si="9">IF($A25&lt;CX$18,0,IF($A25=CX$18,CX$17,IF($A25&gt;(((CX$19-1)*CX$20)+CX$18),0,IF(ROUND(($A25-CX$18)/CX$20,0)=ROUND(($A25-CX$18)/CX$20,1),CX$17,0))))</f>
        <v>0</v>
      </c>
      <c r="CY25" s="156">
        <f t="shared" si="9"/>
        <v>0</v>
      </c>
      <c r="CZ25" s="159">
        <f>SUM(CH25:CY25)</f>
        <v>0</v>
      </c>
      <c r="DA25" s="192"/>
      <c r="DB25" s="156">
        <v>1</v>
      </c>
      <c r="DC25" s="156">
        <f t="shared" ref="DC25:DR40" si="10">IF($A25&lt;DC$18,0,IF($A25=DC$18,DC$17,IF($A25&gt;(((DC$19-1)*DC$20)+DC$18),0,IF(ROUND(($A25-DC$18)/DC$20,0)=ROUND(($A25-DC$18)/DC$20,1),DC$17,0))))</f>
        <v>0</v>
      </c>
      <c r="DD25" s="156">
        <f t="shared" si="10"/>
        <v>0</v>
      </c>
      <c r="DE25" s="156">
        <f t="shared" si="10"/>
        <v>0</v>
      </c>
      <c r="DF25" s="156">
        <f t="shared" si="10"/>
        <v>0</v>
      </c>
      <c r="DG25" s="156">
        <f t="shared" si="10"/>
        <v>0</v>
      </c>
      <c r="DH25" s="156">
        <f t="shared" si="10"/>
        <v>0</v>
      </c>
      <c r="DI25" s="156">
        <f t="shared" si="10"/>
        <v>0</v>
      </c>
      <c r="DJ25" s="156">
        <f t="shared" si="10"/>
        <v>0</v>
      </c>
      <c r="DK25" s="156">
        <f t="shared" si="10"/>
        <v>0</v>
      </c>
      <c r="DL25" s="156">
        <f t="shared" si="10"/>
        <v>0</v>
      </c>
      <c r="DM25" s="156">
        <f t="shared" si="10"/>
        <v>0</v>
      </c>
      <c r="DN25" s="156">
        <f t="shared" si="10"/>
        <v>0</v>
      </c>
      <c r="DO25" s="156">
        <f t="shared" si="10"/>
        <v>0</v>
      </c>
      <c r="DP25" s="156">
        <f t="shared" si="10"/>
        <v>0</v>
      </c>
      <c r="DQ25" s="156">
        <f t="shared" si="10"/>
        <v>0</v>
      </c>
      <c r="DR25" s="156">
        <f t="shared" si="10"/>
        <v>0</v>
      </c>
      <c r="DS25" s="156">
        <f t="shared" ref="DM25:DT40" si="11">IF($A25&lt;DS$18,0,IF($A25=DS$18,DS$17,IF($A25&gt;(((DS$19-1)*DS$20)+DS$18),0,IF(ROUND(($A25-DS$18)/DS$20,0)=ROUND(($A25-DS$18)/DS$20,1),DS$17,0))))</f>
        <v>0</v>
      </c>
      <c r="DT25" s="156">
        <f t="shared" si="11"/>
        <v>0</v>
      </c>
      <c r="DU25" s="159">
        <f>SUM(DC25:DT25)</f>
        <v>0</v>
      </c>
      <c r="DV25" s="192"/>
      <c r="DW25" s="156">
        <v>1</v>
      </c>
      <c r="DX25" s="156">
        <f t="shared" ref="DX25:EM40" si="12">IF($A25&lt;DX$18,0,IF($A25=DX$18,DX$17,IF($A25&gt;(((DX$19-1)*DX$20)+DX$18),0,IF(ROUND(($A25-DX$18)/DX$20,0)=ROUND(($A25-DX$18)/DX$20,1),DX$17,0))))</f>
        <v>0</v>
      </c>
      <c r="DY25" s="156">
        <f t="shared" si="12"/>
        <v>0</v>
      </c>
      <c r="DZ25" s="156">
        <f t="shared" si="12"/>
        <v>0</v>
      </c>
      <c r="EA25" s="156">
        <f t="shared" si="12"/>
        <v>0</v>
      </c>
      <c r="EB25" s="156">
        <f t="shared" si="12"/>
        <v>0</v>
      </c>
      <c r="EC25" s="156">
        <f t="shared" si="12"/>
        <v>0</v>
      </c>
      <c r="ED25" s="156">
        <f t="shared" si="12"/>
        <v>0</v>
      </c>
      <c r="EE25" s="156">
        <f t="shared" si="12"/>
        <v>0</v>
      </c>
      <c r="EF25" s="156">
        <f t="shared" si="12"/>
        <v>0</v>
      </c>
      <c r="EG25" s="156">
        <f t="shared" si="12"/>
        <v>0</v>
      </c>
      <c r="EH25" s="156">
        <f t="shared" si="12"/>
        <v>0</v>
      </c>
      <c r="EI25" s="156">
        <f t="shared" si="12"/>
        <v>0</v>
      </c>
      <c r="EJ25" s="156">
        <f t="shared" si="12"/>
        <v>0</v>
      </c>
      <c r="EK25" s="156">
        <f t="shared" si="12"/>
        <v>0</v>
      </c>
      <c r="EL25" s="156">
        <f t="shared" si="12"/>
        <v>0</v>
      </c>
      <c r="EM25" s="156">
        <f t="shared" si="12"/>
        <v>0</v>
      </c>
      <c r="EN25" s="156">
        <f t="shared" ref="EH25:EO40" si="13">IF($A25&lt;EN$18,0,IF($A25=EN$18,EN$17,IF($A25&gt;(((EN$19-1)*EN$20)+EN$18),0,IF(ROUND(($A25-EN$18)/EN$20,0)=ROUND(($A25-EN$18)/EN$20,1),EN$17,0))))</f>
        <v>0</v>
      </c>
      <c r="EO25" s="156">
        <f t="shared" si="13"/>
        <v>0</v>
      </c>
      <c r="EP25" s="159">
        <f>SUM(DX25:EO25)</f>
        <v>0</v>
      </c>
      <c r="EQ25" s="192"/>
      <c r="ER25" s="156">
        <v>1</v>
      </c>
      <c r="ES25" s="156">
        <f t="shared" ref="ES25:FH40" si="14">IF($A25&lt;ES$18,0,IF($A25=ES$18,ES$17,IF($A25&gt;(((ES$19-1)*ES$20)+ES$18),0,IF(ROUND(($A25-ES$18)/ES$20,0)=ROUND(($A25-ES$18)/ES$20,1),ES$17,0))))</f>
        <v>1000</v>
      </c>
      <c r="ET25" s="156">
        <f t="shared" si="14"/>
        <v>10000</v>
      </c>
      <c r="EU25" s="156">
        <f t="shared" si="14"/>
        <v>0</v>
      </c>
      <c r="EV25" s="156">
        <f t="shared" si="14"/>
        <v>10416.666666666668</v>
      </c>
      <c r="EW25" s="156">
        <f t="shared" si="14"/>
        <v>5000</v>
      </c>
      <c r="EX25" s="156">
        <f t="shared" si="14"/>
        <v>0</v>
      </c>
      <c r="EY25" s="156">
        <f t="shared" si="14"/>
        <v>20833.333333333336</v>
      </c>
      <c r="EZ25" s="156">
        <f t="shared" si="14"/>
        <v>0</v>
      </c>
      <c r="FA25" s="156">
        <f t="shared" si="14"/>
        <v>0</v>
      </c>
      <c r="FB25" s="156">
        <f t="shared" si="14"/>
        <v>0</v>
      </c>
      <c r="FC25" s="156">
        <f t="shared" si="14"/>
        <v>0</v>
      </c>
      <c r="FD25" s="156">
        <f t="shared" si="14"/>
        <v>0</v>
      </c>
      <c r="FE25" s="156">
        <f t="shared" si="14"/>
        <v>0</v>
      </c>
      <c r="FF25" s="156">
        <f t="shared" si="14"/>
        <v>0</v>
      </c>
      <c r="FG25" s="156">
        <f t="shared" si="14"/>
        <v>4800</v>
      </c>
      <c r="FH25" s="156">
        <f t="shared" si="14"/>
        <v>0</v>
      </c>
      <c r="FI25" s="156">
        <f t="shared" ref="FC25:FJ40" si="15">IF($A25&lt;FI$18,0,IF($A25=FI$18,FI$17,IF($A25&gt;(((FI$19-1)*FI$20)+FI$18),0,IF(ROUND(($A25-FI$18)/FI$20,0)=ROUND(($A25-FI$18)/FI$20,1),FI$17,0))))</f>
        <v>12000</v>
      </c>
      <c r="FJ25" s="156">
        <f t="shared" si="15"/>
        <v>0</v>
      </c>
      <c r="FK25" s="159">
        <f>SUM(ES25:FJ25)</f>
        <v>64050</v>
      </c>
      <c r="FL25" s="220"/>
      <c r="FM25" s="220"/>
      <c r="FN25" s="220">
        <f>+T25+AO25+BJ25+CE25+CZ25+DU25+EP25+FK25</f>
        <v>465550</v>
      </c>
    </row>
    <row r="26" spans="1:170" x14ac:dyDescent="0.25">
      <c r="A26" s="156">
        <v>2</v>
      </c>
      <c r="B26" s="156">
        <f t="shared" si="0"/>
        <v>0</v>
      </c>
      <c r="C26" s="156">
        <f t="shared" si="0"/>
        <v>0</v>
      </c>
      <c r="D26" s="156">
        <f t="shared" si="0"/>
        <v>0</v>
      </c>
      <c r="E26" s="156">
        <f t="shared" si="0"/>
        <v>0</v>
      </c>
      <c r="F26" s="156">
        <f t="shared" si="0"/>
        <v>0</v>
      </c>
      <c r="G26" s="156">
        <f t="shared" si="0"/>
        <v>0</v>
      </c>
      <c r="H26" s="156">
        <f t="shared" si="0"/>
        <v>0</v>
      </c>
      <c r="I26" s="156">
        <f t="shared" si="0"/>
        <v>0</v>
      </c>
      <c r="J26" s="156">
        <f t="shared" si="0"/>
        <v>0</v>
      </c>
      <c r="K26" s="156">
        <f t="shared" si="0"/>
        <v>0</v>
      </c>
      <c r="L26" s="156">
        <f t="shared" si="1"/>
        <v>0</v>
      </c>
      <c r="M26" s="156">
        <f t="shared" si="1"/>
        <v>0</v>
      </c>
      <c r="N26" s="156">
        <f t="shared" si="1"/>
        <v>0</v>
      </c>
      <c r="O26" s="156">
        <f t="shared" si="1"/>
        <v>0</v>
      </c>
      <c r="P26" s="156">
        <f t="shared" si="1"/>
        <v>0</v>
      </c>
      <c r="Q26" s="156">
        <f t="shared" si="1"/>
        <v>0</v>
      </c>
      <c r="R26" s="156">
        <f t="shared" si="1"/>
        <v>0</v>
      </c>
      <c r="S26" s="156">
        <f t="shared" si="1"/>
        <v>0</v>
      </c>
      <c r="T26" s="159">
        <f t="shared" ref="T26:T49" si="16">SUM(B26:S26)</f>
        <v>0</v>
      </c>
      <c r="U26" s="192"/>
      <c r="V26" s="156">
        <v>2</v>
      </c>
      <c r="W26" s="156">
        <f t="shared" si="2"/>
        <v>0</v>
      </c>
      <c r="X26" s="156">
        <f t="shared" si="2"/>
        <v>0</v>
      </c>
      <c r="Y26" s="156">
        <f t="shared" si="2"/>
        <v>0</v>
      </c>
      <c r="Z26" s="156">
        <f t="shared" si="2"/>
        <v>0</v>
      </c>
      <c r="AA26" s="156">
        <f t="shared" si="2"/>
        <v>0</v>
      </c>
      <c r="AB26" s="156">
        <f t="shared" si="2"/>
        <v>0</v>
      </c>
      <c r="AC26" s="156">
        <f t="shared" si="2"/>
        <v>0</v>
      </c>
      <c r="AD26" s="156">
        <f t="shared" si="2"/>
        <v>0</v>
      </c>
      <c r="AE26" s="156">
        <f t="shared" si="2"/>
        <v>0</v>
      </c>
      <c r="AF26" s="156">
        <f t="shared" si="2"/>
        <v>0</v>
      </c>
      <c r="AG26" s="156">
        <f t="shared" si="3"/>
        <v>0</v>
      </c>
      <c r="AH26" s="156">
        <f t="shared" si="3"/>
        <v>0</v>
      </c>
      <c r="AI26" s="156">
        <f t="shared" si="3"/>
        <v>75000</v>
      </c>
      <c r="AJ26" s="156">
        <f t="shared" si="3"/>
        <v>30000</v>
      </c>
      <c r="AK26" s="156">
        <f t="shared" si="3"/>
        <v>0</v>
      </c>
      <c r="AL26" s="156">
        <f t="shared" si="3"/>
        <v>0</v>
      </c>
      <c r="AM26" s="156">
        <f t="shared" si="3"/>
        <v>0</v>
      </c>
      <c r="AN26" s="156">
        <f t="shared" si="3"/>
        <v>0</v>
      </c>
      <c r="AO26" s="159">
        <f t="shared" ref="AO26:AO49" si="17">SUM(W26:AN26)</f>
        <v>105000</v>
      </c>
      <c r="AP26" s="192"/>
      <c r="AQ26" s="156">
        <v>2</v>
      </c>
      <c r="AR26" s="156">
        <f t="shared" si="4"/>
        <v>0</v>
      </c>
      <c r="AS26" s="156">
        <f t="shared" si="4"/>
        <v>0</v>
      </c>
      <c r="AT26" s="156">
        <f t="shared" si="4"/>
        <v>0</v>
      </c>
      <c r="AU26" s="156">
        <f t="shared" si="4"/>
        <v>0</v>
      </c>
      <c r="AV26" s="156">
        <f t="shared" si="4"/>
        <v>0</v>
      </c>
      <c r="AW26" s="156">
        <f t="shared" si="4"/>
        <v>0</v>
      </c>
      <c r="AX26" s="156">
        <f t="shared" si="4"/>
        <v>0</v>
      </c>
      <c r="AY26" s="156">
        <f t="shared" si="4"/>
        <v>0</v>
      </c>
      <c r="AZ26" s="156">
        <f t="shared" si="4"/>
        <v>0</v>
      </c>
      <c r="BA26" s="156">
        <f t="shared" si="4"/>
        <v>0</v>
      </c>
      <c r="BB26" s="156">
        <f t="shared" si="5"/>
        <v>0</v>
      </c>
      <c r="BC26" s="156">
        <f t="shared" si="5"/>
        <v>0</v>
      </c>
      <c r="BD26" s="156">
        <f t="shared" si="5"/>
        <v>0</v>
      </c>
      <c r="BE26" s="156">
        <f t="shared" si="5"/>
        <v>0</v>
      </c>
      <c r="BF26" s="156">
        <f t="shared" si="5"/>
        <v>0</v>
      </c>
      <c r="BG26" s="156">
        <f t="shared" si="5"/>
        <v>50000</v>
      </c>
      <c r="BH26" s="156">
        <f t="shared" si="5"/>
        <v>0</v>
      </c>
      <c r="BI26" s="156">
        <f t="shared" si="5"/>
        <v>0</v>
      </c>
      <c r="BJ26" s="159">
        <f t="shared" ref="BJ26:BJ49" si="18">SUM(AR26:BI26)</f>
        <v>50000</v>
      </c>
      <c r="BK26" s="192"/>
      <c r="BL26" s="156">
        <v>2</v>
      </c>
      <c r="BM26" s="156">
        <f t="shared" si="6"/>
        <v>0</v>
      </c>
      <c r="BN26" s="156">
        <f t="shared" si="6"/>
        <v>0</v>
      </c>
      <c r="BO26" s="156">
        <f t="shared" si="6"/>
        <v>0</v>
      </c>
      <c r="BP26" s="156">
        <f t="shared" si="6"/>
        <v>0</v>
      </c>
      <c r="BQ26" s="156">
        <f t="shared" si="6"/>
        <v>0</v>
      </c>
      <c r="BR26" s="156">
        <f t="shared" si="6"/>
        <v>0</v>
      </c>
      <c r="BS26" s="156">
        <f t="shared" si="6"/>
        <v>0</v>
      </c>
      <c r="BT26" s="156">
        <f t="shared" si="6"/>
        <v>0</v>
      </c>
      <c r="BU26" s="156">
        <f t="shared" si="6"/>
        <v>0</v>
      </c>
      <c r="BV26" s="156">
        <f t="shared" si="6"/>
        <v>0</v>
      </c>
      <c r="BW26" s="156">
        <f t="shared" si="7"/>
        <v>0</v>
      </c>
      <c r="BX26" s="156">
        <f t="shared" si="7"/>
        <v>0</v>
      </c>
      <c r="BY26" s="156">
        <f t="shared" si="7"/>
        <v>0</v>
      </c>
      <c r="BZ26" s="156">
        <f t="shared" si="7"/>
        <v>0</v>
      </c>
      <c r="CA26" s="156">
        <f t="shared" si="7"/>
        <v>0</v>
      </c>
      <c r="CB26" s="156">
        <f t="shared" si="7"/>
        <v>0</v>
      </c>
      <c r="CC26" s="156">
        <f t="shared" si="7"/>
        <v>0</v>
      </c>
      <c r="CD26" s="156">
        <f t="shared" si="7"/>
        <v>0</v>
      </c>
      <c r="CE26" s="159">
        <f t="shared" ref="CE26:CE49" si="19">SUM(BM26:CD26)</f>
        <v>0</v>
      </c>
      <c r="CF26" s="192"/>
      <c r="CG26" s="156">
        <v>2</v>
      </c>
      <c r="CH26" s="156">
        <f t="shared" si="8"/>
        <v>0</v>
      </c>
      <c r="CI26" s="156">
        <f t="shared" si="8"/>
        <v>0</v>
      </c>
      <c r="CJ26" s="156">
        <f t="shared" si="8"/>
        <v>0</v>
      </c>
      <c r="CK26" s="156">
        <f t="shared" si="8"/>
        <v>0</v>
      </c>
      <c r="CL26" s="156">
        <f t="shared" si="8"/>
        <v>0</v>
      </c>
      <c r="CM26" s="156">
        <f t="shared" si="8"/>
        <v>0</v>
      </c>
      <c r="CN26" s="156">
        <f t="shared" si="8"/>
        <v>0</v>
      </c>
      <c r="CO26" s="156">
        <f t="shared" si="8"/>
        <v>0</v>
      </c>
      <c r="CP26" s="156">
        <f t="shared" si="8"/>
        <v>0</v>
      </c>
      <c r="CQ26" s="156">
        <f t="shared" si="8"/>
        <v>0</v>
      </c>
      <c r="CR26" s="156">
        <f t="shared" si="9"/>
        <v>0</v>
      </c>
      <c r="CS26" s="156">
        <f t="shared" si="9"/>
        <v>0</v>
      </c>
      <c r="CT26" s="156">
        <f t="shared" si="9"/>
        <v>0</v>
      </c>
      <c r="CU26" s="156">
        <f t="shared" si="9"/>
        <v>0</v>
      </c>
      <c r="CV26" s="156">
        <f t="shared" si="9"/>
        <v>0</v>
      </c>
      <c r="CW26" s="156">
        <f t="shared" si="9"/>
        <v>0</v>
      </c>
      <c r="CX26" s="156">
        <f t="shared" si="9"/>
        <v>0</v>
      </c>
      <c r="CY26" s="156">
        <f t="shared" si="9"/>
        <v>0</v>
      </c>
      <c r="CZ26" s="159">
        <f t="shared" ref="CZ26:CZ49" si="20">SUM(CH26:CY26)</f>
        <v>0</v>
      </c>
      <c r="DA26" s="192"/>
      <c r="DB26" s="156">
        <v>2</v>
      </c>
      <c r="DC26" s="156">
        <f t="shared" si="10"/>
        <v>0</v>
      </c>
      <c r="DD26" s="156">
        <f t="shared" si="10"/>
        <v>0</v>
      </c>
      <c r="DE26" s="156">
        <f t="shared" si="10"/>
        <v>0</v>
      </c>
      <c r="DF26" s="156">
        <f t="shared" si="10"/>
        <v>0</v>
      </c>
      <c r="DG26" s="156">
        <f t="shared" si="10"/>
        <v>0</v>
      </c>
      <c r="DH26" s="156">
        <f t="shared" si="10"/>
        <v>0</v>
      </c>
      <c r="DI26" s="156">
        <f t="shared" si="10"/>
        <v>0</v>
      </c>
      <c r="DJ26" s="156">
        <f t="shared" si="10"/>
        <v>0</v>
      </c>
      <c r="DK26" s="156">
        <f t="shared" si="10"/>
        <v>0</v>
      </c>
      <c r="DL26" s="156">
        <f t="shared" si="10"/>
        <v>0</v>
      </c>
      <c r="DM26" s="156">
        <f t="shared" si="11"/>
        <v>0</v>
      </c>
      <c r="DN26" s="156">
        <f t="shared" si="11"/>
        <v>0</v>
      </c>
      <c r="DO26" s="156">
        <f t="shared" si="11"/>
        <v>0</v>
      </c>
      <c r="DP26" s="156">
        <f t="shared" si="11"/>
        <v>0</v>
      </c>
      <c r="DQ26" s="156">
        <f t="shared" si="11"/>
        <v>0</v>
      </c>
      <c r="DR26" s="156">
        <f t="shared" si="11"/>
        <v>0</v>
      </c>
      <c r="DS26" s="156">
        <f t="shared" si="11"/>
        <v>0</v>
      </c>
      <c r="DT26" s="156">
        <f t="shared" si="11"/>
        <v>0</v>
      </c>
      <c r="DU26" s="159">
        <f t="shared" ref="DU26:DU49" si="21">SUM(DC26:DT26)</f>
        <v>0</v>
      </c>
      <c r="DV26" s="192"/>
      <c r="DW26" s="156">
        <v>2</v>
      </c>
      <c r="DX26" s="156">
        <f t="shared" si="12"/>
        <v>0</v>
      </c>
      <c r="DY26" s="156">
        <f t="shared" si="12"/>
        <v>0</v>
      </c>
      <c r="DZ26" s="156">
        <f t="shared" si="12"/>
        <v>0</v>
      </c>
      <c r="EA26" s="156">
        <f t="shared" si="12"/>
        <v>0</v>
      </c>
      <c r="EB26" s="156">
        <f t="shared" si="12"/>
        <v>0</v>
      </c>
      <c r="EC26" s="156">
        <f t="shared" si="12"/>
        <v>0</v>
      </c>
      <c r="ED26" s="156">
        <f t="shared" si="12"/>
        <v>0</v>
      </c>
      <c r="EE26" s="156">
        <f t="shared" si="12"/>
        <v>0</v>
      </c>
      <c r="EF26" s="156">
        <f t="shared" si="12"/>
        <v>0</v>
      </c>
      <c r="EG26" s="156">
        <f t="shared" si="12"/>
        <v>0</v>
      </c>
      <c r="EH26" s="156">
        <f t="shared" si="13"/>
        <v>0</v>
      </c>
      <c r="EI26" s="156">
        <f t="shared" si="13"/>
        <v>0</v>
      </c>
      <c r="EJ26" s="156">
        <f t="shared" si="13"/>
        <v>0</v>
      </c>
      <c r="EK26" s="156">
        <f t="shared" si="13"/>
        <v>0</v>
      </c>
      <c r="EL26" s="156">
        <f t="shared" si="13"/>
        <v>0</v>
      </c>
      <c r="EM26" s="156">
        <f t="shared" si="13"/>
        <v>0</v>
      </c>
      <c r="EN26" s="156">
        <f t="shared" si="13"/>
        <v>0</v>
      </c>
      <c r="EO26" s="156">
        <f t="shared" si="13"/>
        <v>0</v>
      </c>
      <c r="EP26" s="159">
        <f t="shared" ref="EP26:EP49" si="22">SUM(DX26:EO26)</f>
        <v>0</v>
      </c>
      <c r="EQ26" s="192"/>
      <c r="ER26" s="156">
        <v>2</v>
      </c>
      <c r="ES26" s="156">
        <f t="shared" si="14"/>
        <v>1000</v>
      </c>
      <c r="ET26" s="156">
        <f t="shared" si="14"/>
        <v>10000</v>
      </c>
      <c r="EU26" s="156">
        <f t="shared" si="14"/>
        <v>0</v>
      </c>
      <c r="EV26" s="156">
        <f t="shared" si="14"/>
        <v>10416.666666666668</v>
      </c>
      <c r="EW26" s="156">
        <f t="shared" si="14"/>
        <v>5000</v>
      </c>
      <c r="EX26" s="156">
        <f t="shared" si="14"/>
        <v>0</v>
      </c>
      <c r="EY26" s="156">
        <f t="shared" si="14"/>
        <v>20833.333333333336</v>
      </c>
      <c r="EZ26" s="156">
        <f t="shared" si="14"/>
        <v>0</v>
      </c>
      <c r="FA26" s="156">
        <f t="shared" si="14"/>
        <v>0</v>
      </c>
      <c r="FB26" s="156">
        <f t="shared" si="14"/>
        <v>0</v>
      </c>
      <c r="FC26" s="156">
        <f t="shared" si="15"/>
        <v>0</v>
      </c>
      <c r="FD26" s="156">
        <f t="shared" si="15"/>
        <v>0</v>
      </c>
      <c r="FE26" s="156">
        <f t="shared" si="15"/>
        <v>0</v>
      </c>
      <c r="FF26" s="156">
        <f t="shared" si="15"/>
        <v>0</v>
      </c>
      <c r="FG26" s="156">
        <f t="shared" si="15"/>
        <v>4800</v>
      </c>
      <c r="FH26" s="156">
        <f t="shared" si="15"/>
        <v>0</v>
      </c>
      <c r="FI26" s="156">
        <f t="shared" si="15"/>
        <v>12000</v>
      </c>
      <c r="FJ26" s="156">
        <f t="shared" si="15"/>
        <v>0</v>
      </c>
      <c r="FK26" s="159">
        <f t="shared" ref="FK26:FK49" si="23">SUM(ES26:FJ26)</f>
        <v>64050</v>
      </c>
      <c r="FL26" s="220"/>
      <c r="FM26" s="220"/>
      <c r="FN26" s="220">
        <f t="shared" ref="FN26:FN49" si="24">+T26+AO26+BJ26+CE26+CZ26+DU26+EP26+FK26</f>
        <v>219050</v>
      </c>
    </row>
    <row r="27" spans="1:170" x14ac:dyDescent="0.25">
      <c r="A27" s="156">
        <v>3</v>
      </c>
      <c r="B27" s="156">
        <f t="shared" si="0"/>
        <v>0</v>
      </c>
      <c r="C27" s="156">
        <f t="shared" si="0"/>
        <v>0</v>
      </c>
      <c r="D27" s="156">
        <f t="shared" si="0"/>
        <v>0</v>
      </c>
      <c r="E27" s="156">
        <f t="shared" si="0"/>
        <v>0</v>
      </c>
      <c r="F27" s="156">
        <f t="shared" si="0"/>
        <v>0</v>
      </c>
      <c r="G27" s="156">
        <f t="shared" si="0"/>
        <v>0</v>
      </c>
      <c r="H27" s="156">
        <f t="shared" si="0"/>
        <v>0</v>
      </c>
      <c r="I27" s="156">
        <f t="shared" si="0"/>
        <v>0</v>
      </c>
      <c r="J27" s="156">
        <f t="shared" si="0"/>
        <v>0</v>
      </c>
      <c r="K27" s="156">
        <f t="shared" si="0"/>
        <v>0</v>
      </c>
      <c r="L27" s="156">
        <f t="shared" si="1"/>
        <v>0</v>
      </c>
      <c r="M27" s="156">
        <f t="shared" si="1"/>
        <v>0</v>
      </c>
      <c r="N27" s="156">
        <f t="shared" si="1"/>
        <v>0</v>
      </c>
      <c r="O27" s="156">
        <f t="shared" si="1"/>
        <v>0</v>
      </c>
      <c r="P27" s="156">
        <f t="shared" si="1"/>
        <v>0</v>
      </c>
      <c r="Q27" s="156">
        <f t="shared" si="1"/>
        <v>0</v>
      </c>
      <c r="R27" s="156">
        <f t="shared" si="1"/>
        <v>0</v>
      </c>
      <c r="S27" s="156">
        <f t="shared" si="1"/>
        <v>0</v>
      </c>
      <c r="T27" s="159">
        <f t="shared" si="16"/>
        <v>0</v>
      </c>
      <c r="U27" s="192"/>
      <c r="V27" s="156">
        <v>3</v>
      </c>
      <c r="W27" s="156">
        <f t="shared" si="2"/>
        <v>0</v>
      </c>
      <c r="X27" s="156">
        <f t="shared" si="2"/>
        <v>0</v>
      </c>
      <c r="Y27" s="156">
        <f t="shared" si="2"/>
        <v>0</v>
      </c>
      <c r="Z27" s="156">
        <f t="shared" si="2"/>
        <v>0</v>
      </c>
      <c r="AA27" s="156">
        <f t="shared" si="2"/>
        <v>400000</v>
      </c>
      <c r="AB27" s="156">
        <f t="shared" si="2"/>
        <v>0</v>
      </c>
      <c r="AC27" s="156">
        <f t="shared" si="2"/>
        <v>0</v>
      </c>
      <c r="AD27" s="156">
        <f t="shared" si="2"/>
        <v>0</v>
      </c>
      <c r="AE27" s="156">
        <f t="shared" si="2"/>
        <v>0</v>
      </c>
      <c r="AF27" s="156">
        <f t="shared" si="2"/>
        <v>0</v>
      </c>
      <c r="AG27" s="156">
        <f t="shared" si="3"/>
        <v>0</v>
      </c>
      <c r="AH27" s="156">
        <f t="shared" si="3"/>
        <v>0</v>
      </c>
      <c r="AI27" s="156">
        <f t="shared" si="3"/>
        <v>0</v>
      </c>
      <c r="AJ27" s="156">
        <f t="shared" si="3"/>
        <v>0</v>
      </c>
      <c r="AK27" s="156">
        <f t="shared" si="3"/>
        <v>60000</v>
      </c>
      <c r="AL27" s="156">
        <f t="shared" si="3"/>
        <v>0</v>
      </c>
      <c r="AM27" s="156">
        <f t="shared" si="3"/>
        <v>0</v>
      </c>
      <c r="AN27" s="156">
        <f t="shared" si="3"/>
        <v>0</v>
      </c>
      <c r="AO27" s="159">
        <f t="shared" si="17"/>
        <v>460000</v>
      </c>
      <c r="AP27" s="192"/>
      <c r="AQ27" s="156">
        <v>3</v>
      </c>
      <c r="AR27" s="156">
        <f t="shared" si="4"/>
        <v>2500</v>
      </c>
      <c r="AS27" s="156">
        <f t="shared" si="4"/>
        <v>0</v>
      </c>
      <c r="AT27" s="156">
        <f t="shared" si="4"/>
        <v>0</v>
      </c>
      <c r="AU27" s="156">
        <f t="shared" si="4"/>
        <v>20000</v>
      </c>
      <c r="AV27" s="156">
        <f t="shared" si="4"/>
        <v>0</v>
      </c>
      <c r="AW27" s="156">
        <f t="shared" si="4"/>
        <v>0</v>
      </c>
      <c r="AX27" s="156">
        <f t="shared" si="4"/>
        <v>4000</v>
      </c>
      <c r="AY27" s="156">
        <f t="shared" si="4"/>
        <v>0</v>
      </c>
      <c r="AZ27" s="156">
        <f t="shared" si="4"/>
        <v>0</v>
      </c>
      <c r="BA27" s="156">
        <f t="shared" si="4"/>
        <v>0</v>
      </c>
      <c r="BB27" s="156">
        <f t="shared" si="5"/>
        <v>0</v>
      </c>
      <c r="BC27" s="156">
        <f t="shared" si="5"/>
        <v>0</v>
      </c>
      <c r="BD27" s="156">
        <f t="shared" si="5"/>
        <v>0</v>
      </c>
      <c r="BE27" s="156">
        <f t="shared" si="5"/>
        <v>0</v>
      </c>
      <c r="BF27" s="156">
        <f t="shared" si="5"/>
        <v>0</v>
      </c>
      <c r="BG27" s="156">
        <f t="shared" si="5"/>
        <v>50000</v>
      </c>
      <c r="BH27" s="156">
        <f t="shared" si="5"/>
        <v>0</v>
      </c>
      <c r="BI27" s="156">
        <f t="shared" si="5"/>
        <v>0</v>
      </c>
      <c r="BJ27" s="159">
        <f t="shared" si="18"/>
        <v>76500</v>
      </c>
      <c r="BK27" s="192"/>
      <c r="BL27" s="156">
        <v>3</v>
      </c>
      <c r="BM27" s="156">
        <f t="shared" si="6"/>
        <v>0</v>
      </c>
      <c r="BN27" s="156">
        <f t="shared" si="6"/>
        <v>0</v>
      </c>
      <c r="BO27" s="156">
        <f t="shared" si="6"/>
        <v>0</v>
      </c>
      <c r="BP27" s="156">
        <f t="shared" si="6"/>
        <v>0</v>
      </c>
      <c r="BQ27" s="156">
        <f t="shared" si="6"/>
        <v>0</v>
      </c>
      <c r="BR27" s="156">
        <f t="shared" si="6"/>
        <v>0</v>
      </c>
      <c r="BS27" s="156">
        <f t="shared" si="6"/>
        <v>0</v>
      </c>
      <c r="BT27" s="156">
        <f t="shared" si="6"/>
        <v>0</v>
      </c>
      <c r="BU27" s="156">
        <f t="shared" si="6"/>
        <v>0</v>
      </c>
      <c r="BV27" s="156">
        <f t="shared" si="6"/>
        <v>0</v>
      </c>
      <c r="BW27" s="156">
        <f t="shared" si="7"/>
        <v>0</v>
      </c>
      <c r="BX27" s="156">
        <f t="shared" si="7"/>
        <v>0</v>
      </c>
      <c r="BY27" s="156">
        <f t="shared" si="7"/>
        <v>0</v>
      </c>
      <c r="BZ27" s="156">
        <f t="shared" si="7"/>
        <v>0</v>
      </c>
      <c r="CA27" s="156">
        <f t="shared" si="7"/>
        <v>0</v>
      </c>
      <c r="CB27" s="156">
        <f t="shared" si="7"/>
        <v>0</v>
      </c>
      <c r="CC27" s="156">
        <f t="shared" si="7"/>
        <v>0</v>
      </c>
      <c r="CD27" s="156">
        <f t="shared" si="7"/>
        <v>0</v>
      </c>
      <c r="CE27" s="159">
        <f t="shared" si="19"/>
        <v>0</v>
      </c>
      <c r="CF27" s="192"/>
      <c r="CG27" s="156">
        <v>3</v>
      </c>
      <c r="CH27" s="156">
        <f t="shared" si="8"/>
        <v>0</v>
      </c>
      <c r="CI27" s="156">
        <f t="shared" si="8"/>
        <v>0</v>
      </c>
      <c r="CJ27" s="156">
        <f t="shared" si="8"/>
        <v>0</v>
      </c>
      <c r="CK27" s="156">
        <f t="shared" si="8"/>
        <v>0</v>
      </c>
      <c r="CL27" s="156">
        <f t="shared" si="8"/>
        <v>0</v>
      </c>
      <c r="CM27" s="156">
        <f t="shared" si="8"/>
        <v>0</v>
      </c>
      <c r="CN27" s="156">
        <f t="shared" si="8"/>
        <v>0</v>
      </c>
      <c r="CO27" s="156">
        <f t="shared" si="8"/>
        <v>0</v>
      </c>
      <c r="CP27" s="156">
        <f t="shared" si="8"/>
        <v>0</v>
      </c>
      <c r="CQ27" s="156">
        <f t="shared" si="8"/>
        <v>0</v>
      </c>
      <c r="CR27" s="156">
        <f t="shared" si="9"/>
        <v>0</v>
      </c>
      <c r="CS27" s="156">
        <f t="shared" si="9"/>
        <v>0</v>
      </c>
      <c r="CT27" s="156">
        <f t="shared" si="9"/>
        <v>0</v>
      </c>
      <c r="CU27" s="156">
        <f t="shared" si="9"/>
        <v>0</v>
      </c>
      <c r="CV27" s="156">
        <f t="shared" si="9"/>
        <v>0</v>
      </c>
      <c r="CW27" s="156">
        <f t="shared" si="9"/>
        <v>0</v>
      </c>
      <c r="CX27" s="156">
        <f t="shared" si="9"/>
        <v>0</v>
      </c>
      <c r="CY27" s="156">
        <f t="shared" si="9"/>
        <v>0</v>
      </c>
      <c r="CZ27" s="159">
        <f t="shared" si="20"/>
        <v>0</v>
      </c>
      <c r="DA27" s="192"/>
      <c r="DB27" s="156">
        <v>3</v>
      </c>
      <c r="DC27" s="156">
        <f t="shared" si="10"/>
        <v>0</v>
      </c>
      <c r="DD27" s="156">
        <f t="shared" si="10"/>
        <v>0</v>
      </c>
      <c r="DE27" s="156">
        <f t="shared" si="10"/>
        <v>0</v>
      </c>
      <c r="DF27" s="156">
        <f t="shared" si="10"/>
        <v>0</v>
      </c>
      <c r="DG27" s="156">
        <f t="shared" si="10"/>
        <v>0</v>
      </c>
      <c r="DH27" s="156">
        <f t="shared" si="10"/>
        <v>0</v>
      </c>
      <c r="DI27" s="156">
        <f t="shared" si="10"/>
        <v>0</v>
      </c>
      <c r="DJ27" s="156">
        <f t="shared" si="10"/>
        <v>0</v>
      </c>
      <c r="DK27" s="156">
        <f t="shared" si="10"/>
        <v>0</v>
      </c>
      <c r="DL27" s="156">
        <f t="shared" si="10"/>
        <v>0</v>
      </c>
      <c r="DM27" s="156">
        <f t="shared" si="11"/>
        <v>0</v>
      </c>
      <c r="DN27" s="156">
        <f t="shared" si="11"/>
        <v>0</v>
      </c>
      <c r="DO27" s="156">
        <f t="shared" si="11"/>
        <v>0</v>
      </c>
      <c r="DP27" s="156">
        <f t="shared" si="11"/>
        <v>0</v>
      </c>
      <c r="DQ27" s="156">
        <f t="shared" si="11"/>
        <v>0</v>
      </c>
      <c r="DR27" s="156">
        <f t="shared" si="11"/>
        <v>0</v>
      </c>
      <c r="DS27" s="156">
        <f t="shared" si="11"/>
        <v>0</v>
      </c>
      <c r="DT27" s="156">
        <f t="shared" si="11"/>
        <v>0</v>
      </c>
      <c r="DU27" s="159">
        <f t="shared" si="21"/>
        <v>0</v>
      </c>
      <c r="DV27" s="192"/>
      <c r="DW27" s="156">
        <v>3</v>
      </c>
      <c r="DX27" s="156">
        <f t="shared" si="12"/>
        <v>0</v>
      </c>
      <c r="DY27" s="156">
        <f t="shared" si="12"/>
        <v>0</v>
      </c>
      <c r="DZ27" s="156">
        <f t="shared" si="12"/>
        <v>0</v>
      </c>
      <c r="EA27" s="156">
        <f t="shared" si="12"/>
        <v>0</v>
      </c>
      <c r="EB27" s="156">
        <f t="shared" si="12"/>
        <v>0</v>
      </c>
      <c r="EC27" s="156">
        <f t="shared" si="12"/>
        <v>0</v>
      </c>
      <c r="ED27" s="156">
        <f t="shared" si="12"/>
        <v>0</v>
      </c>
      <c r="EE27" s="156">
        <f t="shared" si="12"/>
        <v>0</v>
      </c>
      <c r="EF27" s="156">
        <f t="shared" si="12"/>
        <v>0</v>
      </c>
      <c r="EG27" s="156">
        <f t="shared" si="12"/>
        <v>0</v>
      </c>
      <c r="EH27" s="156">
        <f t="shared" si="13"/>
        <v>0</v>
      </c>
      <c r="EI27" s="156">
        <f t="shared" si="13"/>
        <v>0</v>
      </c>
      <c r="EJ27" s="156">
        <f t="shared" si="13"/>
        <v>0</v>
      </c>
      <c r="EK27" s="156">
        <f t="shared" si="13"/>
        <v>0</v>
      </c>
      <c r="EL27" s="156">
        <f t="shared" si="13"/>
        <v>0</v>
      </c>
      <c r="EM27" s="156">
        <f t="shared" si="13"/>
        <v>0</v>
      </c>
      <c r="EN27" s="156">
        <f t="shared" si="13"/>
        <v>0</v>
      </c>
      <c r="EO27" s="156">
        <f t="shared" si="13"/>
        <v>0</v>
      </c>
      <c r="EP27" s="159">
        <f t="shared" si="22"/>
        <v>0</v>
      </c>
      <c r="EQ27" s="192"/>
      <c r="ER27" s="156">
        <v>3</v>
      </c>
      <c r="ES27" s="156">
        <f t="shared" si="14"/>
        <v>1000</v>
      </c>
      <c r="ET27" s="156">
        <f t="shared" si="14"/>
        <v>10000</v>
      </c>
      <c r="EU27" s="156">
        <f t="shared" si="14"/>
        <v>0</v>
      </c>
      <c r="EV27" s="156">
        <f t="shared" si="14"/>
        <v>10416.666666666668</v>
      </c>
      <c r="EW27" s="156">
        <f t="shared" si="14"/>
        <v>5000</v>
      </c>
      <c r="EX27" s="156">
        <f t="shared" si="14"/>
        <v>0</v>
      </c>
      <c r="EY27" s="156">
        <f t="shared" si="14"/>
        <v>20833.333333333336</v>
      </c>
      <c r="EZ27" s="156">
        <f t="shared" si="14"/>
        <v>0</v>
      </c>
      <c r="FA27" s="156">
        <f t="shared" si="14"/>
        <v>0</v>
      </c>
      <c r="FB27" s="156">
        <f t="shared" si="14"/>
        <v>0</v>
      </c>
      <c r="FC27" s="156">
        <f t="shared" si="15"/>
        <v>0</v>
      </c>
      <c r="FD27" s="156">
        <f t="shared" si="15"/>
        <v>0</v>
      </c>
      <c r="FE27" s="156">
        <f t="shared" si="15"/>
        <v>0</v>
      </c>
      <c r="FF27" s="156">
        <f t="shared" si="15"/>
        <v>0</v>
      </c>
      <c r="FG27" s="156">
        <f t="shared" si="15"/>
        <v>4800</v>
      </c>
      <c r="FH27" s="156">
        <f t="shared" si="15"/>
        <v>0</v>
      </c>
      <c r="FI27" s="156">
        <f t="shared" si="15"/>
        <v>12000</v>
      </c>
      <c r="FJ27" s="156">
        <f t="shared" si="15"/>
        <v>0</v>
      </c>
      <c r="FK27" s="159">
        <f t="shared" si="23"/>
        <v>64050</v>
      </c>
      <c r="FL27" s="220"/>
      <c r="FM27" s="220"/>
      <c r="FN27" s="220">
        <f t="shared" si="24"/>
        <v>600550</v>
      </c>
    </row>
    <row r="28" spans="1:170" x14ac:dyDescent="0.25">
      <c r="A28" s="156">
        <v>4</v>
      </c>
      <c r="B28" s="156">
        <f t="shared" si="0"/>
        <v>0</v>
      </c>
      <c r="C28" s="156">
        <f t="shared" si="0"/>
        <v>0</v>
      </c>
      <c r="D28" s="156">
        <f t="shared" si="0"/>
        <v>0</v>
      </c>
      <c r="E28" s="156">
        <f t="shared" si="0"/>
        <v>0</v>
      </c>
      <c r="F28" s="156">
        <f t="shared" si="0"/>
        <v>0</v>
      </c>
      <c r="G28" s="156">
        <f t="shared" si="0"/>
        <v>0</v>
      </c>
      <c r="H28" s="156">
        <f t="shared" si="0"/>
        <v>0</v>
      </c>
      <c r="I28" s="156">
        <f t="shared" si="0"/>
        <v>0</v>
      </c>
      <c r="J28" s="156">
        <f t="shared" si="0"/>
        <v>0</v>
      </c>
      <c r="K28" s="156">
        <f t="shared" si="0"/>
        <v>0</v>
      </c>
      <c r="L28" s="156">
        <f t="shared" si="1"/>
        <v>0</v>
      </c>
      <c r="M28" s="156">
        <f t="shared" si="1"/>
        <v>0</v>
      </c>
      <c r="N28" s="156">
        <f t="shared" si="1"/>
        <v>0</v>
      </c>
      <c r="O28" s="156">
        <f t="shared" si="1"/>
        <v>0</v>
      </c>
      <c r="P28" s="156">
        <f t="shared" si="1"/>
        <v>0</v>
      </c>
      <c r="Q28" s="156">
        <f t="shared" si="1"/>
        <v>0</v>
      </c>
      <c r="R28" s="156">
        <f t="shared" si="1"/>
        <v>0</v>
      </c>
      <c r="S28" s="156">
        <f t="shared" si="1"/>
        <v>0</v>
      </c>
      <c r="T28" s="159">
        <f t="shared" si="16"/>
        <v>0</v>
      </c>
      <c r="U28" s="192"/>
      <c r="V28" s="156">
        <v>4</v>
      </c>
      <c r="W28" s="156">
        <f t="shared" si="2"/>
        <v>0</v>
      </c>
      <c r="X28" s="156">
        <f t="shared" si="2"/>
        <v>0</v>
      </c>
      <c r="Y28" s="156">
        <f t="shared" si="2"/>
        <v>0</v>
      </c>
      <c r="Z28" s="156">
        <f t="shared" si="2"/>
        <v>0</v>
      </c>
      <c r="AA28" s="156">
        <f t="shared" si="2"/>
        <v>0</v>
      </c>
      <c r="AB28" s="156">
        <f t="shared" si="2"/>
        <v>0</v>
      </c>
      <c r="AC28" s="156">
        <f t="shared" si="2"/>
        <v>0</v>
      </c>
      <c r="AD28" s="156">
        <f t="shared" si="2"/>
        <v>0</v>
      </c>
      <c r="AE28" s="156">
        <f t="shared" si="2"/>
        <v>0</v>
      </c>
      <c r="AF28" s="156">
        <f t="shared" si="2"/>
        <v>0</v>
      </c>
      <c r="AG28" s="156">
        <f t="shared" si="3"/>
        <v>0</v>
      </c>
      <c r="AH28" s="156">
        <f t="shared" si="3"/>
        <v>0</v>
      </c>
      <c r="AI28" s="156">
        <f t="shared" si="3"/>
        <v>0</v>
      </c>
      <c r="AJ28" s="156">
        <f t="shared" si="3"/>
        <v>0</v>
      </c>
      <c r="AK28" s="156">
        <f t="shared" si="3"/>
        <v>0</v>
      </c>
      <c r="AL28" s="156">
        <f t="shared" si="3"/>
        <v>0</v>
      </c>
      <c r="AM28" s="156">
        <f t="shared" si="3"/>
        <v>0</v>
      </c>
      <c r="AN28" s="156">
        <f t="shared" si="3"/>
        <v>0</v>
      </c>
      <c r="AO28" s="159">
        <f t="shared" si="17"/>
        <v>0</v>
      </c>
      <c r="AP28" s="192"/>
      <c r="AQ28" s="156">
        <v>4</v>
      </c>
      <c r="AR28" s="156">
        <f t="shared" si="4"/>
        <v>2500</v>
      </c>
      <c r="AS28" s="156">
        <f t="shared" si="4"/>
        <v>0</v>
      </c>
      <c r="AT28" s="156">
        <f t="shared" si="4"/>
        <v>0</v>
      </c>
      <c r="AU28" s="156">
        <f t="shared" si="4"/>
        <v>20000</v>
      </c>
      <c r="AV28" s="156">
        <f t="shared" si="4"/>
        <v>0</v>
      </c>
      <c r="AW28" s="156">
        <f t="shared" si="4"/>
        <v>0</v>
      </c>
      <c r="AX28" s="156">
        <f t="shared" si="4"/>
        <v>4000</v>
      </c>
      <c r="AY28" s="156">
        <f t="shared" si="4"/>
        <v>0</v>
      </c>
      <c r="AZ28" s="156">
        <f t="shared" si="4"/>
        <v>0</v>
      </c>
      <c r="BA28" s="156">
        <f t="shared" si="4"/>
        <v>0</v>
      </c>
      <c r="BB28" s="156">
        <f t="shared" si="5"/>
        <v>0</v>
      </c>
      <c r="BC28" s="156">
        <f t="shared" si="5"/>
        <v>0</v>
      </c>
      <c r="BD28" s="156">
        <f t="shared" si="5"/>
        <v>0</v>
      </c>
      <c r="BE28" s="156">
        <f t="shared" si="5"/>
        <v>0</v>
      </c>
      <c r="BF28" s="156">
        <f t="shared" si="5"/>
        <v>0</v>
      </c>
      <c r="BG28" s="156">
        <f t="shared" si="5"/>
        <v>50000</v>
      </c>
      <c r="BH28" s="156">
        <f t="shared" si="5"/>
        <v>0</v>
      </c>
      <c r="BI28" s="156">
        <f t="shared" si="5"/>
        <v>0</v>
      </c>
      <c r="BJ28" s="159">
        <f t="shared" si="18"/>
        <v>76500</v>
      </c>
      <c r="BK28" s="192"/>
      <c r="BL28" s="156">
        <v>4</v>
      </c>
      <c r="BM28" s="156">
        <f t="shared" si="6"/>
        <v>0</v>
      </c>
      <c r="BN28" s="156">
        <f t="shared" si="6"/>
        <v>0</v>
      </c>
      <c r="BO28" s="156">
        <f t="shared" si="6"/>
        <v>0</v>
      </c>
      <c r="BP28" s="156">
        <f t="shared" si="6"/>
        <v>0</v>
      </c>
      <c r="BQ28" s="156">
        <f t="shared" si="6"/>
        <v>0</v>
      </c>
      <c r="BR28" s="156">
        <f t="shared" si="6"/>
        <v>0</v>
      </c>
      <c r="BS28" s="156">
        <f t="shared" si="6"/>
        <v>0</v>
      </c>
      <c r="BT28" s="156">
        <f t="shared" si="6"/>
        <v>0</v>
      </c>
      <c r="BU28" s="156">
        <f t="shared" si="6"/>
        <v>0</v>
      </c>
      <c r="BV28" s="156">
        <f t="shared" si="6"/>
        <v>0</v>
      </c>
      <c r="BW28" s="156">
        <f t="shared" si="7"/>
        <v>0</v>
      </c>
      <c r="BX28" s="156">
        <f t="shared" si="7"/>
        <v>0</v>
      </c>
      <c r="BY28" s="156">
        <f t="shared" si="7"/>
        <v>0</v>
      </c>
      <c r="BZ28" s="156">
        <f t="shared" si="7"/>
        <v>0</v>
      </c>
      <c r="CA28" s="156">
        <f t="shared" si="7"/>
        <v>0</v>
      </c>
      <c r="CB28" s="156">
        <f t="shared" si="7"/>
        <v>0</v>
      </c>
      <c r="CC28" s="156">
        <f t="shared" si="7"/>
        <v>0</v>
      </c>
      <c r="CD28" s="156">
        <f t="shared" si="7"/>
        <v>0</v>
      </c>
      <c r="CE28" s="159">
        <f t="shared" si="19"/>
        <v>0</v>
      </c>
      <c r="CF28" s="192"/>
      <c r="CG28" s="156">
        <v>4</v>
      </c>
      <c r="CH28" s="156">
        <f t="shared" si="8"/>
        <v>0</v>
      </c>
      <c r="CI28" s="156">
        <f t="shared" si="8"/>
        <v>0</v>
      </c>
      <c r="CJ28" s="156">
        <f t="shared" si="8"/>
        <v>0</v>
      </c>
      <c r="CK28" s="156">
        <f t="shared" si="8"/>
        <v>0</v>
      </c>
      <c r="CL28" s="156">
        <f t="shared" si="8"/>
        <v>0</v>
      </c>
      <c r="CM28" s="156">
        <f t="shared" si="8"/>
        <v>0</v>
      </c>
      <c r="CN28" s="156">
        <f t="shared" si="8"/>
        <v>0</v>
      </c>
      <c r="CO28" s="156">
        <f t="shared" si="8"/>
        <v>0</v>
      </c>
      <c r="CP28" s="156">
        <f t="shared" si="8"/>
        <v>0</v>
      </c>
      <c r="CQ28" s="156">
        <f t="shared" si="8"/>
        <v>0</v>
      </c>
      <c r="CR28" s="156">
        <f t="shared" si="9"/>
        <v>0</v>
      </c>
      <c r="CS28" s="156">
        <f t="shared" si="9"/>
        <v>0</v>
      </c>
      <c r="CT28" s="156">
        <f t="shared" si="9"/>
        <v>0</v>
      </c>
      <c r="CU28" s="156">
        <f t="shared" si="9"/>
        <v>0</v>
      </c>
      <c r="CV28" s="156">
        <f t="shared" si="9"/>
        <v>0</v>
      </c>
      <c r="CW28" s="156">
        <f t="shared" si="9"/>
        <v>0</v>
      </c>
      <c r="CX28" s="156">
        <f t="shared" si="9"/>
        <v>0</v>
      </c>
      <c r="CY28" s="156">
        <f t="shared" si="9"/>
        <v>0</v>
      </c>
      <c r="CZ28" s="159">
        <f t="shared" si="20"/>
        <v>0</v>
      </c>
      <c r="DA28" s="192"/>
      <c r="DB28" s="156">
        <v>4</v>
      </c>
      <c r="DC28" s="156">
        <f t="shared" si="10"/>
        <v>0</v>
      </c>
      <c r="DD28" s="156">
        <f t="shared" si="10"/>
        <v>0</v>
      </c>
      <c r="DE28" s="156">
        <f t="shared" si="10"/>
        <v>0</v>
      </c>
      <c r="DF28" s="156">
        <f t="shared" si="10"/>
        <v>0</v>
      </c>
      <c r="DG28" s="156">
        <f t="shared" si="10"/>
        <v>0</v>
      </c>
      <c r="DH28" s="156">
        <f t="shared" si="10"/>
        <v>0</v>
      </c>
      <c r="DI28" s="156">
        <f t="shared" si="10"/>
        <v>0</v>
      </c>
      <c r="DJ28" s="156">
        <f t="shared" si="10"/>
        <v>0</v>
      </c>
      <c r="DK28" s="156">
        <f t="shared" si="10"/>
        <v>0</v>
      </c>
      <c r="DL28" s="156">
        <f t="shared" si="10"/>
        <v>0</v>
      </c>
      <c r="DM28" s="156">
        <f t="shared" si="11"/>
        <v>0</v>
      </c>
      <c r="DN28" s="156">
        <f t="shared" si="11"/>
        <v>0</v>
      </c>
      <c r="DO28" s="156">
        <f t="shared" si="11"/>
        <v>0</v>
      </c>
      <c r="DP28" s="156">
        <f t="shared" si="11"/>
        <v>0</v>
      </c>
      <c r="DQ28" s="156">
        <f t="shared" si="11"/>
        <v>0</v>
      </c>
      <c r="DR28" s="156">
        <f t="shared" si="11"/>
        <v>0</v>
      </c>
      <c r="DS28" s="156">
        <f t="shared" si="11"/>
        <v>0</v>
      </c>
      <c r="DT28" s="156">
        <f t="shared" si="11"/>
        <v>0</v>
      </c>
      <c r="DU28" s="159">
        <f t="shared" si="21"/>
        <v>0</v>
      </c>
      <c r="DV28" s="192"/>
      <c r="DW28" s="156">
        <v>4</v>
      </c>
      <c r="DX28" s="156">
        <f t="shared" si="12"/>
        <v>0</v>
      </c>
      <c r="DY28" s="156">
        <f t="shared" si="12"/>
        <v>0</v>
      </c>
      <c r="DZ28" s="156">
        <f t="shared" si="12"/>
        <v>0</v>
      </c>
      <c r="EA28" s="156">
        <f t="shared" si="12"/>
        <v>0</v>
      </c>
      <c r="EB28" s="156">
        <f t="shared" si="12"/>
        <v>0</v>
      </c>
      <c r="EC28" s="156">
        <f t="shared" si="12"/>
        <v>0</v>
      </c>
      <c r="ED28" s="156">
        <f t="shared" si="12"/>
        <v>0</v>
      </c>
      <c r="EE28" s="156">
        <f t="shared" si="12"/>
        <v>0</v>
      </c>
      <c r="EF28" s="156">
        <f t="shared" si="12"/>
        <v>0</v>
      </c>
      <c r="EG28" s="156">
        <f t="shared" si="12"/>
        <v>0</v>
      </c>
      <c r="EH28" s="156">
        <f t="shared" si="13"/>
        <v>0</v>
      </c>
      <c r="EI28" s="156">
        <f t="shared" si="13"/>
        <v>0</v>
      </c>
      <c r="EJ28" s="156">
        <f t="shared" si="13"/>
        <v>0</v>
      </c>
      <c r="EK28" s="156">
        <f t="shared" si="13"/>
        <v>0</v>
      </c>
      <c r="EL28" s="156">
        <f t="shared" si="13"/>
        <v>0</v>
      </c>
      <c r="EM28" s="156">
        <f t="shared" si="13"/>
        <v>0</v>
      </c>
      <c r="EN28" s="156">
        <f t="shared" si="13"/>
        <v>0</v>
      </c>
      <c r="EO28" s="156">
        <f t="shared" si="13"/>
        <v>0</v>
      </c>
      <c r="EP28" s="159">
        <f t="shared" si="22"/>
        <v>0</v>
      </c>
      <c r="EQ28" s="192"/>
      <c r="ER28" s="156">
        <v>4</v>
      </c>
      <c r="ES28" s="156">
        <f t="shared" si="14"/>
        <v>1000</v>
      </c>
      <c r="ET28" s="156">
        <f t="shared" si="14"/>
        <v>10000</v>
      </c>
      <c r="EU28" s="156">
        <f t="shared" si="14"/>
        <v>5500</v>
      </c>
      <c r="EV28" s="156">
        <f t="shared" si="14"/>
        <v>10416.666666666668</v>
      </c>
      <c r="EW28" s="156">
        <f t="shared" si="14"/>
        <v>5000</v>
      </c>
      <c r="EX28" s="156">
        <f t="shared" si="14"/>
        <v>18125</v>
      </c>
      <c r="EY28" s="156">
        <f t="shared" si="14"/>
        <v>20833.333333333336</v>
      </c>
      <c r="EZ28" s="156">
        <f t="shared" si="14"/>
        <v>0</v>
      </c>
      <c r="FA28" s="156">
        <f t="shared" si="14"/>
        <v>0</v>
      </c>
      <c r="FB28" s="156">
        <f t="shared" si="14"/>
        <v>0</v>
      </c>
      <c r="FC28" s="156">
        <f t="shared" si="15"/>
        <v>0</v>
      </c>
      <c r="FD28" s="156">
        <f t="shared" si="15"/>
        <v>0</v>
      </c>
      <c r="FE28" s="156">
        <f t="shared" si="15"/>
        <v>0</v>
      </c>
      <c r="FF28" s="156">
        <f t="shared" si="15"/>
        <v>0</v>
      </c>
      <c r="FG28" s="156">
        <f t="shared" si="15"/>
        <v>4800</v>
      </c>
      <c r="FH28" s="156">
        <f t="shared" si="15"/>
        <v>2400</v>
      </c>
      <c r="FI28" s="156">
        <f t="shared" si="15"/>
        <v>12000</v>
      </c>
      <c r="FJ28" s="156">
        <f t="shared" si="15"/>
        <v>6000</v>
      </c>
      <c r="FK28" s="159">
        <f t="shared" si="23"/>
        <v>96075</v>
      </c>
      <c r="FL28" s="220"/>
      <c r="FM28" s="220"/>
      <c r="FN28" s="220">
        <f t="shared" si="24"/>
        <v>172575</v>
      </c>
    </row>
    <row r="29" spans="1:170" x14ac:dyDescent="0.25">
      <c r="A29" s="156">
        <v>5</v>
      </c>
      <c r="B29" s="156">
        <f t="shared" si="0"/>
        <v>0</v>
      </c>
      <c r="C29" s="156">
        <f t="shared" si="0"/>
        <v>0</v>
      </c>
      <c r="D29" s="156">
        <f t="shared" si="0"/>
        <v>0</v>
      </c>
      <c r="E29" s="156">
        <f t="shared" si="0"/>
        <v>0</v>
      </c>
      <c r="F29" s="156">
        <f t="shared" si="0"/>
        <v>7500</v>
      </c>
      <c r="G29" s="156">
        <f t="shared" si="0"/>
        <v>0</v>
      </c>
      <c r="H29" s="156">
        <f t="shared" si="0"/>
        <v>0</v>
      </c>
      <c r="I29" s="156">
        <f t="shared" si="0"/>
        <v>2500</v>
      </c>
      <c r="J29" s="156">
        <f t="shared" si="0"/>
        <v>0</v>
      </c>
      <c r="K29" s="156">
        <f t="shared" si="0"/>
        <v>0</v>
      </c>
      <c r="L29" s="156">
        <f t="shared" si="1"/>
        <v>0</v>
      </c>
      <c r="M29" s="156">
        <f t="shared" si="1"/>
        <v>0</v>
      </c>
      <c r="N29" s="156">
        <f t="shared" si="1"/>
        <v>0</v>
      </c>
      <c r="O29" s="156">
        <f t="shared" si="1"/>
        <v>0</v>
      </c>
      <c r="P29" s="156">
        <f t="shared" si="1"/>
        <v>0</v>
      </c>
      <c r="Q29" s="156">
        <f t="shared" si="1"/>
        <v>0</v>
      </c>
      <c r="R29" s="156">
        <f t="shared" si="1"/>
        <v>0</v>
      </c>
      <c r="S29" s="156">
        <f t="shared" si="1"/>
        <v>0</v>
      </c>
      <c r="T29" s="159">
        <f t="shared" si="16"/>
        <v>10000</v>
      </c>
      <c r="U29" s="192"/>
      <c r="V29" s="156">
        <v>5</v>
      </c>
      <c r="W29" s="156">
        <f t="shared" si="2"/>
        <v>0</v>
      </c>
      <c r="X29" s="156">
        <f t="shared" si="2"/>
        <v>0</v>
      </c>
      <c r="Y29" s="156">
        <f t="shared" si="2"/>
        <v>0</v>
      </c>
      <c r="Z29" s="156">
        <f t="shared" si="2"/>
        <v>0</v>
      </c>
      <c r="AA29" s="156">
        <f t="shared" si="2"/>
        <v>0</v>
      </c>
      <c r="AB29" s="156">
        <f t="shared" si="2"/>
        <v>0</v>
      </c>
      <c r="AC29" s="156">
        <f t="shared" si="2"/>
        <v>0</v>
      </c>
      <c r="AD29" s="156">
        <f t="shared" si="2"/>
        <v>0</v>
      </c>
      <c r="AE29" s="156">
        <f t="shared" si="2"/>
        <v>0</v>
      </c>
      <c r="AF29" s="156">
        <f t="shared" si="2"/>
        <v>0</v>
      </c>
      <c r="AG29" s="156">
        <f t="shared" si="2"/>
        <v>0</v>
      </c>
      <c r="AH29" s="156">
        <f t="shared" si="2"/>
        <v>0</v>
      </c>
      <c r="AI29" s="156">
        <f t="shared" si="2"/>
        <v>0</v>
      </c>
      <c r="AJ29" s="156">
        <f t="shared" si="2"/>
        <v>0</v>
      </c>
      <c r="AK29" s="156">
        <f t="shared" si="2"/>
        <v>0</v>
      </c>
      <c r="AL29" s="156">
        <f t="shared" si="2"/>
        <v>0</v>
      </c>
      <c r="AM29" s="156">
        <f t="shared" si="3"/>
        <v>0</v>
      </c>
      <c r="AN29" s="156">
        <f t="shared" si="3"/>
        <v>0</v>
      </c>
      <c r="AO29" s="159">
        <f t="shared" si="17"/>
        <v>0</v>
      </c>
      <c r="AP29" s="192"/>
      <c r="AQ29" s="156">
        <v>5</v>
      </c>
      <c r="AR29" s="156">
        <f t="shared" si="4"/>
        <v>2500</v>
      </c>
      <c r="AS29" s="156">
        <f t="shared" si="4"/>
        <v>0</v>
      </c>
      <c r="AT29" s="156">
        <f t="shared" si="4"/>
        <v>0</v>
      </c>
      <c r="AU29" s="156">
        <f t="shared" si="4"/>
        <v>20000</v>
      </c>
      <c r="AV29" s="156">
        <f t="shared" si="4"/>
        <v>0</v>
      </c>
      <c r="AW29" s="156">
        <f t="shared" si="4"/>
        <v>0</v>
      </c>
      <c r="AX29" s="156">
        <f t="shared" si="4"/>
        <v>4000</v>
      </c>
      <c r="AY29" s="156">
        <f t="shared" si="4"/>
        <v>0</v>
      </c>
      <c r="AZ29" s="156">
        <f t="shared" si="4"/>
        <v>0</v>
      </c>
      <c r="BA29" s="156">
        <f t="shared" si="4"/>
        <v>0</v>
      </c>
      <c r="BB29" s="156">
        <f t="shared" si="4"/>
        <v>0</v>
      </c>
      <c r="BC29" s="156">
        <f t="shared" si="4"/>
        <v>0</v>
      </c>
      <c r="BD29" s="156">
        <f t="shared" si="4"/>
        <v>0</v>
      </c>
      <c r="BE29" s="156">
        <f t="shared" si="4"/>
        <v>0</v>
      </c>
      <c r="BF29" s="156">
        <f t="shared" si="4"/>
        <v>0</v>
      </c>
      <c r="BG29" s="156">
        <f t="shared" si="4"/>
        <v>50000</v>
      </c>
      <c r="BH29" s="156">
        <f t="shared" si="5"/>
        <v>0</v>
      </c>
      <c r="BI29" s="156">
        <f t="shared" si="5"/>
        <v>0</v>
      </c>
      <c r="BJ29" s="159">
        <f t="shared" si="18"/>
        <v>76500</v>
      </c>
      <c r="BK29" s="192"/>
      <c r="BL29" s="156">
        <v>5</v>
      </c>
      <c r="BM29" s="156">
        <f t="shared" si="6"/>
        <v>0</v>
      </c>
      <c r="BN29" s="156">
        <f t="shared" si="6"/>
        <v>0</v>
      </c>
      <c r="BO29" s="156">
        <f t="shared" si="6"/>
        <v>0</v>
      </c>
      <c r="BP29" s="156">
        <f t="shared" si="6"/>
        <v>0</v>
      </c>
      <c r="BQ29" s="156">
        <f t="shared" si="6"/>
        <v>0</v>
      </c>
      <c r="BR29" s="156">
        <f t="shared" si="6"/>
        <v>0</v>
      </c>
      <c r="BS29" s="156">
        <f t="shared" si="6"/>
        <v>0</v>
      </c>
      <c r="BT29" s="156">
        <f t="shared" si="6"/>
        <v>0</v>
      </c>
      <c r="BU29" s="156">
        <f t="shared" si="6"/>
        <v>0</v>
      </c>
      <c r="BV29" s="156">
        <f t="shared" si="6"/>
        <v>0</v>
      </c>
      <c r="BW29" s="156">
        <f t="shared" si="6"/>
        <v>0</v>
      </c>
      <c r="BX29" s="156">
        <f t="shared" si="6"/>
        <v>0</v>
      </c>
      <c r="BY29" s="156">
        <f t="shared" si="6"/>
        <v>0</v>
      </c>
      <c r="BZ29" s="156">
        <f t="shared" si="6"/>
        <v>0</v>
      </c>
      <c r="CA29" s="156">
        <f t="shared" si="6"/>
        <v>0</v>
      </c>
      <c r="CB29" s="156">
        <f t="shared" si="6"/>
        <v>0</v>
      </c>
      <c r="CC29" s="156">
        <f t="shared" si="7"/>
        <v>0</v>
      </c>
      <c r="CD29" s="156">
        <f t="shared" si="7"/>
        <v>0</v>
      </c>
      <c r="CE29" s="159">
        <f t="shared" si="19"/>
        <v>0</v>
      </c>
      <c r="CF29" s="192"/>
      <c r="CG29" s="156">
        <v>5</v>
      </c>
      <c r="CH29" s="156">
        <f t="shared" si="8"/>
        <v>0</v>
      </c>
      <c r="CI29" s="156">
        <f t="shared" si="8"/>
        <v>0</v>
      </c>
      <c r="CJ29" s="156">
        <f t="shared" si="8"/>
        <v>0</v>
      </c>
      <c r="CK29" s="156">
        <f t="shared" si="8"/>
        <v>0</v>
      </c>
      <c r="CL29" s="156">
        <f t="shared" si="8"/>
        <v>0</v>
      </c>
      <c r="CM29" s="156">
        <f t="shared" si="8"/>
        <v>0</v>
      </c>
      <c r="CN29" s="156">
        <f t="shared" si="8"/>
        <v>0</v>
      </c>
      <c r="CO29" s="156">
        <f t="shared" si="8"/>
        <v>0</v>
      </c>
      <c r="CP29" s="156">
        <f t="shared" si="8"/>
        <v>0</v>
      </c>
      <c r="CQ29" s="156">
        <f t="shared" si="8"/>
        <v>0</v>
      </c>
      <c r="CR29" s="156">
        <f t="shared" si="8"/>
        <v>0</v>
      </c>
      <c r="CS29" s="156">
        <f t="shared" si="8"/>
        <v>0</v>
      </c>
      <c r="CT29" s="156">
        <f t="shared" si="8"/>
        <v>0</v>
      </c>
      <c r="CU29" s="156">
        <f t="shared" si="8"/>
        <v>0</v>
      </c>
      <c r="CV29" s="156">
        <f t="shared" si="8"/>
        <v>0</v>
      </c>
      <c r="CW29" s="156">
        <f t="shared" si="8"/>
        <v>0</v>
      </c>
      <c r="CX29" s="156">
        <f t="shared" si="9"/>
        <v>0</v>
      </c>
      <c r="CY29" s="156">
        <f t="shared" si="9"/>
        <v>0</v>
      </c>
      <c r="CZ29" s="159">
        <f t="shared" si="20"/>
        <v>0</v>
      </c>
      <c r="DA29" s="192"/>
      <c r="DB29" s="156">
        <v>5</v>
      </c>
      <c r="DC29" s="156">
        <f t="shared" si="10"/>
        <v>0</v>
      </c>
      <c r="DD29" s="156">
        <f t="shared" si="10"/>
        <v>0</v>
      </c>
      <c r="DE29" s="156">
        <f t="shared" si="10"/>
        <v>0</v>
      </c>
      <c r="DF29" s="156">
        <f t="shared" si="10"/>
        <v>0</v>
      </c>
      <c r="DG29" s="156">
        <f t="shared" si="10"/>
        <v>0</v>
      </c>
      <c r="DH29" s="156">
        <f t="shared" si="10"/>
        <v>0</v>
      </c>
      <c r="DI29" s="156">
        <f t="shared" si="10"/>
        <v>0</v>
      </c>
      <c r="DJ29" s="156">
        <f t="shared" si="10"/>
        <v>0</v>
      </c>
      <c r="DK29" s="156">
        <f t="shared" si="10"/>
        <v>0</v>
      </c>
      <c r="DL29" s="156">
        <f t="shared" si="10"/>
        <v>0</v>
      </c>
      <c r="DM29" s="156">
        <f t="shared" si="10"/>
        <v>0</v>
      </c>
      <c r="DN29" s="156">
        <f t="shared" si="10"/>
        <v>0</v>
      </c>
      <c r="DO29" s="156">
        <f t="shared" si="10"/>
        <v>0</v>
      </c>
      <c r="DP29" s="156">
        <f t="shared" si="10"/>
        <v>0</v>
      </c>
      <c r="DQ29" s="156">
        <f t="shared" si="10"/>
        <v>0</v>
      </c>
      <c r="DR29" s="156">
        <f t="shared" si="10"/>
        <v>0</v>
      </c>
      <c r="DS29" s="156">
        <f t="shared" si="11"/>
        <v>0</v>
      </c>
      <c r="DT29" s="156">
        <f t="shared" si="11"/>
        <v>0</v>
      </c>
      <c r="DU29" s="159">
        <f t="shared" si="21"/>
        <v>0</v>
      </c>
      <c r="DV29" s="192"/>
      <c r="DW29" s="156">
        <v>5</v>
      </c>
      <c r="DX29" s="156">
        <f t="shared" si="12"/>
        <v>5000</v>
      </c>
      <c r="DY29" s="156">
        <f t="shared" si="12"/>
        <v>2000</v>
      </c>
      <c r="DZ29" s="156">
        <f t="shared" si="12"/>
        <v>0</v>
      </c>
      <c r="EA29" s="156">
        <f t="shared" si="12"/>
        <v>20000</v>
      </c>
      <c r="EB29" s="156">
        <f t="shared" si="12"/>
        <v>0</v>
      </c>
      <c r="EC29" s="156">
        <f t="shared" si="12"/>
        <v>0</v>
      </c>
      <c r="ED29" s="156">
        <f t="shared" si="12"/>
        <v>0</v>
      </c>
      <c r="EE29" s="156">
        <f t="shared" si="12"/>
        <v>0</v>
      </c>
      <c r="EF29" s="156">
        <f t="shared" si="12"/>
        <v>0</v>
      </c>
      <c r="EG29" s="156">
        <f t="shared" si="12"/>
        <v>0</v>
      </c>
      <c r="EH29" s="156">
        <f t="shared" si="12"/>
        <v>0</v>
      </c>
      <c r="EI29" s="156">
        <f t="shared" si="12"/>
        <v>0</v>
      </c>
      <c r="EJ29" s="156">
        <f t="shared" si="12"/>
        <v>0</v>
      </c>
      <c r="EK29" s="156">
        <f t="shared" si="12"/>
        <v>0</v>
      </c>
      <c r="EL29" s="156">
        <f t="shared" si="12"/>
        <v>0</v>
      </c>
      <c r="EM29" s="156">
        <f t="shared" si="12"/>
        <v>0</v>
      </c>
      <c r="EN29" s="156">
        <f t="shared" si="13"/>
        <v>0</v>
      </c>
      <c r="EO29" s="156">
        <f t="shared" si="13"/>
        <v>0</v>
      </c>
      <c r="EP29" s="159">
        <f t="shared" si="22"/>
        <v>27000</v>
      </c>
      <c r="EQ29" s="192"/>
      <c r="ER29" s="156">
        <v>5</v>
      </c>
      <c r="ES29" s="156">
        <f t="shared" si="14"/>
        <v>0</v>
      </c>
      <c r="ET29" s="156">
        <f t="shared" si="14"/>
        <v>0</v>
      </c>
      <c r="EU29" s="156">
        <f t="shared" si="14"/>
        <v>0</v>
      </c>
      <c r="EV29" s="156">
        <f t="shared" si="14"/>
        <v>0</v>
      </c>
      <c r="EW29" s="156">
        <f t="shared" si="14"/>
        <v>0</v>
      </c>
      <c r="EX29" s="156">
        <f t="shared" si="14"/>
        <v>0</v>
      </c>
      <c r="EY29" s="156">
        <f t="shared" si="14"/>
        <v>0</v>
      </c>
      <c r="EZ29" s="156">
        <f t="shared" si="14"/>
        <v>0</v>
      </c>
      <c r="FA29" s="156">
        <f t="shared" si="14"/>
        <v>0</v>
      </c>
      <c r="FB29" s="156">
        <f t="shared" si="14"/>
        <v>0</v>
      </c>
      <c r="FC29" s="156">
        <f t="shared" si="15"/>
        <v>0</v>
      </c>
      <c r="FD29" s="156">
        <f t="shared" si="15"/>
        <v>0</v>
      </c>
      <c r="FE29" s="156">
        <f t="shared" si="15"/>
        <v>0</v>
      </c>
      <c r="FF29" s="156">
        <f t="shared" si="15"/>
        <v>0</v>
      </c>
      <c r="FG29" s="156">
        <f t="shared" si="15"/>
        <v>0</v>
      </c>
      <c r="FH29" s="156">
        <f t="shared" si="15"/>
        <v>0</v>
      </c>
      <c r="FI29" s="156">
        <f t="shared" si="15"/>
        <v>0</v>
      </c>
      <c r="FJ29" s="156">
        <f t="shared" si="15"/>
        <v>0</v>
      </c>
      <c r="FK29" s="159">
        <f t="shared" si="23"/>
        <v>0</v>
      </c>
      <c r="FL29" s="220"/>
      <c r="FM29" s="220"/>
      <c r="FN29" s="220">
        <f t="shared" si="24"/>
        <v>113500</v>
      </c>
    </row>
    <row r="30" spans="1:170" x14ac:dyDescent="0.25">
      <c r="A30" s="156">
        <v>6</v>
      </c>
      <c r="B30" s="156">
        <f t="shared" si="0"/>
        <v>0</v>
      </c>
      <c r="C30" s="156">
        <f t="shared" si="0"/>
        <v>0</v>
      </c>
      <c r="D30" s="156">
        <f t="shared" si="0"/>
        <v>0</v>
      </c>
      <c r="E30" s="156">
        <f t="shared" si="0"/>
        <v>0</v>
      </c>
      <c r="F30" s="156">
        <f t="shared" si="0"/>
        <v>0</v>
      </c>
      <c r="G30" s="156">
        <f t="shared" si="0"/>
        <v>0</v>
      </c>
      <c r="H30" s="156">
        <f t="shared" si="0"/>
        <v>0</v>
      </c>
      <c r="I30" s="156">
        <f t="shared" si="0"/>
        <v>0</v>
      </c>
      <c r="J30" s="156">
        <f t="shared" si="0"/>
        <v>0</v>
      </c>
      <c r="K30" s="156">
        <f t="shared" si="0"/>
        <v>0</v>
      </c>
      <c r="L30" s="156">
        <f t="shared" si="1"/>
        <v>0</v>
      </c>
      <c r="M30" s="156">
        <f t="shared" si="1"/>
        <v>0</v>
      </c>
      <c r="N30" s="156">
        <f t="shared" si="1"/>
        <v>0</v>
      </c>
      <c r="O30" s="156">
        <f t="shared" si="1"/>
        <v>0</v>
      </c>
      <c r="P30" s="156">
        <f t="shared" si="1"/>
        <v>0</v>
      </c>
      <c r="Q30" s="156">
        <f t="shared" si="1"/>
        <v>0</v>
      </c>
      <c r="R30" s="156">
        <f t="shared" si="1"/>
        <v>0</v>
      </c>
      <c r="S30" s="156">
        <f t="shared" si="1"/>
        <v>0</v>
      </c>
      <c r="T30" s="159">
        <f t="shared" si="16"/>
        <v>0</v>
      </c>
      <c r="U30" s="192"/>
      <c r="V30" s="156">
        <v>6</v>
      </c>
      <c r="W30" s="156">
        <f t="shared" si="2"/>
        <v>0</v>
      </c>
      <c r="X30" s="156">
        <f t="shared" si="2"/>
        <v>0</v>
      </c>
      <c r="Y30" s="156">
        <f t="shared" si="2"/>
        <v>0</v>
      </c>
      <c r="Z30" s="156">
        <f t="shared" si="2"/>
        <v>0</v>
      </c>
      <c r="AA30" s="156">
        <f t="shared" si="2"/>
        <v>0</v>
      </c>
      <c r="AB30" s="156">
        <f t="shared" si="2"/>
        <v>0</v>
      </c>
      <c r="AC30" s="156">
        <f t="shared" si="2"/>
        <v>0</v>
      </c>
      <c r="AD30" s="156">
        <f t="shared" si="2"/>
        <v>0</v>
      </c>
      <c r="AE30" s="156">
        <f t="shared" si="2"/>
        <v>0</v>
      </c>
      <c r="AF30" s="156">
        <f t="shared" si="2"/>
        <v>0</v>
      </c>
      <c r="AG30" s="156">
        <f t="shared" si="2"/>
        <v>0</v>
      </c>
      <c r="AH30" s="156">
        <f t="shared" si="2"/>
        <v>0</v>
      </c>
      <c r="AI30" s="156">
        <f t="shared" si="2"/>
        <v>0</v>
      </c>
      <c r="AJ30" s="156">
        <f t="shared" si="2"/>
        <v>0</v>
      </c>
      <c r="AK30" s="156">
        <f t="shared" si="2"/>
        <v>0</v>
      </c>
      <c r="AL30" s="156">
        <f t="shared" si="2"/>
        <v>0</v>
      </c>
      <c r="AM30" s="156">
        <f t="shared" si="3"/>
        <v>0</v>
      </c>
      <c r="AN30" s="156">
        <f t="shared" si="3"/>
        <v>0</v>
      </c>
      <c r="AO30" s="159">
        <f t="shared" si="17"/>
        <v>0</v>
      </c>
      <c r="AP30" s="192"/>
      <c r="AQ30" s="156">
        <v>6</v>
      </c>
      <c r="AR30" s="156">
        <f t="shared" si="4"/>
        <v>2500</v>
      </c>
      <c r="AS30" s="156">
        <f t="shared" si="4"/>
        <v>0</v>
      </c>
      <c r="AT30" s="156">
        <f t="shared" si="4"/>
        <v>0</v>
      </c>
      <c r="AU30" s="156">
        <f t="shared" si="4"/>
        <v>20000</v>
      </c>
      <c r="AV30" s="156">
        <f t="shared" si="4"/>
        <v>0</v>
      </c>
      <c r="AW30" s="156">
        <f t="shared" si="4"/>
        <v>0</v>
      </c>
      <c r="AX30" s="156">
        <f t="shared" si="4"/>
        <v>4000</v>
      </c>
      <c r="AY30" s="156">
        <f t="shared" si="4"/>
        <v>0</v>
      </c>
      <c r="AZ30" s="156">
        <f t="shared" si="4"/>
        <v>0</v>
      </c>
      <c r="BA30" s="156">
        <f t="shared" si="4"/>
        <v>0</v>
      </c>
      <c r="BB30" s="156">
        <f t="shared" si="4"/>
        <v>0</v>
      </c>
      <c r="BC30" s="156">
        <f t="shared" si="4"/>
        <v>0</v>
      </c>
      <c r="BD30" s="156">
        <f t="shared" si="4"/>
        <v>0</v>
      </c>
      <c r="BE30" s="156">
        <f t="shared" si="4"/>
        <v>0</v>
      </c>
      <c r="BF30" s="156">
        <f t="shared" si="4"/>
        <v>0</v>
      </c>
      <c r="BG30" s="156">
        <f t="shared" si="4"/>
        <v>50000</v>
      </c>
      <c r="BH30" s="156">
        <f t="shared" si="5"/>
        <v>0</v>
      </c>
      <c r="BI30" s="156">
        <f t="shared" si="5"/>
        <v>0</v>
      </c>
      <c r="BJ30" s="159">
        <f t="shared" si="18"/>
        <v>76500</v>
      </c>
      <c r="BK30" s="192"/>
      <c r="BL30" s="156">
        <v>6</v>
      </c>
      <c r="BM30" s="156">
        <f t="shared" si="6"/>
        <v>0</v>
      </c>
      <c r="BN30" s="156">
        <f t="shared" si="6"/>
        <v>0</v>
      </c>
      <c r="BO30" s="156">
        <f t="shared" si="6"/>
        <v>0</v>
      </c>
      <c r="BP30" s="156">
        <f t="shared" si="6"/>
        <v>0</v>
      </c>
      <c r="BQ30" s="156">
        <f t="shared" si="6"/>
        <v>0</v>
      </c>
      <c r="BR30" s="156">
        <f t="shared" si="6"/>
        <v>0</v>
      </c>
      <c r="BS30" s="156">
        <f t="shared" si="6"/>
        <v>0</v>
      </c>
      <c r="BT30" s="156">
        <f t="shared" si="6"/>
        <v>0</v>
      </c>
      <c r="BU30" s="156">
        <f t="shared" si="6"/>
        <v>0</v>
      </c>
      <c r="BV30" s="156">
        <f t="shared" si="6"/>
        <v>0</v>
      </c>
      <c r="BW30" s="156">
        <f t="shared" si="6"/>
        <v>0</v>
      </c>
      <c r="BX30" s="156">
        <f t="shared" si="6"/>
        <v>0</v>
      </c>
      <c r="BY30" s="156">
        <f t="shared" si="6"/>
        <v>0</v>
      </c>
      <c r="BZ30" s="156">
        <f t="shared" si="6"/>
        <v>0</v>
      </c>
      <c r="CA30" s="156">
        <f t="shared" si="6"/>
        <v>0</v>
      </c>
      <c r="CB30" s="156">
        <f t="shared" si="6"/>
        <v>0</v>
      </c>
      <c r="CC30" s="156">
        <f t="shared" si="7"/>
        <v>0</v>
      </c>
      <c r="CD30" s="156">
        <f t="shared" si="7"/>
        <v>0</v>
      </c>
      <c r="CE30" s="159">
        <f t="shared" si="19"/>
        <v>0</v>
      </c>
      <c r="CF30" s="192"/>
      <c r="CG30" s="156">
        <v>6</v>
      </c>
      <c r="CH30" s="156">
        <f t="shared" si="8"/>
        <v>0</v>
      </c>
      <c r="CI30" s="156">
        <f t="shared" si="8"/>
        <v>0</v>
      </c>
      <c r="CJ30" s="156">
        <f t="shared" si="8"/>
        <v>0</v>
      </c>
      <c r="CK30" s="156">
        <f t="shared" si="8"/>
        <v>0</v>
      </c>
      <c r="CL30" s="156">
        <f t="shared" si="8"/>
        <v>0</v>
      </c>
      <c r="CM30" s="156">
        <f t="shared" si="8"/>
        <v>0</v>
      </c>
      <c r="CN30" s="156">
        <f t="shared" si="8"/>
        <v>0</v>
      </c>
      <c r="CO30" s="156">
        <f t="shared" si="8"/>
        <v>0</v>
      </c>
      <c r="CP30" s="156">
        <f t="shared" si="8"/>
        <v>0</v>
      </c>
      <c r="CQ30" s="156">
        <f t="shared" si="8"/>
        <v>0</v>
      </c>
      <c r="CR30" s="156">
        <f t="shared" si="8"/>
        <v>0</v>
      </c>
      <c r="CS30" s="156">
        <f t="shared" si="8"/>
        <v>0</v>
      </c>
      <c r="CT30" s="156">
        <f t="shared" si="8"/>
        <v>0</v>
      </c>
      <c r="CU30" s="156">
        <f t="shared" si="8"/>
        <v>0</v>
      </c>
      <c r="CV30" s="156">
        <f t="shared" si="8"/>
        <v>0</v>
      </c>
      <c r="CW30" s="156">
        <f t="shared" si="8"/>
        <v>0</v>
      </c>
      <c r="CX30" s="156">
        <f t="shared" si="9"/>
        <v>0</v>
      </c>
      <c r="CY30" s="156">
        <f t="shared" si="9"/>
        <v>0</v>
      </c>
      <c r="CZ30" s="159">
        <f t="shared" si="20"/>
        <v>0</v>
      </c>
      <c r="DA30" s="192"/>
      <c r="DB30" s="156">
        <v>6</v>
      </c>
      <c r="DC30" s="156">
        <f t="shared" si="10"/>
        <v>0</v>
      </c>
      <c r="DD30" s="156">
        <f t="shared" si="10"/>
        <v>0</v>
      </c>
      <c r="DE30" s="156">
        <f t="shared" si="10"/>
        <v>0</v>
      </c>
      <c r="DF30" s="156">
        <f t="shared" si="10"/>
        <v>0</v>
      </c>
      <c r="DG30" s="156">
        <f t="shared" si="10"/>
        <v>0</v>
      </c>
      <c r="DH30" s="156">
        <f t="shared" si="10"/>
        <v>0</v>
      </c>
      <c r="DI30" s="156">
        <f t="shared" si="10"/>
        <v>0</v>
      </c>
      <c r="DJ30" s="156">
        <f t="shared" si="10"/>
        <v>0</v>
      </c>
      <c r="DK30" s="156">
        <f t="shared" si="10"/>
        <v>0</v>
      </c>
      <c r="DL30" s="156">
        <f t="shared" si="10"/>
        <v>0</v>
      </c>
      <c r="DM30" s="156">
        <f t="shared" si="10"/>
        <v>0</v>
      </c>
      <c r="DN30" s="156">
        <f t="shared" si="10"/>
        <v>0</v>
      </c>
      <c r="DO30" s="156">
        <f t="shared" si="10"/>
        <v>0</v>
      </c>
      <c r="DP30" s="156">
        <f t="shared" si="10"/>
        <v>0</v>
      </c>
      <c r="DQ30" s="156">
        <f t="shared" si="10"/>
        <v>0</v>
      </c>
      <c r="DR30" s="156">
        <f t="shared" si="10"/>
        <v>0</v>
      </c>
      <c r="DS30" s="156">
        <f t="shared" si="11"/>
        <v>0</v>
      </c>
      <c r="DT30" s="156">
        <f t="shared" si="11"/>
        <v>0</v>
      </c>
      <c r="DU30" s="159">
        <f t="shared" si="21"/>
        <v>0</v>
      </c>
      <c r="DV30" s="192"/>
      <c r="DW30" s="156">
        <v>6</v>
      </c>
      <c r="DX30" s="156">
        <f t="shared" si="12"/>
        <v>5000</v>
      </c>
      <c r="DY30" s="156">
        <f t="shared" si="12"/>
        <v>0</v>
      </c>
      <c r="DZ30" s="156">
        <f t="shared" si="12"/>
        <v>0</v>
      </c>
      <c r="EA30" s="156">
        <f t="shared" si="12"/>
        <v>20000</v>
      </c>
      <c r="EB30" s="156">
        <f t="shared" si="12"/>
        <v>0</v>
      </c>
      <c r="EC30" s="156">
        <f t="shared" si="12"/>
        <v>0</v>
      </c>
      <c r="ED30" s="156">
        <f t="shared" si="12"/>
        <v>0</v>
      </c>
      <c r="EE30" s="156">
        <f t="shared" si="12"/>
        <v>0</v>
      </c>
      <c r="EF30" s="156">
        <f t="shared" si="12"/>
        <v>0</v>
      </c>
      <c r="EG30" s="156">
        <f t="shared" si="12"/>
        <v>0</v>
      </c>
      <c r="EH30" s="156">
        <f t="shared" si="12"/>
        <v>0</v>
      </c>
      <c r="EI30" s="156">
        <f t="shared" si="12"/>
        <v>0</v>
      </c>
      <c r="EJ30" s="156">
        <f t="shared" si="12"/>
        <v>0</v>
      </c>
      <c r="EK30" s="156">
        <f t="shared" si="12"/>
        <v>0</v>
      </c>
      <c r="EL30" s="156">
        <f t="shared" si="12"/>
        <v>0</v>
      </c>
      <c r="EM30" s="156">
        <f t="shared" si="12"/>
        <v>0</v>
      </c>
      <c r="EN30" s="156">
        <f t="shared" si="13"/>
        <v>0</v>
      </c>
      <c r="EO30" s="156">
        <f t="shared" si="13"/>
        <v>0</v>
      </c>
      <c r="EP30" s="159">
        <f t="shared" si="22"/>
        <v>25000</v>
      </c>
      <c r="EQ30" s="192"/>
      <c r="ER30" s="156">
        <v>6</v>
      </c>
      <c r="ES30" s="156">
        <f t="shared" si="14"/>
        <v>0</v>
      </c>
      <c r="ET30" s="156">
        <f t="shared" si="14"/>
        <v>0</v>
      </c>
      <c r="EU30" s="156">
        <f t="shared" si="14"/>
        <v>0</v>
      </c>
      <c r="EV30" s="156">
        <f t="shared" si="14"/>
        <v>0</v>
      </c>
      <c r="EW30" s="156">
        <f t="shared" si="14"/>
        <v>0</v>
      </c>
      <c r="EX30" s="156">
        <f t="shared" si="14"/>
        <v>0</v>
      </c>
      <c r="EY30" s="156">
        <f t="shared" si="14"/>
        <v>0</v>
      </c>
      <c r="EZ30" s="156">
        <f t="shared" si="14"/>
        <v>0</v>
      </c>
      <c r="FA30" s="156">
        <f t="shared" si="14"/>
        <v>0</v>
      </c>
      <c r="FB30" s="156">
        <f t="shared" si="14"/>
        <v>0</v>
      </c>
      <c r="FC30" s="156">
        <f t="shared" si="15"/>
        <v>0</v>
      </c>
      <c r="FD30" s="156">
        <f t="shared" si="15"/>
        <v>0</v>
      </c>
      <c r="FE30" s="156">
        <f t="shared" si="15"/>
        <v>0</v>
      </c>
      <c r="FF30" s="156">
        <f t="shared" si="15"/>
        <v>0</v>
      </c>
      <c r="FG30" s="156">
        <f t="shared" si="15"/>
        <v>0</v>
      </c>
      <c r="FH30" s="156">
        <f t="shared" si="15"/>
        <v>0</v>
      </c>
      <c r="FI30" s="156">
        <f t="shared" si="15"/>
        <v>0</v>
      </c>
      <c r="FJ30" s="156">
        <f t="shared" si="15"/>
        <v>0</v>
      </c>
      <c r="FK30" s="159">
        <f t="shared" si="23"/>
        <v>0</v>
      </c>
      <c r="FL30" s="220"/>
      <c r="FM30" s="220"/>
      <c r="FN30" s="220">
        <f t="shared" si="24"/>
        <v>101500</v>
      </c>
    </row>
    <row r="31" spans="1:170" x14ac:dyDescent="0.25">
      <c r="A31" s="156">
        <v>7</v>
      </c>
      <c r="B31" s="156">
        <f t="shared" si="0"/>
        <v>0</v>
      </c>
      <c r="C31" s="156">
        <f t="shared" si="0"/>
        <v>0</v>
      </c>
      <c r="D31" s="156">
        <f t="shared" si="0"/>
        <v>0</v>
      </c>
      <c r="E31" s="156">
        <f t="shared" si="0"/>
        <v>0</v>
      </c>
      <c r="F31" s="156">
        <f t="shared" si="0"/>
        <v>0</v>
      </c>
      <c r="G31" s="156">
        <f t="shared" si="0"/>
        <v>0</v>
      </c>
      <c r="H31" s="156">
        <f t="shared" si="0"/>
        <v>0</v>
      </c>
      <c r="I31" s="156">
        <f t="shared" si="0"/>
        <v>0</v>
      </c>
      <c r="J31" s="156">
        <f t="shared" si="0"/>
        <v>0</v>
      </c>
      <c r="K31" s="156">
        <f t="shared" si="0"/>
        <v>0</v>
      </c>
      <c r="L31" s="156">
        <f t="shared" si="1"/>
        <v>0</v>
      </c>
      <c r="M31" s="156">
        <f t="shared" si="1"/>
        <v>0</v>
      </c>
      <c r="N31" s="156">
        <f t="shared" si="1"/>
        <v>0</v>
      </c>
      <c r="O31" s="156">
        <f t="shared" si="1"/>
        <v>0</v>
      </c>
      <c r="P31" s="156">
        <f t="shared" si="1"/>
        <v>0</v>
      </c>
      <c r="Q31" s="156">
        <f t="shared" si="1"/>
        <v>0</v>
      </c>
      <c r="R31" s="156">
        <f t="shared" si="1"/>
        <v>0</v>
      </c>
      <c r="S31" s="156">
        <f t="shared" si="1"/>
        <v>0</v>
      </c>
      <c r="T31" s="159">
        <f t="shared" si="16"/>
        <v>0</v>
      </c>
      <c r="U31" s="192"/>
      <c r="V31" s="156">
        <v>7</v>
      </c>
      <c r="W31" s="156">
        <f t="shared" si="2"/>
        <v>0</v>
      </c>
      <c r="X31" s="156">
        <f t="shared" si="2"/>
        <v>0</v>
      </c>
      <c r="Y31" s="156">
        <f t="shared" si="2"/>
        <v>0</v>
      </c>
      <c r="Z31" s="156">
        <f t="shared" si="2"/>
        <v>0</v>
      </c>
      <c r="AA31" s="156">
        <f t="shared" si="2"/>
        <v>0</v>
      </c>
      <c r="AB31" s="156">
        <f t="shared" si="2"/>
        <v>0</v>
      </c>
      <c r="AC31" s="156">
        <f t="shared" si="2"/>
        <v>0</v>
      </c>
      <c r="AD31" s="156">
        <f t="shared" si="2"/>
        <v>0</v>
      </c>
      <c r="AE31" s="156">
        <f t="shared" si="2"/>
        <v>0</v>
      </c>
      <c r="AF31" s="156">
        <f t="shared" si="2"/>
        <v>0</v>
      </c>
      <c r="AG31" s="156">
        <f t="shared" si="2"/>
        <v>0</v>
      </c>
      <c r="AH31" s="156">
        <f t="shared" si="2"/>
        <v>0</v>
      </c>
      <c r="AI31" s="156">
        <f t="shared" si="2"/>
        <v>0</v>
      </c>
      <c r="AJ31" s="156">
        <f t="shared" si="2"/>
        <v>0</v>
      </c>
      <c r="AK31" s="156">
        <f t="shared" si="2"/>
        <v>0</v>
      </c>
      <c r="AL31" s="156">
        <f t="shared" si="2"/>
        <v>0</v>
      </c>
      <c r="AM31" s="156">
        <f t="shared" si="3"/>
        <v>0</v>
      </c>
      <c r="AN31" s="156">
        <f t="shared" si="3"/>
        <v>0</v>
      </c>
      <c r="AO31" s="159">
        <f t="shared" si="17"/>
        <v>0</v>
      </c>
      <c r="AP31" s="192"/>
      <c r="AQ31" s="156">
        <v>7</v>
      </c>
      <c r="AR31" s="156">
        <f t="shared" si="4"/>
        <v>2500</v>
      </c>
      <c r="AS31" s="156">
        <f t="shared" si="4"/>
        <v>0</v>
      </c>
      <c r="AT31" s="156">
        <f t="shared" si="4"/>
        <v>0</v>
      </c>
      <c r="AU31" s="156">
        <f t="shared" si="4"/>
        <v>20000</v>
      </c>
      <c r="AV31" s="156">
        <f t="shared" si="4"/>
        <v>0</v>
      </c>
      <c r="AW31" s="156">
        <f t="shared" si="4"/>
        <v>0</v>
      </c>
      <c r="AX31" s="156">
        <f t="shared" si="4"/>
        <v>4000</v>
      </c>
      <c r="AY31" s="156">
        <f t="shared" si="4"/>
        <v>0</v>
      </c>
      <c r="AZ31" s="156">
        <f t="shared" si="4"/>
        <v>0</v>
      </c>
      <c r="BA31" s="156">
        <f t="shared" si="4"/>
        <v>0</v>
      </c>
      <c r="BB31" s="156">
        <f t="shared" si="4"/>
        <v>0</v>
      </c>
      <c r="BC31" s="156">
        <f t="shared" si="4"/>
        <v>0</v>
      </c>
      <c r="BD31" s="156">
        <f t="shared" si="4"/>
        <v>0</v>
      </c>
      <c r="BE31" s="156">
        <f t="shared" si="4"/>
        <v>0</v>
      </c>
      <c r="BF31" s="156">
        <f t="shared" si="4"/>
        <v>0</v>
      </c>
      <c r="BG31" s="156">
        <f t="shared" si="4"/>
        <v>50000</v>
      </c>
      <c r="BH31" s="156">
        <f t="shared" si="5"/>
        <v>0</v>
      </c>
      <c r="BI31" s="156">
        <f t="shared" si="5"/>
        <v>0</v>
      </c>
      <c r="BJ31" s="159">
        <f t="shared" si="18"/>
        <v>76500</v>
      </c>
      <c r="BK31" s="192"/>
      <c r="BL31" s="156">
        <v>7</v>
      </c>
      <c r="BM31" s="156">
        <f t="shared" si="6"/>
        <v>0</v>
      </c>
      <c r="BN31" s="156">
        <f t="shared" si="6"/>
        <v>0</v>
      </c>
      <c r="BO31" s="156">
        <f t="shared" si="6"/>
        <v>0</v>
      </c>
      <c r="BP31" s="156">
        <f t="shared" si="6"/>
        <v>0</v>
      </c>
      <c r="BQ31" s="156">
        <f t="shared" si="6"/>
        <v>0</v>
      </c>
      <c r="BR31" s="156">
        <f t="shared" si="6"/>
        <v>0</v>
      </c>
      <c r="BS31" s="156">
        <f t="shared" si="6"/>
        <v>0</v>
      </c>
      <c r="BT31" s="156">
        <f t="shared" si="6"/>
        <v>0</v>
      </c>
      <c r="BU31" s="156">
        <f t="shared" si="6"/>
        <v>0</v>
      </c>
      <c r="BV31" s="156">
        <f t="shared" si="6"/>
        <v>0</v>
      </c>
      <c r="BW31" s="156">
        <f t="shared" si="6"/>
        <v>0</v>
      </c>
      <c r="BX31" s="156">
        <f t="shared" si="6"/>
        <v>0</v>
      </c>
      <c r="BY31" s="156">
        <f t="shared" si="6"/>
        <v>0</v>
      </c>
      <c r="BZ31" s="156">
        <f t="shared" si="6"/>
        <v>0</v>
      </c>
      <c r="CA31" s="156">
        <f t="shared" si="6"/>
        <v>0</v>
      </c>
      <c r="CB31" s="156">
        <f t="shared" si="6"/>
        <v>0</v>
      </c>
      <c r="CC31" s="156">
        <f t="shared" si="7"/>
        <v>0</v>
      </c>
      <c r="CD31" s="156">
        <f t="shared" si="7"/>
        <v>0</v>
      </c>
      <c r="CE31" s="159">
        <f t="shared" si="19"/>
        <v>0</v>
      </c>
      <c r="CF31" s="192"/>
      <c r="CG31" s="156">
        <v>7</v>
      </c>
      <c r="CH31" s="156">
        <f t="shared" si="8"/>
        <v>0</v>
      </c>
      <c r="CI31" s="156">
        <f t="shared" si="8"/>
        <v>0</v>
      </c>
      <c r="CJ31" s="156">
        <f t="shared" si="8"/>
        <v>0</v>
      </c>
      <c r="CK31" s="156">
        <f t="shared" si="8"/>
        <v>0</v>
      </c>
      <c r="CL31" s="156">
        <f t="shared" si="8"/>
        <v>0</v>
      </c>
      <c r="CM31" s="156">
        <f t="shared" si="8"/>
        <v>0</v>
      </c>
      <c r="CN31" s="156">
        <f t="shared" si="8"/>
        <v>0</v>
      </c>
      <c r="CO31" s="156">
        <f t="shared" si="8"/>
        <v>0</v>
      </c>
      <c r="CP31" s="156">
        <f t="shared" si="8"/>
        <v>0</v>
      </c>
      <c r="CQ31" s="156">
        <f t="shared" si="8"/>
        <v>0</v>
      </c>
      <c r="CR31" s="156">
        <f t="shared" si="8"/>
        <v>0</v>
      </c>
      <c r="CS31" s="156">
        <f t="shared" si="8"/>
        <v>0</v>
      </c>
      <c r="CT31" s="156">
        <f t="shared" si="8"/>
        <v>0</v>
      </c>
      <c r="CU31" s="156">
        <f t="shared" si="8"/>
        <v>0</v>
      </c>
      <c r="CV31" s="156">
        <f t="shared" si="8"/>
        <v>0</v>
      </c>
      <c r="CW31" s="156">
        <f t="shared" si="8"/>
        <v>0</v>
      </c>
      <c r="CX31" s="156">
        <f t="shared" si="9"/>
        <v>0</v>
      </c>
      <c r="CY31" s="156">
        <f t="shared" si="9"/>
        <v>0</v>
      </c>
      <c r="CZ31" s="159">
        <f t="shared" si="20"/>
        <v>0</v>
      </c>
      <c r="DA31" s="192"/>
      <c r="DB31" s="156">
        <v>7</v>
      </c>
      <c r="DC31" s="156">
        <f t="shared" si="10"/>
        <v>0</v>
      </c>
      <c r="DD31" s="156">
        <f t="shared" si="10"/>
        <v>0</v>
      </c>
      <c r="DE31" s="156">
        <f t="shared" si="10"/>
        <v>0</v>
      </c>
      <c r="DF31" s="156">
        <f t="shared" si="10"/>
        <v>0</v>
      </c>
      <c r="DG31" s="156">
        <f t="shared" si="10"/>
        <v>0</v>
      </c>
      <c r="DH31" s="156">
        <f t="shared" si="10"/>
        <v>0</v>
      </c>
      <c r="DI31" s="156">
        <f t="shared" si="10"/>
        <v>0</v>
      </c>
      <c r="DJ31" s="156">
        <f t="shared" si="10"/>
        <v>0</v>
      </c>
      <c r="DK31" s="156">
        <f t="shared" si="10"/>
        <v>0</v>
      </c>
      <c r="DL31" s="156">
        <f t="shared" si="10"/>
        <v>0</v>
      </c>
      <c r="DM31" s="156">
        <f t="shared" si="10"/>
        <v>1666.6666666666667</v>
      </c>
      <c r="DN31" s="156">
        <f t="shared" si="10"/>
        <v>6250</v>
      </c>
      <c r="DO31" s="156">
        <f t="shared" si="10"/>
        <v>0</v>
      </c>
      <c r="DP31" s="156">
        <f t="shared" si="10"/>
        <v>0</v>
      </c>
      <c r="DQ31" s="156">
        <f t="shared" si="10"/>
        <v>0</v>
      </c>
      <c r="DR31" s="156">
        <f t="shared" si="10"/>
        <v>0</v>
      </c>
      <c r="DS31" s="156">
        <f t="shared" si="11"/>
        <v>30000</v>
      </c>
      <c r="DT31" s="156">
        <f t="shared" si="11"/>
        <v>12000</v>
      </c>
      <c r="DU31" s="159">
        <f t="shared" si="21"/>
        <v>49916.666666666664</v>
      </c>
      <c r="DV31" s="192"/>
      <c r="DW31" s="156">
        <v>7</v>
      </c>
      <c r="DX31" s="156">
        <f t="shared" si="12"/>
        <v>0</v>
      </c>
      <c r="DY31" s="156">
        <f t="shared" si="12"/>
        <v>0</v>
      </c>
      <c r="DZ31" s="156">
        <f t="shared" si="12"/>
        <v>0</v>
      </c>
      <c r="EA31" s="156">
        <f t="shared" si="12"/>
        <v>0</v>
      </c>
      <c r="EB31" s="156">
        <f t="shared" si="12"/>
        <v>0</v>
      </c>
      <c r="EC31" s="156">
        <f t="shared" si="12"/>
        <v>0</v>
      </c>
      <c r="ED31" s="156">
        <f t="shared" si="12"/>
        <v>0</v>
      </c>
      <c r="EE31" s="156">
        <f t="shared" si="12"/>
        <v>0</v>
      </c>
      <c r="EF31" s="156">
        <f t="shared" si="12"/>
        <v>0</v>
      </c>
      <c r="EG31" s="156">
        <f t="shared" si="12"/>
        <v>0</v>
      </c>
      <c r="EH31" s="156">
        <f t="shared" si="12"/>
        <v>0</v>
      </c>
      <c r="EI31" s="156">
        <f t="shared" si="12"/>
        <v>0</v>
      </c>
      <c r="EJ31" s="156">
        <f t="shared" si="12"/>
        <v>0</v>
      </c>
      <c r="EK31" s="156">
        <f t="shared" si="12"/>
        <v>0</v>
      </c>
      <c r="EL31" s="156">
        <f t="shared" si="12"/>
        <v>0</v>
      </c>
      <c r="EM31" s="156">
        <f t="shared" si="12"/>
        <v>0</v>
      </c>
      <c r="EN31" s="156">
        <f t="shared" si="13"/>
        <v>0</v>
      </c>
      <c r="EO31" s="156">
        <f t="shared" si="13"/>
        <v>0</v>
      </c>
      <c r="EP31" s="159">
        <f t="shared" si="22"/>
        <v>0</v>
      </c>
      <c r="EQ31" s="192"/>
      <c r="ER31" s="156">
        <v>7</v>
      </c>
      <c r="ES31" s="156">
        <f t="shared" si="14"/>
        <v>0</v>
      </c>
      <c r="ET31" s="156">
        <f t="shared" si="14"/>
        <v>0</v>
      </c>
      <c r="EU31" s="156">
        <f t="shared" si="14"/>
        <v>0</v>
      </c>
      <c r="EV31" s="156">
        <f t="shared" si="14"/>
        <v>0</v>
      </c>
      <c r="EW31" s="156">
        <f t="shared" si="14"/>
        <v>0</v>
      </c>
      <c r="EX31" s="156">
        <f t="shared" si="14"/>
        <v>0</v>
      </c>
      <c r="EY31" s="156">
        <f t="shared" si="14"/>
        <v>0</v>
      </c>
      <c r="EZ31" s="156">
        <f t="shared" si="14"/>
        <v>0</v>
      </c>
      <c r="FA31" s="156">
        <f t="shared" si="14"/>
        <v>0</v>
      </c>
      <c r="FB31" s="156">
        <f t="shared" si="14"/>
        <v>0</v>
      </c>
      <c r="FC31" s="156">
        <f t="shared" si="15"/>
        <v>0</v>
      </c>
      <c r="FD31" s="156">
        <f t="shared" si="15"/>
        <v>0</v>
      </c>
      <c r="FE31" s="156">
        <f t="shared" si="15"/>
        <v>0</v>
      </c>
      <c r="FF31" s="156">
        <f t="shared" si="15"/>
        <v>0</v>
      </c>
      <c r="FG31" s="156">
        <f t="shared" si="15"/>
        <v>0</v>
      </c>
      <c r="FH31" s="156">
        <f t="shared" si="15"/>
        <v>0</v>
      </c>
      <c r="FI31" s="156">
        <f t="shared" si="15"/>
        <v>0</v>
      </c>
      <c r="FJ31" s="156">
        <f t="shared" si="15"/>
        <v>0</v>
      </c>
      <c r="FK31" s="159">
        <f t="shared" si="23"/>
        <v>0</v>
      </c>
      <c r="FL31" s="220"/>
      <c r="FM31" s="220"/>
      <c r="FN31" s="220">
        <f t="shared" si="24"/>
        <v>126416.66666666666</v>
      </c>
    </row>
    <row r="32" spans="1:170" x14ac:dyDescent="0.25">
      <c r="A32" s="156">
        <v>8</v>
      </c>
      <c r="B32" s="156">
        <f t="shared" si="0"/>
        <v>0</v>
      </c>
      <c r="C32" s="156">
        <f t="shared" si="0"/>
        <v>0</v>
      </c>
      <c r="D32" s="156">
        <f t="shared" si="0"/>
        <v>0</v>
      </c>
      <c r="E32" s="156">
        <f t="shared" si="0"/>
        <v>0</v>
      </c>
      <c r="F32" s="156">
        <f t="shared" si="0"/>
        <v>0</v>
      </c>
      <c r="G32" s="156">
        <f t="shared" si="0"/>
        <v>0</v>
      </c>
      <c r="H32" s="156">
        <f t="shared" si="0"/>
        <v>0</v>
      </c>
      <c r="I32" s="156">
        <f t="shared" si="0"/>
        <v>0</v>
      </c>
      <c r="J32" s="156">
        <f t="shared" si="0"/>
        <v>0</v>
      </c>
      <c r="K32" s="156">
        <f t="shared" si="0"/>
        <v>0</v>
      </c>
      <c r="L32" s="156">
        <f t="shared" si="1"/>
        <v>0</v>
      </c>
      <c r="M32" s="156">
        <f t="shared" si="1"/>
        <v>0</v>
      </c>
      <c r="N32" s="156">
        <f t="shared" si="1"/>
        <v>0</v>
      </c>
      <c r="O32" s="156">
        <f t="shared" si="1"/>
        <v>0</v>
      </c>
      <c r="P32" s="156">
        <f t="shared" si="1"/>
        <v>0</v>
      </c>
      <c r="Q32" s="156">
        <f t="shared" si="1"/>
        <v>0</v>
      </c>
      <c r="R32" s="156">
        <f t="shared" si="1"/>
        <v>0</v>
      </c>
      <c r="S32" s="156">
        <f t="shared" si="1"/>
        <v>0</v>
      </c>
      <c r="T32" s="159">
        <f t="shared" si="16"/>
        <v>0</v>
      </c>
      <c r="U32" s="192"/>
      <c r="V32" s="156">
        <v>8</v>
      </c>
      <c r="W32" s="156">
        <f t="shared" si="2"/>
        <v>0</v>
      </c>
      <c r="X32" s="156">
        <f t="shared" si="2"/>
        <v>0</v>
      </c>
      <c r="Y32" s="156">
        <f t="shared" si="2"/>
        <v>0</v>
      </c>
      <c r="Z32" s="156">
        <f t="shared" si="2"/>
        <v>0</v>
      </c>
      <c r="AA32" s="156">
        <f t="shared" si="2"/>
        <v>0</v>
      </c>
      <c r="AB32" s="156">
        <f t="shared" si="2"/>
        <v>0</v>
      </c>
      <c r="AC32" s="156">
        <f t="shared" si="2"/>
        <v>0</v>
      </c>
      <c r="AD32" s="156">
        <f t="shared" si="2"/>
        <v>0</v>
      </c>
      <c r="AE32" s="156">
        <f t="shared" si="2"/>
        <v>0</v>
      </c>
      <c r="AF32" s="156">
        <f t="shared" si="2"/>
        <v>0</v>
      </c>
      <c r="AG32" s="156">
        <f t="shared" si="2"/>
        <v>0</v>
      </c>
      <c r="AH32" s="156">
        <f t="shared" si="2"/>
        <v>0</v>
      </c>
      <c r="AI32" s="156">
        <f t="shared" si="2"/>
        <v>0</v>
      </c>
      <c r="AJ32" s="156">
        <f t="shared" si="2"/>
        <v>0</v>
      </c>
      <c r="AK32" s="156">
        <f t="shared" si="2"/>
        <v>0</v>
      </c>
      <c r="AL32" s="156">
        <f t="shared" si="2"/>
        <v>0</v>
      </c>
      <c r="AM32" s="156">
        <f t="shared" si="3"/>
        <v>0</v>
      </c>
      <c r="AN32" s="156">
        <f t="shared" si="3"/>
        <v>0</v>
      </c>
      <c r="AO32" s="159">
        <f t="shared" si="17"/>
        <v>0</v>
      </c>
      <c r="AP32" s="192"/>
      <c r="AQ32" s="156">
        <v>8</v>
      </c>
      <c r="AR32" s="156">
        <f t="shared" si="4"/>
        <v>2500</v>
      </c>
      <c r="AS32" s="156">
        <f t="shared" si="4"/>
        <v>0</v>
      </c>
      <c r="AT32" s="156">
        <f t="shared" si="4"/>
        <v>0</v>
      </c>
      <c r="AU32" s="156">
        <f t="shared" si="4"/>
        <v>20000</v>
      </c>
      <c r="AV32" s="156">
        <f t="shared" si="4"/>
        <v>0</v>
      </c>
      <c r="AW32" s="156">
        <f t="shared" si="4"/>
        <v>0</v>
      </c>
      <c r="AX32" s="156">
        <f t="shared" si="4"/>
        <v>4000</v>
      </c>
      <c r="AY32" s="156">
        <f t="shared" si="4"/>
        <v>0</v>
      </c>
      <c r="AZ32" s="156">
        <f t="shared" si="4"/>
        <v>0</v>
      </c>
      <c r="BA32" s="156">
        <f t="shared" si="4"/>
        <v>0</v>
      </c>
      <c r="BB32" s="156">
        <f t="shared" si="4"/>
        <v>0</v>
      </c>
      <c r="BC32" s="156">
        <f t="shared" si="4"/>
        <v>0</v>
      </c>
      <c r="BD32" s="156">
        <f t="shared" si="4"/>
        <v>0</v>
      </c>
      <c r="BE32" s="156">
        <f t="shared" si="4"/>
        <v>0</v>
      </c>
      <c r="BF32" s="156">
        <f t="shared" si="4"/>
        <v>0</v>
      </c>
      <c r="BG32" s="156">
        <f t="shared" si="4"/>
        <v>50000</v>
      </c>
      <c r="BH32" s="156">
        <f t="shared" si="5"/>
        <v>0</v>
      </c>
      <c r="BI32" s="156">
        <f t="shared" si="5"/>
        <v>0</v>
      </c>
      <c r="BJ32" s="159">
        <f t="shared" si="18"/>
        <v>76500</v>
      </c>
      <c r="BK32" s="192"/>
      <c r="BL32" s="156">
        <v>8</v>
      </c>
      <c r="BM32" s="156">
        <f t="shared" si="6"/>
        <v>20000</v>
      </c>
      <c r="BN32" s="156">
        <f t="shared" si="6"/>
        <v>3000</v>
      </c>
      <c r="BO32" s="156">
        <f t="shared" si="6"/>
        <v>1200</v>
      </c>
      <c r="BP32" s="156">
        <f t="shared" si="6"/>
        <v>8333.3333333333321</v>
      </c>
      <c r="BQ32" s="156">
        <f t="shared" si="6"/>
        <v>0</v>
      </c>
      <c r="BR32" s="156">
        <f t="shared" si="6"/>
        <v>0</v>
      </c>
      <c r="BS32" s="156">
        <f t="shared" si="6"/>
        <v>0</v>
      </c>
      <c r="BT32" s="156">
        <f t="shared" si="6"/>
        <v>0</v>
      </c>
      <c r="BU32" s="156">
        <f t="shared" si="6"/>
        <v>0</v>
      </c>
      <c r="BV32" s="156">
        <f t="shared" si="6"/>
        <v>0</v>
      </c>
      <c r="BW32" s="156">
        <f t="shared" si="6"/>
        <v>52000</v>
      </c>
      <c r="BX32" s="156">
        <f t="shared" si="6"/>
        <v>10000</v>
      </c>
      <c r="BY32" s="156">
        <f t="shared" si="6"/>
        <v>2000</v>
      </c>
      <c r="BZ32" s="156">
        <f t="shared" si="6"/>
        <v>0</v>
      </c>
      <c r="CA32" s="156">
        <f t="shared" si="6"/>
        <v>0</v>
      </c>
      <c r="CB32" s="156">
        <f t="shared" si="6"/>
        <v>0</v>
      </c>
      <c r="CC32" s="156">
        <f t="shared" si="7"/>
        <v>16666.666666666668</v>
      </c>
      <c r="CD32" s="156">
        <f t="shared" si="7"/>
        <v>3333.3333333333339</v>
      </c>
      <c r="CE32" s="159">
        <f t="shared" si="19"/>
        <v>116533.33333333333</v>
      </c>
      <c r="CF32" s="192"/>
      <c r="CG32" s="156">
        <v>8</v>
      </c>
      <c r="CH32" s="156">
        <f t="shared" si="8"/>
        <v>160000</v>
      </c>
      <c r="CI32" s="156">
        <f t="shared" si="8"/>
        <v>0</v>
      </c>
      <c r="CJ32" s="156">
        <f t="shared" si="8"/>
        <v>0</v>
      </c>
      <c r="CK32" s="156">
        <f t="shared" si="8"/>
        <v>60000</v>
      </c>
      <c r="CL32" s="156">
        <f t="shared" si="8"/>
        <v>24000</v>
      </c>
      <c r="CM32" s="156">
        <f t="shared" si="8"/>
        <v>0</v>
      </c>
      <c r="CN32" s="156">
        <f t="shared" si="8"/>
        <v>0</v>
      </c>
      <c r="CO32" s="156">
        <f t="shared" si="8"/>
        <v>0</v>
      </c>
      <c r="CP32" s="156">
        <f t="shared" si="8"/>
        <v>0</v>
      </c>
      <c r="CQ32" s="156">
        <f t="shared" si="8"/>
        <v>0</v>
      </c>
      <c r="CR32" s="156">
        <f t="shared" si="8"/>
        <v>0</v>
      </c>
      <c r="CS32" s="156">
        <f t="shared" si="8"/>
        <v>0</v>
      </c>
      <c r="CT32" s="156">
        <f t="shared" si="8"/>
        <v>0</v>
      </c>
      <c r="CU32" s="156">
        <f t="shared" si="8"/>
        <v>0</v>
      </c>
      <c r="CV32" s="156">
        <f t="shared" si="8"/>
        <v>0</v>
      </c>
      <c r="CW32" s="156">
        <f t="shared" si="8"/>
        <v>0</v>
      </c>
      <c r="CX32" s="156">
        <f t="shared" si="9"/>
        <v>0</v>
      </c>
      <c r="CY32" s="156">
        <f t="shared" si="9"/>
        <v>0</v>
      </c>
      <c r="CZ32" s="159">
        <f t="shared" si="20"/>
        <v>244000</v>
      </c>
      <c r="DA32" s="192"/>
      <c r="DB32" s="156">
        <v>8</v>
      </c>
      <c r="DC32" s="156">
        <f t="shared" si="10"/>
        <v>1000</v>
      </c>
      <c r="DD32" s="156">
        <f t="shared" si="10"/>
        <v>3000</v>
      </c>
      <c r="DE32" s="156">
        <f t="shared" si="10"/>
        <v>0</v>
      </c>
      <c r="DF32" s="156">
        <f t="shared" si="10"/>
        <v>31250</v>
      </c>
      <c r="DG32" s="156">
        <f t="shared" si="10"/>
        <v>31250</v>
      </c>
      <c r="DH32" s="156">
        <f t="shared" si="10"/>
        <v>0</v>
      </c>
      <c r="DI32" s="156">
        <f t="shared" si="10"/>
        <v>0</v>
      </c>
      <c r="DJ32" s="156">
        <f t="shared" si="10"/>
        <v>0</v>
      </c>
      <c r="DK32" s="156">
        <f t="shared" si="10"/>
        <v>0</v>
      </c>
      <c r="DL32" s="156">
        <f t="shared" si="10"/>
        <v>0</v>
      </c>
      <c r="DM32" s="156">
        <f t="shared" si="10"/>
        <v>0</v>
      </c>
      <c r="DN32" s="156">
        <f t="shared" si="10"/>
        <v>0</v>
      </c>
      <c r="DO32" s="156">
        <f t="shared" si="10"/>
        <v>0</v>
      </c>
      <c r="DP32" s="156">
        <f t="shared" si="10"/>
        <v>0</v>
      </c>
      <c r="DQ32" s="156">
        <f t="shared" si="10"/>
        <v>0</v>
      </c>
      <c r="DR32" s="156">
        <f t="shared" si="10"/>
        <v>0</v>
      </c>
      <c r="DS32" s="156">
        <f t="shared" si="11"/>
        <v>0</v>
      </c>
      <c r="DT32" s="156">
        <f t="shared" si="11"/>
        <v>12000</v>
      </c>
      <c r="DU32" s="159">
        <f t="shared" si="21"/>
        <v>78500</v>
      </c>
      <c r="DV32" s="192"/>
      <c r="DW32" s="156">
        <v>8</v>
      </c>
      <c r="DX32" s="156">
        <f t="shared" si="12"/>
        <v>0</v>
      </c>
      <c r="DY32" s="156">
        <f t="shared" si="12"/>
        <v>0</v>
      </c>
      <c r="DZ32" s="156">
        <f t="shared" si="12"/>
        <v>0</v>
      </c>
      <c r="EA32" s="156">
        <f t="shared" si="12"/>
        <v>0</v>
      </c>
      <c r="EB32" s="156">
        <f t="shared" si="12"/>
        <v>0</v>
      </c>
      <c r="EC32" s="156">
        <f t="shared" si="12"/>
        <v>0</v>
      </c>
      <c r="ED32" s="156">
        <f t="shared" si="12"/>
        <v>0</v>
      </c>
      <c r="EE32" s="156">
        <f t="shared" si="12"/>
        <v>0</v>
      </c>
      <c r="EF32" s="156">
        <f t="shared" si="12"/>
        <v>0</v>
      </c>
      <c r="EG32" s="156">
        <f t="shared" si="12"/>
        <v>0</v>
      </c>
      <c r="EH32" s="156">
        <f t="shared" si="12"/>
        <v>0</v>
      </c>
      <c r="EI32" s="156">
        <f t="shared" si="12"/>
        <v>0</v>
      </c>
      <c r="EJ32" s="156">
        <f t="shared" si="12"/>
        <v>0</v>
      </c>
      <c r="EK32" s="156">
        <f t="shared" si="12"/>
        <v>0</v>
      </c>
      <c r="EL32" s="156">
        <f t="shared" si="12"/>
        <v>0</v>
      </c>
      <c r="EM32" s="156">
        <f t="shared" si="12"/>
        <v>0</v>
      </c>
      <c r="EN32" s="156">
        <f t="shared" si="13"/>
        <v>0</v>
      </c>
      <c r="EO32" s="156">
        <f t="shared" si="13"/>
        <v>0</v>
      </c>
      <c r="EP32" s="159">
        <f t="shared" si="22"/>
        <v>0</v>
      </c>
      <c r="EQ32" s="192"/>
      <c r="ER32" s="156">
        <v>8</v>
      </c>
      <c r="ES32" s="156">
        <f t="shared" si="14"/>
        <v>0</v>
      </c>
      <c r="ET32" s="156">
        <f t="shared" si="14"/>
        <v>0</v>
      </c>
      <c r="EU32" s="156">
        <f t="shared" si="14"/>
        <v>0</v>
      </c>
      <c r="EV32" s="156">
        <f t="shared" si="14"/>
        <v>0</v>
      </c>
      <c r="EW32" s="156">
        <f t="shared" si="14"/>
        <v>0</v>
      </c>
      <c r="EX32" s="156">
        <f t="shared" si="14"/>
        <v>0</v>
      </c>
      <c r="EY32" s="156">
        <f t="shared" si="14"/>
        <v>0</v>
      </c>
      <c r="EZ32" s="156">
        <f t="shared" si="14"/>
        <v>0</v>
      </c>
      <c r="FA32" s="156">
        <f t="shared" si="14"/>
        <v>0</v>
      </c>
      <c r="FB32" s="156">
        <f t="shared" si="14"/>
        <v>0</v>
      </c>
      <c r="FC32" s="156">
        <f t="shared" si="15"/>
        <v>0</v>
      </c>
      <c r="FD32" s="156">
        <f t="shared" si="15"/>
        <v>0</v>
      </c>
      <c r="FE32" s="156">
        <f t="shared" si="15"/>
        <v>0</v>
      </c>
      <c r="FF32" s="156">
        <f t="shared" si="15"/>
        <v>0</v>
      </c>
      <c r="FG32" s="156">
        <f t="shared" si="15"/>
        <v>0</v>
      </c>
      <c r="FH32" s="156">
        <f t="shared" si="15"/>
        <v>0</v>
      </c>
      <c r="FI32" s="156">
        <f t="shared" si="15"/>
        <v>0</v>
      </c>
      <c r="FJ32" s="156">
        <f t="shared" si="15"/>
        <v>0</v>
      </c>
      <c r="FK32" s="159">
        <f t="shared" si="23"/>
        <v>0</v>
      </c>
      <c r="FL32" s="220"/>
      <c r="FM32" s="220"/>
      <c r="FN32" s="220">
        <f t="shared" si="24"/>
        <v>515533.33333333331</v>
      </c>
    </row>
    <row r="33" spans="1:170" x14ac:dyDescent="0.25">
      <c r="A33" s="156">
        <v>9</v>
      </c>
      <c r="B33" s="156">
        <f t="shared" si="0"/>
        <v>0</v>
      </c>
      <c r="C33" s="156">
        <f t="shared" si="0"/>
        <v>0</v>
      </c>
      <c r="D33" s="156">
        <f t="shared" si="0"/>
        <v>0</v>
      </c>
      <c r="E33" s="156">
        <f t="shared" si="0"/>
        <v>0</v>
      </c>
      <c r="F33" s="156">
        <f t="shared" si="0"/>
        <v>0</v>
      </c>
      <c r="G33" s="156">
        <f t="shared" si="0"/>
        <v>0</v>
      </c>
      <c r="H33" s="156">
        <f t="shared" si="0"/>
        <v>0</v>
      </c>
      <c r="I33" s="156">
        <f t="shared" si="0"/>
        <v>0</v>
      </c>
      <c r="J33" s="156">
        <f t="shared" si="0"/>
        <v>0</v>
      </c>
      <c r="K33" s="156">
        <f t="shared" si="0"/>
        <v>0</v>
      </c>
      <c r="L33" s="156">
        <f t="shared" si="1"/>
        <v>0</v>
      </c>
      <c r="M33" s="156">
        <f t="shared" si="1"/>
        <v>0</v>
      </c>
      <c r="N33" s="156">
        <f t="shared" si="1"/>
        <v>0</v>
      </c>
      <c r="O33" s="156">
        <f t="shared" si="1"/>
        <v>0</v>
      </c>
      <c r="P33" s="156">
        <f t="shared" si="1"/>
        <v>0</v>
      </c>
      <c r="Q33" s="156">
        <f t="shared" si="1"/>
        <v>0</v>
      </c>
      <c r="R33" s="156">
        <f t="shared" si="1"/>
        <v>0</v>
      </c>
      <c r="S33" s="156">
        <f t="shared" si="1"/>
        <v>0</v>
      </c>
      <c r="T33" s="159">
        <f t="shared" si="16"/>
        <v>0</v>
      </c>
      <c r="U33" s="192"/>
      <c r="V33" s="156">
        <v>9</v>
      </c>
      <c r="W33" s="156">
        <f t="shared" si="2"/>
        <v>0</v>
      </c>
      <c r="X33" s="156">
        <f t="shared" si="2"/>
        <v>0</v>
      </c>
      <c r="Y33" s="156">
        <f t="shared" si="2"/>
        <v>0</v>
      </c>
      <c r="Z33" s="156">
        <f t="shared" si="2"/>
        <v>0</v>
      </c>
      <c r="AA33" s="156">
        <f t="shared" si="2"/>
        <v>0</v>
      </c>
      <c r="AB33" s="156">
        <f t="shared" si="2"/>
        <v>0</v>
      </c>
      <c r="AC33" s="156">
        <f t="shared" si="2"/>
        <v>0</v>
      </c>
      <c r="AD33" s="156">
        <f t="shared" si="2"/>
        <v>0</v>
      </c>
      <c r="AE33" s="156">
        <f t="shared" si="2"/>
        <v>0</v>
      </c>
      <c r="AF33" s="156">
        <f t="shared" si="2"/>
        <v>0</v>
      </c>
      <c r="AG33" s="156">
        <f t="shared" si="2"/>
        <v>0</v>
      </c>
      <c r="AH33" s="156">
        <f t="shared" si="2"/>
        <v>0</v>
      </c>
      <c r="AI33" s="156">
        <f t="shared" si="2"/>
        <v>0</v>
      </c>
      <c r="AJ33" s="156">
        <f t="shared" si="2"/>
        <v>0</v>
      </c>
      <c r="AK33" s="156">
        <f t="shared" si="2"/>
        <v>0</v>
      </c>
      <c r="AL33" s="156">
        <f t="shared" si="2"/>
        <v>0</v>
      </c>
      <c r="AM33" s="156">
        <f t="shared" si="3"/>
        <v>0</v>
      </c>
      <c r="AN33" s="156">
        <f t="shared" si="3"/>
        <v>0</v>
      </c>
      <c r="AO33" s="159">
        <f t="shared" si="17"/>
        <v>0</v>
      </c>
      <c r="AP33" s="192"/>
      <c r="AQ33" s="156">
        <v>9</v>
      </c>
      <c r="AR33" s="156">
        <f t="shared" si="4"/>
        <v>2500</v>
      </c>
      <c r="AS33" s="156">
        <f t="shared" si="4"/>
        <v>0</v>
      </c>
      <c r="AT33" s="156">
        <f t="shared" si="4"/>
        <v>0</v>
      </c>
      <c r="AU33" s="156">
        <f t="shared" si="4"/>
        <v>20000</v>
      </c>
      <c r="AV33" s="156">
        <f t="shared" si="4"/>
        <v>0</v>
      </c>
      <c r="AW33" s="156">
        <f t="shared" si="4"/>
        <v>0</v>
      </c>
      <c r="AX33" s="156">
        <f t="shared" si="4"/>
        <v>4000</v>
      </c>
      <c r="AY33" s="156">
        <f t="shared" si="4"/>
        <v>0</v>
      </c>
      <c r="AZ33" s="156">
        <f t="shared" si="4"/>
        <v>0</v>
      </c>
      <c r="BA33" s="156">
        <f t="shared" si="4"/>
        <v>0</v>
      </c>
      <c r="BB33" s="156">
        <f t="shared" si="4"/>
        <v>0</v>
      </c>
      <c r="BC33" s="156">
        <f t="shared" si="4"/>
        <v>0</v>
      </c>
      <c r="BD33" s="156">
        <f t="shared" si="4"/>
        <v>0</v>
      </c>
      <c r="BE33" s="156">
        <f t="shared" si="4"/>
        <v>0</v>
      </c>
      <c r="BF33" s="156">
        <f t="shared" si="4"/>
        <v>0</v>
      </c>
      <c r="BG33" s="156">
        <f t="shared" si="4"/>
        <v>50000</v>
      </c>
      <c r="BH33" s="156">
        <f t="shared" si="5"/>
        <v>0</v>
      </c>
      <c r="BI33" s="156">
        <f t="shared" si="5"/>
        <v>0</v>
      </c>
      <c r="BJ33" s="159">
        <f t="shared" si="18"/>
        <v>76500</v>
      </c>
      <c r="BK33" s="192"/>
      <c r="BL33" s="156">
        <v>9</v>
      </c>
      <c r="BM33" s="156">
        <f t="shared" si="6"/>
        <v>20000</v>
      </c>
      <c r="BN33" s="156">
        <f t="shared" si="6"/>
        <v>3000</v>
      </c>
      <c r="BO33" s="156">
        <f t="shared" si="6"/>
        <v>1200</v>
      </c>
      <c r="BP33" s="156">
        <f t="shared" si="6"/>
        <v>8333.3333333333321</v>
      </c>
      <c r="BQ33" s="156">
        <f t="shared" si="6"/>
        <v>0</v>
      </c>
      <c r="BR33" s="156">
        <f t="shared" si="6"/>
        <v>0</v>
      </c>
      <c r="BS33" s="156">
        <f t="shared" si="6"/>
        <v>0</v>
      </c>
      <c r="BT33" s="156">
        <f t="shared" si="6"/>
        <v>0</v>
      </c>
      <c r="BU33" s="156">
        <f t="shared" si="6"/>
        <v>0</v>
      </c>
      <c r="BV33" s="156">
        <f t="shared" si="6"/>
        <v>0</v>
      </c>
      <c r="BW33" s="156">
        <f t="shared" si="6"/>
        <v>52000</v>
      </c>
      <c r="BX33" s="156">
        <f t="shared" si="6"/>
        <v>10000</v>
      </c>
      <c r="BY33" s="156">
        <f t="shared" si="6"/>
        <v>2000</v>
      </c>
      <c r="BZ33" s="156">
        <f t="shared" si="6"/>
        <v>0</v>
      </c>
      <c r="CA33" s="156">
        <f t="shared" si="6"/>
        <v>0</v>
      </c>
      <c r="CB33" s="156">
        <f t="shared" si="6"/>
        <v>0</v>
      </c>
      <c r="CC33" s="156">
        <f t="shared" si="7"/>
        <v>16666.666666666668</v>
      </c>
      <c r="CD33" s="156">
        <f t="shared" si="7"/>
        <v>3333.3333333333339</v>
      </c>
      <c r="CE33" s="159">
        <f t="shared" si="19"/>
        <v>116533.33333333333</v>
      </c>
      <c r="CF33" s="192"/>
      <c r="CG33" s="156">
        <v>9</v>
      </c>
      <c r="CH33" s="156">
        <f t="shared" si="8"/>
        <v>0</v>
      </c>
      <c r="CI33" s="156">
        <f t="shared" si="8"/>
        <v>0</v>
      </c>
      <c r="CJ33" s="156">
        <f t="shared" si="8"/>
        <v>0</v>
      </c>
      <c r="CK33" s="156">
        <f t="shared" si="8"/>
        <v>60000</v>
      </c>
      <c r="CL33" s="156">
        <f t="shared" si="8"/>
        <v>24000</v>
      </c>
      <c r="CM33" s="156">
        <f t="shared" si="8"/>
        <v>0</v>
      </c>
      <c r="CN33" s="156">
        <f t="shared" si="8"/>
        <v>0</v>
      </c>
      <c r="CO33" s="156">
        <f t="shared" si="8"/>
        <v>0</v>
      </c>
      <c r="CP33" s="156">
        <f t="shared" si="8"/>
        <v>0</v>
      </c>
      <c r="CQ33" s="156">
        <f t="shared" si="8"/>
        <v>0</v>
      </c>
      <c r="CR33" s="156">
        <f t="shared" si="8"/>
        <v>0</v>
      </c>
      <c r="CS33" s="156">
        <f t="shared" si="8"/>
        <v>0</v>
      </c>
      <c r="CT33" s="156">
        <f t="shared" si="8"/>
        <v>0</v>
      </c>
      <c r="CU33" s="156">
        <f t="shared" si="8"/>
        <v>0</v>
      </c>
      <c r="CV33" s="156">
        <f t="shared" si="8"/>
        <v>0</v>
      </c>
      <c r="CW33" s="156">
        <f t="shared" si="8"/>
        <v>0</v>
      </c>
      <c r="CX33" s="156">
        <f t="shared" si="9"/>
        <v>0</v>
      </c>
      <c r="CY33" s="156">
        <f t="shared" si="9"/>
        <v>0</v>
      </c>
      <c r="CZ33" s="159">
        <f t="shared" si="20"/>
        <v>84000</v>
      </c>
      <c r="DA33" s="192"/>
      <c r="DB33" s="156">
        <v>9</v>
      </c>
      <c r="DC33" s="156">
        <f t="shared" si="10"/>
        <v>1000</v>
      </c>
      <c r="DD33" s="156">
        <f t="shared" si="10"/>
        <v>0</v>
      </c>
      <c r="DE33" s="156">
        <f t="shared" si="10"/>
        <v>0</v>
      </c>
      <c r="DF33" s="156">
        <f t="shared" si="10"/>
        <v>31250</v>
      </c>
      <c r="DG33" s="156">
        <f t="shared" si="10"/>
        <v>31250</v>
      </c>
      <c r="DH33" s="156">
        <f t="shared" si="10"/>
        <v>0</v>
      </c>
      <c r="DI33" s="156">
        <f t="shared" si="10"/>
        <v>0</v>
      </c>
      <c r="DJ33" s="156">
        <f t="shared" si="10"/>
        <v>0</v>
      </c>
      <c r="DK33" s="156">
        <f t="shared" si="10"/>
        <v>0</v>
      </c>
      <c r="DL33" s="156">
        <f t="shared" si="10"/>
        <v>0</v>
      </c>
      <c r="DM33" s="156">
        <f t="shared" si="10"/>
        <v>0</v>
      </c>
      <c r="DN33" s="156">
        <f t="shared" si="10"/>
        <v>6250</v>
      </c>
      <c r="DO33" s="156">
        <f t="shared" si="10"/>
        <v>0</v>
      </c>
      <c r="DP33" s="156">
        <f t="shared" si="10"/>
        <v>0</v>
      </c>
      <c r="DQ33" s="156">
        <f t="shared" si="10"/>
        <v>0</v>
      </c>
      <c r="DR33" s="156">
        <f t="shared" si="10"/>
        <v>0</v>
      </c>
      <c r="DS33" s="156">
        <f t="shared" si="11"/>
        <v>30000</v>
      </c>
      <c r="DT33" s="156">
        <f t="shared" si="11"/>
        <v>12000</v>
      </c>
      <c r="DU33" s="159">
        <f t="shared" si="21"/>
        <v>111750</v>
      </c>
      <c r="DV33" s="192"/>
      <c r="DW33" s="156">
        <v>9</v>
      </c>
      <c r="DX33" s="156">
        <f t="shared" si="12"/>
        <v>0</v>
      </c>
      <c r="DY33" s="156">
        <f t="shared" si="12"/>
        <v>0</v>
      </c>
      <c r="DZ33" s="156">
        <f t="shared" si="12"/>
        <v>0</v>
      </c>
      <c r="EA33" s="156">
        <f t="shared" si="12"/>
        <v>0</v>
      </c>
      <c r="EB33" s="156">
        <f t="shared" si="12"/>
        <v>0</v>
      </c>
      <c r="EC33" s="156">
        <f t="shared" si="12"/>
        <v>0</v>
      </c>
      <c r="ED33" s="156">
        <f t="shared" si="12"/>
        <v>0</v>
      </c>
      <c r="EE33" s="156">
        <f t="shared" si="12"/>
        <v>0</v>
      </c>
      <c r="EF33" s="156">
        <f t="shared" si="12"/>
        <v>0</v>
      </c>
      <c r="EG33" s="156">
        <f t="shared" si="12"/>
        <v>0</v>
      </c>
      <c r="EH33" s="156">
        <f t="shared" si="12"/>
        <v>0</v>
      </c>
      <c r="EI33" s="156">
        <f t="shared" si="12"/>
        <v>0</v>
      </c>
      <c r="EJ33" s="156">
        <f t="shared" si="12"/>
        <v>0</v>
      </c>
      <c r="EK33" s="156">
        <f t="shared" si="12"/>
        <v>0</v>
      </c>
      <c r="EL33" s="156">
        <f t="shared" si="12"/>
        <v>0</v>
      </c>
      <c r="EM33" s="156">
        <f t="shared" si="12"/>
        <v>0</v>
      </c>
      <c r="EN33" s="156">
        <f t="shared" si="13"/>
        <v>0</v>
      </c>
      <c r="EO33" s="156">
        <f t="shared" si="13"/>
        <v>0</v>
      </c>
      <c r="EP33" s="159">
        <f t="shared" si="22"/>
        <v>0</v>
      </c>
      <c r="EQ33" s="192"/>
      <c r="ER33" s="156">
        <v>9</v>
      </c>
      <c r="ES33" s="156">
        <f t="shared" si="14"/>
        <v>0</v>
      </c>
      <c r="ET33" s="156">
        <f t="shared" si="14"/>
        <v>0</v>
      </c>
      <c r="EU33" s="156">
        <f t="shared" si="14"/>
        <v>0</v>
      </c>
      <c r="EV33" s="156">
        <f t="shared" si="14"/>
        <v>0</v>
      </c>
      <c r="EW33" s="156">
        <f t="shared" si="14"/>
        <v>0</v>
      </c>
      <c r="EX33" s="156">
        <f t="shared" si="14"/>
        <v>0</v>
      </c>
      <c r="EY33" s="156">
        <f t="shared" si="14"/>
        <v>0</v>
      </c>
      <c r="EZ33" s="156">
        <f t="shared" si="14"/>
        <v>0</v>
      </c>
      <c r="FA33" s="156">
        <f t="shared" si="14"/>
        <v>0</v>
      </c>
      <c r="FB33" s="156">
        <f t="shared" si="14"/>
        <v>0</v>
      </c>
      <c r="FC33" s="156">
        <f t="shared" si="15"/>
        <v>0</v>
      </c>
      <c r="FD33" s="156">
        <f t="shared" si="15"/>
        <v>0</v>
      </c>
      <c r="FE33" s="156">
        <f t="shared" si="15"/>
        <v>0</v>
      </c>
      <c r="FF33" s="156">
        <f t="shared" si="15"/>
        <v>0</v>
      </c>
      <c r="FG33" s="156">
        <f t="shared" si="15"/>
        <v>0</v>
      </c>
      <c r="FH33" s="156">
        <f t="shared" si="15"/>
        <v>0</v>
      </c>
      <c r="FI33" s="156">
        <f t="shared" si="15"/>
        <v>0</v>
      </c>
      <c r="FJ33" s="156">
        <f t="shared" si="15"/>
        <v>0</v>
      </c>
      <c r="FK33" s="159">
        <f t="shared" si="23"/>
        <v>0</v>
      </c>
      <c r="FL33" s="220"/>
      <c r="FM33" s="220"/>
      <c r="FN33" s="220">
        <f t="shared" si="24"/>
        <v>388783.33333333331</v>
      </c>
    </row>
    <row r="34" spans="1:170" x14ac:dyDescent="0.25">
      <c r="A34" s="156">
        <v>10</v>
      </c>
      <c r="B34" s="156">
        <f t="shared" si="0"/>
        <v>0</v>
      </c>
      <c r="C34" s="156">
        <f t="shared" si="0"/>
        <v>0</v>
      </c>
      <c r="D34" s="156">
        <f t="shared" si="0"/>
        <v>0</v>
      </c>
      <c r="E34" s="156">
        <f t="shared" si="0"/>
        <v>0</v>
      </c>
      <c r="F34" s="156">
        <f t="shared" si="0"/>
        <v>7500</v>
      </c>
      <c r="G34" s="156">
        <f t="shared" si="0"/>
        <v>0</v>
      </c>
      <c r="H34" s="156">
        <f t="shared" si="0"/>
        <v>0</v>
      </c>
      <c r="I34" s="156">
        <f t="shared" si="0"/>
        <v>2500</v>
      </c>
      <c r="J34" s="156">
        <f t="shared" si="0"/>
        <v>0</v>
      </c>
      <c r="K34" s="156">
        <f t="shared" si="0"/>
        <v>0</v>
      </c>
      <c r="L34" s="156">
        <f t="shared" si="1"/>
        <v>0</v>
      </c>
      <c r="M34" s="156">
        <f t="shared" si="1"/>
        <v>0</v>
      </c>
      <c r="N34" s="156">
        <f t="shared" si="1"/>
        <v>0</v>
      </c>
      <c r="O34" s="156">
        <f t="shared" si="1"/>
        <v>0</v>
      </c>
      <c r="P34" s="156">
        <f t="shared" si="1"/>
        <v>0</v>
      </c>
      <c r="Q34" s="156">
        <f t="shared" si="1"/>
        <v>0</v>
      </c>
      <c r="R34" s="156">
        <f t="shared" si="1"/>
        <v>0</v>
      </c>
      <c r="S34" s="156">
        <f t="shared" si="1"/>
        <v>0</v>
      </c>
      <c r="T34" s="159">
        <f t="shared" si="16"/>
        <v>10000</v>
      </c>
      <c r="U34" s="192"/>
      <c r="V34" s="156">
        <v>10</v>
      </c>
      <c r="W34" s="156">
        <f t="shared" si="2"/>
        <v>0</v>
      </c>
      <c r="X34" s="156">
        <f t="shared" si="2"/>
        <v>0</v>
      </c>
      <c r="Y34" s="156">
        <f t="shared" si="2"/>
        <v>0</v>
      </c>
      <c r="Z34" s="156">
        <f t="shared" si="2"/>
        <v>0</v>
      </c>
      <c r="AA34" s="156">
        <f t="shared" si="2"/>
        <v>0</v>
      </c>
      <c r="AB34" s="156">
        <f t="shared" si="2"/>
        <v>0</v>
      </c>
      <c r="AC34" s="156">
        <f t="shared" si="2"/>
        <v>0</v>
      </c>
      <c r="AD34" s="156">
        <f t="shared" si="2"/>
        <v>0</v>
      </c>
      <c r="AE34" s="156">
        <f t="shared" si="2"/>
        <v>0</v>
      </c>
      <c r="AF34" s="156">
        <f t="shared" si="2"/>
        <v>0</v>
      </c>
      <c r="AG34" s="156">
        <f t="shared" si="2"/>
        <v>0</v>
      </c>
      <c r="AH34" s="156">
        <f t="shared" si="2"/>
        <v>0</v>
      </c>
      <c r="AI34" s="156">
        <f t="shared" si="2"/>
        <v>0</v>
      </c>
      <c r="AJ34" s="156">
        <f t="shared" si="2"/>
        <v>0</v>
      </c>
      <c r="AK34" s="156">
        <f t="shared" si="2"/>
        <v>0</v>
      </c>
      <c r="AL34" s="156">
        <f t="shared" si="2"/>
        <v>0</v>
      </c>
      <c r="AM34" s="156">
        <f t="shared" si="3"/>
        <v>0</v>
      </c>
      <c r="AN34" s="156">
        <f t="shared" si="3"/>
        <v>0</v>
      </c>
      <c r="AO34" s="159">
        <f t="shared" si="17"/>
        <v>0</v>
      </c>
      <c r="AP34" s="192"/>
      <c r="AQ34" s="156">
        <v>10</v>
      </c>
      <c r="AR34" s="156">
        <f t="shared" si="4"/>
        <v>2500</v>
      </c>
      <c r="AS34" s="156">
        <f t="shared" si="4"/>
        <v>0</v>
      </c>
      <c r="AT34" s="156">
        <f t="shared" si="4"/>
        <v>0</v>
      </c>
      <c r="AU34" s="156">
        <f t="shared" si="4"/>
        <v>20000</v>
      </c>
      <c r="AV34" s="156">
        <f t="shared" si="4"/>
        <v>0</v>
      </c>
      <c r="AW34" s="156">
        <f t="shared" si="4"/>
        <v>0</v>
      </c>
      <c r="AX34" s="156">
        <f t="shared" si="4"/>
        <v>4000</v>
      </c>
      <c r="AY34" s="156">
        <f t="shared" si="4"/>
        <v>0</v>
      </c>
      <c r="AZ34" s="156">
        <f t="shared" si="4"/>
        <v>0</v>
      </c>
      <c r="BA34" s="156">
        <f t="shared" si="4"/>
        <v>0</v>
      </c>
      <c r="BB34" s="156">
        <f t="shared" si="4"/>
        <v>0</v>
      </c>
      <c r="BC34" s="156">
        <f t="shared" si="4"/>
        <v>0</v>
      </c>
      <c r="BD34" s="156">
        <f t="shared" si="4"/>
        <v>0</v>
      </c>
      <c r="BE34" s="156">
        <f t="shared" si="4"/>
        <v>0</v>
      </c>
      <c r="BF34" s="156">
        <f t="shared" si="4"/>
        <v>0</v>
      </c>
      <c r="BG34" s="156">
        <f t="shared" si="4"/>
        <v>50000</v>
      </c>
      <c r="BH34" s="156">
        <f t="shared" si="5"/>
        <v>0</v>
      </c>
      <c r="BI34" s="156">
        <f t="shared" si="5"/>
        <v>0</v>
      </c>
      <c r="BJ34" s="159">
        <f t="shared" si="18"/>
        <v>76500</v>
      </c>
      <c r="BK34" s="192"/>
      <c r="BL34" s="156">
        <v>10</v>
      </c>
      <c r="BM34" s="156">
        <f t="shared" si="6"/>
        <v>20000</v>
      </c>
      <c r="BN34" s="156">
        <f t="shared" si="6"/>
        <v>3000</v>
      </c>
      <c r="BO34" s="156">
        <f t="shared" si="6"/>
        <v>1200</v>
      </c>
      <c r="BP34" s="156">
        <f t="shared" si="6"/>
        <v>8333.3333333333321</v>
      </c>
      <c r="BQ34" s="156">
        <f t="shared" si="6"/>
        <v>0</v>
      </c>
      <c r="BR34" s="156">
        <f t="shared" si="6"/>
        <v>0</v>
      </c>
      <c r="BS34" s="156">
        <f t="shared" si="6"/>
        <v>0</v>
      </c>
      <c r="BT34" s="156">
        <f t="shared" si="6"/>
        <v>0</v>
      </c>
      <c r="BU34" s="156">
        <f t="shared" si="6"/>
        <v>0</v>
      </c>
      <c r="BV34" s="156">
        <f t="shared" si="6"/>
        <v>0</v>
      </c>
      <c r="BW34" s="156">
        <f t="shared" si="6"/>
        <v>52000</v>
      </c>
      <c r="BX34" s="156">
        <f t="shared" si="6"/>
        <v>10000</v>
      </c>
      <c r="BY34" s="156">
        <f t="shared" si="6"/>
        <v>2000</v>
      </c>
      <c r="BZ34" s="156">
        <f t="shared" si="6"/>
        <v>0</v>
      </c>
      <c r="CA34" s="156">
        <f t="shared" si="6"/>
        <v>0</v>
      </c>
      <c r="CB34" s="156">
        <f t="shared" si="6"/>
        <v>0</v>
      </c>
      <c r="CC34" s="156">
        <f t="shared" si="7"/>
        <v>16666.666666666668</v>
      </c>
      <c r="CD34" s="156">
        <f t="shared" si="7"/>
        <v>3333.3333333333339</v>
      </c>
      <c r="CE34" s="159">
        <f t="shared" si="19"/>
        <v>116533.33333333333</v>
      </c>
      <c r="CF34" s="192"/>
      <c r="CG34" s="156">
        <v>10</v>
      </c>
      <c r="CH34" s="156">
        <f t="shared" si="8"/>
        <v>0</v>
      </c>
      <c r="CI34" s="156">
        <f t="shared" si="8"/>
        <v>0</v>
      </c>
      <c r="CJ34" s="156">
        <f t="shared" si="8"/>
        <v>0</v>
      </c>
      <c r="CK34" s="156">
        <f t="shared" si="8"/>
        <v>60000</v>
      </c>
      <c r="CL34" s="156">
        <f t="shared" si="8"/>
        <v>24000</v>
      </c>
      <c r="CM34" s="156">
        <f t="shared" si="8"/>
        <v>0</v>
      </c>
      <c r="CN34" s="156">
        <f t="shared" si="8"/>
        <v>0</v>
      </c>
      <c r="CO34" s="156">
        <f t="shared" si="8"/>
        <v>0</v>
      </c>
      <c r="CP34" s="156">
        <f t="shared" si="8"/>
        <v>0</v>
      </c>
      <c r="CQ34" s="156">
        <f t="shared" si="8"/>
        <v>0</v>
      </c>
      <c r="CR34" s="156">
        <f t="shared" si="8"/>
        <v>0</v>
      </c>
      <c r="CS34" s="156">
        <f t="shared" si="8"/>
        <v>0</v>
      </c>
      <c r="CT34" s="156">
        <f t="shared" si="8"/>
        <v>0</v>
      </c>
      <c r="CU34" s="156">
        <f t="shared" si="8"/>
        <v>0</v>
      </c>
      <c r="CV34" s="156">
        <f t="shared" si="8"/>
        <v>0</v>
      </c>
      <c r="CW34" s="156">
        <f t="shared" si="8"/>
        <v>0</v>
      </c>
      <c r="CX34" s="156">
        <f t="shared" si="9"/>
        <v>0</v>
      </c>
      <c r="CY34" s="156">
        <f t="shared" si="9"/>
        <v>0</v>
      </c>
      <c r="CZ34" s="159">
        <f t="shared" si="20"/>
        <v>84000</v>
      </c>
      <c r="DA34" s="192"/>
      <c r="DB34" s="156">
        <v>10</v>
      </c>
      <c r="DC34" s="156">
        <f t="shared" si="10"/>
        <v>1000</v>
      </c>
      <c r="DD34" s="156">
        <f t="shared" si="10"/>
        <v>0</v>
      </c>
      <c r="DE34" s="156">
        <f t="shared" si="10"/>
        <v>0</v>
      </c>
      <c r="DF34" s="156">
        <f t="shared" si="10"/>
        <v>31250</v>
      </c>
      <c r="DG34" s="156">
        <f t="shared" si="10"/>
        <v>31250</v>
      </c>
      <c r="DH34" s="156">
        <f t="shared" si="10"/>
        <v>0</v>
      </c>
      <c r="DI34" s="156">
        <f t="shared" si="10"/>
        <v>0</v>
      </c>
      <c r="DJ34" s="156">
        <f t="shared" si="10"/>
        <v>0</v>
      </c>
      <c r="DK34" s="156">
        <f t="shared" si="10"/>
        <v>0</v>
      </c>
      <c r="DL34" s="156">
        <f t="shared" si="10"/>
        <v>0</v>
      </c>
      <c r="DM34" s="156">
        <f t="shared" si="10"/>
        <v>0</v>
      </c>
      <c r="DN34" s="156">
        <f t="shared" si="10"/>
        <v>0</v>
      </c>
      <c r="DO34" s="156">
        <f t="shared" si="10"/>
        <v>0</v>
      </c>
      <c r="DP34" s="156">
        <f t="shared" si="10"/>
        <v>0</v>
      </c>
      <c r="DQ34" s="156">
        <f t="shared" si="10"/>
        <v>0</v>
      </c>
      <c r="DR34" s="156">
        <f t="shared" si="10"/>
        <v>0</v>
      </c>
      <c r="DS34" s="156">
        <f t="shared" si="11"/>
        <v>0</v>
      </c>
      <c r="DT34" s="156">
        <f t="shared" si="11"/>
        <v>12000</v>
      </c>
      <c r="DU34" s="159">
        <f t="shared" si="21"/>
        <v>75500</v>
      </c>
      <c r="DV34" s="192"/>
      <c r="DW34" s="156">
        <v>10</v>
      </c>
      <c r="DX34" s="156">
        <f t="shared" si="12"/>
        <v>0</v>
      </c>
      <c r="DY34" s="156">
        <f t="shared" si="12"/>
        <v>0</v>
      </c>
      <c r="DZ34" s="156">
        <f t="shared" si="12"/>
        <v>0</v>
      </c>
      <c r="EA34" s="156">
        <f t="shared" si="12"/>
        <v>0</v>
      </c>
      <c r="EB34" s="156">
        <f t="shared" si="12"/>
        <v>0</v>
      </c>
      <c r="EC34" s="156">
        <f t="shared" si="12"/>
        <v>0</v>
      </c>
      <c r="ED34" s="156">
        <f t="shared" si="12"/>
        <v>0</v>
      </c>
      <c r="EE34" s="156">
        <f t="shared" si="12"/>
        <v>0</v>
      </c>
      <c r="EF34" s="156">
        <f t="shared" si="12"/>
        <v>0</v>
      </c>
      <c r="EG34" s="156">
        <f t="shared" si="12"/>
        <v>0</v>
      </c>
      <c r="EH34" s="156">
        <f t="shared" si="12"/>
        <v>0</v>
      </c>
      <c r="EI34" s="156">
        <f t="shared" si="12"/>
        <v>0</v>
      </c>
      <c r="EJ34" s="156">
        <f t="shared" si="12"/>
        <v>0</v>
      </c>
      <c r="EK34" s="156">
        <f t="shared" si="12"/>
        <v>0</v>
      </c>
      <c r="EL34" s="156">
        <f t="shared" si="12"/>
        <v>0</v>
      </c>
      <c r="EM34" s="156">
        <f t="shared" si="12"/>
        <v>0</v>
      </c>
      <c r="EN34" s="156">
        <f t="shared" si="13"/>
        <v>0</v>
      </c>
      <c r="EO34" s="156">
        <f t="shared" si="13"/>
        <v>0</v>
      </c>
      <c r="EP34" s="159">
        <f t="shared" si="22"/>
        <v>0</v>
      </c>
      <c r="EQ34" s="192"/>
      <c r="ER34" s="156">
        <v>10</v>
      </c>
      <c r="ES34" s="156">
        <f t="shared" si="14"/>
        <v>0</v>
      </c>
      <c r="ET34" s="156">
        <f t="shared" si="14"/>
        <v>0</v>
      </c>
      <c r="EU34" s="156">
        <f t="shared" si="14"/>
        <v>0</v>
      </c>
      <c r="EV34" s="156">
        <f t="shared" si="14"/>
        <v>0</v>
      </c>
      <c r="EW34" s="156">
        <f t="shared" si="14"/>
        <v>0</v>
      </c>
      <c r="EX34" s="156">
        <f t="shared" si="14"/>
        <v>0</v>
      </c>
      <c r="EY34" s="156">
        <f t="shared" si="14"/>
        <v>0</v>
      </c>
      <c r="EZ34" s="156">
        <f t="shared" si="14"/>
        <v>0</v>
      </c>
      <c r="FA34" s="156">
        <f t="shared" si="14"/>
        <v>0</v>
      </c>
      <c r="FB34" s="156">
        <f t="shared" si="14"/>
        <v>0</v>
      </c>
      <c r="FC34" s="156">
        <f t="shared" si="15"/>
        <v>0</v>
      </c>
      <c r="FD34" s="156">
        <f t="shared" si="15"/>
        <v>0</v>
      </c>
      <c r="FE34" s="156">
        <f t="shared" si="15"/>
        <v>0</v>
      </c>
      <c r="FF34" s="156">
        <f t="shared" si="15"/>
        <v>0</v>
      </c>
      <c r="FG34" s="156">
        <f t="shared" si="15"/>
        <v>0</v>
      </c>
      <c r="FH34" s="156">
        <f t="shared" si="15"/>
        <v>0</v>
      </c>
      <c r="FI34" s="156">
        <f t="shared" si="15"/>
        <v>0</v>
      </c>
      <c r="FJ34" s="156">
        <f t="shared" si="15"/>
        <v>0</v>
      </c>
      <c r="FK34" s="159">
        <f t="shared" si="23"/>
        <v>0</v>
      </c>
      <c r="FL34" s="220"/>
      <c r="FM34" s="220"/>
      <c r="FN34" s="220">
        <f t="shared" si="24"/>
        <v>362533.33333333331</v>
      </c>
    </row>
    <row r="35" spans="1:170" x14ac:dyDescent="0.25">
      <c r="A35" s="156">
        <v>11</v>
      </c>
      <c r="B35" s="156">
        <f t="shared" si="0"/>
        <v>0</v>
      </c>
      <c r="C35" s="156">
        <f t="shared" si="0"/>
        <v>0</v>
      </c>
      <c r="D35" s="156">
        <f t="shared" si="0"/>
        <v>0</v>
      </c>
      <c r="E35" s="156">
        <f t="shared" si="0"/>
        <v>0</v>
      </c>
      <c r="F35" s="156">
        <f t="shared" si="0"/>
        <v>0</v>
      </c>
      <c r="G35" s="156">
        <f t="shared" si="0"/>
        <v>0</v>
      </c>
      <c r="H35" s="156">
        <f t="shared" si="0"/>
        <v>0</v>
      </c>
      <c r="I35" s="156">
        <f t="shared" si="0"/>
        <v>0</v>
      </c>
      <c r="J35" s="156">
        <f t="shared" si="0"/>
        <v>0</v>
      </c>
      <c r="K35" s="156">
        <f t="shared" si="0"/>
        <v>0</v>
      </c>
      <c r="L35" s="156">
        <f t="shared" si="1"/>
        <v>0</v>
      </c>
      <c r="M35" s="156">
        <f t="shared" si="1"/>
        <v>0</v>
      </c>
      <c r="N35" s="156">
        <f t="shared" si="1"/>
        <v>0</v>
      </c>
      <c r="O35" s="156">
        <f t="shared" si="1"/>
        <v>0</v>
      </c>
      <c r="P35" s="156">
        <f t="shared" si="1"/>
        <v>0</v>
      </c>
      <c r="Q35" s="156">
        <f t="shared" si="1"/>
        <v>0</v>
      </c>
      <c r="R35" s="156">
        <f t="shared" si="1"/>
        <v>0</v>
      </c>
      <c r="S35" s="156">
        <f t="shared" si="1"/>
        <v>0</v>
      </c>
      <c r="T35" s="159">
        <f t="shared" si="16"/>
        <v>0</v>
      </c>
      <c r="U35" s="192"/>
      <c r="V35" s="156">
        <v>11</v>
      </c>
      <c r="W35" s="156">
        <f t="shared" si="2"/>
        <v>0</v>
      </c>
      <c r="X35" s="156">
        <f t="shared" si="2"/>
        <v>0</v>
      </c>
      <c r="Y35" s="156">
        <f t="shared" si="2"/>
        <v>0</v>
      </c>
      <c r="Z35" s="156">
        <f t="shared" si="2"/>
        <v>0</v>
      </c>
      <c r="AA35" s="156">
        <f t="shared" si="2"/>
        <v>0</v>
      </c>
      <c r="AB35" s="156">
        <f t="shared" si="2"/>
        <v>0</v>
      </c>
      <c r="AC35" s="156">
        <f t="shared" si="2"/>
        <v>0</v>
      </c>
      <c r="AD35" s="156">
        <f t="shared" si="2"/>
        <v>0</v>
      </c>
      <c r="AE35" s="156">
        <f t="shared" si="2"/>
        <v>0</v>
      </c>
      <c r="AF35" s="156">
        <f t="shared" si="2"/>
        <v>0</v>
      </c>
      <c r="AG35" s="156">
        <f t="shared" si="2"/>
        <v>0</v>
      </c>
      <c r="AH35" s="156">
        <f t="shared" si="2"/>
        <v>0</v>
      </c>
      <c r="AI35" s="156">
        <f t="shared" si="2"/>
        <v>0</v>
      </c>
      <c r="AJ35" s="156">
        <f t="shared" si="2"/>
        <v>0</v>
      </c>
      <c r="AK35" s="156">
        <f t="shared" si="2"/>
        <v>0</v>
      </c>
      <c r="AL35" s="156">
        <f t="shared" si="2"/>
        <v>0</v>
      </c>
      <c r="AM35" s="156">
        <f t="shared" si="3"/>
        <v>0</v>
      </c>
      <c r="AN35" s="156">
        <f t="shared" si="3"/>
        <v>0</v>
      </c>
      <c r="AO35" s="159">
        <f t="shared" si="17"/>
        <v>0</v>
      </c>
      <c r="AP35" s="192"/>
      <c r="AQ35" s="156">
        <v>11</v>
      </c>
      <c r="AR35" s="156">
        <f t="shared" si="4"/>
        <v>2500</v>
      </c>
      <c r="AS35" s="156">
        <f t="shared" si="4"/>
        <v>0</v>
      </c>
      <c r="AT35" s="156">
        <f t="shared" si="4"/>
        <v>0</v>
      </c>
      <c r="AU35" s="156">
        <f t="shared" si="4"/>
        <v>20000</v>
      </c>
      <c r="AV35" s="156">
        <f t="shared" si="4"/>
        <v>0</v>
      </c>
      <c r="AW35" s="156">
        <f t="shared" si="4"/>
        <v>0</v>
      </c>
      <c r="AX35" s="156">
        <f t="shared" si="4"/>
        <v>4000</v>
      </c>
      <c r="AY35" s="156">
        <f t="shared" si="4"/>
        <v>0</v>
      </c>
      <c r="AZ35" s="156">
        <f t="shared" si="4"/>
        <v>0</v>
      </c>
      <c r="BA35" s="156">
        <f t="shared" si="4"/>
        <v>0</v>
      </c>
      <c r="BB35" s="156">
        <f t="shared" si="4"/>
        <v>0</v>
      </c>
      <c r="BC35" s="156">
        <f t="shared" si="4"/>
        <v>0</v>
      </c>
      <c r="BD35" s="156">
        <f t="shared" si="4"/>
        <v>0</v>
      </c>
      <c r="BE35" s="156">
        <f t="shared" si="4"/>
        <v>0</v>
      </c>
      <c r="BF35" s="156">
        <f t="shared" si="4"/>
        <v>0</v>
      </c>
      <c r="BG35" s="156">
        <f t="shared" si="4"/>
        <v>50000</v>
      </c>
      <c r="BH35" s="156">
        <f t="shared" si="5"/>
        <v>0</v>
      </c>
      <c r="BI35" s="156">
        <f t="shared" si="5"/>
        <v>0</v>
      </c>
      <c r="BJ35" s="159">
        <f t="shared" si="18"/>
        <v>76500</v>
      </c>
      <c r="BK35" s="192"/>
      <c r="BL35" s="156">
        <v>11</v>
      </c>
      <c r="BM35" s="156">
        <f t="shared" si="6"/>
        <v>20000</v>
      </c>
      <c r="BN35" s="156">
        <f t="shared" si="6"/>
        <v>3000</v>
      </c>
      <c r="BO35" s="156">
        <f t="shared" si="6"/>
        <v>1200</v>
      </c>
      <c r="BP35" s="156">
        <f t="shared" si="6"/>
        <v>8333.3333333333321</v>
      </c>
      <c r="BQ35" s="156">
        <f t="shared" si="6"/>
        <v>0</v>
      </c>
      <c r="BR35" s="156">
        <f t="shared" si="6"/>
        <v>0</v>
      </c>
      <c r="BS35" s="156">
        <f t="shared" si="6"/>
        <v>0</v>
      </c>
      <c r="BT35" s="156">
        <f t="shared" si="6"/>
        <v>0</v>
      </c>
      <c r="BU35" s="156">
        <f t="shared" si="6"/>
        <v>0</v>
      </c>
      <c r="BV35" s="156">
        <f t="shared" si="6"/>
        <v>0</v>
      </c>
      <c r="BW35" s="156">
        <f t="shared" si="6"/>
        <v>52000</v>
      </c>
      <c r="BX35" s="156">
        <f t="shared" si="6"/>
        <v>10000</v>
      </c>
      <c r="BY35" s="156">
        <f t="shared" si="6"/>
        <v>2000</v>
      </c>
      <c r="BZ35" s="156">
        <f t="shared" si="6"/>
        <v>0</v>
      </c>
      <c r="CA35" s="156">
        <f t="shared" si="6"/>
        <v>0</v>
      </c>
      <c r="CB35" s="156">
        <f t="shared" si="6"/>
        <v>0</v>
      </c>
      <c r="CC35" s="156">
        <f t="shared" si="7"/>
        <v>16666.666666666668</v>
      </c>
      <c r="CD35" s="156">
        <f t="shared" si="7"/>
        <v>3333.3333333333339</v>
      </c>
      <c r="CE35" s="159">
        <f t="shared" si="19"/>
        <v>116533.33333333333</v>
      </c>
      <c r="CF35" s="192"/>
      <c r="CG35" s="156">
        <v>11</v>
      </c>
      <c r="CH35" s="156">
        <f t="shared" si="8"/>
        <v>0</v>
      </c>
      <c r="CI35" s="156">
        <f t="shared" si="8"/>
        <v>0</v>
      </c>
      <c r="CJ35" s="156">
        <f t="shared" si="8"/>
        <v>0</v>
      </c>
      <c r="CK35" s="156">
        <f t="shared" si="8"/>
        <v>60000</v>
      </c>
      <c r="CL35" s="156">
        <f t="shared" si="8"/>
        <v>24000</v>
      </c>
      <c r="CM35" s="156">
        <f t="shared" si="8"/>
        <v>0</v>
      </c>
      <c r="CN35" s="156">
        <f t="shared" si="8"/>
        <v>0</v>
      </c>
      <c r="CO35" s="156">
        <f t="shared" si="8"/>
        <v>0</v>
      </c>
      <c r="CP35" s="156">
        <f t="shared" si="8"/>
        <v>0</v>
      </c>
      <c r="CQ35" s="156">
        <f t="shared" si="8"/>
        <v>0</v>
      </c>
      <c r="CR35" s="156">
        <f t="shared" si="8"/>
        <v>0</v>
      </c>
      <c r="CS35" s="156">
        <f t="shared" si="8"/>
        <v>0</v>
      </c>
      <c r="CT35" s="156">
        <f t="shared" si="8"/>
        <v>0</v>
      </c>
      <c r="CU35" s="156">
        <f t="shared" si="8"/>
        <v>0</v>
      </c>
      <c r="CV35" s="156">
        <f t="shared" si="8"/>
        <v>0</v>
      </c>
      <c r="CW35" s="156">
        <f t="shared" si="8"/>
        <v>0</v>
      </c>
      <c r="CX35" s="156">
        <f t="shared" si="9"/>
        <v>0</v>
      </c>
      <c r="CY35" s="156">
        <f t="shared" si="9"/>
        <v>0</v>
      </c>
      <c r="CZ35" s="159">
        <f t="shared" si="20"/>
        <v>84000</v>
      </c>
      <c r="DA35" s="192"/>
      <c r="DB35" s="156">
        <v>11</v>
      </c>
      <c r="DC35" s="156">
        <f t="shared" si="10"/>
        <v>1000</v>
      </c>
      <c r="DD35" s="156">
        <f t="shared" si="10"/>
        <v>0</v>
      </c>
      <c r="DE35" s="156">
        <f t="shared" si="10"/>
        <v>0</v>
      </c>
      <c r="DF35" s="156">
        <f t="shared" si="10"/>
        <v>31250</v>
      </c>
      <c r="DG35" s="156">
        <f t="shared" si="10"/>
        <v>31250</v>
      </c>
      <c r="DH35" s="156">
        <f t="shared" si="10"/>
        <v>0</v>
      </c>
      <c r="DI35" s="156">
        <f t="shared" si="10"/>
        <v>0</v>
      </c>
      <c r="DJ35" s="156">
        <f t="shared" si="10"/>
        <v>0</v>
      </c>
      <c r="DK35" s="156">
        <f t="shared" si="10"/>
        <v>0</v>
      </c>
      <c r="DL35" s="156">
        <f t="shared" si="10"/>
        <v>0</v>
      </c>
      <c r="DM35" s="156">
        <f t="shared" si="10"/>
        <v>0</v>
      </c>
      <c r="DN35" s="156">
        <f t="shared" si="10"/>
        <v>6250</v>
      </c>
      <c r="DO35" s="156">
        <f t="shared" si="10"/>
        <v>0</v>
      </c>
      <c r="DP35" s="156">
        <f t="shared" si="10"/>
        <v>0</v>
      </c>
      <c r="DQ35" s="156">
        <f t="shared" si="10"/>
        <v>0</v>
      </c>
      <c r="DR35" s="156">
        <f t="shared" si="10"/>
        <v>0</v>
      </c>
      <c r="DS35" s="156">
        <f t="shared" si="11"/>
        <v>30000</v>
      </c>
      <c r="DT35" s="156">
        <f t="shared" si="11"/>
        <v>12000</v>
      </c>
      <c r="DU35" s="159">
        <f t="shared" si="21"/>
        <v>111750</v>
      </c>
      <c r="DV35" s="192"/>
      <c r="DW35" s="156">
        <v>11</v>
      </c>
      <c r="DX35" s="156">
        <f t="shared" si="12"/>
        <v>0</v>
      </c>
      <c r="DY35" s="156">
        <f t="shared" si="12"/>
        <v>0</v>
      </c>
      <c r="DZ35" s="156">
        <f t="shared" si="12"/>
        <v>0</v>
      </c>
      <c r="EA35" s="156">
        <f t="shared" si="12"/>
        <v>0</v>
      </c>
      <c r="EB35" s="156">
        <f t="shared" si="12"/>
        <v>0</v>
      </c>
      <c r="EC35" s="156">
        <f t="shared" si="12"/>
        <v>0</v>
      </c>
      <c r="ED35" s="156">
        <f t="shared" si="12"/>
        <v>0</v>
      </c>
      <c r="EE35" s="156">
        <f t="shared" si="12"/>
        <v>0</v>
      </c>
      <c r="EF35" s="156">
        <f t="shared" si="12"/>
        <v>0</v>
      </c>
      <c r="EG35" s="156">
        <f t="shared" si="12"/>
        <v>0</v>
      </c>
      <c r="EH35" s="156">
        <f t="shared" si="12"/>
        <v>0</v>
      </c>
      <c r="EI35" s="156">
        <f t="shared" si="12"/>
        <v>0</v>
      </c>
      <c r="EJ35" s="156">
        <f t="shared" si="12"/>
        <v>0</v>
      </c>
      <c r="EK35" s="156">
        <f t="shared" si="12"/>
        <v>0</v>
      </c>
      <c r="EL35" s="156">
        <f t="shared" si="12"/>
        <v>0</v>
      </c>
      <c r="EM35" s="156">
        <f t="shared" si="12"/>
        <v>0</v>
      </c>
      <c r="EN35" s="156">
        <f t="shared" si="13"/>
        <v>0</v>
      </c>
      <c r="EO35" s="156">
        <f t="shared" si="13"/>
        <v>0</v>
      </c>
      <c r="EP35" s="159">
        <f t="shared" si="22"/>
        <v>0</v>
      </c>
      <c r="EQ35" s="192"/>
      <c r="ER35" s="156">
        <v>11</v>
      </c>
      <c r="ES35" s="156">
        <f t="shared" si="14"/>
        <v>0</v>
      </c>
      <c r="ET35" s="156">
        <f t="shared" si="14"/>
        <v>0</v>
      </c>
      <c r="EU35" s="156">
        <f t="shared" si="14"/>
        <v>0</v>
      </c>
      <c r="EV35" s="156">
        <f t="shared" si="14"/>
        <v>0</v>
      </c>
      <c r="EW35" s="156">
        <f t="shared" si="14"/>
        <v>0</v>
      </c>
      <c r="EX35" s="156">
        <f t="shared" si="14"/>
        <v>0</v>
      </c>
      <c r="EY35" s="156">
        <f t="shared" si="14"/>
        <v>0</v>
      </c>
      <c r="EZ35" s="156">
        <f t="shared" si="14"/>
        <v>0</v>
      </c>
      <c r="FA35" s="156">
        <f t="shared" si="14"/>
        <v>0</v>
      </c>
      <c r="FB35" s="156">
        <f t="shared" si="14"/>
        <v>0</v>
      </c>
      <c r="FC35" s="156">
        <f t="shared" si="15"/>
        <v>0</v>
      </c>
      <c r="FD35" s="156">
        <f t="shared" si="15"/>
        <v>0</v>
      </c>
      <c r="FE35" s="156">
        <f t="shared" si="15"/>
        <v>0</v>
      </c>
      <c r="FF35" s="156">
        <f t="shared" si="15"/>
        <v>0</v>
      </c>
      <c r="FG35" s="156">
        <f t="shared" si="15"/>
        <v>0</v>
      </c>
      <c r="FH35" s="156">
        <f t="shared" si="15"/>
        <v>0</v>
      </c>
      <c r="FI35" s="156">
        <f t="shared" si="15"/>
        <v>0</v>
      </c>
      <c r="FJ35" s="156">
        <f t="shared" si="15"/>
        <v>0</v>
      </c>
      <c r="FK35" s="159">
        <f t="shared" si="23"/>
        <v>0</v>
      </c>
      <c r="FL35" s="220"/>
      <c r="FM35" s="220"/>
      <c r="FN35" s="220">
        <f t="shared" si="24"/>
        <v>388783.33333333331</v>
      </c>
    </row>
    <row r="36" spans="1:170" x14ac:dyDescent="0.25">
      <c r="A36" s="156">
        <v>12</v>
      </c>
      <c r="B36" s="156">
        <f t="shared" si="0"/>
        <v>0</v>
      </c>
      <c r="C36" s="156">
        <f t="shared" si="0"/>
        <v>0</v>
      </c>
      <c r="D36" s="156">
        <f t="shared" si="0"/>
        <v>0</v>
      </c>
      <c r="E36" s="156">
        <f t="shared" si="0"/>
        <v>0</v>
      </c>
      <c r="F36" s="156">
        <f t="shared" si="0"/>
        <v>0</v>
      </c>
      <c r="G36" s="156">
        <f t="shared" si="0"/>
        <v>0</v>
      </c>
      <c r="H36" s="156">
        <f t="shared" si="0"/>
        <v>0</v>
      </c>
      <c r="I36" s="156">
        <f t="shared" si="0"/>
        <v>0</v>
      </c>
      <c r="J36" s="156">
        <f t="shared" si="0"/>
        <v>0</v>
      </c>
      <c r="K36" s="156">
        <f t="shared" si="0"/>
        <v>0</v>
      </c>
      <c r="L36" s="156">
        <f t="shared" si="1"/>
        <v>0</v>
      </c>
      <c r="M36" s="156">
        <f t="shared" si="1"/>
        <v>0</v>
      </c>
      <c r="N36" s="156">
        <f t="shared" si="1"/>
        <v>0</v>
      </c>
      <c r="O36" s="156">
        <f t="shared" si="1"/>
        <v>0</v>
      </c>
      <c r="P36" s="156">
        <f t="shared" si="1"/>
        <v>0</v>
      </c>
      <c r="Q36" s="156">
        <f t="shared" si="1"/>
        <v>0</v>
      </c>
      <c r="R36" s="156">
        <f t="shared" si="1"/>
        <v>0</v>
      </c>
      <c r="S36" s="156">
        <f t="shared" si="1"/>
        <v>0</v>
      </c>
      <c r="T36" s="159">
        <f t="shared" si="16"/>
        <v>0</v>
      </c>
      <c r="U36" s="192"/>
      <c r="V36" s="156">
        <v>12</v>
      </c>
      <c r="W36" s="156">
        <f t="shared" si="2"/>
        <v>0</v>
      </c>
      <c r="X36" s="156">
        <f t="shared" si="2"/>
        <v>0</v>
      </c>
      <c r="Y36" s="156">
        <f t="shared" si="2"/>
        <v>0</v>
      </c>
      <c r="Z36" s="156">
        <f t="shared" si="2"/>
        <v>0</v>
      </c>
      <c r="AA36" s="156">
        <f t="shared" si="2"/>
        <v>0</v>
      </c>
      <c r="AB36" s="156">
        <f t="shared" si="2"/>
        <v>0</v>
      </c>
      <c r="AC36" s="156">
        <f t="shared" si="2"/>
        <v>0</v>
      </c>
      <c r="AD36" s="156">
        <f t="shared" si="2"/>
        <v>0</v>
      </c>
      <c r="AE36" s="156">
        <f t="shared" si="2"/>
        <v>0</v>
      </c>
      <c r="AF36" s="156">
        <f t="shared" si="2"/>
        <v>0</v>
      </c>
      <c r="AG36" s="156">
        <f t="shared" si="2"/>
        <v>0</v>
      </c>
      <c r="AH36" s="156">
        <f t="shared" si="2"/>
        <v>0</v>
      </c>
      <c r="AI36" s="156">
        <f t="shared" si="2"/>
        <v>0</v>
      </c>
      <c r="AJ36" s="156">
        <f t="shared" si="2"/>
        <v>0</v>
      </c>
      <c r="AK36" s="156">
        <f t="shared" si="2"/>
        <v>0</v>
      </c>
      <c r="AL36" s="156">
        <f t="shared" si="2"/>
        <v>0</v>
      </c>
      <c r="AM36" s="156">
        <f t="shared" si="3"/>
        <v>0</v>
      </c>
      <c r="AN36" s="156">
        <f t="shared" si="3"/>
        <v>0</v>
      </c>
      <c r="AO36" s="159">
        <f t="shared" si="17"/>
        <v>0</v>
      </c>
      <c r="AP36" s="192"/>
      <c r="AQ36" s="156">
        <v>12</v>
      </c>
      <c r="AR36" s="156">
        <f t="shared" si="4"/>
        <v>2500</v>
      </c>
      <c r="AS36" s="156">
        <f t="shared" si="4"/>
        <v>0</v>
      </c>
      <c r="AT36" s="156">
        <f t="shared" si="4"/>
        <v>0</v>
      </c>
      <c r="AU36" s="156">
        <f t="shared" si="4"/>
        <v>20000</v>
      </c>
      <c r="AV36" s="156">
        <f t="shared" si="4"/>
        <v>0</v>
      </c>
      <c r="AW36" s="156">
        <f t="shared" si="4"/>
        <v>0</v>
      </c>
      <c r="AX36" s="156">
        <f t="shared" si="4"/>
        <v>4000</v>
      </c>
      <c r="AY36" s="156">
        <f t="shared" si="4"/>
        <v>0</v>
      </c>
      <c r="AZ36" s="156">
        <f t="shared" si="4"/>
        <v>0</v>
      </c>
      <c r="BA36" s="156">
        <f t="shared" si="4"/>
        <v>0</v>
      </c>
      <c r="BB36" s="156">
        <f t="shared" si="4"/>
        <v>0</v>
      </c>
      <c r="BC36" s="156">
        <f t="shared" si="4"/>
        <v>0</v>
      </c>
      <c r="BD36" s="156">
        <f t="shared" si="4"/>
        <v>0</v>
      </c>
      <c r="BE36" s="156">
        <f t="shared" si="4"/>
        <v>0</v>
      </c>
      <c r="BF36" s="156">
        <f t="shared" si="4"/>
        <v>0</v>
      </c>
      <c r="BG36" s="156">
        <f t="shared" si="4"/>
        <v>50000</v>
      </c>
      <c r="BH36" s="156">
        <f t="shared" si="5"/>
        <v>0</v>
      </c>
      <c r="BI36" s="156">
        <f t="shared" si="5"/>
        <v>0</v>
      </c>
      <c r="BJ36" s="159">
        <f t="shared" si="18"/>
        <v>76500</v>
      </c>
      <c r="BK36" s="192"/>
      <c r="BL36" s="156">
        <v>12</v>
      </c>
      <c r="BM36" s="156">
        <f t="shared" si="6"/>
        <v>20000</v>
      </c>
      <c r="BN36" s="156">
        <f t="shared" si="6"/>
        <v>3000</v>
      </c>
      <c r="BO36" s="156">
        <f t="shared" si="6"/>
        <v>1200</v>
      </c>
      <c r="BP36" s="156">
        <f t="shared" si="6"/>
        <v>8333.3333333333321</v>
      </c>
      <c r="BQ36" s="156">
        <f t="shared" si="6"/>
        <v>0</v>
      </c>
      <c r="BR36" s="156">
        <f t="shared" si="6"/>
        <v>0</v>
      </c>
      <c r="BS36" s="156">
        <f t="shared" si="6"/>
        <v>0</v>
      </c>
      <c r="BT36" s="156">
        <f t="shared" si="6"/>
        <v>0</v>
      </c>
      <c r="BU36" s="156">
        <f t="shared" si="6"/>
        <v>0</v>
      </c>
      <c r="BV36" s="156">
        <f t="shared" si="6"/>
        <v>0</v>
      </c>
      <c r="BW36" s="156">
        <f t="shared" si="6"/>
        <v>52000</v>
      </c>
      <c r="BX36" s="156">
        <f t="shared" si="6"/>
        <v>10000</v>
      </c>
      <c r="BY36" s="156">
        <f t="shared" si="6"/>
        <v>2000</v>
      </c>
      <c r="BZ36" s="156">
        <f t="shared" si="6"/>
        <v>0</v>
      </c>
      <c r="CA36" s="156">
        <f t="shared" si="6"/>
        <v>0</v>
      </c>
      <c r="CB36" s="156">
        <f t="shared" si="6"/>
        <v>0</v>
      </c>
      <c r="CC36" s="156">
        <f t="shared" si="7"/>
        <v>16666.666666666668</v>
      </c>
      <c r="CD36" s="156">
        <f t="shared" si="7"/>
        <v>3333.3333333333339</v>
      </c>
      <c r="CE36" s="159">
        <f t="shared" si="19"/>
        <v>116533.33333333333</v>
      </c>
      <c r="CF36" s="192"/>
      <c r="CG36" s="156">
        <v>12</v>
      </c>
      <c r="CH36" s="156">
        <f t="shared" si="8"/>
        <v>0</v>
      </c>
      <c r="CI36" s="156">
        <f t="shared" si="8"/>
        <v>0</v>
      </c>
      <c r="CJ36" s="156">
        <f t="shared" si="8"/>
        <v>0</v>
      </c>
      <c r="CK36" s="156">
        <f t="shared" si="8"/>
        <v>60000</v>
      </c>
      <c r="CL36" s="156">
        <f t="shared" si="8"/>
        <v>24000</v>
      </c>
      <c r="CM36" s="156">
        <f t="shared" si="8"/>
        <v>0</v>
      </c>
      <c r="CN36" s="156">
        <f t="shared" si="8"/>
        <v>0</v>
      </c>
      <c r="CO36" s="156">
        <f t="shared" si="8"/>
        <v>0</v>
      </c>
      <c r="CP36" s="156">
        <f t="shared" si="8"/>
        <v>0</v>
      </c>
      <c r="CQ36" s="156">
        <f t="shared" si="8"/>
        <v>0</v>
      </c>
      <c r="CR36" s="156">
        <f t="shared" si="8"/>
        <v>0</v>
      </c>
      <c r="CS36" s="156">
        <f t="shared" si="8"/>
        <v>0</v>
      </c>
      <c r="CT36" s="156">
        <f t="shared" si="8"/>
        <v>0</v>
      </c>
      <c r="CU36" s="156">
        <f t="shared" si="8"/>
        <v>0</v>
      </c>
      <c r="CV36" s="156">
        <f t="shared" si="8"/>
        <v>0</v>
      </c>
      <c r="CW36" s="156">
        <f t="shared" si="8"/>
        <v>0</v>
      </c>
      <c r="CX36" s="156">
        <f t="shared" si="9"/>
        <v>0</v>
      </c>
      <c r="CY36" s="156">
        <f t="shared" si="9"/>
        <v>0</v>
      </c>
      <c r="CZ36" s="159">
        <f t="shared" si="20"/>
        <v>84000</v>
      </c>
      <c r="DA36" s="192"/>
      <c r="DB36" s="156">
        <v>12</v>
      </c>
      <c r="DC36" s="156">
        <f t="shared" si="10"/>
        <v>1000</v>
      </c>
      <c r="DD36" s="156">
        <f t="shared" si="10"/>
        <v>0</v>
      </c>
      <c r="DE36" s="156">
        <f t="shared" si="10"/>
        <v>0</v>
      </c>
      <c r="DF36" s="156">
        <f t="shared" si="10"/>
        <v>31250</v>
      </c>
      <c r="DG36" s="156">
        <f t="shared" si="10"/>
        <v>31250</v>
      </c>
      <c r="DH36" s="156">
        <f t="shared" si="10"/>
        <v>0</v>
      </c>
      <c r="DI36" s="156">
        <f t="shared" si="10"/>
        <v>0</v>
      </c>
      <c r="DJ36" s="156">
        <f t="shared" si="10"/>
        <v>0</v>
      </c>
      <c r="DK36" s="156">
        <f t="shared" si="10"/>
        <v>0</v>
      </c>
      <c r="DL36" s="156">
        <f t="shared" si="10"/>
        <v>0</v>
      </c>
      <c r="DM36" s="156">
        <f t="shared" si="10"/>
        <v>0</v>
      </c>
      <c r="DN36" s="156">
        <f t="shared" si="10"/>
        <v>0</v>
      </c>
      <c r="DO36" s="156">
        <f t="shared" si="10"/>
        <v>0</v>
      </c>
      <c r="DP36" s="156">
        <f t="shared" si="10"/>
        <v>0</v>
      </c>
      <c r="DQ36" s="156">
        <f t="shared" si="10"/>
        <v>0</v>
      </c>
      <c r="DR36" s="156">
        <f t="shared" si="10"/>
        <v>0</v>
      </c>
      <c r="DS36" s="156">
        <f t="shared" si="11"/>
        <v>0</v>
      </c>
      <c r="DT36" s="156">
        <f t="shared" si="11"/>
        <v>12000</v>
      </c>
      <c r="DU36" s="159">
        <f t="shared" si="21"/>
        <v>75500</v>
      </c>
      <c r="DV36" s="192"/>
      <c r="DW36" s="156">
        <v>12</v>
      </c>
      <c r="DX36" s="156">
        <f t="shared" si="12"/>
        <v>0</v>
      </c>
      <c r="DY36" s="156">
        <f t="shared" si="12"/>
        <v>0</v>
      </c>
      <c r="DZ36" s="156">
        <f t="shared" si="12"/>
        <v>0</v>
      </c>
      <c r="EA36" s="156">
        <f t="shared" si="12"/>
        <v>0</v>
      </c>
      <c r="EB36" s="156">
        <f t="shared" si="12"/>
        <v>0</v>
      </c>
      <c r="EC36" s="156">
        <f t="shared" si="12"/>
        <v>0</v>
      </c>
      <c r="ED36" s="156">
        <f t="shared" si="12"/>
        <v>0</v>
      </c>
      <c r="EE36" s="156">
        <f t="shared" si="12"/>
        <v>0</v>
      </c>
      <c r="EF36" s="156">
        <f t="shared" si="12"/>
        <v>0</v>
      </c>
      <c r="EG36" s="156">
        <f t="shared" si="12"/>
        <v>0</v>
      </c>
      <c r="EH36" s="156">
        <f t="shared" si="12"/>
        <v>0</v>
      </c>
      <c r="EI36" s="156">
        <f t="shared" si="12"/>
        <v>0</v>
      </c>
      <c r="EJ36" s="156">
        <f t="shared" si="12"/>
        <v>0</v>
      </c>
      <c r="EK36" s="156">
        <f t="shared" si="12"/>
        <v>0</v>
      </c>
      <c r="EL36" s="156">
        <f t="shared" si="12"/>
        <v>0</v>
      </c>
      <c r="EM36" s="156">
        <f t="shared" si="12"/>
        <v>0</v>
      </c>
      <c r="EN36" s="156">
        <f t="shared" si="13"/>
        <v>0</v>
      </c>
      <c r="EO36" s="156">
        <f t="shared" si="13"/>
        <v>0</v>
      </c>
      <c r="EP36" s="159">
        <f t="shared" si="22"/>
        <v>0</v>
      </c>
      <c r="EQ36" s="192"/>
      <c r="ER36" s="156">
        <v>12</v>
      </c>
      <c r="ES36" s="156">
        <f t="shared" si="14"/>
        <v>0</v>
      </c>
      <c r="ET36" s="156">
        <f t="shared" si="14"/>
        <v>0</v>
      </c>
      <c r="EU36" s="156">
        <f t="shared" si="14"/>
        <v>0</v>
      </c>
      <c r="EV36" s="156">
        <f t="shared" si="14"/>
        <v>0</v>
      </c>
      <c r="EW36" s="156">
        <f t="shared" si="14"/>
        <v>0</v>
      </c>
      <c r="EX36" s="156">
        <f t="shared" si="14"/>
        <v>0</v>
      </c>
      <c r="EY36" s="156">
        <f t="shared" si="14"/>
        <v>0</v>
      </c>
      <c r="EZ36" s="156">
        <f t="shared" si="14"/>
        <v>0</v>
      </c>
      <c r="FA36" s="156">
        <f t="shared" si="14"/>
        <v>0</v>
      </c>
      <c r="FB36" s="156">
        <f t="shared" si="14"/>
        <v>0</v>
      </c>
      <c r="FC36" s="156">
        <f t="shared" si="15"/>
        <v>0</v>
      </c>
      <c r="FD36" s="156">
        <f t="shared" si="15"/>
        <v>0</v>
      </c>
      <c r="FE36" s="156">
        <f t="shared" si="15"/>
        <v>0</v>
      </c>
      <c r="FF36" s="156">
        <f t="shared" si="15"/>
        <v>0</v>
      </c>
      <c r="FG36" s="156">
        <f t="shared" si="15"/>
        <v>0</v>
      </c>
      <c r="FH36" s="156">
        <f t="shared" si="15"/>
        <v>0</v>
      </c>
      <c r="FI36" s="156">
        <f t="shared" si="15"/>
        <v>0</v>
      </c>
      <c r="FJ36" s="156">
        <f t="shared" si="15"/>
        <v>0</v>
      </c>
      <c r="FK36" s="159">
        <f t="shared" si="23"/>
        <v>0</v>
      </c>
      <c r="FL36" s="220"/>
      <c r="FM36" s="220"/>
      <c r="FN36" s="220">
        <f t="shared" si="24"/>
        <v>352533.33333333331</v>
      </c>
    </row>
    <row r="37" spans="1:170" x14ac:dyDescent="0.25">
      <c r="A37" s="156">
        <v>13</v>
      </c>
      <c r="B37" s="156">
        <f t="shared" si="0"/>
        <v>0</v>
      </c>
      <c r="C37" s="156">
        <f t="shared" si="0"/>
        <v>0</v>
      </c>
      <c r="D37" s="156">
        <f t="shared" si="0"/>
        <v>0</v>
      </c>
      <c r="E37" s="156">
        <f t="shared" si="0"/>
        <v>0</v>
      </c>
      <c r="F37" s="156">
        <f t="shared" si="0"/>
        <v>0</v>
      </c>
      <c r="G37" s="156">
        <f t="shared" si="0"/>
        <v>0</v>
      </c>
      <c r="H37" s="156">
        <f t="shared" si="0"/>
        <v>0</v>
      </c>
      <c r="I37" s="156">
        <f t="shared" si="0"/>
        <v>0</v>
      </c>
      <c r="J37" s="156">
        <f t="shared" si="0"/>
        <v>0</v>
      </c>
      <c r="K37" s="156">
        <f t="shared" si="0"/>
        <v>0</v>
      </c>
      <c r="L37" s="156">
        <f t="shared" si="1"/>
        <v>0</v>
      </c>
      <c r="M37" s="156">
        <f t="shared" si="1"/>
        <v>0</v>
      </c>
      <c r="N37" s="156">
        <f t="shared" si="1"/>
        <v>0</v>
      </c>
      <c r="O37" s="156">
        <f t="shared" si="1"/>
        <v>0</v>
      </c>
      <c r="P37" s="156">
        <f t="shared" si="1"/>
        <v>0</v>
      </c>
      <c r="Q37" s="156">
        <f t="shared" si="1"/>
        <v>0</v>
      </c>
      <c r="R37" s="156">
        <f t="shared" si="1"/>
        <v>0</v>
      </c>
      <c r="S37" s="156">
        <f t="shared" si="1"/>
        <v>0</v>
      </c>
      <c r="T37" s="159">
        <f t="shared" si="16"/>
        <v>0</v>
      </c>
      <c r="U37" s="192"/>
      <c r="V37" s="156">
        <v>13</v>
      </c>
      <c r="W37" s="156">
        <f t="shared" si="2"/>
        <v>0</v>
      </c>
      <c r="X37" s="156">
        <f t="shared" si="2"/>
        <v>0</v>
      </c>
      <c r="Y37" s="156">
        <f t="shared" si="2"/>
        <v>0</v>
      </c>
      <c r="Z37" s="156">
        <f t="shared" si="2"/>
        <v>0</v>
      </c>
      <c r="AA37" s="156">
        <f t="shared" si="2"/>
        <v>0</v>
      </c>
      <c r="AB37" s="156">
        <f t="shared" si="2"/>
        <v>0</v>
      </c>
      <c r="AC37" s="156">
        <f t="shared" si="2"/>
        <v>0</v>
      </c>
      <c r="AD37" s="156">
        <f t="shared" si="2"/>
        <v>0</v>
      </c>
      <c r="AE37" s="156">
        <f t="shared" si="2"/>
        <v>0</v>
      </c>
      <c r="AF37" s="156">
        <f t="shared" si="2"/>
        <v>0</v>
      </c>
      <c r="AG37" s="156">
        <f t="shared" si="2"/>
        <v>0</v>
      </c>
      <c r="AH37" s="156">
        <f t="shared" si="2"/>
        <v>0</v>
      </c>
      <c r="AI37" s="156">
        <f t="shared" si="2"/>
        <v>0</v>
      </c>
      <c r="AJ37" s="156">
        <f t="shared" si="2"/>
        <v>0</v>
      </c>
      <c r="AK37" s="156">
        <f t="shared" si="2"/>
        <v>0</v>
      </c>
      <c r="AL37" s="156">
        <f t="shared" si="3"/>
        <v>0</v>
      </c>
      <c r="AM37" s="156">
        <f t="shared" si="3"/>
        <v>0</v>
      </c>
      <c r="AN37" s="156">
        <f t="shared" si="3"/>
        <v>0</v>
      </c>
      <c r="AO37" s="159">
        <f t="shared" si="17"/>
        <v>0</v>
      </c>
      <c r="AP37" s="192"/>
      <c r="AQ37" s="156">
        <v>13</v>
      </c>
      <c r="AR37" s="156">
        <f t="shared" si="4"/>
        <v>0</v>
      </c>
      <c r="AS37" s="156">
        <f t="shared" si="4"/>
        <v>0</v>
      </c>
      <c r="AT37" s="156">
        <f t="shared" si="4"/>
        <v>0</v>
      </c>
      <c r="AU37" s="156">
        <f t="shared" si="4"/>
        <v>0</v>
      </c>
      <c r="AV37" s="156">
        <f t="shared" si="4"/>
        <v>0</v>
      </c>
      <c r="AW37" s="156">
        <f t="shared" si="4"/>
        <v>0</v>
      </c>
      <c r="AX37" s="156">
        <f t="shared" si="4"/>
        <v>0</v>
      </c>
      <c r="AY37" s="156">
        <f t="shared" si="4"/>
        <v>0</v>
      </c>
      <c r="AZ37" s="156">
        <f t="shared" si="4"/>
        <v>0</v>
      </c>
      <c r="BA37" s="156">
        <f t="shared" si="4"/>
        <v>0</v>
      </c>
      <c r="BB37" s="156">
        <f t="shared" si="4"/>
        <v>0</v>
      </c>
      <c r="BC37" s="156">
        <f t="shared" si="4"/>
        <v>0</v>
      </c>
      <c r="BD37" s="156">
        <f t="shared" si="4"/>
        <v>0</v>
      </c>
      <c r="BE37" s="156">
        <f t="shared" si="4"/>
        <v>0</v>
      </c>
      <c r="BF37" s="156">
        <f t="shared" si="4"/>
        <v>0</v>
      </c>
      <c r="BG37" s="156">
        <f t="shared" si="5"/>
        <v>50000</v>
      </c>
      <c r="BH37" s="156">
        <f t="shared" si="5"/>
        <v>0</v>
      </c>
      <c r="BI37" s="156">
        <f t="shared" si="5"/>
        <v>0</v>
      </c>
      <c r="BJ37" s="159">
        <f t="shared" si="18"/>
        <v>50000</v>
      </c>
      <c r="BK37" s="192"/>
      <c r="BL37" s="156">
        <v>13</v>
      </c>
      <c r="BM37" s="156">
        <f t="shared" si="6"/>
        <v>20000</v>
      </c>
      <c r="BN37" s="156">
        <f t="shared" si="6"/>
        <v>3000</v>
      </c>
      <c r="BO37" s="156">
        <f t="shared" si="6"/>
        <v>1200</v>
      </c>
      <c r="BP37" s="156">
        <f t="shared" si="6"/>
        <v>8333.3333333333321</v>
      </c>
      <c r="BQ37" s="156">
        <f t="shared" si="6"/>
        <v>0</v>
      </c>
      <c r="BR37" s="156">
        <f t="shared" si="6"/>
        <v>0</v>
      </c>
      <c r="BS37" s="156">
        <f t="shared" si="6"/>
        <v>0</v>
      </c>
      <c r="BT37" s="156">
        <f t="shared" si="6"/>
        <v>0</v>
      </c>
      <c r="BU37" s="156">
        <f t="shared" si="6"/>
        <v>0</v>
      </c>
      <c r="BV37" s="156">
        <f t="shared" si="6"/>
        <v>0</v>
      </c>
      <c r="BW37" s="156">
        <f t="shared" si="6"/>
        <v>52000</v>
      </c>
      <c r="BX37" s="156">
        <f t="shared" si="6"/>
        <v>10000</v>
      </c>
      <c r="BY37" s="156">
        <f t="shared" si="6"/>
        <v>2000</v>
      </c>
      <c r="BZ37" s="156">
        <f t="shared" si="6"/>
        <v>0</v>
      </c>
      <c r="CA37" s="156">
        <f t="shared" si="6"/>
        <v>0</v>
      </c>
      <c r="CB37" s="156">
        <f t="shared" si="7"/>
        <v>0</v>
      </c>
      <c r="CC37" s="156">
        <f t="shared" si="7"/>
        <v>16666.666666666668</v>
      </c>
      <c r="CD37" s="156">
        <f t="shared" si="7"/>
        <v>3333.3333333333339</v>
      </c>
      <c r="CE37" s="159">
        <f t="shared" si="19"/>
        <v>116533.33333333333</v>
      </c>
      <c r="CF37" s="192"/>
      <c r="CG37" s="156">
        <v>13</v>
      </c>
      <c r="CH37" s="156">
        <f t="shared" si="8"/>
        <v>0</v>
      </c>
      <c r="CI37" s="156">
        <f t="shared" si="8"/>
        <v>0</v>
      </c>
      <c r="CJ37" s="156">
        <f t="shared" si="8"/>
        <v>0</v>
      </c>
      <c r="CK37" s="156">
        <f t="shared" si="8"/>
        <v>0</v>
      </c>
      <c r="CL37" s="156">
        <f t="shared" si="8"/>
        <v>0</v>
      </c>
      <c r="CM37" s="156">
        <f t="shared" si="8"/>
        <v>0</v>
      </c>
      <c r="CN37" s="156">
        <f t="shared" si="8"/>
        <v>0</v>
      </c>
      <c r="CO37" s="156">
        <f t="shared" si="8"/>
        <v>0</v>
      </c>
      <c r="CP37" s="156">
        <f t="shared" si="8"/>
        <v>0</v>
      </c>
      <c r="CQ37" s="156">
        <f t="shared" si="8"/>
        <v>0</v>
      </c>
      <c r="CR37" s="156">
        <f t="shared" si="8"/>
        <v>0</v>
      </c>
      <c r="CS37" s="156">
        <f t="shared" si="8"/>
        <v>0</v>
      </c>
      <c r="CT37" s="156">
        <f t="shared" si="8"/>
        <v>0</v>
      </c>
      <c r="CU37" s="156">
        <f t="shared" si="8"/>
        <v>0</v>
      </c>
      <c r="CV37" s="156">
        <f t="shared" si="8"/>
        <v>0</v>
      </c>
      <c r="CW37" s="156">
        <f t="shared" si="9"/>
        <v>0</v>
      </c>
      <c r="CX37" s="156">
        <f t="shared" si="9"/>
        <v>0</v>
      </c>
      <c r="CY37" s="156">
        <f t="shared" si="9"/>
        <v>0</v>
      </c>
      <c r="CZ37" s="159">
        <f t="shared" si="20"/>
        <v>0</v>
      </c>
      <c r="DA37" s="192"/>
      <c r="DB37" s="156">
        <v>13</v>
      </c>
      <c r="DC37" s="156">
        <f t="shared" si="10"/>
        <v>1000</v>
      </c>
      <c r="DD37" s="156">
        <f t="shared" si="10"/>
        <v>0</v>
      </c>
      <c r="DE37" s="156">
        <f t="shared" si="10"/>
        <v>0</v>
      </c>
      <c r="DF37" s="156">
        <f t="shared" si="10"/>
        <v>31250</v>
      </c>
      <c r="DG37" s="156">
        <f t="shared" si="10"/>
        <v>31250</v>
      </c>
      <c r="DH37" s="156">
        <f t="shared" si="10"/>
        <v>0</v>
      </c>
      <c r="DI37" s="156">
        <f t="shared" si="10"/>
        <v>0</v>
      </c>
      <c r="DJ37" s="156">
        <f t="shared" si="10"/>
        <v>0</v>
      </c>
      <c r="DK37" s="156">
        <f t="shared" si="10"/>
        <v>0</v>
      </c>
      <c r="DL37" s="156">
        <f t="shared" si="10"/>
        <v>0</v>
      </c>
      <c r="DM37" s="156">
        <f t="shared" si="10"/>
        <v>0</v>
      </c>
      <c r="DN37" s="156">
        <f t="shared" si="10"/>
        <v>6250</v>
      </c>
      <c r="DO37" s="156">
        <f t="shared" si="10"/>
        <v>0</v>
      </c>
      <c r="DP37" s="156">
        <f t="shared" si="10"/>
        <v>0</v>
      </c>
      <c r="DQ37" s="156">
        <f t="shared" si="10"/>
        <v>0</v>
      </c>
      <c r="DR37" s="156">
        <f t="shared" si="11"/>
        <v>0</v>
      </c>
      <c r="DS37" s="156">
        <f t="shared" si="11"/>
        <v>30000</v>
      </c>
      <c r="DT37" s="156">
        <f t="shared" si="11"/>
        <v>12000</v>
      </c>
      <c r="DU37" s="159">
        <f t="shared" si="21"/>
        <v>111750</v>
      </c>
      <c r="DV37" s="192"/>
      <c r="DW37" s="156">
        <v>13</v>
      </c>
      <c r="DX37" s="156">
        <f t="shared" si="12"/>
        <v>0</v>
      </c>
      <c r="DY37" s="156">
        <f t="shared" si="12"/>
        <v>0</v>
      </c>
      <c r="DZ37" s="156">
        <f t="shared" si="12"/>
        <v>0</v>
      </c>
      <c r="EA37" s="156">
        <f t="shared" si="12"/>
        <v>0</v>
      </c>
      <c r="EB37" s="156">
        <f t="shared" si="12"/>
        <v>0</v>
      </c>
      <c r="EC37" s="156">
        <f t="shared" si="12"/>
        <v>0</v>
      </c>
      <c r="ED37" s="156">
        <f t="shared" si="12"/>
        <v>0</v>
      </c>
      <c r="EE37" s="156">
        <f t="shared" si="12"/>
        <v>0</v>
      </c>
      <c r="EF37" s="156">
        <f t="shared" si="12"/>
        <v>0</v>
      </c>
      <c r="EG37" s="156">
        <f t="shared" si="12"/>
        <v>0</v>
      </c>
      <c r="EH37" s="156">
        <f t="shared" si="12"/>
        <v>0</v>
      </c>
      <c r="EI37" s="156">
        <f t="shared" si="12"/>
        <v>0</v>
      </c>
      <c r="EJ37" s="156">
        <f t="shared" si="12"/>
        <v>0</v>
      </c>
      <c r="EK37" s="156">
        <f t="shared" si="12"/>
        <v>0</v>
      </c>
      <c r="EL37" s="156">
        <f t="shared" si="12"/>
        <v>0</v>
      </c>
      <c r="EM37" s="156">
        <f t="shared" si="13"/>
        <v>0</v>
      </c>
      <c r="EN37" s="156">
        <f t="shared" si="13"/>
        <v>0</v>
      </c>
      <c r="EO37" s="156">
        <f t="shared" si="13"/>
        <v>0</v>
      </c>
      <c r="EP37" s="159">
        <f t="shared" si="22"/>
        <v>0</v>
      </c>
      <c r="EQ37" s="192"/>
      <c r="ER37" s="156">
        <v>13</v>
      </c>
      <c r="ES37" s="156">
        <f t="shared" si="14"/>
        <v>0</v>
      </c>
      <c r="ET37" s="156">
        <f t="shared" si="14"/>
        <v>0</v>
      </c>
      <c r="EU37" s="156">
        <f t="shared" si="14"/>
        <v>0</v>
      </c>
      <c r="EV37" s="156">
        <f t="shared" si="14"/>
        <v>0</v>
      </c>
      <c r="EW37" s="156">
        <f t="shared" si="14"/>
        <v>0</v>
      </c>
      <c r="EX37" s="156">
        <f t="shared" si="14"/>
        <v>0</v>
      </c>
      <c r="EY37" s="156">
        <f t="shared" si="14"/>
        <v>0</v>
      </c>
      <c r="EZ37" s="156">
        <f t="shared" si="14"/>
        <v>0</v>
      </c>
      <c r="FA37" s="156">
        <f t="shared" si="14"/>
        <v>0</v>
      </c>
      <c r="FB37" s="156">
        <f t="shared" si="14"/>
        <v>0</v>
      </c>
      <c r="FC37" s="156">
        <f t="shared" si="15"/>
        <v>0</v>
      </c>
      <c r="FD37" s="156">
        <f t="shared" si="15"/>
        <v>0</v>
      </c>
      <c r="FE37" s="156">
        <f t="shared" si="15"/>
        <v>0</v>
      </c>
      <c r="FF37" s="156">
        <f t="shared" si="15"/>
        <v>0</v>
      </c>
      <c r="FG37" s="156">
        <f t="shared" si="15"/>
        <v>0</v>
      </c>
      <c r="FH37" s="156">
        <f t="shared" si="15"/>
        <v>0</v>
      </c>
      <c r="FI37" s="156">
        <f t="shared" si="15"/>
        <v>0</v>
      </c>
      <c r="FJ37" s="156">
        <f t="shared" si="15"/>
        <v>0</v>
      </c>
      <c r="FK37" s="159">
        <f t="shared" si="23"/>
        <v>0</v>
      </c>
      <c r="FL37" s="220"/>
      <c r="FM37" s="220"/>
      <c r="FN37" s="220">
        <f t="shared" si="24"/>
        <v>278283.33333333331</v>
      </c>
    </row>
    <row r="38" spans="1:170" x14ac:dyDescent="0.25">
      <c r="A38" s="156">
        <v>14</v>
      </c>
      <c r="B38" s="156">
        <f t="shared" si="0"/>
        <v>0</v>
      </c>
      <c r="C38" s="156">
        <f t="shared" si="0"/>
        <v>0</v>
      </c>
      <c r="D38" s="156">
        <f t="shared" si="0"/>
        <v>0</v>
      </c>
      <c r="E38" s="156">
        <f t="shared" si="0"/>
        <v>0</v>
      </c>
      <c r="F38" s="156">
        <f t="shared" si="0"/>
        <v>0</v>
      </c>
      <c r="G38" s="156">
        <f t="shared" si="0"/>
        <v>0</v>
      </c>
      <c r="H38" s="156">
        <f t="shared" si="0"/>
        <v>0</v>
      </c>
      <c r="I38" s="156">
        <f t="shared" si="0"/>
        <v>0</v>
      </c>
      <c r="J38" s="156">
        <f t="shared" si="0"/>
        <v>0</v>
      </c>
      <c r="K38" s="156">
        <f t="shared" si="0"/>
        <v>0</v>
      </c>
      <c r="L38" s="156">
        <f t="shared" si="1"/>
        <v>0</v>
      </c>
      <c r="M38" s="156">
        <f t="shared" si="1"/>
        <v>0</v>
      </c>
      <c r="N38" s="156">
        <f t="shared" si="1"/>
        <v>0</v>
      </c>
      <c r="O38" s="156">
        <f t="shared" si="1"/>
        <v>0</v>
      </c>
      <c r="P38" s="156">
        <f t="shared" si="1"/>
        <v>0</v>
      </c>
      <c r="Q38" s="156">
        <f t="shared" si="1"/>
        <v>0</v>
      </c>
      <c r="R38" s="156">
        <f t="shared" si="1"/>
        <v>0</v>
      </c>
      <c r="S38" s="156">
        <f t="shared" si="1"/>
        <v>0</v>
      </c>
      <c r="T38" s="159">
        <f t="shared" si="16"/>
        <v>0</v>
      </c>
      <c r="U38" s="192"/>
      <c r="V38" s="156">
        <v>14</v>
      </c>
      <c r="W38" s="156">
        <f t="shared" si="2"/>
        <v>0</v>
      </c>
      <c r="X38" s="156">
        <f t="shared" si="2"/>
        <v>0</v>
      </c>
      <c r="Y38" s="156">
        <f t="shared" si="2"/>
        <v>0</v>
      </c>
      <c r="Z38" s="156">
        <f t="shared" si="2"/>
        <v>0</v>
      </c>
      <c r="AA38" s="156">
        <f t="shared" si="2"/>
        <v>0</v>
      </c>
      <c r="AB38" s="156">
        <f t="shared" si="2"/>
        <v>0</v>
      </c>
      <c r="AC38" s="156">
        <f t="shared" si="2"/>
        <v>0</v>
      </c>
      <c r="AD38" s="156">
        <f t="shared" si="2"/>
        <v>0</v>
      </c>
      <c r="AE38" s="156">
        <f t="shared" si="2"/>
        <v>0</v>
      </c>
      <c r="AF38" s="156">
        <f t="shared" si="2"/>
        <v>0</v>
      </c>
      <c r="AG38" s="156">
        <f t="shared" si="2"/>
        <v>0</v>
      </c>
      <c r="AH38" s="156">
        <f t="shared" si="2"/>
        <v>0</v>
      </c>
      <c r="AI38" s="156">
        <f t="shared" si="2"/>
        <v>0</v>
      </c>
      <c r="AJ38" s="156">
        <f t="shared" si="2"/>
        <v>0</v>
      </c>
      <c r="AK38" s="156">
        <f t="shared" si="2"/>
        <v>0</v>
      </c>
      <c r="AL38" s="156">
        <f t="shared" si="3"/>
        <v>0</v>
      </c>
      <c r="AM38" s="156">
        <f t="shared" si="3"/>
        <v>0</v>
      </c>
      <c r="AN38" s="156">
        <f t="shared" si="3"/>
        <v>0</v>
      </c>
      <c r="AO38" s="159">
        <f t="shared" si="17"/>
        <v>0</v>
      </c>
      <c r="AP38" s="192"/>
      <c r="AQ38" s="156">
        <v>14</v>
      </c>
      <c r="AR38" s="156">
        <f t="shared" si="4"/>
        <v>0</v>
      </c>
      <c r="AS38" s="156">
        <f t="shared" si="4"/>
        <v>0</v>
      </c>
      <c r="AT38" s="156">
        <f t="shared" si="4"/>
        <v>0</v>
      </c>
      <c r="AU38" s="156">
        <f t="shared" si="4"/>
        <v>0</v>
      </c>
      <c r="AV38" s="156">
        <f t="shared" si="4"/>
        <v>0</v>
      </c>
      <c r="AW38" s="156">
        <f t="shared" si="4"/>
        <v>0</v>
      </c>
      <c r="AX38" s="156">
        <f t="shared" si="4"/>
        <v>0</v>
      </c>
      <c r="AY38" s="156">
        <f t="shared" si="4"/>
        <v>0</v>
      </c>
      <c r="AZ38" s="156">
        <f t="shared" si="4"/>
        <v>0</v>
      </c>
      <c r="BA38" s="156">
        <f t="shared" si="4"/>
        <v>0</v>
      </c>
      <c r="BB38" s="156">
        <f t="shared" si="4"/>
        <v>0</v>
      </c>
      <c r="BC38" s="156">
        <f t="shared" si="4"/>
        <v>0</v>
      </c>
      <c r="BD38" s="156">
        <f t="shared" si="4"/>
        <v>0</v>
      </c>
      <c r="BE38" s="156">
        <f t="shared" si="4"/>
        <v>0</v>
      </c>
      <c r="BF38" s="156">
        <f t="shared" si="4"/>
        <v>0</v>
      </c>
      <c r="BG38" s="156">
        <f t="shared" si="5"/>
        <v>50000</v>
      </c>
      <c r="BH38" s="156">
        <f t="shared" si="5"/>
        <v>0</v>
      </c>
      <c r="BI38" s="156">
        <f t="shared" si="5"/>
        <v>0</v>
      </c>
      <c r="BJ38" s="159">
        <f t="shared" si="18"/>
        <v>50000</v>
      </c>
      <c r="BK38" s="192"/>
      <c r="BL38" s="156">
        <v>14</v>
      </c>
      <c r="BM38" s="156">
        <f t="shared" si="6"/>
        <v>20000</v>
      </c>
      <c r="BN38" s="156">
        <f t="shared" si="6"/>
        <v>3000</v>
      </c>
      <c r="BO38" s="156">
        <f t="shared" si="6"/>
        <v>1200</v>
      </c>
      <c r="BP38" s="156">
        <f t="shared" si="6"/>
        <v>8333.3333333333321</v>
      </c>
      <c r="BQ38" s="156">
        <f t="shared" si="6"/>
        <v>0</v>
      </c>
      <c r="BR38" s="156">
        <f t="shared" si="6"/>
        <v>0</v>
      </c>
      <c r="BS38" s="156">
        <f t="shared" si="6"/>
        <v>0</v>
      </c>
      <c r="BT38" s="156">
        <f t="shared" si="6"/>
        <v>0</v>
      </c>
      <c r="BU38" s="156">
        <f t="shared" si="6"/>
        <v>0</v>
      </c>
      <c r="BV38" s="156">
        <f t="shared" si="6"/>
        <v>0</v>
      </c>
      <c r="BW38" s="156">
        <f t="shared" si="6"/>
        <v>52000</v>
      </c>
      <c r="BX38" s="156">
        <f t="shared" si="6"/>
        <v>10000</v>
      </c>
      <c r="BY38" s="156">
        <f t="shared" si="6"/>
        <v>2000</v>
      </c>
      <c r="BZ38" s="156">
        <f t="shared" si="6"/>
        <v>0</v>
      </c>
      <c r="CA38" s="156">
        <f t="shared" si="6"/>
        <v>0</v>
      </c>
      <c r="CB38" s="156">
        <f t="shared" si="7"/>
        <v>0</v>
      </c>
      <c r="CC38" s="156">
        <f t="shared" si="7"/>
        <v>16666.666666666668</v>
      </c>
      <c r="CD38" s="156">
        <f t="shared" si="7"/>
        <v>3333.3333333333339</v>
      </c>
      <c r="CE38" s="159">
        <f t="shared" si="19"/>
        <v>116533.33333333333</v>
      </c>
      <c r="CF38" s="192"/>
      <c r="CG38" s="156">
        <v>14</v>
      </c>
      <c r="CH38" s="156">
        <f t="shared" si="8"/>
        <v>0</v>
      </c>
      <c r="CI38" s="156">
        <f t="shared" si="8"/>
        <v>0</v>
      </c>
      <c r="CJ38" s="156">
        <f t="shared" si="8"/>
        <v>0</v>
      </c>
      <c r="CK38" s="156">
        <f t="shared" si="8"/>
        <v>0</v>
      </c>
      <c r="CL38" s="156">
        <f t="shared" si="8"/>
        <v>0</v>
      </c>
      <c r="CM38" s="156">
        <f t="shared" si="8"/>
        <v>0</v>
      </c>
      <c r="CN38" s="156">
        <f t="shared" si="8"/>
        <v>0</v>
      </c>
      <c r="CO38" s="156">
        <f t="shared" si="8"/>
        <v>0</v>
      </c>
      <c r="CP38" s="156">
        <f t="shared" si="8"/>
        <v>0</v>
      </c>
      <c r="CQ38" s="156">
        <f t="shared" si="8"/>
        <v>0</v>
      </c>
      <c r="CR38" s="156">
        <f t="shared" si="8"/>
        <v>0</v>
      </c>
      <c r="CS38" s="156">
        <f t="shared" si="8"/>
        <v>0</v>
      </c>
      <c r="CT38" s="156">
        <f t="shared" si="8"/>
        <v>0</v>
      </c>
      <c r="CU38" s="156">
        <f t="shared" si="8"/>
        <v>0</v>
      </c>
      <c r="CV38" s="156">
        <f t="shared" si="8"/>
        <v>0</v>
      </c>
      <c r="CW38" s="156">
        <f t="shared" si="9"/>
        <v>0</v>
      </c>
      <c r="CX38" s="156">
        <f t="shared" si="9"/>
        <v>0</v>
      </c>
      <c r="CY38" s="156">
        <f t="shared" si="9"/>
        <v>0</v>
      </c>
      <c r="CZ38" s="159">
        <f t="shared" si="20"/>
        <v>0</v>
      </c>
      <c r="DA38" s="192"/>
      <c r="DB38" s="156">
        <v>14</v>
      </c>
      <c r="DC38" s="156">
        <f t="shared" si="10"/>
        <v>1000</v>
      </c>
      <c r="DD38" s="156">
        <f t="shared" si="10"/>
        <v>0</v>
      </c>
      <c r="DE38" s="156">
        <f t="shared" si="10"/>
        <v>0</v>
      </c>
      <c r="DF38" s="156">
        <f t="shared" si="10"/>
        <v>31250</v>
      </c>
      <c r="DG38" s="156">
        <f t="shared" si="10"/>
        <v>31250</v>
      </c>
      <c r="DH38" s="156">
        <f t="shared" si="10"/>
        <v>0</v>
      </c>
      <c r="DI38" s="156">
        <f t="shared" si="10"/>
        <v>0</v>
      </c>
      <c r="DJ38" s="156">
        <f t="shared" si="10"/>
        <v>0</v>
      </c>
      <c r="DK38" s="156">
        <f t="shared" si="10"/>
        <v>0</v>
      </c>
      <c r="DL38" s="156">
        <f t="shared" si="10"/>
        <v>0</v>
      </c>
      <c r="DM38" s="156">
        <f t="shared" si="10"/>
        <v>0</v>
      </c>
      <c r="DN38" s="156">
        <f t="shared" si="10"/>
        <v>0</v>
      </c>
      <c r="DO38" s="156">
        <f t="shared" si="10"/>
        <v>0</v>
      </c>
      <c r="DP38" s="156">
        <f t="shared" si="10"/>
        <v>0</v>
      </c>
      <c r="DQ38" s="156">
        <f t="shared" si="10"/>
        <v>0</v>
      </c>
      <c r="DR38" s="156">
        <f t="shared" si="11"/>
        <v>0</v>
      </c>
      <c r="DS38" s="156">
        <f t="shared" si="11"/>
        <v>0</v>
      </c>
      <c r="DT38" s="156">
        <f t="shared" si="11"/>
        <v>12000</v>
      </c>
      <c r="DU38" s="159">
        <f t="shared" si="21"/>
        <v>75500</v>
      </c>
      <c r="DV38" s="192"/>
      <c r="DW38" s="156">
        <v>14</v>
      </c>
      <c r="DX38" s="156">
        <f t="shared" si="12"/>
        <v>0</v>
      </c>
      <c r="DY38" s="156">
        <f t="shared" si="12"/>
        <v>0</v>
      </c>
      <c r="DZ38" s="156">
        <f t="shared" si="12"/>
        <v>0</v>
      </c>
      <c r="EA38" s="156">
        <f t="shared" si="12"/>
        <v>0</v>
      </c>
      <c r="EB38" s="156">
        <f t="shared" si="12"/>
        <v>0</v>
      </c>
      <c r="EC38" s="156">
        <f t="shared" si="12"/>
        <v>0</v>
      </c>
      <c r="ED38" s="156">
        <f t="shared" si="12"/>
        <v>0</v>
      </c>
      <c r="EE38" s="156">
        <f t="shared" si="12"/>
        <v>0</v>
      </c>
      <c r="EF38" s="156">
        <f t="shared" si="12"/>
        <v>0</v>
      </c>
      <c r="EG38" s="156">
        <f t="shared" si="12"/>
        <v>0</v>
      </c>
      <c r="EH38" s="156">
        <f t="shared" si="12"/>
        <v>0</v>
      </c>
      <c r="EI38" s="156">
        <f t="shared" si="12"/>
        <v>0</v>
      </c>
      <c r="EJ38" s="156">
        <f t="shared" si="12"/>
        <v>0</v>
      </c>
      <c r="EK38" s="156">
        <f t="shared" si="12"/>
        <v>0</v>
      </c>
      <c r="EL38" s="156">
        <f t="shared" si="12"/>
        <v>0</v>
      </c>
      <c r="EM38" s="156">
        <f t="shared" si="13"/>
        <v>0</v>
      </c>
      <c r="EN38" s="156">
        <f t="shared" si="13"/>
        <v>0</v>
      </c>
      <c r="EO38" s="156">
        <f t="shared" si="13"/>
        <v>0</v>
      </c>
      <c r="EP38" s="159">
        <f t="shared" si="22"/>
        <v>0</v>
      </c>
      <c r="EQ38" s="192"/>
      <c r="ER38" s="156">
        <v>14</v>
      </c>
      <c r="ES38" s="156">
        <f t="shared" si="14"/>
        <v>0</v>
      </c>
      <c r="ET38" s="156">
        <f t="shared" si="14"/>
        <v>0</v>
      </c>
      <c r="EU38" s="156">
        <f t="shared" si="14"/>
        <v>0</v>
      </c>
      <c r="EV38" s="156">
        <f t="shared" si="14"/>
        <v>0</v>
      </c>
      <c r="EW38" s="156">
        <f t="shared" si="14"/>
        <v>0</v>
      </c>
      <c r="EX38" s="156">
        <f t="shared" si="14"/>
        <v>0</v>
      </c>
      <c r="EY38" s="156">
        <f t="shared" si="14"/>
        <v>0</v>
      </c>
      <c r="EZ38" s="156">
        <f t="shared" si="14"/>
        <v>0</v>
      </c>
      <c r="FA38" s="156">
        <f t="shared" si="14"/>
        <v>0</v>
      </c>
      <c r="FB38" s="156">
        <f t="shared" si="14"/>
        <v>0</v>
      </c>
      <c r="FC38" s="156">
        <f t="shared" si="15"/>
        <v>0</v>
      </c>
      <c r="FD38" s="156">
        <f t="shared" si="15"/>
        <v>0</v>
      </c>
      <c r="FE38" s="156">
        <f t="shared" si="15"/>
        <v>0</v>
      </c>
      <c r="FF38" s="156">
        <f t="shared" si="15"/>
        <v>0</v>
      </c>
      <c r="FG38" s="156">
        <f t="shared" si="15"/>
        <v>0</v>
      </c>
      <c r="FH38" s="156">
        <f t="shared" si="15"/>
        <v>0</v>
      </c>
      <c r="FI38" s="156">
        <f t="shared" si="15"/>
        <v>0</v>
      </c>
      <c r="FJ38" s="156">
        <f t="shared" si="15"/>
        <v>0</v>
      </c>
      <c r="FK38" s="159">
        <f t="shared" si="23"/>
        <v>0</v>
      </c>
      <c r="FL38" s="220"/>
      <c r="FM38" s="220"/>
      <c r="FN38" s="220">
        <f t="shared" si="24"/>
        <v>242033.33333333331</v>
      </c>
    </row>
    <row r="39" spans="1:170" x14ac:dyDescent="0.25">
      <c r="A39" s="156">
        <v>15</v>
      </c>
      <c r="B39" s="156">
        <f t="shared" si="0"/>
        <v>0</v>
      </c>
      <c r="C39" s="156">
        <f t="shared" si="0"/>
        <v>0</v>
      </c>
      <c r="D39" s="156">
        <f t="shared" si="0"/>
        <v>0</v>
      </c>
      <c r="E39" s="156">
        <f t="shared" si="0"/>
        <v>0</v>
      </c>
      <c r="F39" s="156">
        <f t="shared" si="0"/>
        <v>7500</v>
      </c>
      <c r="G39" s="156">
        <f t="shared" si="0"/>
        <v>0</v>
      </c>
      <c r="H39" s="156">
        <f t="shared" si="0"/>
        <v>0</v>
      </c>
      <c r="I39" s="156">
        <f t="shared" si="0"/>
        <v>2500</v>
      </c>
      <c r="J39" s="156">
        <f t="shared" si="0"/>
        <v>0</v>
      </c>
      <c r="K39" s="156">
        <f t="shared" si="0"/>
        <v>0</v>
      </c>
      <c r="L39" s="156">
        <f t="shared" si="1"/>
        <v>0</v>
      </c>
      <c r="M39" s="156">
        <f t="shared" si="1"/>
        <v>0</v>
      </c>
      <c r="N39" s="156">
        <f t="shared" si="1"/>
        <v>0</v>
      </c>
      <c r="O39" s="156">
        <f t="shared" si="1"/>
        <v>0</v>
      </c>
      <c r="P39" s="156">
        <f t="shared" si="1"/>
        <v>0</v>
      </c>
      <c r="Q39" s="156">
        <f t="shared" si="1"/>
        <v>0</v>
      </c>
      <c r="R39" s="156">
        <f t="shared" si="1"/>
        <v>0</v>
      </c>
      <c r="S39" s="156">
        <f t="shared" si="1"/>
        <v>0</v>
      </c>
      <c r="T39" s="159">
        <f t="shared" si="16"/>
        <v>10000</v>
      </c>
      <c r="U39" s="192"/>
      <c r="V39" s="156">
        <v>15</v>
      </c>
      <c r="W39" s="156">
        <f t="shared" si="2"/>
        <v>0</v>
      </c>
      <c r="X39" s="156">
        <f t="shared" si="2"/>
        <v>0</v>
      </c>
      <c r="Y39" s="156">
        <f t="shared" si="2"/>
        <v>0</v>
      </c>
      <c r="Z39" s="156">
        <f t="shared" si="2"/>
        <v>0</v>
      </c>
      <c r="AA39" s="156">
        <f t="shared" si="2"/>
        <v>0</v>
      </c>
      <c r="AB39" s="156">
        <f t="shared" si="2"/>
        <v>0</v>
      </c>
      <c r="AC39" s="156">
        <f t="shared" si="2"/>
        <v>0</v>
      </c>
      <c r="AD39" s="156">
        <f t="shared" si="2"/>
        <v>0</v>
      </c>
      <c r="AE39" s="156">
        <f t="shared" si="2"/>
        <v>0</v>
      </c>
      <c r="AF39" s="156">
        <f t="shared" si="2"/>
        <v>0</v>
      </c>
      <c r="AG39" s="156">
        <f t="shared" si="2"/>
        <v>0</v>
      </c>
      <c r="AH39" s="156">
        <f t="shared" si="2"/>
        <v>0</v>
      </c>
      <c r="AI39" s="156">
        <f t="shared" si="2"/>
        <v>0</v>
      </c>
      <c r="AJ39" s="156">
        <f t="shared" si="2"/>
        <v>0</v>
      </c>
      <c r="AK39" s="156">
        <f t="shared" si="2"/>
        <v>0</v>
      </c>
      <c r="AL39" s="156">
        <f t="shared" si="3"/>
        <v>0</v>
      </c>
      <c r="AM39" s="156">
        <f t="shared" si="3"/>
        <v>0</v>
      </c>
      <c r="AN39" s="156">
        <f t="shared" si="3"/>
        <v>0</v>
      </c>
      <c r="AO39" s="159">
        <f t="shared" si="17"/>
        <v>0</v>
      </c>
      <c r="AP39" s="192"/>
      <c r="AQ39" s="156">
        <v>15</v>
      </c>
      <c r="AR39" s="156">
        <f t="shared" si="4"/>
        <v>0</v>
      </c>
      <c r="AS39" s="156">
        <f t="shared" si="4"/>
        <v>0</v>
      </c>
      <c r="AT39" s="156">
        <f t="shared" si="4"/>
        <v>0</v>
      </c>
      <c r="AU39" s="156">
        <f t="shared" si="4"/>
        <v>0</v>
      </c>
      <c r="AV39" s="156">
        <f t="shared" si="4"/>
        <v>0</v>
      </c>
      <c r="AW39" s="156">
        <f t="shared" si="4"/>
        <v>0</v>
      </c>
      <c r="AX39" s="156">
        <f t="shared" si="4"/>
        <v>0</v>
      </c>
      <c r="AY39" s="156">
        <f t="shared" si="4"/>
        <v>0</v>
      </c>
      <c r="AZ39" s="156">
        <f t="shared" si="4"/>
        <v>0</v>
      </c>
      <c r="BA39" s="156">
        <f t="shared" si="4"/>
        <v>0</v>
      </c>
      <c r="BB39" s="156">
        <f t="shared" si="4"/>
        <v>0</v>
      </c>
      <c r="BC39" s="156">
        <f t="shared" si="4"/>
        <v>0</v>
      </c>
      <c r="BD39" s="156">
        <f t="shared" si="4"/>
        <v>0</v>
      </c>
      <c r="BE39" s="156">
        <f t="shared" si="4"/>
        <v>0</v>
      </c>
      <c r="BF39" s="156">
        <f t="shared" si="4"/>
        <v>0</v>
      </c>
      <c r="BG39" s="156">
        <f t="shared" si="5"/>
        <v>50000</v>
      </c>
      <c r="BH39" s="156">
        <f t="shared" si="5"/>
        <v>0</v>
      </c>
      <c r="BI39" s="156">
        <f t="shared" si="5"/>
        <v>0</v>
      </c>
      <c r="BJ39" s="159">
        <f t="shared" si="18"/>
        <v>50000</v>
      </c>
      <c r="BK39" s="192"/>
      <c r="BL39" s="156">
        <v>15</v>
      </c>
      <c r="BM39" s="156">
        <f t="shared" si="6"/>
        <v>20000</v>
      </c>
      <c r="BN39" s="156">
        <f t="shared" si="6"/>
        <v>3000</v>
      </c>
      <c r="BO39" s="156">
        <f t="shared" si="6"/>
        <v>1200</v>
      </c>
      <c r="BP39" s="156">
        <f t="shared" si="6"/>
        <v>8333.3333333333321</v>
      </c>
      <c r="BQ39" s="156">
        <f t="shared" si="6"/>
        <v>0</v>
      </c>
      <c r="BR39" s="156">
        <f t="shared" si="6"/>
        <v>0</v>
      </c>
      <c r="BS39" s="156">
        <f t="shared" si="6"/>
        <v>0</v>
      </c>
      <c r="BT39" s="156">
        <f t="shared" si="6"/>
        <v>0</v>
      </c>
      <c r="BU39" s="156">
        <f t="shared" si="6"/>
        <v>0</v>
      </c>
      <c r="BV39" s="156">
        <f t="shared" si="6"/>
        <v>0</v>
      </c>
      <c r="BW39" s="156">
        <f t="shared" si="6"/>
        <v>52000</v>
      </c>
      <c r="BX39" s="156">
        <f t="shared" si="6"/>
        <v>10000</v>
      </c>
      <c r="BY39" s="156">
        <f t="shared" si="6"/>
        <v>2000</v>
      </c>
      <c r="BZ39" s="156">
        <f t="shared" si="6"/>
        <v>0</v>
      </c>
      <c r="CA39" s="156">
        <f t="shared" si="6"/>
        <v>0</v>
      </c>
      <c r="CB39" s="156">
        <f t="shared" si="7"/>
        <v>0</v>
      </c>
      <c r="CC39" s="156">
        <f t="shared" si="7"/>
        <v>16666.666666666668</v>
      </c>
      <c r="CD39" s="156">
        <f t="shared" si="7"/>
        <v>3333.3333333333339</v>
      </c>
      <c r="CE39" s="159">
        <f t="shared" si="19"/>
        <v>116533.33333333333</v>
      </c>
      <c r="CF39" s="192"/>
      <c r="CG39" s="156">
        <v>15</v>
      </c>
      <c r="CH39" s="156">
        <f t="shared" si="8"/>
        <v>0</v>
      </c>
      <c r="CI39" s="156">
        <f t="shared" si="8"/>
        <v>0</v>
      </c>
      <c r="CJ39" s="156">
        <f t="shared" si="8"/>
        <v>0</v>
      </c>
      <c r="CK39" s="156">
        <f t="shared" si="8"/>
        <v>0</v>
      </c>
      <c r="CL39" s="156">
        <f t="shared" si="8"/>
        <v>0</v>
      </c>
      <c r="CM39" s="156">
        <f t="shared" si="8"/>
        <v>0</v>
      </c>
      <c r="CN39" s="156">
        <f t="shared" si="8"/>
        <v>0</v>
      </c>
      <c r="CO39" s="156">
        <f t="shared" si="8"/>
        <v>0</v>
      </c>
      <c r="CP39" s="156">
        <f t="shared" si="8"/>
        <v>0</v>
      </c>
      <c r="CQ39" s="156">
        <f t="shared" si="8"/>
        <v>0</v>
      </c>
      <c r="CR39" s="156">
        <f t="shared" si="8"/>
        <v>0</v>
      </c>
      <c r="CS39" s="156">
        <f t="shared" si="8"/>
        <v>0</v>
      </c>
      <c r="CT39" s="156">
        <f t="shared" si="8"/>
        <v>0</v>
      </c>
      <c r="CU39" s="156">
        <f t="shared" si="8"/>
        <v>0</v>
      </c>
      <c r="CV39" s="156">
        <f t="shared" si="8"/>
        <v>0</v>
      </c>
      <c r="CW39" s="156">
        <f t="shared" si="9"/>
        <v>0</v>
      </c>
      <c r="CX39" s="156">
        <f t="shared" si="9"/>
        <v>0</v>
      </c>
      <c r="CY39" s="156">
        <f t="shared" si="9"/>
        <v>0</v>
      </c>
      <c r="CZ39" s="159">
        <f t="shared" si="20"/>
        <v>0</v>
      </c>
      <c r="DA39" s="192"/>
      <c r="DB39" s="156">
        <v>15</v>
      </c>
      <c r="DC39" s="156">
        <f t="shared" si="10"/>
        <v>1000</v>
      </c>
      <c r="DD39" s="156">
        <f t="shared" si="10"/>
        <v>0</v>
      </c>
      <c r="DE39" s="156">
        <f t="shared" si="10"/>
        <v>0</v>
      </c>
      <c r="DF39" s="156">
        <f t="shared" si="10"/>
        <v>31250</v>
      </c>
      <c r="DG39" s="156">
        <f t="shared" si="10"/>
        <v>31250</v>
      </c>
      <c r="DH39" s="156">
        <f t="shared" si="10"/>
        <v>0</v>
      </c>
      <c r="DI39" s="156">
        <f t="shared" si="10"/>
        <v>0</v>
      </c>
      <c r="DJ39" s="156">
        <f t="shared" si="10"/>
        <v>0</v>
      </c>
      <c r="DK39" s="156">
        <f t="shared" si="10"/>
        <v>0</v>
      </c>
      <c r="DL39" s="156">
        <f t="shared" si="10"/>
        <v>0</v>
      </c>
      <c r="DM39" s="156">
        <f t="shared" si="10"/>
        <v>0</v>
      </c>
      <c r="DN39" s="156">
        <f t="shared" si="10"/>
        <v>6250</v>
      </c>
      <c r="DO39" s="156">
        <f t="shared" si="10"/>
        <v>0</v>
      </c>
      <c r="DP39" s="156">
        <f t="shared" si="10"/>
        <v>0</v>
      </c>
      <c r="DQ39" s="156">
        <f t="shared" si="10"/>
        <v>0</v>
      </c>
      <c r="DR39" s="156">
        <f t="shared" si="11"/>
        <v>0</v>
      </c>
      <c r="DS39" s="156">
        <f t="shared" si="11"/>
        <v>30000</v>
      </c>
      <c r="DT39" s="156">
        <f t="shared" si="11"/>
        <v>12000</v>
      </c>
      <c r="DU39" s="159">
        <f t="shared" si="21"/>
        <v>111750</v>
      </c>
      <c r="DV39" s="192"/>
      <c r="DW39" s="156">
        <v>15</v>
      </c>
      <c r="DX39" s="156">
        <f t="shared" si="12"/>
        <v>0</v>
      </c>
      <c r="DY39" s="156">
        <f t="shared" si="12"/>
        <v>0</v>
      </c>
      <c r="DZ39" s="156">
        <f t="shared" si="12"/>
        <v>0</v>
      </c>
      <c r="EA39" s="156">
        <f t="shared" si="12"/>
        <v>0</v>
      </c>
      <c r="EB39" s="156">
        <f t="shared" si="12"/>
        <v>0</v>
      </c>
      <c r="EC39" s="156">
        <f t="shared" si="12"/>
        <v>0</v>
      </c>
      <c r="ED39" s="156">
        <f t="shared" si="12"/>
        <v>0</v>
      </c>
      <c r="EE39" s="156">
        <f t="shared" si="12"/>
        <v>0</v>
      </c>
      <c r="EF39" s="156">
        <f t="shared" si="12"/>
        <v>0</v>
      </c>
      <c r="EG39" s="156">
        <f t="shared" si="12"/>
        <v>0</v>
      </c>
      <c r="EH39" s="156">
        <f t="shared" si="12"/>
        <v>0</v>
      </c>
      <c r="EI39" s="156">
        <f t="shared" si="12"/>
        <v>0</v>
      </c>
      <c r="EJ39" s="156">
        <f t="shared" si="12"/>
        <v>0</v>
      </c>
      <c r="EK39" s="156">
        <f t="shared" si="12"/>
        <v>0</v>
      </c>
      <c r="EL39" s="156">
        <f t="shared" si="12"/>
        <v>0</v>
      </c>
      <c r="EM39" s="156">
        <f t="shared" si="13"/>
        <v>0</v>
      </c>
      <c r="EN39" s="156">
        <f t="shared" si="13"/>
        <v>0</v>
      </c>
      <c r="EO39" s="156">
        <f t="shared" si="13"/>
        <v>0</v>
      </c>
      <c r="EP39" s="159">
        <f t="shared" si="22"/>
        <v>0</v>
      </c>
      <c r="EQ39" s="192"/>
      <c r="ER39" s="156">
        <v>15</v>
      </c>
      <c r="ES39" s="156">
        <f t="shared" si="14"/>
        <v>0</v>
      </c>
      <c r="ET39" s="156">
        <f t="shared" si="14"/>
        <v>0</v>
      </c>
      <c r="EU39" s="156">
        <f t="shared" si="14"/>
        <v>0</v>
      </c>
      <c r="EV39" s="156">
        <f t="shared" si="14"/>
        <v>0</v>
      </c>
      <c r="EW39" s="156">
        <f t="shared" si="14"/>
        <v>0</v>
      </c>
      <c r="EX39" s="156">
        <f t="shared" si="14"/>
        <v>0</v>
      </c>
      <c r="EY39" s="156">
        <f t="shared" si="14"/>
        <v>0</v>
      </c>
      <c r="EZ39" s="156">
        <f t="shared" si="14"/>
        <v>0</v>
      </c>
      <c r="FA39" s="156">
        <f t="shared" si="14"/>
        <v>0</v>
      </c>
      <c r="FB39" s="156">
        <f t="shared" si="14"/>
        <v>0</v>
      </c>
      <c r="FC39" s="156">
        <f t="shared" si="15"/>
        <v>0</v>
      </c>
      <c r="FD39" s="156">
        <f t="shared" si="15"/>
        <v>0</v>
      </c>
      <c r="FE39" s="156">
        <f t="shared" si="15"/>
        <v>0</v>
      </c>
      <c r="FF39" s="156">
        <f t="shared" si="15"/>
        <v>0</v>
      </c>
      <c r="FG39" s="156">
        <f t="shared" si="15"/>
        <v>0</v>
      </c>
      <c r="FH39" s="156">
        <f t="shared" si="15"/>
        <v>0</v>
      </c>
      <c r="FI39" s="156">
        <f t="shared" si="15"/>
        <v>0</v>
      </c>
      <c r="FJ39" s="156">
        <f t="shared" si="15"/>
        <v>0</v>
      </c>
      <c r="FK39" s="159">
        <f t="shared" si="23"/>
        <v>0</v>
      </c>
      <c r="FL39" s="220"/>
      <c r="FM39" s="220"/>
      <c r="FN39" s="220">
        <f t="shared" si="24"/>
        <v>288283.33333333331</v>
      </c>
    </row>
    <row r="40" spans="1:170" x14ac:dyDescent="0.25">
      <c r="A40" s="156">
        <v>16</v>
      </c>
      <c r="B40" s="156">
        <f t="shared" si="0"/>
        <v>0</v>
      </c>
      <c r="C40" s="156">
        <f t="shared" si="0"/>
        <v>0</v>
      </c>
      <c r="D40" s="156">
        <f t="shared" si="0"/>
        <v>0</v>
      </c>
      <c r="E40" s="156">
        <f t="shared" si="0"/>
        <v>0</v>
      </c>
      <c r="F40" s="156">
        <f t="shared" si="0"/>
        <v>0</v>
      </c>
      <c r="G40" s="156">
        <f t="shared" si="0"/>
        <v>0</v>
      </c>
      <c r="H40" s="156">
        <f t="shared" si="0"/>
        <v>0</v>
      </c>
      <c r="I40" s="156">
        <f t="shared" si="0"/>
        <v>0</v>
      </c>
      <c r="J40" s="156">
        <f t="shared" si="0"/>
        <v>0</v>
      </c>
      <c r="K40" s="156">
        <f t="shared" si="0"/>
        <v>0</v>
      </c>
      <c r="L40" s="156">
        <f t="shared" si="1"/>
        <v>0</v>
      </c>
      <c r="M40" s="156">
        <f t="shared" si="1"/>
        <v>0</v>
      </c>
      <c r="N40" s="156">
        <f t="shared" si="1"/>
        <v>0</v>
      </c>
      <c r="O40" s="156">
        <f t="shared" si="1"/>
        <v>0</v>
      </c>
      <c r="P40" s="156">
        <f t="shared" si="1"/>
        <v>0</v>
      </c>
      <c r="Q40" s="156">
        <f t="shared" si="1"/>
        <v>0</v>
      </c>
      <c r="R40" s="156">
        <f t="shared" si="1"/>
        <v>0</v>
      </c>
      <c r="S40" s="156">
        <f t="shared" si="1"/>
        <v>0</v>
      </c>
      <c r="T40" s="159">
        <f t="shared" si="16"/>
        <v>0</v>
      </c>
      <c r="U40" s="192"/>
      <c r="V40" s="156">
        <v>16</v>
      </c>
      <c r="W40" s="156">
        <f t="shared" si="2"/>
        <v>0</v>
      </c>
      <c r="X40" s="156">
        <f t="shared" si="2"/>
        <v>0</v>
      </c>
      <c r="Y40" s="156">
        <f t="shared" si="2"/>
        <v>0</v>
      </c>
      <c r="Z40" s="156">
        <f t="shared" si="2"/>
        <v>0</v>
      </c>
      <c r="AA40" s="156">
        <f t="shared" si="2"/>
        <v>0</v>
      </c>
      <c r="AB40" s="156">
        <f t="shared" si="2"/>
        <v>0</v>
      </c>
      <c r="AC40" s="156">
        <f t="shared" si="2"/>
        <v>0</v>
      </c>
      <c r="AD40" s="156">
        <f t="shared" si="2"/>
        <v>0</v>
      </c>
      <c r="AE40" s="156">
        <f t="shared" si="2"/>
        <v>0</v>
      </c>
      <c r="AF40" s="156">
        <f t="shared" si="2"/>
        <v>0</v>
      </c>
      <c r="AG40" s="156">
        <f t="shared" si="2"/>
        <v>0</v>
      </c>
      <c r="AH40" s="156">
        <f t="shared" si="2"/>
        <v>0</v>
      </c>
      <c r="AI40" s="156">
        <f t="shared" si="2"/>
        <v>0</v>
      </c>
      <c r="AJ40" s="156">
        <f t="shared" si="2"/>
        <v>0</v>
      </c>
      <c r="AK40" s="156">
        <f t="shared" si="2"/>
        <v>0</v>
      </c>
      <c r="AL40" s="156">
        <f t="shared" si="3"/>
        <v>0</v>
      </c>
      <c r="AM40" s="156">
        <f t="shared" si="3"/>
        <v>0</v>
      </c>
      <c r="AN40" s="156">
        <f t="shared" si="3"/>
        <v>0</v>
      </c>
      <c r="AO40" s="159">
        <f t="shared" si="17"/>
        <v>0</v>
      </c>
      <c r="AP40" s="192"/>
      <c r="AQ40" s="156">
        <v>16</v>
      </c>
      <c r="AR40" s="156">
        <f t="shared" si="4"/>
        <v>0</v>
      </c>
      <c r="AS40" s="156">
        <f t="shared" si="4"/>
        <v>0</v>
      </c>
      <c r="AT40" s="156">
        <f t="shared" si="4"/>
        <v>0</v>
      </c>
      <c r="AU40" s="156">
        <f t="shared" si="4"/>
        <v>0</v>
      </c>
      <c r="AV40" s="156">
        <f t="shared" si="4"/>
        <v>0</v>
      </c>
      <c r="AW40" s="156">
        <f t="shared" si="4"/>
        <v>0</v>
      </c>
      <c r="AX40" s="156">
        <f t="shared" si="4"/>
        <v>0</v>
      </c>
      <c r="AY40" s="156">
        <f t="shared" si="4"/>
        <v>0</v>
      </c>
      <c r="AZ40" s="156">
        <f t="shared" si="4"/>
        <v>0</v>
      </c>
      <c r="BA40" s="156">
        <f t="shared" si="4"/>
        <v>0</v>
      </c>
      <c r="BB40" s="156">
        <f t="shared" si="4"/>
        <v>0</v>
      </c>
      <c r="BC40" s="156">
        <f t="shared" si="4"/>
        <v>0</v>
      </c>
      <c r="BD40" s="156">
        <f t="shared" si="4"/>
        <v>0</v>
      </c>
      <c r="BE40" s="156">
        <f t="shared" si="4"/>
        <v>0</v>
      </c>
      <c r="BF40" s="156">
        <f t="shared" si="4"/>
        <v>0</v>
      </c>
      <c r="BG40" s="156">
        <f t="shared" si="5"/>
        <v>50000</v>
      </c>
      <c r="BH40" s="156">
        <f t="shared" si="5"/>
        <v>0</v>
      </c>
      <c r="BI40" s="156">
        <f t="shared" si="5"/>
        <v>0</v>
      </c>
      <c r="BJ40" s="159">
        <f t="shared" si="18"/>
        <v>50000</v>
      </c>
      <c r="BK40" s="192"/>
      <c r="BL40" s="156">
        <v>16</v>
      </c>
      <c r="BM40" s="156">
        <f t="shared" si="6"/>
        <v>20000</v>
      </c>
      <c r="BN40" s="156">
        <f t="shared" si="6"/>
        <v>3000</v>
      </c>
      <c r="BO40" s="156">
        <f t="shared" si="6"/>
        <v>1200</v>
      </c>
      <c r="BP40" s="156">
        <f t="shared" si="6"/>
        <v>8333.3333333333321</v>
      </c>
      <c r="BQ40" s="156">
        <f t="shared" si="6"/>
        <v>0</v>
      </c>
      <c r="BR40" s="156">
        <f t="shared" si="6"/>
        <v>0</v>
      </c>
      <c r="BS40" s="156">
        <f t="shared" si="6"/>
        <v>0</v>
      </c>
      <c r="BT40" s="156">
        <f t="shared" si="6"/>
        <v>0</v>
      </c>
      <c r="BU40" s="156">
        <f t="shared" si="6"/>
        <v>0</v>
      </c>
      <c r="BV40" s="156">
        <f t="shared" si="6"/>
        <v>0</v>
      </c>
      <c r="BW40" s="156">
        <f t="shared" si="6"/>
        <v>52000</v>
      </c>
      <c r="BX40" s="156">
        <f t="shared" si="6"/>
        <v>10000</v>
      </c>
      <c r="BY40" s="156">
        <f t="shared" si="6"/>
        <v>2000</v>
      </c>
      <c r="BZ40" s="156">
        <f t="shared" si="6"/>
        <v>0</v>
      </c>
      <c r="CA40" s="156">
        <f t="shared" si="6"/>
        <v>0</v>
      </c>
      <c r="CB40" s="156">
        <f t="shared" si="7"/>
        <v>0</v>
      </c>
      <c r="CC40" s="156">
        <f t="shared" si="7"/>
        <v>16666.666666666668</v>
      </c>
      <c r="CD40" s="156">
        <f t="shared" si="7"/>
        <v>3333.3333333333339</v>
      </c>
      <c r="CE40" s="159">
        <f t="shared" si="19"/>
        <v>116533.33333333333</v>
      </c>
      <c r="CF40" s="192"/>
      <c r="CG40" s="156">
        <v>16</v>
      </c>
      <c r="CH40" s="156">
        <f t="shared" si="8"/>
        <v>0</v>
      </c>
      <c r="CI40" s="156">
        <f t="shared" si="8"/>
        <v>0</v>
      </c>
      <c r="CJ40" s="156">
        <f t="shared" si="8"/>
        <v>0</v>
      </c>
      <c r="CK40" s="156">
        <f t="shared" si="8"/>
        <v>0</v>
      </c>
      <c r="CL40" s="156">
        <f t="shared" si="8"/>
        <v>0</v>
      </c>
      <c r="CM40" s="156">
        <f t="shared" si="8"/>
        <v>0</v>
      </c>
      <c r="CN40" s="156">
        <f t="shared" si="8"/>
        <v>0</v>
      </c>
      <c r="CO40" s="156">
        <f t="shared" si="8"/>
        <v>0</v>
      </c>
      <c r="CP40" s="156">
        <f t="shared" si="8"/>
        <v>0</v>
      </c>
      <c r="CQ40" s="156">
        <f t="shared" si="8"/>
        <v>0</v>
      </c>
      <c r="CR40" s="156">
        <f t="shared" si="8"/>
        <v>0</v>
      </c>
      <c r="CS40" s="156">
        <f t="shared" si="8"/>
        <v>0</v>
      </c>
      <c r="CT40" s="156">
        <f t="shared" si="8"/>
        <v>0</v>
      </c>
      <c r="CU40" s="156">
        <f t="shared" si="8"/>
        <v>0</v>
      </c>
      <c r="CV40" s="156">
        <f t="shared" si="8"/>
        <v>0</v>
      </c>
      <c r="CW40" s="156">
        <f t="shared" si="9"/>
        <v>0</v>
      </c>
      <c r="CX40" s="156">
        <f t="shared" si="9"/>
        <v>0</v>
      </c>
      <c r="CY40" s="156">
        <f t="shared" si="9"/>
        <v>0</v>
      </c>
      <c r="CZ40" s="159">
        <f t="shared" si="20"/>
        <v>0</v>
      </c>
      <c r="DA40" s="192"/>
      <c r="DB40" s="156">
        <v>16</v>
      </c>
      <c r="DC40" s="156">
        <f t="shared" si="10"/>
        <v>1000</v>
      </c>
      <c r="DD40" s="156">
        <f t="shared" si="10"/>
        <v>0</v>
      </c>
      <c r="DE40" s="156">
        <f t="shared" si="10"/>
        <v>0</v>
      </c>
      <c r="DF40" s="156">
        <f t="shared" si="10"/>
        <v>31250</v>
      </c>
      <c r="DG40" s="156">
        <f t="shared" si="10"/>
        <v>31250</v>
      </c>
      <c r="DH40" s="156">
        <f t="shared" si="10"/>
        <v>0</v>
      </c>
      <c r="DI40" s="156">
        <f t="shared" si="10"/>
        <v>0</v>
      </c>
      <c r="DJ40" s="156">
        <f t="shared" si="10"/>
        <v>0</v>
      </c>
      <c r="DK40" s="156">
        <f t="shared" si="10"/>
        <v>0</v>
      </c>
      <c r="DL40" s="156">
        <f t="shared" si="10"/>
        <v>0</v>
      </c>
      <c r="DM40" s="156">
        <f t="shared" si="10"/>
        <v>0</v>
      </c>
      <c r="DN40" s="156">
        <f t="shared" si="10"/>
        <v>0</v>
      </c>
      <c r="DO40" s="156">
        <f t="shared" si="10"/>
        <v>0</v>
      </c>
      <c r="DP40" s="156">
        <f t="shared" si="10"/>
        <v>0</v>
      </c>
      <c r="DQ40" s="156">
        <f t="shared" si="10"/>
        <v>0</v>
      </c>
      <c r="DR40" s="156">
        <f t="shared" si="11"/>
        <v>0</v>
      </c>
      <c r="DS40" s="156">
        <f t="shared" si="11"/>
        <v>0</v>
      </c>
      <c r="DT40" s="156">
        <f t="shared" si="11"/>
        <v>12000</v>
      </c>
      <c r="DU40" s="159">
        <f t="shared" si="21"/>
        <v>75500</v>
      </c>
      <c r="DV40" s="192"/>
      <c r="DW40" s="156">
        <v>16</v>
      </c>
      <c r="DX40" s="156">
        <f t="shared" si="12"/>
        <v>0</v>
      </c>
      <c r="DY40" s="156">
        <f t="shared" si="12"/>
        <v>0</v>
      </c>
      <c r="DZ40" s="156">
        <f t="shared" si="12"/>
        <v>0</v>
      </c>
      <c r="EA40" s="156">
        <f t="shared" si="12"/>
        <v>0</v>
      </c>
      <c r="EB40" s="156">
        <f t="shared" si="12"/>
        <v>0</v>
      </c>
      <c r="EC40" s="156">
        <f t="shared" si="12"/>
        <v>0</v>
      </c>
      <c r="ED40" s="156">
        <f t="shared" si="12"/>
        <v>0</v>
      </c>
      <c r="EE40" s="156">
        <f t="shared" si="12"/>
        <v>0</v>
      </c>
      <c r="EF40" s="156">
        <f t="shared" si="12"/>
        <v>0</v>
      </c>
      <c r="EG40" s="156">
        <f t="shared" si="12"/>
        <v>0</v>
      </c>
      <c r="EH40" s="156">
        <f t="shared" si="12"/>
        <v>0</v>
      </c>
      <c r="EI40" s="156">
        <f t="shared" si="12"/>
        <v>0</v>
      </c>
      <c r="EJ40" s="156">
        <f t="shared" si="12"/>
        <v>0</v>
      </c>
      <c r="EK40" s="156">
        <f t="shared" si="12"/>
        <v>0</v>
      </c>
      <c r="EL40" s="156">
        <f t="shared" si="12"/>
        <v>0</v>
      </c>
      <c r="EM40" s="156">
        <f t="shared" si="13"/>
        <v>0</v>
      </c>
      <c r="EN40" s="156">
        <f t="shared" si="13"/>
        <v>0</v>
      </c>
      <c r="EO40" s="156">
        <f t="shared" si="13"/>
        <v>0</v>
      </c>
      <c r="EP40" s="159">
        <f t="shared" si="22"/>
        <v>0</v>
      </c>
      <c r="EQ40" s="192"/>
      <c r="ER40" s="156">
        <v>16</v>
      </c>
      <c r="ES40" s="156">
        <f t="shared" si="14"/>
        <v>0</v>
      </c>
      <c r="ET40" s="156">
        <f t="shared" si="14"/>
        <v>0</v>
      </c>
      <c r="EU40" s="156">
        <f t="shared" si="14"/>
        <v>0</v>
      </c>
      <c r="EV40" s="156">
        <f t="shared" si="14"/>
        <v>0</v>
      </c>
      <c r="EW40" s="156">
        <f t="shared" si="14"/>
        <v>0</v>
      </c>
      <c r="EX40" s="156">
        <f t="shared" si="14"/>
        <v>0</v>
      </c>
      <c r="EY40" s="156">
        <f t="shared" si="14"/>
        <v>0</v>
      </c>
      <c r="EZ40" s="156">
        <f t="shared" si="14"/>
        <v>0</v>
      </c>
      <c r="FA40" s="156">
        <f t="shared" si="14"/>
        <v>0</v>
      </c>
      <c r="FB40" s="156">
        <f t="shared" si="14"/>
        <v>0</v>
      </c>
      <c r="FC40" s="156">
        <f t="shared" si="15"/>
        <v>0</v>
      </c>
      <c r="FD40" s="156">
        <f t="shared" si="15"/>
        <v>0</v>
      </c>
      <c r="FE40" s="156">
        <f t="shared" si="15"/>
        <v>0</v>
      </c>
      <c r="FF40" s="156">
        <f t="shared" si="15"/>
        <v>0</v>
      </c>
      <c r="FG40" s="156">
        <f t="shared" si="15"/>
        <v>0</v>
      </c>
      <c r="FH40" s="156">
        <f t="shared" si="15"/>
        <v>0</v>
      </c>
      <c r="FI40" s="156">
        <f t="shared" si="15"/>
        <v>0</v>
      </c>
      <c r="FJ40" s="156">
        <f t="shared" si="15"/>
        <v>0</v>
      </c>
      <c r="FK40" s="159">
        <f t="shared" si="23"/>
        <v>0</v>
      </c>
      <c r="FL40" s="220"/>
      <c r="FM40" s="220"/>
      <c r="FN40" s="220">
        <f t="shared" si="24"/>
        <v>242033.33333333331</v>
      </c>
    </row>
    <row r="41" spans="1:170" x14ac:dyDescent="0.25">
      <c r="A41" s="156">
        <v>17</v>
      </c>
      <c r="B41" s="156">
        <f t="shared" ref="B41:Q49" si="25">IF($A41&lt;B$18,0,IF($A41=B$18,B$17,IF($A41&gt;(((B$19-1)*B$20)+B$18),0,IF(ROUND(($A41-B$18)/B$20,0)=ROUND(($A41-B$18)/B$20,1),B$17,0))))</f>
        <v>0</v>
      </c>
      <c r="C41" s="156">
        <f t="shared" si="25"/>
        <v>0</v>
      </c>
      <c r="D41" s="156">
        <f t="shared" si="25"/>
        <v>0</v>
      </c>
      <c r="E41" s="156">
        <f t="shared" si="25"/>
        <v>0</v>
      </c>
      <c r="F41" s="156">
        <f t="shared" si="25"/>
        <v>0</v>
      </c>
      <c r="G41" s="156">
        <f t="shared" si="25"/>
        <v>0</v>
      </c>
      <c r="H41" s="156">
        <f t="shared" si="25"/>
        <v>0</v>
      </c>
      <c r="I41" s="156">
        <f t="shared" si="25"/>
        <v>0</v>
      </c>
      <c r="J41" s="156">
        <f t="shared" si="25"/>
        <v>0</v>
      </c>
      <c r="K41" s="156">
        <f t="shared" si="25"/>
        <v>0</v>
      </c>
      <c r="L41" s="156">
        <f t="shared" si="25"/>
        <v>0</v>
      </c>
      <c r="M41" s="156">
        <f t="shared" si="25"/>
        <v>0</v>
      </c>
      <c r="N41" s="156">
        <f t="shared" si="25"/>
        <v>0</v>
      </c>
      <c r="O41" s="156">
        <f t="shared" si="25"/>
        <v>0</v>
      </c>
      <c r="P41" s="156">
        <f t="shared" si="25"/>
        <v>0</v>
      </c>
      <c r="Q41" s="156">
        <f t="shared" si="25"/>
        <v>0</v>
      </c>
      <c r="R41" s="156">
        <f t="shared" ref="L41:S49" si="26">IF($A41&lt;R$18,0,IF($A41=R$18,R$17,IF($A41&gt;(((R$19-1)*R$20)+R$18),0,IF(ROUND(($A41-R$18)/R$20,0)=ROUND(($A41-R$18)/R$20,1),R$17,0))))</f>
        <v>0</v>
      </c>
      <c r="S41" s="156">
        <f t="shared" si="26"/>
        <v>0</v>
      </c>
      <c r="T41" s="159">
        <f t="shared" si="16"/>
        <v>0</v>
      </c>
      <c r="U41" s="192"/>
      <c r="V41" s="156">
        <v>17</v>
      </c>
      <c r="W41" s="156">
        <f t="shared" ref="W41:AL49" si="27">IF($A41&lt;W$18,0,IF($A41=W$18,W$17,IF($A41&gt;(((W$19-1)*W$20)+W$18),0,IF(ROUND(($A41-W$18)/W$20,0)=ROUND(($A41-W$18)/W$20,1),W$17,0))))</f>
        <v>0</v>
      </c>
      <c r="X41" s="156">
        <f t="shared" si="27"/>
        <v>0</v>
      </c>
      <c r="Y41" s="156">
        <f t="shared" si="27"/>
        <v>0</v>
      </c>
      <c r="Z41" s="156">
        <f t="shared" si="27"/>
        <v>0</v>
      </c>
      <c r="AA41" s="156">
        <f t="shared" si="27"/>
        <v>0</v>
      </c>
      <c r="AB41" s="156">
        <f t="shared" si="27"/>
        <v>0</v>
      </c>
      <c r="AC41" s="156">
        <f t="shared" si="27"/>
        <v>0</v>
      </c>
      <c r="AD41" s="156">
        <f t="shared" si="27"/>
        <v>0</v>
      </c>
      <c r="AE41" s="156">
        <f t="shared" si="27"/>
        <v>0</v>
      </c>
      <c r="AF41" s="156">
        <f t="shared" si="27"/>
        <v>0</v>
      </c>
      <c r="AG41" s="156">
        <f t="shared" si="27"/>
        <v>0</v>
      </c>
      <c r="AH41" s="156">
        <f t="shared" si="27"/>
        <v>0</v>
      </c>
      <c r="AI41" s="156">
        <f t="shared" si="27"/>
        <v>0</v>
      </c>
      <c r="AJ41" s="156">
        <f t="shared" si="27"/>
        <v>0</v>
      </c>
      <c r="AK41" s="156">
        <f t="shared" si="27"/>
        <v>0</v>
      </c>
      <c r="AL41" s="156">
        <f t="shared" si="27"/>
        <v>0</v>
      </c>
      <c r="AM41" s="156">
        <f t="shared" ref="AL41:AN49" si="28">IF($A41&lt;AM$18,0,IF($A41=AM$18,AM$17,IF($A41&gt;(((AM$19-1)*AM$20)+AM$18),0,IF(ROUND(($A41-AM$18)/AM$20,0)=ROUND(($A41-AM$18)/AM$20,1),AM$17,0))))</f>
        <v>0</v>
      </c>
      <c r="AN41" s="156">
        <f t="shared" si="28"/>
        <v>0</v>
      </c>
      <c r="AO41" s="159">
        <f t="shared" si="17"/>
        <v>0</v>
      </c>
      <c r="AP41" s="192"/>
      <c r="AQ41" s="156">
        <v>17</v>
      </c>
      <c r="AR41" s="156">
        <f t="shared" ref="AR41:BG49" si="29">IF($A41&lt;AR$18,0,IF($A41=AR$18,AR$17,IF($A41&gt;(((AR$19-1)*AR$20)+AR$18),0,IF(ROUND(($A41-AR$18)/AR$20,0)=ROUND(($A41-AR$18)/AR$20,1),AR$17,0))))</f>
        <v>0</v>
      </c>
      <c r="AS41" s="156">
        <f t="shared" si="29"/>
        <v>0</v>
      </c>
      <c r="AT41" s="156">
        <f t="shared" si="29"/>
        <v>0</v>
      </c>
      <c r="AU41" s="156">
        <f t="shared" si="29"/>
        <v>0</v>
      </c>
      <c r="AV41" s="156">
        <f t="shared" si="29"/>
        <v>0</v>
      </c>
      <c r="AW41" s="156">
        <f t="shared" si="29"/>
        <v>0</v>
      </c>
      <c r="AX41" s="156">
        <f t="shared" si="29"/>
        <v>0</v>
      </c>
      <c r="AY41" s="156">
        <f t="shared" si="29"/>
        <v>0</v>
      </c>
      <c r="AZ41" s="156">
        <f t="shared" si="29"/>
        <v>0</v>
      </c>
      <c r="BA41" s="156">
        <f t="shared" si="29"/>
        <v>0</v>
      </c>
      <c r="BB41" s="156">
        <f t="shared" si="29"/>
        <v>0</v>
      </c>
      <c r="BC41" s="156">
        <f t="shared" si="29"/>
        <v>0</v>
      </c>
      <c r="BD41" s="156">
        <f t="shared" si="29"/>
        <v>0</v>
      </c>
      <c r="BE41" s="156">
        <f t="shared" si="29"/>
        <v>0</v>
      </c>
      <c r="BF41" s="156">
        <f t="shared" si="29"/>
        <v>0</v>
      </c>
      <c r="BG41" s="156">
        <f t="shared" si="29"/>
        <v>50000</v>
      </c>
      <c r="BH41" s="156">
        <f t="shared" ref="BG41:BI49" si="30">IF($A41&lt;BH$18,0,IF($A41=BH$18,BH$17,IF($A41&gt;(((BH$19-1)*BH$20)+BH$18),0,IF(ROUND(($A41-BH$18)/BH$20,0)=ROUND(($A41-BH$18)/BH$20,1),BH$17,0))))</f>
        <v>0</v>
      </c>
      <c r="BI41" s="156">
        <f t="shared" si="30"/>
        <v>0</v>
      </c>
      <c r="BJ41" s="159">
        <f t="shared" si="18"/>
        <v>50000</v>
      </c>
      <c r="BK41" s="192"/>
      <c r="BL41" s="156">
        <v>17</v>
      </c>
      <c r="BM41" s="156">
        <f t="shared" ref="BM41:CB49" si="31">IF($A41&lt;BM$18,0,IF($A41=BM$18,BM$17,IF($A41&gt;(((BM$19-1)*BM$20)+BM$18),0,IF(ROUND(($A41-BM$18)/BM$20,0)=ROUND(($A41-BM$18)/BM$20,1),BM$17,0))))</f>
        <v>20000</v>
      </c>
      <c r="BN41" s="156">
        <f t="shared" si="31"/>
        <v>3000</v>
      </c>
      <c r="BO41" s="156">
        <f t="shared" si="31"/>
        <v>1200</v>
      </c>
      <c r="BP41" s="156">
        <f t="shared" si="31"/>
        <v>8333.3333333333321</v>
      </c>
      <c r="BQ41" s="156">
        <f t="shared" si="31"/>
        <v>0</v>
      </c>
      <c r="BR41" s="156">
        <f t="shared" si="31"/>
        <v>0</v>
      </c>
      <c r="BS41" s="156">
        <f t="shared" si="31"/>
        <v>0</v>
      </c>
      <c r="BT41" s="156">
        <f t="shared" si="31"/>
        <v>0</v>
      </c>
      <c r="BU41" s="156">
        <f t="shared" si="31"/>
        <v>0</v>
      </c>
      <c r="BV41" s="156">
        <f t="shared" si="31"/>
        <v>0</v>
      </c>
      <c r="BW41" s="156">
        <f t="shared" si="31"/>
        <v>52000</v>
      </c>
      <c r="BX41" s="156">
        <f t="shared" si="31"/>
        <v>10000</v>
      </c>
      <c r="BY41" s="156">
        <f t="shared" si="31"/>
        <v>2000</v>
      </c>
      <c r="BZ41" s="156">
        <f t="shared" si="31"/>
        <v>0</v>
      </c>
      <c r="CA41" s="156">
        <f t="shared" si="31"/>
        <v>0</v>
      </c>
      <c r="CB41" s="156">
        <f t="shared" si="31"/>
        <v>0</v>
      </c>
      <c r="CC41" s="156">
        <f t="shared" ref="CB41:CD49" si="32">IF($A41&lt;CC$18,0,IF($A41=CC$18,CC$17,IF($A41&gt;(((CC$19-1)*CC$20)+CC$18),0,IF(ROUND(($A41-CC$18)/CC$20,0)=ROUND(($A41-CC$18)/CC$20,1),CC$17,0))))</f>
        <v>16666.666666666668</v>
      </c>
      <c r="CD41" s="156">
        <f t="shared" si="32"/>
        <v>3333.3333333333339</v>
      </c>
      <c r="CE41" s="159">
        <f t="shared" si="19"/>
        <v>116533.33333333333</v>
      </c>
      <c r="CF41" s="192"/>
      <c r="CG41" s="156">
        <v>17</v>
      </c>
      <c r="CH41" s="156">
        <f t="shared" ref="CH41:CW49" si="33">IF($A41&lt;CH$18,0,IF($A41=CH$18,CH$17,IF($A41&gt;(((CH$19-1)*CH$20)+CH$18),0,IF(ROUND(($A41-CH$18)/CH$20,0)=ROUND(($A41-CH$18)/CH$20,1),CH$17,0))))</f>
        <v>0</v>
      </c>
      <c r="CI41" s="156">
        <f t="shared" si="33"/>
        <v>0</v>
      </c>
      <c r="CJ41" s="156">
        <f t="shared" si="33"/>
        <v>0</v>
      </c>
      <c r="CK41" s="156">
        <f t="shared" si="33"/>
        <v>0</v>
      </c>
      <c r="CL41" s="156">
        <f t="shared" si="33"/>
        <v>0</v>
      </c>
      <c r="CM41" s="156">
        <f t="shared" si="33"/>
        <v>0</v>
      </c>
      <c r="CN41" s="156">
        <f t="shared" si="33"/>
        <v>0</v>
      </c>
      <c r="CO41" s="156">
        <f t="shared" si="33"/>
        <v>0</v>
      </c>
      <c r="CP41" s="156">
        <f t="shared" si="33"/>
        <v>0</v>
      </c>
      <c r="CQ41" s="156">
        <f t="shared" si="33"/>
        <v>0</v>
      </c>
      <c r="CR41" s="156">
        <f t="shared" si="33"/>
        <v>0</v>
      </c>
      <c r="CS41" s="156">
        <f t="shared" si="33"/>
        <v>0</v>
      </c>
      <c r="CT41" s="156">
        <f t="shared" si="33"/>
        <v>0</v>
      </c>
      <c r="CU41" s="156">
        <f t="shared" si="33"/>
        <v>0</v>
      </c>
      <c r="CV41" s="156">
        <f t="shared" si="33"/>
        <v>0</v>
      </c>
      <c r="CW41" s="156">
        <f t="shared" si="33"/>
        <v>0</v>
      </c>
      <c r="CX41" s="156">
        <f t="shared" ref="CW41:CY49" si="34">IF($A41&lt;CX$18,0,IF($A41=CX$18,CX$17,IF($A41&gt;(((CX$19-1)*CX$20)+CX$18),0,IF(ROUND(($A41-CX$18)/CX$20,0)=ROUND(($A41-CX$18)/CX$20,1),CX$17,0))))</f>
        <v>0</v>
      </c>
      <c r="CY41" s="156">
        <f t="shared" si="34"/>
        <v>0</v>
      </c>
      <c r="CZ41" s="159">
        <f t="shared" si="20"/>
        <v>0</v>
      </c>
      <c r="DA41" s="192"/>
      <c r="DB41" s="156">
        <v>17</v>
      </c>
      <c r="DC41" s="156">
        <f t="shared" ref="DC41:DR49" si="35">IF($A41&lt;DC$18,0,IF($A41=DC$18,DC$17,IF($A41&gt;(((DC$19-1)*DC$20)+DC$18),0,IF(ROUND(($A41-DC$18)/DC$20,0)=ROUND(($A41-DC$18)/DC$20,1),DC$17,0))))</f>
        <v>1000</v>
      </c>
      <c r="DD41" s="156">
        <f t="shared" si="35"/>
        <v>0</v>
      </c>
      <c r="DE41" s="156">
        <f t="shared" si="35"/>
        <v>0</v>
      </c>
      <c r="DF41" s="156">
        <f t="shared" si="35"/>
        <v>31250</v>
      </c>
      <c r="DG41" s="156">
        <f t="shared" si="35"/>
        <v>31250</v>
      </c>
      <c r="DH41" s="156">
        <f t="shared" si="35"/>
        <v>0</v>
      </c>
      <c r="DI41" s="156">
        <f t="shared" si="35"/>
        <v>0</v>
      </c>
      <c r="DJ41" s="156">
        <f t="shared" si="35"/>
        <v>0</v>
      </c>
      <c r="DK41" s="156">
        <f t="shared" si="35"/>
        <v>0</v>
      </c>
      <c r="DL41" s="156">
        <f t="shared" si="35"/>
        <v>0</v>
      </c>
      <c r="DM41" s="156">
        <f t="shared" si="35"/>
        <v>0</v>
      </c>
      <c r="DN41" s="156">
        <f t="shared" si="35"/>
        <v>6250</v>
      </c>
      <c r="DO41" s="156">
        <f t="shared" si="35"/>
        <v>0</v>
      </c>
      <c r="DP41" s="156">
        <f t="shared" si="35"/>
        <v>0</v>
      </c>
      <c r="DQ41" s="156">
        <f t="shared" si="35"/>
        <v>0</v>
      </c>
      <c r="DR41" s="156">
        <f t="shared" si="35"/>
        <v>0</v>
      </c>
      <c r="DS41" s="156">
        <f t="shared" ref="DR41:DT49" si="36">IF($A41&lt;DS$18,0,IF($A41=DS$18,DS$17,IF($A41&gt;(((DS$19-1)*DS$20)+DS$18),0,IF(ROUND(($A41-DS$18)/DS$20,0)=ROUND(($A41-DS$18)/DS$20,1),DS$17,0))))</f>
        <v>30000</v>
      </c>
      <c r="DT41" s="156">
        <f t="shared" si="36"/>
        <v>12000</v>
      </c>
      <c r="DU41" s="159">
        <f t="shared" si="21"/>
        <v>111750</v>
      </c>
      <c r="DV41" s="192"/>
      <c r="DW41" s="156">
        <v>17</v>
      </c>
      <c r="DX41" s="156">
        <f t="shared" ref="DX41:EM49" si="37">IF($A41&lt;DX$18,0,IF($A41=DX$18,DX$17,IF($A41&gt;(((DX$19-1)*DX$20)+DX$18),0,IF(ROUND(($A41-DX$18)/DX$20,0)=ROUND(($A41-DX$18)/DX$20,1),DX$17,0))))</f>
        <v>0</v>
      </c>
      <c r="DY41" s="156">
        <f t="shared" si="37"/>
        <v>0</v>
      </c>
      <c r="DZ41" s="156">
        <f t="shared" si="37"/>
        <v>0</v>
      </c>
      <c r="EA41" s="156">
        <f t="shared" si="37"/>
        <v>0</v>
      </c>
      <c r="EB41" s="156">
        <f t="shared" si="37"/>
        <v>0</v>
      </c>
      <c r="EC41" s="156">
        <f t="shared" si="37"/>
        <v>0</v>
      </c>
      <c r="ED41" s="156">
        <f t="shared" si="37"/>
        <v>0</v>
      </c>
      <c r="EE41" s="156">
        <f t="shared" si="37"/>
        <v>0</v>
      </c>
      <c r="EF41" s="156">
        <f t="shared" si="37"/>
        <v>0</v>
      </c>
      <c r="EG41" s="156">
        <f t="shared" si="37"/>
        <v>0</v>
      </c>
      <c r="EH41" s="156">
        <f t="shared" si="37"/>
        <v>0</v>
      </c>
      <c r="EI41" s="156">
        <f t="shared" si="37"/>
        <v>0</v>
      </c>
      <c r="EJ41" s="156">
        <f t="shared" si="37"/>
        <v>0</v>
      </c>
      <c r="EK41" s="156">
        <f t="shared" si="37"/>
        <v>0</v>
      </c>
      <c r="EL41" s="156">
        <f t="shared" si="37"/>
        <v>0</v>
      </c>
      <c r="EM41" s="156">
        <f t="shared" si="37"/>
        <v>0</v>
      </c>
      <c r="EN41" s="156">
        <f t="shared" ref="EM41:EO49" si="38">IF($A41&lt;EN$18,0,IF($A41=EN$18,EN$17,IF($A41&gt;(((EN$19-1)*EN$20)+EN$18),0,IF(ROUND(($A41-EN$18)/EN$20,0)=ROUND(($A41-EN$18)/EN$20,1),EN$17,0))))</f>
        <v>0</v>
      </c>
      <c r="EO41" s="156">
        <f t="shared" si="38"/>
        <v>0</v>
      </c>
      <c r="EP41" s="159">
        <f t="shared" si="22"/>
        <v>0</v>
      </c>
      <c r="EQ41" s="192"/>
      <c r="ER41" s="156">
        <v>17</v>
      </c>
      <c r="ES41" s="156">
        <f t="shared" ref="ES41:FH49" si="39">IF($A41&lt;ES$18,0,IF($A41=ES$18,ES$17,IF($A41&gt;(((ES$19-1)*ES$20)+ES$18),0,IF(ROUND(($A41-ES$18)/ES$20,0)=ROUND(($A41-ES$18)/ES$20,1),ES$17,0))))</f>
        <v>0</v>
      </c>
      <c r="ET41" s="156">
        <f t="shared" si="39"/>
        <v>0</v>
      </c>
      <c r="EU41" s="156">
        <f t="shared" si="39"/>
        <v>0</v>
      </c>
      <c r="EV41" s="156">
        <f t="shared" si="39"/>
        <v>0</v>
      </c>
      <c r="EW41" s="156">
        <f t="shared" si="39"/>
        <v>0</v>
      </c>
      <c r="EX41" s="156">
        <f t="shared" si="39"/>
        <v>0</v>
      </c>
      <c r="EY41" s="156">
        <f t="shared" si="39"/>
        <v>0</v>
      </c>
      <c r="EZ41" s="156">
        <f t="shared" si="39"/>
        <v>0</v>
      </c>
      <c r="FA41" s="156">
        <f t="shared" si="39"/>
        <v>0</v>
      </c>
      <c r="FB41" s="156">
        <f t="shared" si="39"/>
        <v>0</v>
      </c>
      <c r="FC41" s="156">
        <f t="shared" si="39"/>
        <v>0</v>
      </c>
      <c r="FD41" s="156">
        <f t="shared" si="39"/>
        <v>0</v>
      </c>
      <c r="FE41" s="156">
        <f t="shared" si="39"/>
        <v>0</v>
      </c>
      <c r="FF41" s="156">
        <f t="shared" si="39"/>
        <v>0</v>
      </c>
      <c r="FG41" s="156">
        <f t="shared" si="39"/>
        <v>0</v>
      </c>
      <c r="FH41" s="156">
        <f t="shared" si="39"/>
        <v>0</v>
      </c>
      <c r="FI41" s="156">
        <f t="shared" ref="FC41:FJ49" si="40">IF($A41&lt;FI$18,0,IF($A41=FI$18,FI$17,IF($A41&gt;(((FI$19-1)*FI$20)+FI$18),0,IF(ROUND(($A41-FI$18)/FI$20,0)=ROUND(($A41-FI$18)/FI$20,1),FI$17,0))))</f>
        <v>0</v>
      </c>
      <c r="FJ41" s="156">
        <f t="shared" si="40"/>
        <v>0</v>
      </c>
      <c r="FK41" s="159">
        <f t="shared" si="23"/>
        <v>0</v>
      </c>
      <c r="FL41" s="220"/>
      <c r="FM41" s="220"/>
      <c r="FN41" s="220">
        <f t="shared" si="24"/>
        <v>278283.33333333331</v>
      </c>
    </row>
    <row r="42" spans="1:170" x14ac:dyDescent="0.25">
      <c r="A42" s="156">
        <v>18</v>
      </c>
      <c r="B42" s="156">
        <f t="shared" si="25"/>
        <v>0</v>
      </c>
      <c r="C42" s="156">
        <f t="shared" si="25"/>
        <v>0</v>
      </c>
      <c r="D42" s="156">
        <f t="shared" si="25"/>
        <v>0</v>
      </c>
      <c r="E42" s="156">
        <f t="shared" si="25"/>
        <v>0</v>
      </c>
      <c r="F42" s="156">
        <f t="shared" si="25"/>
        <v>0</v>
      </c>
      <c r="G42" s="156">
        <f t="shared" si="25"/>
        <v>0</v>
      </c>
      <c r="H42" s="156">
        <f t="shared" si="25"/>
        <v>0</v>
      </c>
      <c r="I42" s="156">
        <f t="shared" si="25"/>
        <v>0</v>
      </c>
      <c r="J42" s="156">
        <f t="shared" si="25"/>
        <v>0</v>
      </c>
      <c r="K42" s="156">
        <f t="shared" si="25"/>
        <v>0</v>
      </c>
      <c r="L42" s="156">
        <f t="shared" si="26"/>
        <v>0</v>
      </c>
      <c r="M42" s="156">
        <f t="shared" si="26"/>
        <v>0</v>
      </c>
      <c r="N42" s="156">
        <f t="shared" si="26"/>
        <v>0</v>
      </c>
      <c r="O42" s="156">
        <f t="shared" si="26"/>
        <v>0</v>
      </c>
      <c r="P42" s="156">
        <f t="shared" si="26"/>
        <v>0</v>
      </c>
      <c r="Q42" s="156">
        <f t="shared" si="26"/>
        <v>0</v>
      </c>
      <c r="R42" s="156">
        <f t="shared" si="26"/>
        <v>0</v>
      </c>
      <c r="S42" s="156">
        <f t="shared" si="26"/>
        <v>0</v>
      </c>
      <c r="T42" s="159">
        <f t="shared" si="16"/>
        <v>0</v>
      </c>
      <c r="U42" s="192"/>
      <c r="V42" s="156">
        <v>18</v>
      </c>
      <c r="W42" s="156">
        <f t="shared" si="27"/>
        <v>0</v>
      </c>
      <c r="X42" s="156">
        <f t="shared" si="27"/>
        <v>0</v>
      </c>
      <c r="Y42" s="156">
        <f t="shared" si="27"/>
        <v>0</v>
      </c>
      <c r="Z42" s="156">
        <f t="shared" si="27"/>
        <v>0</v>
      </c>
      <c r="AA42" s="156">
        <f t="shared" si="27"/>
        <v>0</v>
      </c>
      <c r="AB42" s="156">
        <f t="shared" si="27"/>
        <v>0</v>
      </c>
      <c r="AC42" s="156">
        <f t="shared" si="27"/>
        <v>0</v>
      </c>
      <c r="AD42" s="156">
        <f t="shared" si="27"/>
        <v>0</v>
      </c>
      <c r="AE42" s="156">
        <f t="shared" si="27"/>
        <v>0</v>
      </c>
      <c r="AF42" s="156">
        <f t="shared" si="27"/>
        <v>0</v>
      </c>
      <c r="AG42" s="156">
        <f t="shared" si="27"/>
        <v>0</v>
      </c>
      <c r="AH42" s="156">
        <f t="shared" si="27"/>
        <v>0</v>
      </c>
      <c r="AI42" s="156">
        <f t="shared" si="27"/>
        <v>0</v>
      </c>
      <c r="AJ42" s="156">
        <f t="shared" si="27"/>
        <v>0</v>
      </c>
      <c r="AK42" s="156">
        <f t="shared" si="27"/>
        <v>0</v>
      </c>
      <c r="AL42" s="156">
        <f t="shared" si="28"/>
        <v>0</v>
      </c>
      <c r="AM42" s="156">
        <f t="shared" si="28"/>
        <v>0</v>
      </c>
      <c r="AN42" s="156">
        <f t="shared" si="28"/>
        <v>0</v>
      </c>
      <c r="AO42" s="159">
        <f t="shared" si="17"/>
        <v>0</v>
      </c>
      <c r="AP42" s="192"/>
      <c r="AQ42" s="156">
        <v>18</v>
      </c>
      <c r="AR42" s="156">
        <f t="shared" si="29"/>
        <v>0</v>
      </c>
      <c r="AS42" s="156">
        <f t="shared" si="29"/>
        <v>0</v>
      </c>
      <c r="AT42" s="156">
        <f t="shared" si="29"/>
        <v>0</v>
      </c>
      <c r="AU42" s="156">
        <f t="shared" si="29"/>
        <v>0</v>
      </c>
      <c r="AV42" s="156">
        <f t="shared" si="29"/>
        <v>0</v>
      </c>
      <c r="AW42" s="156">
        <f t="shared" si="29"/>
        <v>0</v>
      </c>
      <c r="AX42" s="156">
        <f t="shared" si="29"/>
        <v>0</v>
      </c>
      <c r="AY42" s="156">
        <f t="shared" si="29"/>
        <v>0</v>
      </c>
      <c r="AZ42" s="156">
        <f t="shared" si="29"/>
        <v>0</v>
      </c>
      <c r="BA42" s="156">
        <f t="shared" si="29"/>
        <v>0</v>
      </c>
      <c r="BB42" s="156">
        <f t="shared" si="29"/>
        <v>0</v>
      </c>
      <c r="BC42" s="156">
        <f t="shared" si="29"/>
        <v>0</v>
      </c>
      <c r="BD42" s="156">
        <f t="shared" si="29"/>
        <v>0</v>
      </c>
      <c r="BE42" s="156">
        <f t="shared" si="29"/>
        <v>0</v>
      </c>
      <c r="BF42" s="156">
        <f t="shared" si="29"/>
        <v>0</v>
      </c>
      <c r="BG42" s="156">
        <f t="shared" si="30"/>
        <v>50000</v>
      </c>
      <c r="BH42" s="156">
        <f t="shared" si="30"/>
        <v>0</v>
      </c>
      <c r="BI42" s="156">
        <f t="shared" si="30"/>
        <v>0</v>
      </c>
      <c r="BJ42" s="159">
        <f t="shared" si="18"/>
        <v>50000</v>
      </c>
      <c r="BK42" s="192"/>
      <c r="BL42" s="156">
        <v>18</v>
      </c>
      <c r="BM42" s="156">
        <f t="shared" si="31"/>
        <v>20000</v>
      </c>
      <c r="BN42" s="156">
        <f t="shared" si="31"/>
        <v>3000</v>
      </c>
      <c r="BO42" s="156">
        <f t="shared" si="31"/>
        <v>1200</v>
      </c>
      <c r="BP42" s="156">
        <f t="shared" si="31"/>
        <v>8333.3333333333321</v>
      </c>
      <c r="BQ42" s="156">
        <f t="shared" si="31"/>
        <v>0</v>
      </c>
      <c r="BR42" s="156">
        <f t="shared" si="31"/>
        <v>0</v>
      </c>
      <c r="BS42" s="156">
        <f t="shared" si="31"/>
        <v>0</v>
      </c>
      <c r="BT42" s="156">
        <f t="shared" si="31"/>
        <v>0</v>
      </c>
      <c r="BU42" s="156">
        <f t="shared" si="31"/>
        <v>0</v>
      </c>
      <c r="BV42" s="156">
        <f t="shared" si="31"/>
        <v>0</v>
      </c>
      <c r="BW42" s="156">
        <f t="shared" si="31"/>
        <v>52000</v>
      </c>
      <c r="BX42" s="156">
        <f t="shared" si="31"/>
        <v>10000</v>
      </c>
      <c r="BY42" s="156">
        <f t="shared" si="31"/>
        <v>2000</v>
      </c>
      <c r="BZ42" s="156">
        <f t="shared" si="31"/>
        <v>0</v>
      </c>
      <c r="CA42" s="156">
        <f t="shared" si="31"/>
        <v>0</v>
      </c>
      <c r="CB42" s="156">
        <f t="shared" si="32"/>
        <v>0</v>
      </c>
      <c r="CC42" s="156">
        <f t="shared" si="32"/>
        <v>16666.666666666668</v>
      </c>
      <c r="CD42" s="156">
        <f t="shared" si="32"/>
        <v>3333.3333333333339</v>
      </c>
      <c r="CE42" s="159">
        <f t="shared" si="19"/>
        <v>116533.33333333333</v>
      </c>
      <c r="CF42" s="192"/>
      <c r="CG42" s="156">
        <v>18</v>
      </c>
      <c r="CH42" s="156">
        <f t="shared" si="33"/>
        <v>0</v>
      </c>
      <c r="CI42" s="156">
        <f t="shared" si="33"/>
        <v>0</v>
      </c>
      <c r="CJ42" s="156">
        <f t="shared" si="33"/>
        <v>0</v>
      </c>
      <c r="CK42" s="156">
        <f t="shared" si="33"/>
        <v>0</v>
      </c>
      <c r="CL42" s="156">
        <f t="shared" si="33"/>
        <v>0</v>
      </c>
      <c r="CM42" s="156">
        <f t="shared" si="33"/>
        <v>0</v>
      </c>
      <c r="CN42" s="156">
        <f t="shared" si="33"/>
        <v>0</v>
      </c>
      <c r="CO42" s="156">
        <f t="shared" si="33"/>
        <v>0</v>
      </c>
      <c r="CP42" s="156">
        <f t="shared" si="33"/>
        <v>0</v>
      </c>
      <c r="CQ42" s="156">
        <f t="shared" si="33"/>
        <v>0</v>
      </c>
      <c r="CR42" s="156">
        <f t="shared" si="33"/>
        <v>0</v>
      </c>
      <c r="CS42" s="156">
        <f t="shared" si="33"/>
        <v>0</v>
      </c>
      <c r="CT42" s="156">
        <f t="shared" si="33"/>
        <v>0</v>
      </c>
      <c r="CU42" s="156">
        <f t="shared" si="33"/>
        <v>0</v>
      </c>
      <c r="CV42" s="156">
        <f t="shared" si="33"/>
        <v>0</v>
      </c>
      <c r="CW42" s="156">
        <f t="shared" si="34"/>
        <v>0</v>
      </c>
      <c r="CX42" s="156">
        <f t="shared" si="34"/>
        <v>0</v>
      </c>
      <c r="CY42" s="156">
        <f t="shared" si="34"/>
        <v>0</v>
      </c>
      <c r="CZ42" s="159">
        <f t="shared" si="20"/>
        <v>0</v>
      </c>
      <c r="DA42" s="192"/>
      <c r="DB42" s="156">
        <v>18</v>
      </c>
      <c r="DC42" s="156">
        <f t="shared" si="35"/>
        <v>1000</v>
      </c>
      <c r="DD42" s="156">
        <f t="shared" si="35"/>
        <v>3000</v>
      </c>
      <c r="DE42" s="156">
        <f t="shared" si="35"/>
        <v>0</v>
      </c>
      <c r="DF42" s="156">
        <f t="shared" si="35"/>
        <v>31250</v>
      </c>
      <c r="DG42" s="156">
        <f t="shared" si="35"/>
        <v>31250</v>
      </c>
      <c r="DH42" s="156">
        <f t="shared" si="35"/>
        <v>0</v>
      </c>
      <c r="DI42" s="156">
        <f t="shared" si="35"/>
        <v>0</v>
      </c>
      <c r="DJ42" s="156">
        <f t="shared" si="35"/>
        <v>0</v>
      </c>
      <c r="DK42" s="156">
        <f t="shared" si="35"/>
        <v>0</v>
      </c>
      <c r="DL42" s="156">
        <f t="shared" si="35"/>
        <v>0</v>
      </c>
      <c r="DM42" s="156">
        <f t="shared" si="35"/>
        <v>0</v>
      </c>
      <c r="DN42" s="156">
        <f t="shared" si="35"/>
        <v>0</v>
      </c>
      <c r="DO42" s="156">
        <f t="shared" si="35"/>
        <v>0</v>
      </c>
      <c r="DP42" s="156">
        <f t="shared" si="35"/>
        <v>0</v>
      </c>
      <c r="DQ42" s="156">
        <f t="shared" si="35"/>
        <v>0</v>
      </c>
      <c r="DR42" s="156">
        <f t="shared" si="36"/>
        <v>0</v>
      </c>
      <c r="DS42" s="156">
        <f t="shared" si="36"/>
        <v>0</v>
      </c>
      <c r="DT42" s="156">
        <f t="shared" si="36"/>
        <v>12000</v>
      </c>
      <c r="DU42" s="159">
        <f t="shared" si="21"/>
        <v>78500</v>
      </c>
      <c r="DV42" s="192"/>
      <c r="DW42" s="156">
        <v>18</v>
      </c>
      <c r="DX42" s="156">
        <f t="shared" si="37"/>
        <v>0</v>
      </c>
      <c r="DY42" s="156">
        <f t="shared" si="37"/>
        <v>0</v>
      </c>
      <c r="DZ42" s="156">
        <f t="shared" si="37"/>
        <v>0</v>
      </c>
      <c r="EA42" s="156">
        <f t="shared" si="37"/>
        <v>0</v>
      </c>
      <c r="EB42" s="156">
        <f t="shared" si="37"/>
        <v>0</v>
      </c>
      <c r="EC42" s="156">
        <f t="shared" si="37"/>
        <v>0</v>
      </c>
      <c r="ED42" s="156">
        <f t="shared" si="37"/>
        <v>0</v>
      </c>
      <c r="EE42" s="156">
        <f t="shared" si="37"/>
        <v>0</v>
      </c>
      <c r="EF42" s="156">
        <f t="shared" si="37"/>
        <v>0</v>
      </c>
      <c r="EG42" s="156">
        <f t="shared" si="37"/>
        <v>0</v>
      </c>
      <c r="EH42" s="156">
        <f t="shared" si="37"/>
        <v>0</v>
      </c>
      <c r="EI42" s="156">
        <f t="shared" si="37"/>
        <v>0</v>
      </c>
      <c r="EJ42" s="156">
        <f t="shared" si="37"/>
        <v>0</v>
      </c>
      <c r="EK42" s="156">
        <f t="shared" si="37"/>
        <v>0</v>
      </c>
      <c r="EL42" s="156">
        <f t="shared" si="37"/>
        <v>0</v>
      </c>
      <c r="EM42" s="156">
        <f t="shared" si="38"/>
        <v>0</v>
      </c>
      <c r="EN42" s="156">
        <f t="shared" si="38"/>
        <v>0</v>
      </c>
      <c r="EO42" s="156">
        <f t="shared" si="38"/>
        <v>0</v>
      </c>
      <c r="EP42" s="159">
        <f t="shared" si="22"/>
        <v>0</v>
      </c>
      <c r="EQ42" s="192"/>
      <c r="ER42" s="156">
        <v>18</v>
      </c>
      <c r="ES42" s="156">
        <f t="shared" si="39"/>
        <v>0</v>
      </c>
      <c r="ET42" s="156">
        <f t="shared" si="39"/>
        <v>0</v>
      </c>
      <c r="EU42" s="156">
        <f t="shared" si="39"/>
        <v>0</v>
      </c>
      <c r="EV42" s="156">
        <f t="shared" si="39"/>
        <v>0</v>
      </c>
      <c r="EW42" s="156">
        <f t="shared" si="39"/>
        <v>0</v>
      </c>
      <c r="EX42" s="156">
        <f t="shared" si="39"/>
        <v>0</v>
      </c>
      <c r="EY42" s="156">
        <f t="shared" si="39"/>
        <v>0</v>
      </c>
      <c r="EZ42" s="156">
        <f t="shared" si="39"/>
        <v>0</v>
      </c>
      <c r="FA42" s="156">
        <f t="shared" si="39"/>
        <v>0</v>
      </c>
      <c r="FB42" s="156">
        <f t="shared" si="39"/>
        <v>0</v>
      </c>
      <c r="FC42" s="156">
        <f t="shared" si="40"/>
        <v>0</v>
      </c>
      <c r="FD42" s="156">
        <f t="shared" si="40"/>
        <v>0</v>
      </c>
      <c r="FE42" s="156">
        <f t="shared" si="40"/>
        <v>0</v>
      </c>
      <c r="FF42" s="156">
        <f t="shared" si="40"/>
        <v>0</v>
      </c>
      <c r="FG42" s="156">
        <f t="shared" si="40"/>
        <v>0</v>
      </c>
      <c r="FH42" s="156">
        <f t="shared" si="40"/>
        <v>0</v>
      </c>
      <c r="FI42" s="156">
        <f t="shared" si="40"/>
        <v>0</v>
      </c>
      <c r="FJ42" s="156">
        <f t="shared" si="40"/>
        <v>0</v>
      </c>
      <c r="FK42" s="159">
        <f t="shared" si="23"/>
        <v>0</v>
      </c>
      <c r="FL42" s="220"/>
      <c r="FM42" s="220"/>
      <c r="FN42" s="220">
        <f t="shared" si="24"/>
        <v>245033.33333333331</v>
      </c>
    </row>
    <row r="43" spans="1:170" x14ac:dyDescent="0.25">
      <c r="A43" s="156">
        <v>19</v>
      </c>
      <c r="B43" s="156">
        <f t="shared" si="25"/>
        <v>0</v>
      </c>
      <c r="C43" s="156">
        <f t="shared" si="25"/>
        <v>0</v>
      </c>
      <c r="D43" s="156">
        <f t="shared" si="25"/>
        <v>0</v>
      </c>
      <c r="E43" s="156">
        <f t="shared" si="25"/>
        <v>0</v>
      </c>
      <c r="F43" s="156">
        <f t="shared" si="25"/>
        <v>0</v>
      </c>
      <c r="G43" s="156">
        <f t="shared" si="25"/>
        <v>0</v>
      </c>
      <c r="H43" s="156">
        <f t="shared" si="25"/>
        <v>0</v>
      </c>
      <c r="I43" s="156">
        <f t="shared" si="25"/>
        <v>0</v>
      </c>
      <c r="J43" s="156">
        <f t="shared" si="25"/>
        <v>0</v>
      </c>
      <c r="K43" s="156">
        <f t="shared" si="25"/>
        <v>0</v>
      </c>
      <c r="L43" s="156">
        <f t="shared" si="26"/>
        <v>0</v>
      </c>
      <c r="M43" s="156">
        <f t="shared" si="26"/>
        <v>0</v>
      </c>
      <c r="N43" s="156">
        <f t="shared" si="26"/>
        <v>0</v>
      </c>
      <c r="O43" s="156">
        <f t="shared" si="26"/>
        <v>0</v>
      </c>
      <c r="P43" s="156">
        <f t="shared" si="26"/>
        <v>0</v>
      </c>
      <c r="Q43" s="156">
        <f t="shared" si="26"/>
        <v>0</v>
      </c>
      <c r="R43" s="156">
        <f t="shared" si="26"/>
        <v>0</v>
      </c>
      <c r="S43" s="156">
        <f t="shared" si="26"/>
        <v>0</v>
      </c>
      <c r="T43" s="159">
        <f t="shared" si="16"/>
        <v>0</v>
      </c>
      <c r="U43" s="192"/>
      <c r="V43" s="156">
        <v>19</v>
      </c>
      <c r="W43" s="156">
        <f t="shared" si="27"/>
        <v>0</v>
      </c>
      <c r="X43" s="156">
        <f t="shared" si="27"/>
        <v>0</v>
      </c>
      <c r="Y43" s="156">
        <f t="shared" si="27"/>
        <v>0</v>
      </c>
      <c r="Z43" s="156">
        <f t="shared" si="27"/>
        <v>0</v>
      </c>
      <c r="AA43" s="156">
        <f t="shared" si="27"/>
        <v>0</v>
      </c>
      <c r="AB43" s="156">
        <f t="shared" si="27"/>
        <v>0</v>
      </c>
      <c r="AC43" s="156">
        <f t="shared" si="27"/>
        <v>0</v>
      </c>
      <c r="AD43" s="156">
        <f t="shared" si="27"/>
        <v>0</v>
      </c>
      <c r="AE43" s="156">
        <f t="shared" si="27"/>
        <v>0</v>
      </c>
      <c r="AF43" s="156">
        <f t="shared" si="27"/>
        <v>0</v>
      </c>
      <c r="AG43" s="156">
        <f t="shared" si="27"/>
        <v>0</v>
      </c>
      <c r="AH43" s="156">
        <f t="shared" si="27"/>
        <v>0</v>
      </c>
      <c r="AI43" s="156">
        <f t="shared" si="27"/>
        <v>0</v>
      </c>
      <c r="AJ43" s="156">
        <f t="shared" si="27"/>
        <v>0</v>
      </c>
      <c r="AK43" s="156">
        <f t="shared" si="27"/>
        <v>0</v>
      </c>
      <c r="AL43" s="156">
        <f t="shared" si="28"/>
        <v>0</v>
      </c>
      <c r="AM43" s="156">
        <f t="shared" si="28"/>
        <v>0</v>
      </c>
      <c r="AN43" s="156">
        <f t="shared" si="28"/>
        <v>0</v>
      </c>
      <c r="AO43" s="159">
        <f t="shared" si="17"/>
        <v>0</v>
      </c>
      <c r="AP43" s="192"/>
      <c r="AQ43" s="156">
        <v>19</v>
      </c>
      <c r="AR43" s="156">
        <f t="shared" si="29"/>
        <v>0</v>
      </c>
      <c r="AS43" s="156">
        <f t="shared" si="29"/>
        <v>0</v>
      </c>
      <c r="AT43" s="156">
        <f t="shared" si="29"/>
        <v>0</v>
      </c>
      <c r="AU43" s="156">
        <f t="shared" si="29"/>
        <v>0</v>
      </c>
      <c r="AV43" s="156">
        <f t="shared" si="29"/>
        <v>0</v>
      </c>
      <c r="AW43" s="156">
        <f t="shared" si="29"/>
        <v>0</v>
      </c>
      <c r="AX43" s="156">
        <f t="shared" si="29"/>
        <v>0</v>
      </c>
      <c r="AY43" s="156">
        <f t="shared" si="29"/>
        <v>0</v>
      </c>
      <c r="AZ43" s="156">
        <f t="shared" si="29"/>
        <v>0</v>
      </c>
      <c r="BA43" s="156">
        <f t="shared" si="29"/>
        <v>0</v>
      </c>
      <c r="BB43" s="156">
        <f t="shared" si="29"/>
        <v>0</v>
      </c>
      <c r="BC43" s="156">
        <f t="shared" si="29"/>
        <v>0</v>
      </c>
      <c r="BD43" s="156">
        <f t="shared" si="29"/>
        <v>0</v>
      </c>
      <c r="BE43" s="156">
        <f t="shared" si="29"/>
        <v>0</v>
      </c>
      <c r="BF43" s="156">
        <f t="shared" si="29"/>
        <v>0</v>
      </c>
      <c r="BG43" s="156">
        <f t="shared" si="30"/>
        <v>50000</v>
      </c>
      <c r="BH43" s="156">
        <f t="shared" si="30"/>
        <v>0</v>
      </c>
      <c r="BI43" s="156">
        <f t="shared" si="30"/>
        <v>0</v>
      </c>
      <c r="BJ43" s="159">
        <f t="shared" si="18"/>
        <v>50000</v>
      </c>
      <c r="BK43" s="192"/>
      <c r="BL43" s="156">
        <v>19</v>
      </c>
      <c r="BM43" s="156">
        <f t="shared" si="31"/>
        <v>20000</v>
      </c>
      <c r="BN43" s="156">
        <f t="shared" si="31"/>
        <v>3000</v>
      </c>
      <c r="BO43" s="156">
        <f t="shared" si="31"/>
        <v>1200</v>
      </c>
      <c r="BP43" s="156">
        <f t="shared" si="31"/>
        <v>8333.3333333333321</v>
      </c>
      <c r="BQ43" s="156">
        <f t="shared" si="31"/>
        <v>0</v>
      </c>
      <c r="BR43" s="156">
        <f t="shared" si="31"/>
        <v>0</v>
      </c>
      <c r="BS43" s="156">
        <f t="shared" si="31"/>
        <v>0</v>
      </c>
      <c r="BT43" s="156">
        <f t="shared" si="31"/>
        <v>0</v>
      </c>
      <c r="BU43" s="156">
        <f t="shared" si="31"/>
        <v>0</v>
      </c>
      <c r="BV43" s="156">
        <f t="shared" si="31"/>
        <v>0</v>
      </c>
      <c r="BW43" s="156">
        <f t="shared" si="31"/>
        <v>52000</v>
      </c>
      <c r="BX43" s="156">
        <f t="shared" si="31"/>
        <v>10000</v>
      </c>
      <c r="BY43" s="156">
        <f t="shared" si="31"/>
        <v>2000</v>
      </c>
      <c r="BZ43" s="156">
        <f t="shared" si="31"/>
        <v>0</v>
      </c>
      <c r="CA43" s="156">
        <f t="shared" si="31"/>
        <v>0</v>
      </c>
      <c r="CB43" s="156">
        <f t="shared" si="32"/>
        <v>0</v>
      </c>
      <c r="CC43" s="156">
        <f t="shared" si="32"/>
        <v>16666.666666666668</v>
      </c>
      <c r="CD43" s="156">
        <f t="shared" si="32"/>
        <v>3333.3333333333339</v>
      </c>
      <c r="CE43" s="159">
        <f t="shared" si="19"/>
        <v>116533.33333333333</v>
      </c>
      <c r="CF43" s="192"/>
      <c r="CG43" s="156">
        <v>19</v>
      </c>
      <c r="CH43" s="156">
        <f t="shared" si="33"/>
        <v>0</v>
      </c>
      <c r="CI43" s="156">
        <f t="shared" si="33"/>
        <v>0</v>
      </c>
      <c r="CJ43" s="156">
        <f t="shared" si="33"/>
        <v>0</v>
      </c>
      <c r="CK43" s="156">
        <f t="shared" si="33"/>
        <v>0</v>
      </c>
      <c r="CL43" s="156">
        <f t="shared" si="33"/>
        <v>0</v>
      </c>
      <c r="CM43" s="156">
        <f t="shared" si="33"/>
        <v>0</v>
      </c>
      <c r="CN43" s="156">
        <f t="shared" si="33"/>
        <v>0</v>
      </c>
      <c r="CO43" s="156">
        <f t="shared" si="33"/>
        <v>0</v>
      </c>
      <c r="CP43" s="156">
        <f t="shared" si="33"/>
        <v>0</v>
      </c>
      <c r="CQ43" s="156">
        <f t="shared" si="33"/>
        <v>0</v>
      </c>
      <c r="CR43" s="156">
        <f t="shared" si="33"/>
        <v>0</v>
      </c>
      <c r="CS43" s="156">
        <f t="shared" si="33"/>
        <v>0</v>
      </c>
      <c r="CT43" s="156">
        <f t="shared" si="33"/>
        <v>0</v>
      </c>
      <c r="CU43" s="156">
        <f t="shared" si="33"/>
        <v>0</v>
      </c>
      <c r="CV43" s="156">
        <f t="shared" si="33"/>
        <v>0</v>
      </c>
      <c r="CW43" s="156">
        <f t="shared" si="34"/>
        <v>0</v>
      </c>
      <c r="CX43" s="156">
        <f t="shared" si="34"/>
        <v>0</v>
      </c>
      <c r="CY43" s="156">
        <f t="shared" si="34"/>
        <v>0</v>
      </c>
      <c r="CZ43" s="159">
        <f t="shared" si="20"/>
        <v>0</v>
      </c>
      <c r="DA43" s="192"/>
      <c r="DB43" s="156">
        <v>19</v>
      </c>
      <c r="DC43" s="156">
        <f t="shared" si="35"/>
        <v>1000</v>
      </c>
      <c r="DD43" s="156">
        <f t="shared" si="35"/>
        <v>0</v>
      </c>
      <c r="DE43" s="156">
        <f t="shared" si="35"/>
        <v>0</v>
      </c>
      <c r="DF43" s="156">
        <f t="shared" si="35"/>
        <v>31250</v>
      </c>
      <c r="DG43" s="156">
        <f t="shared" si="35"/>
        <v>31250</v>
      </c>
      <c r="DH43" s="156">
        <f t="shared" si="35"/>
        <v>0</v>
      </c>
      <c r="DI43" s="156">
        <f t="shared" si="35"/>
        <v>0</v>
      </c>
      <c r="DJ43" s="156">
        <f t="shared" si="35"/>
        <v>0</v>
      </c>
      <c r="DK43" s="156">
        <f t="shared" si="35"/>
        <v>0</v>
      </c>
      <c r="DL43" s="156">
        <f t="shared" si="35"/>
        <v>0</v>
      </c>
      <c r="DM43" s="156">
        <f t="shared" si="35"/>
        <v>0</v>
      </c>
      <c r="DN43" s="156">
        <f t="shared" si="35"/>
        <v>6250</v>
      </c>
      <c r="DO43" s="156">
        <f t="shared" si="35"/>
        <v>0</v>
      </c>
      <c r="DP43" s="156">
        <f t="shared" si="35"/>
        <v>0</v>
      </c>
      <c r="DQ43" s="156">
        <f t="shared" si="35"/>
        <v>0</v>
      </c>
      <c r="DR43" s="156">
        <f t="shared" si="36"/>
        <v>0</v>
      </c>
      <c r="DS43" s="156">
        <f t="shared" si="36"/>
        <v>30000</v>
      </c>
      <c r="DT43" s="156">
        <f t="shared" si="36"/>
        <v>12000</v>
      </c>
      <c r="DU43" s="159">
        <f t="shared" si="21"/>
        <v>111750</v>
      </c>
      <c r="DV43" s="192"/>
      <c r="DW43" s="156">
        <v>19</v>
      </c>
      <c r="DX43" s="156">
        <f t="shared" si="37"/>
        <v>0</v>
      </c>
      <c r="DY43" s="156">
        <f t="shared" si="37"/>
        <v>0</v>
      </c>
      <c r="DZ43" s="156">
        <f t="shared" si="37"/>
        <v>0</v>
      </c>
      <c r="EA43" s="156">
        <f t="shared" si="37"/>
        <v>0</v>
      </c>
      <c r="EB43" s="156">
        <f t="shared" si="37"/>
        <v>0</v>
      </c>
      <c r="EC43" s="156">
        <f t="shared" si="37"/>
        <v>0</v>
      </c>
      <c r="ED43" s="156">
        <f t="shared" si="37"/>
        <v>0</v>
      </c>
      <c r="EE43" s="156">
        <f t="shared" si="37"/>
        <v>0</v>
      </c>
      <c r="EF43" s="156">
        <f t="shared" si="37"/>
        <v>0</v>
      </c>
      <c r="EG43" s="156">
        <f t="shared" si="37"/>
        <v>0</v>
      </c>
      <c r="EH43" s="156">
        <f t="shared" si="37"/>
        <v>0</v>
      </c>
      <c r="EI43" s="156">
        <f t="shared" si="37"/>
        <v>0</v>
      </c>
      <c r="EJ43" s="156">
        <f t="shared" si="37"/>
        <v>0</v>
      </c>
      <c r="EK43" s="156">
        <f t="shared" si="37"/>
        <v>0</v>
      </c>
      <c r="EL43" s="156">
        <f t="shared" si="37"/>
        <v>0</v>
      </c>
      <c r="EM43" s="156">
        <f t="shared" si="38"/>
        <v>0</v>
      </c>
      <c r="EN43" s="156">
        <f t="shared" si="38"/>
        <v>0</v>
      </c>
      <c r="EO43" s="156">
        <f t="shared" si="38"/>
        <v>0</v>
      </c>
      <c r="EP43" s="159">
        <f t="shared" si="22"/>
        <v>0</v>
      </c>
      <c r="EQ43" s="192"/>
      <c r="ER43" s="156">
        <v>19</v>
      </c>
      <c r="ES43" s="156">
        <f t="shared" si="39"/>
        <v>0</v>
      </c>
      <c r="ET43" s="156">
        <f t="shared" si="39"/>
        <v>0</v>
      </c>
      <c r="EU43" s="156">
        <f t="shared" si="39"/>
        <v>0</v>
      </c>
      <c r="EV43" s="156">
        <f t="shared" si="39"/>
        <v>0</v>
      </c>
      <c r="EW43" s="156">
        <f t="shared" si="39"/>
        <v>0</v>
      </c>
      <c r="EX43" s="156">
        <f t="shared" si="39"/>
        <v>0</v>
      </c>
      <c r="EY43" s="156">
        <f t="shared" si="39"/>
        <v>0</v>
      </c>
      <c r="EZ43" s="156">
        <f t="shared" si="39"/>
        <v>0</v>
      </c>
      <c r="FA43" s="156">
        <f t="shared" si="39"/>
        <v>0</v>
      </c>
      <c r="FB43" s="156">
        <f t="shared" si="39"/>
        <v>0</v>
      </c>
      <c r="FC43" s="156">
        <f t="shared" si="40"/>
        <v>0</v>
      </c>
      <c r="FD43" s="156">
        <f t="shared" si="40"/>
        <v>0</v>
      </c>
      <c r="FE43" s="156">
        <f t="shared" si="40"/>
        <v>0</v>
      </c>
      <c r="FF43" s="156">
        <f t="shared" si="40"/>
        <v>0</v>
      </c>
      <c r="FG43" s="156">
        <f t="shared" si="40"/>
        <v>0</v>
      </c>
      <c r="FH43" s="156">
        <f t="shared" si="40"/>
        <v>0</v>
      </c>
      <c r="FI43" s="156">
        <f t="shared" si="40"/>
        <v>0</v>
      </c>
      <c r="FJ43" s="156">
        <f t="shared" si="40"/>
        <v>0</v>
      </c>
      <c r="FK43" s="159">
        <f t="shared" si="23"/>
        <v>0</v>
      </c>
      <c r="FL43" s="220"/>
      <c r="FM43" s="220"/>
      <c r="FN43" s="220">
        <f t="shared" si="24"/>
        <v>278283.33333333331</v>
      </c>
    </row>
    <row r="44" spans="1:170" x14ac:dyDescent="0.25">
      <c r="A44" s="156">
        <v>20</v>
      </c>
      <c r="B44" s="156">
        <f t="shared" si="25"/>
        <v>0</v>
      </c>
      <c r="C44" s="156">
        <f t="shared" si="25"/>
        <v>0</v>
      </c>
      <c r="D44" s="156">
        <f t="shared" si="25"/>
        <v>0</v>
      </c>
      <c r="E44" s="156">
        <f t="shared" si="25"/>
        <v>0</v>
      </c>
      <c r="F44" s="156">
        <f t="shared" si="25"/>
        <v>7500</v>
      </c>
      <c r="G44" s="156">
        <f t="shared" si="25"/>
        <v>0</v>
      </c>
      <c r="H44" s="156">
        <f t="shared" si="25"/>
        <v>0</v>
      </c>
      <c r="I44" s="156">
        <f t="shared" si="25"/>
        <v>2500</v>
      </c>
      <c r="J44" s="156">
        <f t="shared" si="25"/>
        <v>0</v>
      </c>
      <c r="K44" s="156">
        <f t="shared" si="25"/>
        <v>0</v>
      </c>
      <c r="L44" s="156">
        <f t="shared" si="26"/>
        <v>0</v>
      </c>
      <c r="M44" s="156">
        <f t="shared" si="26"/>
        <v>0</v>
      </c>
      <c r="N44" s="156">
        <f t="shared" si="26"/>
        <v>0</v>
      </c>
      <c r="O44" s="156">
        <f t="shared" si="26"/>
        <v>0</v>
      </c>
      <c r="P44" s="156">
        <f t="shared" si="26"/>
        <v>0</v>
      </c>
      <c r="Q44" s="156">
        <f t="shared" si="26"/>
        <v>0</v>
      </c>
      <c r="R44" s="156">
        <f t="shared" si="26"/>
        <v>0</v>
      </c>
      <c r="S44" s="156">
        <f t="shared" si="26"/>
        <v>0</v>
      </c>
      <c r="T44" s="159">
        <f t="shared" si="16"/>
        <v>10000</v>
      </c>
      <c r="U44" s="192"/>
      <c r="V44" s="156">
        <v>20</v>
      </c>
      <c r="W44" s="156">
        <f t="shared" si="27"/>
        <v>0</v>
      </c>
      <c r="X44" s="156">
        <f t="shared" si="27"/>
        <v>0</v>
      </c>
      <c r="Y44" s="156">
        <f t="shared" si="27"/>
        <v>0</v>
      </c>
      <c r="Z44" s="156">
        <f t="shared" si="27"/>
        <v>0</v>
      </c>
      <c r="AA44" s="156">
        <f t="shared" si="27"/>
        <v>0</v>
      </c>
      <c r="AB44" s="156">
        <f t="shared" si="27"/>
        <v>0</v>
      </c>
      <c r="AC44" s="156">
        <f t="shared" si="27"/>
        <v>0</v>
      </c>
      <c r="AD44" s="156">
        <f t="shared" si="27"/>
        <v>0</v>
      </c>
      <c r="AE44" s="156">
        <f t="shared" si="27"/>
        <v>0</v>
      </c>
      <c r="AF44" s="156">
        <f t="shared" si="27"/>
        <v>0</v>
      </c>
      <c r="AG44" s="156">
        <f t="shared" si="27"/>
        <v>0</v>
      </c>
      <c r="AH44" s="156">
        <f t="shared" si="27"/>
        <v>0</v>
      </c>
      <c r="AI44" s="156">
        <f t="shared" si="27"/>
        <v>0</v>
      </c>
      <c r="AJ44" s="156">
        <f t="shared" si="27"/>
        <v>0</v>
      </c>
      <c r="AK44" s="156">
        <f t="shared" si="27"/>
        <v>0</v>
      </c>
      <c r="AL44" s="156">
        <f t="shared" si="28"/>
        <v>0</v>
      </c>
      <c r="AM44" s="156">
        <f t="shared" si="28"/>
        <v>0</v>
      </c>
      <c r="AN44" s="156">
        <f t="shared" si="28"/>
        <v>0</v>
      </c>
      <c r="AO44" s="159">
        <f t="shared" si="17"/>
        <v>0</v>
      </c>
      <c r="AP44" s="192"/>
      <c r="AQ44" s="156">
        <v>20</v>
      </c>
      <c r="AR44" s="156">
        <f t="shared" si="29"/>
        <v>0</v>
      </c>
      <c r="AS44" s="156">
        <f t="shared" si="29"/>
        <v>0</v>
      </c>
      <c r="AT44" s="156">
        <f t="shared" si="29"/>
        <v>0</v>
      </c>
      <c r="AU44" s="156">
        <f t="shared" si="29"/>
        <v>0</v>
      </c>
      <c r="AV44" s="156">
        <f t="shared" si="29"/>
        <v>0</v>
      </c>
      <c r="AW44" s="156">
        <f t="shared" si="29"/>
        <v>0</v>
      </c>
      <c r="AX44" s="156">
        <f t="shared" si="29"/>
        <v>0</v>
      </c>
      <c r="AY44" s="156">
        <f t="shared" si="29"/>
        <v>0</v>
      </c>
      <c r="AZ44" s="156">
        <f t="shared" si="29"/>
        <v>0</v>
      </c>
      <c r="BA44" s="156">
        <f t="shared" si="29"/>
        <v>0</v>
      </c>
      <c r="BB44" s="156">
        <f t="shared" si="29"/>
        <v>0</v>
      </c>
      <c r="BC44" s="156">
        <f t="shared" si="29"/>
        <v>0</v>
      </c>
      <c r="BD44" s="156">
        <f t="shared" si="29"/>
        <v>0</v>
      </c>
      <c r="BE44" s="156">
        <f t="shared" si="29"/>
        <v>0</v>
      </c>
      <c r="BF44" s="156">
        <f t="shared" si="29"/>
        <v>0</v>
      </c>
      <c r="BG44" s="156">
        <f t="shared" si="30"/>
        <v>50000</v>
      </c>
      <c r="BH44" s="156">
        <f t="shared" si="30"/>
        <v>0</v>
      </c>
      <c r="BI44" s="156">
        <f t="shared" si="30"/>
        <v>0</v>
      </c>
      <c r="BJ44" s="159">
        <f t="shared" si="18"/>
        <v>50000</v>
      </c>
      <c r="BK44" s="192"/>
      <c r="BL44" s="156">
        <v>20</v>
      </c>
      <c r="BM44" s="156">
        <f t="shared" si="31"/>
        <v>20000</v>
      </c>
      <c r="BN44" s="156">
        <f t="shared" si="31"/>
        <v>3000</v>
      </c>
      <c r="BO44" s="156">
        <f t="shared" si="31"/>
        <v>1200</v>
      </c>
      <c r="BP44" s="156">
        <f t="shared" si="31"/>
        <v>8333.3333333333321</v>
      </c>
      <c r="BQ44" s="156">
        <f t="shared" si="31"/>
        <v>0</v>
      </c>
      <c r="BR44" s="156">
        <f t="shared" si="31"/>
        <v>0</v>
      </c>
      <c r="BS44" s="156">
        <f t="shared" si="31"/>
        <v>0</v>
      </c>
      <c r="BT44" s="156">
        <f t="shared" si="31"/>
        <v>0</v>
      </c>
      <c r="BU44" s="156">
        <f t="shared" si="31"/>
        <v>0</v>
      </c>
      <c r="BV44" s="156">
        <f t="shared" si="31"/>
        <v>0</v>
      </c>
      <c r="BW44" s="156">
        <f t="shared" si="31"/>
        <v>52000</v>
      </c>
      <c r="BX44" s="156">
        <f t="shared" si="31"/>
        <v>10000</v>
      </c>
      <c r="BY44" s="156">
        <f t="shared" si="31"/>
        <v>2000</v>
      </c>
      <c r="BZ44" s="156">
        <f t="shared" si="31"/>
        <v>0</v>
      </c>
      <c r="CA44" s="156">
        <f t="shared" si="31"/>
        <v>0</v>
      </c>
      <c r="CB44" s="156">
        <f t="shared" si="32"/>
        <v>0</v>
      </c>
      <c r="CC44" s="156">
        <f t="shared" si="32"/>
        <v>16666.666666666668</v>
      </c>
      <c r="CD44" s="156">
        <f t="shared" si="32"/>
        <v>3333.3333333333339</v>
      </c>
      <c r="CE44" s="159">
        <f t="shared" si="19"/>
        <v>116533.33333333333</v>
      </c>
      <c r="CF44" s="192"/>
      <c r="CG44" s="156">
        <v>20</v>
      </c>
      <c r="CH44" s="156">
        <f t="shared" si="33"/>
        <v>0</v>
      </c>
      <c r="CI44" s="156">
        <f t="shared" si="33"/>
        <v>0</v>
      </c>
      <c r="CJ44" s="156">
        <f t="shared" si="33"/>
        <v>0</v>
      </c>
      <c r="CK44" s="156">
        <f t="shared" si="33"/>
        <v>0</v>
      </c>
      <c r="CL44" s="156">
        <f t="shared" si="33"/>
        <v>0</v>
      </c>
      <c r="CM44" s="156">
        <f t="shared" si="33"/>
        <v>0</v>
      </c>
      <c r="CN44" s="156">
        <f t="shared" si="33"/>
        <v>0</v>
      </c>
      <c r="CO44" s="156">
        <f t="shared" si="33"/>
        <v>0</v>
      </c>
      <c r="CP44" s="156">
        <f t="shared" si="33"/>
        <v>0</v>
      </c>
      <c r="CQ44" s="156">
        <f t="shared" si="33"/>
        <v>0</v>
      </c>
      <c r="CR44" s="156">
        <f t="shared" si="33"/>
        <v>0</v>
      </c>
      <c r="CS44" s="156">
        <f t="shared" si="33"/>
        <v>0</v>
      </c>
      <c r="CT44" s="156">
        <f t="shared" si="33"/>
        <v>0</v>
      </c>
      <c r="CU44" s="156">
        <f t="shared" si="33"/>
        <v>0</v>
      </c>
      <c r="CV44" s="156">
        <f t="shared" si="33"/>
        <v>0</v>
      </c>
      <c r="CW44" s="156">
        <f t="shared" si="34"/>
        <v>0</v>
      </c>
      <c r="CX44" s="156">
        <f t="shared" si="34"/>
        <v>0</v>
      </c>
      <c r="CY44" s="156">
        <f t="shared" si="34"/>
        <v>0</v>
      </c>
      <c r="CZ44" s="159">
        <f t="shared" si="20"/>
        <v>0</v>
      </c>
      <c r="DA44" s="192"/>
      <c r="DB44" s="156">
        <v>20</v>
      </c>
      <c r="DC44" s="156">
        <f t="shared" si="35"/>
        <v>1000</v>
      </c>
      <c r="DD44" s="156">
        <f t="shared" si="35"/>
        <v>0</v>
      </c>
      <c r="DE44" s="156">
        <f t="shared" si="35"/>
        <v>0</v>
      </c>
      <c r="DF44" s="156">
        <f t="shared" si="35"/>
        <v>31250</v>
      </c>
      <c r="DG44" s="156">
        <f t="shared" si="35"/>
        <v>31250</v>
      </c>
      <c r="DH44" s="156">
        <f t="shared" si="35"/>
        <v>0</v>
      </c>
      <c r="DI44" s="156">
        <f t="shared" si="35"/>
        <v>0</v>
      </c>
      <c r="DJ44" s="156">
        <f t="shared" si="35"/>
        <v>0</v>
      </c>
      <c r="DK44" s="156">
        <f t="shared" si="35"/>
        <v>0</v>
      </c>
      <c r="DL44" s="156">
        <f t="shared" si="35"/>
        <v>0</v>
      </c>
      <c r="DM44" s="156">
        <f t="shared" si="35"/>
        <v>0</v>
      </c>
      <c r="DN44" s="156">
        <f t="shared" si="35"/>
        <v>0</v>
      </c>
      <c r="DO44" s="156">
        <f t="shared" si="35"/>
        <v>0</v>
      </c>
      <c r="DP44" s="156">
        <f t="shared" si="35"/>
        <v>0</v>
      </c>
      <c r="DQ44" s="156">
        <f t="shared" si="35"/>
        <v>0</v>
      </c>
      <c r="DR44" s="156">
        <f t="shared" si="36"/>
        <v>0</v>
      </c>
      <c r="DS44" s="156">
        <f t="shared" si="36"/>
        <v>0</v>
      </c>
      <c r="DT44" s="156">
        <f t="shared" si="36"/>
        <v>12000</v>
      </c>
      <c r="DU44" s="159">
        <f t="shared" si="21"/>
        <v>75500</v>
      </c>
      <c r="DV44" s="192"/>
      <c r="DW44" s="156">
        <v>20</v>
      </c>
      <c r="DX44" s="156">
        <f t="shared" si="37"/>
        <v>0</v>
      </c>
      <c r="DY44" s="156">
        <f t="shared" si="37"/>
        <v>0</v>
      </c>
      <c r="DZ44" s="156">
        <f t="shared" si="37"/>
        <v>0</v>
      </c>
      <c r="EA44" s="156">
        <f t="shared" si="37"/>
        <v>0</v>
      </c>
      <c r="EB44" s="156">
        <f t="shared" si="37"/>
        <v>0</v>
      </c>
      <c r="EC44" s="156">
        <f t="shared" si="37"/>
        <v>0</v>
      </c>
      <c r="ED44" s="156">
        <f t="shared" si="37"/>
        <v>0</v>
      </c>
      <c r="EE44" s="156">
        <f t="shared" si="37"/>
        <v>0</v>
      </c>
      <c r="EF44" s="156">
        <f t="shared" si="37"/>
        <v>0</v>
      </c>
      <c r="EG44" s="156">
        <f t="shared" si="37"/>
        <v>0</v>
      </c>
      <c r="EH44" s="156">
        <f t="shared" si="37"/>
        <v>0</v>
      </c>
      <c r="EI44" s="156">
        <f t="shared" si="37"/>
        <v>0</v>
      </c>
      <c r="EJ44" s="156">
        <f t="shared" si="37"/>
        <v>0</v>
      </c>
      <c r="EK44" s="156">
        <f t="shared" si="37"/>
        <v>0</v>
      </c>
      <c r="EL44" s="156">
        <f t="shared" si="37"/>
        <v>0</v>
      </c>
      <c r="EM44" s="156">
        <f t="shared" si="38"/>
        <v>0</v>
      </c>
      <c r="EN44" s="156">
        <f t="shared" si="38"/>
        <v>0</v>
      </c>
      <c r="EO44" s="156">
        <f t="shared" si="38"/>
        <v>0</v>
      </c>
      <c r="EP44" s="159">
        <f t="shared" si="22"/>
        <v>0</v>
      </c>
      <c r="EQ44" s="192"/>
      <c r="ER44" s="156">
        <v>20</v>
      </c>
      <c r="ES44" s="156">
        <f t="shared" si="39"/>
        <v>0</v>
      </c>
      <c r="ET44" s="156">
        <f t="shared" si="39"/>
        <v>0</v>
      </c>
      <c r="EU44" s="156">
        <f t="shared" si="39"/>
        <v>0</v>
      </c>
      <c r="EV44" s="156">
        <f t="shared" si="39"/>
        <v>0</v>
      </c>
      <c r="EW44" s="156">
        <f t="shared" si="39"/>
        <v>0</v>
      </c>
      <c r="EX44" s="156">
        <f t="shared" si="39"/>
        <v>0</v>
      </c>
      <c r="EY44" s="156">
        <f t="shared" si="39"/>
        <v>0</v>
      </c>
      <c r="EZ44" s="156">
        <f t="shared" si="39"/>
        <v>0</v>
      </c>
      <c r="FA44" s="156">
        <f t="shared" si="39"/>
        <v>0</v>
      </c>
      <c r="FB44" s="156">
        <f t="shared" si="39"/>
        <v>0</v>
      </c>
      <c r="FC44" s="156">
        <f t="shared" si="40"/>
        <v>0</v>
      </c>
      <c r="FD44" s="156">
        <f t="shared" si="40"/>
        <v>0</v>
      </c>
      <c r="FE44" s="156">
        <f t="shared" si="40"/>
        <v>0</v>
      </c>
      <c r="FF44" s="156">
        <f t="shared" si="40"/>
        <v>0</v>
      </c>
      <c r="FG44" s="156">
        <f t="shared" si="40"/>
        <v>0</v>
      </c>
      <c r="FH44" s="156">
        <f t="shared" si="40"/>
        <v>0</v>
      </c>
      <c r="FI44" s="156">
        <f t="shared" si="40"/>
        <v>0</v>
      </c>
      <c r="FJ44" s="156">
        <f t="shared" si="40"/>
        <v>0</v>
      </c>
      <c r="FK44" s="159">
        <f t="shared" si="23"/>
        <v>0</v>
      </c>
      <c r="FL44" s="220"/>
      <c r="FM44" s="220"/>
      <c r="FN44" s="220">
        <f t="shared" si="24"/>
        <v>252033.33333333331</v>
      </c>
    </row>
    <row r="45" spans="1:170" x14ac:dyDescent="0.25">
      <c r="A45" s="156">
        <v>21</v>
      </c>
      <c r="B45" s="156">
        <f t="shared" si="25"/>
        <v>0</v>
      </c>
      <c r="C45" s="156">
        <f t="shared" si="25"/>
        <v>0</v>
      </c>
      <c r="D45" s="156">
        <f t="shared" si="25"/>
        <v>0</v>
      </c>
      <c r="E45" s="156">
        <f t="shared" si="25"/>
        <v>0</v>
      </c>
      <c r="F45" s="156">
        <f t="shared" si="25"/>
        <v>0</v>
      </c>
      <c r="G45" s="156">
        <f t="shared" si="25"/>
        <v>0</v>
      </c>
      <c r="H45" s="156">
        <f t="shared" si="25"/>
        <v>0</v>
      </c>
      <c r="I45" s="156">
        <f t="shared" si="25"/>
        <v>0</v>
      </c>
      <c r="J45" s="156">
        <f t="shared" si="25"/>
        <v>0</v>
      </c>
      <c r="K45" s="156">
        <f t="shared" si="25"/>
        <v>0</v>
      </c>
      <c r="L45" s="156">
        <f t="shared" si="26"/>
        <v>0</v>
      </c>
      <c r="M45" s="156">
        <f t="shared" si="26"/>
        <v>0</v>
      </c>
      <c r="N45" s="156">
        <f t="shared" si="26"/>
        <v>0</v>
      </c>
      <c r="O45" s="156">
        <f t="shared" si="26"/>
        <v>0</v>
      </c>
      <c r="P45" s="156">
        <f t="shared" si="26"/>
        <v>0</v>
      </c>
      <c r="Q45" s="156">
        <f t="shared" si="26"/>
        <v>0</v>
      </c>
      <c r="R45" s="156">
        <f t="shared" si="26"/>
        <v>0</v>
      </c>
      <c r="S45" s="156">
        <f t="shared" si="26"/>
        <v>0</v>
      </c>
      <c r="T45" s="159">
        <f t="shared" si="16"/>
        <v>0</v>
      </c>
      <c r="U45" s="192"/>
      <c r="V45" s="156">
        <v>21</v>
      </c>
      <c r="W45" s="156">
        <f t="shared" si="27"/>
        <v>0</v>
      </c>
      <c r="X45" s="156">
        <f t="shared" si="27"/>
        <v>0</v>
      </c>
      <c r="Y45" s="156">
        <f t="shared" si="27"/>
        <v>0</v>
      </c>
      <c r="Z45" s="156">
        <f t="shared" si="27"/>
        <v>0</v>
      </c>
      <c r="AA45" s="156">
        <f t="shared" si="27"/>
        <v>0</v>
      </c>
      <c r="AB45" s="156">
        <f t="shared" si="27"/>
        <v>0</v>
      </c>
      <c r="AC45" s="156">
        <f t="shared" si="27"/>
        <v>0</v>
      </c>
      <c r="AD45" s="156">
        <f t="shared" si="27"/>
        <v>0</v>
      </c>
      <c r="AE45" s="156">
        <f t="shared" si="27"/>
        <v>0</v>
      </c>
      <c r="AF45" s="156">
        <f t="shared" si="27"/>
        <v>0</v>
      </c>
      <c r="AG45" s="156">
        <f t="shared" si="27"/>
        <v>0</v>
      </c>
      <c r="AH45" s="156">
        <f t="shared" si="27"/>
        <v>0</v>
      </c>
      <c r="AI45" s="156">
        <f t="shared" si="27"/>
        <v>0</v>
      </c>
      <c r="AJ45" s="156">
        <f t="shared" si="27"/>
        <v>0</v>
      </c>
      <c r="AK45" s="156">
        <f t="shared" si="27"/>
        <v>0</v>
      </c>
      <c r="AL45" s="156">
        <f t="shared" si="28"/>
        <v>0</v>
      </c>
      <c r="AM45" s="156">
        <f t="shared" si="28"/>
        <v>0</v>
      </c>
      <c r="AN45" s="156">
        <f t="shared" si="28"/>
        <v>0</v>
      </c>
      <c r="AO45" s="159">
        <f t="shared" si="17"/>
        <v>0</v>
      </c>
      <c r="AP45" s="192"/>
      <c r="AQ45" s="156">
        <v>21</v>
      </c>
      <c r="AR45" s="156">
        <f t="shared" si="29"/>
        <v>0</v>
      </c>
      <c r="AS45" s="156">
        <f t="shared" si="29"/>
        <v>0</v>
      </c>
      <c r="AT45" s="156">
        <f t="shared" si="29"/>
        <v>0</v>
      </c>
      <c r="AU45" s="156">
        <f t="shared" si="29"/>
        <v>0</v>
      </c>
      <c r="AV45" s="156">
        <f t="shared" si="29"/>
        <v>0</v>
      </c>
      <c r="AW45" s="156">
        <f t="shared" si="29"/>
        <v>0</v>
      </c>
      <c r="AX45" s="156">
        <f t="shared" si="29"/>
        <v>0</v>
      </c>
      <c r="AY45" s="156">
        <f t="shared" si="29"/>
        <v>0</v>
      </c>
      <c r="AZ45" s="156">
        <f t="shared" si="29"/>
        <v>0</v>
      </c>
      <c r="BA45" s="156">
        <f t="shared" si="29"/>
        <v>0</v>
      </c>
      <c r="BB45" s="156">
        <f t="shared" si="29"/>
        <v>0</v>
      </c>
      <c r="BC45" s="156">
        <f t="shared" si="29"/>
        <v>0</v>
      </c>
      <c r="BD45" s="156">
        <f t="shared" si="29"/>
        <v>0</v>
      </c>
      <c r="BE45" s="156">
        <f t="shared" si="29"/>
        <v>0</v>
      </c>
      <c r="BF45" s="156">
        <f t="shared" si="29"/>
        <v>0</v>
      </c>
      <c r="BG45" s="156">
        <f t="shared" si="30"/>
        <v>50000</v>
      </c>
      <c r="BH45" s="156">
        <f t="shared" si="30"/>
        <v>0</v>
      </c>
      <c r="BI45" s="156">
        <f t="shared" si="30"/>
        <v>0</v>
      </c>
      <c r="BJ45" s="159">
        <f t="shared" si="18"/>
        <v>50000</v>
      </c>
      <c r="BK45" s="192"/>
      <c r="BL45" s="156">
        <v>21</v>
      </c>
      <c r="BM45" s="156">
        <f t="shared" si="31"/>
        <v>20000</v>
      </c>
      <c r="BN45" s="156">
        <f t="shared" si="31"/>
        <v>3000</v>
      </c>
      <c r="BO45" s="156">
        <f t="shared" si="31"/>
        <v>1200</v>
      </c>
      <c r="BP45" s="156">
        <f t="shared" si="31"/>
        <v>8333.3333333333321</v>
      </c>
      <c r="BQ45" s="156">
        <f t="shared" si="31"/>
        <v>0</v>
      </c>
      <c r="BR45" s="156">
        <f t="shared" si="31"/>
        <v>0</v>
      </c>
      <c r="BS45" s="156">
        <f t="shared" si="31"/>
        <v>0</v>
      </c>
      <c r="BT45" s="156">
        <f t="shared" si="31"/>
        <v>0</v>
      </c>
      <c r="BU45" s="156">
        <f t="shared" si="31"/>
        <v>0</v>
      </c>
      <c r="BV45" s="156">
        <f t="shared" si="31"/>
        <v>0</v>
      </c>
      <c r="BW45" s="156">
        <f t="shared" si="31"/>
        <v>52000</v>
      </c>
      <c r="BX45" s="156">
        <f t="shared" si="31"/>
        <v>10000</v>
      </c>
      <c r="BY45" s="156">
        <f t="shared" si="31"/>
        <v>2000</v>
      </c>
      <c r="BZ45" s="156">
        <f t="shared" si="31"/>
        <v>0</v>
      </c>
      <c r="CA45" s="156">
        <f t="shared" si="31"/>
        <v>0</v>
      </c>
      <c r="CB45" s="156">
        <f t="shared" si="32"/>
        <v>0</v>
      </c>
      <c r="CC45" s="156">
        <f t="shared" si="32"/>
        <v>16666.666666666668</v>
      </c>
      <c r="CD45" s="156">
        <f t="shared" si="32"/>
        <v>3333.3333333333339</v>
      </c>
      <c r="CE45" s="159">
        <f t="shared" si="19"/>
        <v>116533.33333333333</v>
      </c>
      <c r="CF45" s="192"/>
      <c r="CG45" s="156">
        <v>21</v>
      </c>
      <c r="CH45" s="156">
        <f t="shared" si="33"/>
        <v>0</v>
      </c>
      <c r="CI45" s="156">
        <f t="shared" si="33"/>
        <v>0</v>
      </c>
      <c r="CJ45" s="156">
        <f t="shared" si="33"/>
        <v>0</v>
      </c>
      <c r="CK45" s="156">
        <f t="shared" si="33"/>
        <v>0</v>
      </c>
      <c r="CL45" s="156">
        <f t="shared" si="33"/>
        <v>0</v>
      </c>
      <c r="CM45" s="156">
        <f t="shared" si="33"/>
        <v>0</v>
      </c>
      <c r="CN45" s="156">
        <f t="shared" si="33"/>
        <v>0</v>
      </c>
      <c r="CO45" s="156">
        <f t="shared" si="33"/>
        <v>0</v>
      </c>
      <c r="CP45" s="156">
        <f t="shared" si="33"/>
        <v>0</v>
      </c>
      <c r="CQ45" s="156">
        <f t="shared" si="33"/>
        <v>0</v>
      </c>
      <c r="CR45" s="156">
        <f t="shared" si="33"/>
        <v>0</v>
      </c>
      <c r="CS45" s="156">
        <f t="shared" si="33"/>
        <v>0</v>
      </c>
      <c r="CT45" s="156">
        <f t="shared" si="33"/>
        <v>0</v>
      </c>
      <c r="CU45" s="156">
        <f t="shared" si="33"/>
        <v>0</v>
      </c>
      <c r="CV45" s="156">
        <f t="shared" si="33"/>
        <v>0</v>
      </c>
      <c r="CW45" s="156">
        <f t="shared" si="34"/>
        <v>0</v>
      </c>
      <c r="CX45" s="156">
        <f t="shared" si="34"/>
        <v>0</v>
      </c>
      <c r="CY45" s="156">
        <f t="shared" si="34"/>
        <v>0</v>
      </c>
      <c r="CZ45" s="159">
        <f t="shared" si="20"/>
        <v>0</v>
      </c>
      <c r="DA45" s="192"/>
      <c r="DB45" s="156">
        <v>21</v>
      </c>
      <c r="DC45" s="156">
        <f t="shared" si="35"/>
        <v>1000</v>
      </c>
      <c r="DD45" s="156">
        <f t="shared" si="35"/>
        <v>0</v>
      </c>
      <c r="DE45" s="156">
        <f t="shared" si="35"/>
        <v>0</v>
      </c>
      <c r="DF45" s="156">
        <f t="shared" si="35"/>
        <v>31250</v>
      </c>
      <c r="DG45" s="156">
        <f t="shared" si="35"/>
        <v>31250</v>
      </c>
      <c r="DH45" s="156">
        <f t="shared" si="35"/>
        <v>0</v>
      </c>
      <c r="DI45" s="156">
        <f t="shared" si="35"/>
        <v>0</v>
      </c>
      <c r="DJ45" s="156">
        <f t="shared" si="35"/>
        <v>0</v>
      </c>
      <c r="DK45" s="156">
        <f t="shared" si="35"/>
        <v>0</v>
      </c>
      <c r="DL45" s="156">
        <f t="shared" si="35"/>
        <v>0</v>
      </c>
      <c r="DM45" s="156">
        <f t="shared" si="35"/>
        <v>0</v>
      </c>
      <c r="DN45" s="156">
        <f t="shared" si="35"/>
        <v>6250</v>
      </c>
      <c r="DO45" s="156">
        <f t="shared" si="35"/>
        <v>0</v>
      </c>
      <c r="DP45" s="156">
        <f t="shared" si="35"/>
        <v>0</v>
      </c>
      <c r="DQ45" s="156">
        <f t="shared" si="35"/>
        <v>0</v>
      </c>
      <c r="DR45" s="156">
        <f t="shared" si="36"/>
        <v>0</v>
      </c>
      <c r="DS45" s="156">
        <f t="shared" si="36"/>
        <v>30000</v>
      </c>
      <c r="DT45" s="156">
        <f t="shared" si="36"/>
        <v>12000</v>
      </c>
      <c r="DU45" s="159">
        <f t="shared" si="21"/>
        <v>111750</v>
      </c>
      <c r="DV45" s="192"/>
      <c r="DW45" s="156">
        <v>21</v>
      </c>
      <c r="DX45" s="156">
        <f t="shared" si="37"/>
        <v>0</v>
      </c>
      <c r="DY45" s="156">
        <f t="shared" si="37"/>
        <v>0</v>
      </c>
      <c r="DZ45" s="156">
        <f t="shared" si="37"/>
        <v>0</v>
      </c>
      <c r="EA45" s="156">
        <f t="shared" si="37"/>
        <v>0</v>
      </c>
      <c r="EB45" s="156">
        <f t="shared" si="37"/>
        <v>0</v>
      </c>
      <c r="EC45" s="156">
        <f t="shared" si="37"/>
        <v>0</v>
      </c>
      <c r="ED45" s="156">
        <f t="shared" si="37"/>
        <v>0</v>
      </c>
      <c r="EE45" s="156">
        <f t="shared" si="37"/>
        <v>0</v>
      </c>
      <c r="EF45" s="156">
        <f t="shared" si="37"/>
        <v>0</v>
      </c>
      <c r="EG45" s="156">
        <f t="shared" si="37"/>
        <v>0</v>
      </c>
      <c r="EH45" s="156">
        <f t="shared" si="37"/>
        <v>0</v>
      </c>
      <c r="EI45" s="156">
        <f t="shared" si="37"/>
        <v>0</v>
      </c>
      <c r="EJ45" s="156">
        <f t="shared" si="37"/>
        <v>0</v>
      </c>
      <c r="EK45" s="156">
        <f t="shared" si="37"/>
        <v>0</v>
      </c>
      <c r="EL45" s="156">
        <f t="shared" si="37"/>
        <v>0</v>
      </c>
      <c r="EM45" s="156">
        <f t="shared" si="38"/>
        <v>0</v>
      </c>
      <c r="EN45" s="156">
        <f t="shared" si="38"/>
        <v>0</v>
      </c>
      <c r="EO45" s="156">
        <f t="shared" si="38"/>
        <v>0</v>
      </c>
      <c r="EP45" s="159">
        <f t="shared" si="22"/>
        <v>0</v>
      </c>
      <c r="EQ45" s="192"/>
      <c r="ER45" s="156">
        <v>21</v>
      </c>
      <c r="ES45" s="156">
        <f t="shared" si="39"/>
        <v>0</v>
      </c>
      <c r="ET45" s="156">
        <f t="shared" si="39"/>
        <v>0</v>
      </c>
      <c r="EU45" s="156">
        <f t="shared" si="39"/>
        <v>0</v>
      </c>
      <c r="EV45" s="156">
        <f t="shared" si="39"/>
        <v>0</v>
      </c>
      <c r="EW45" s="156">
        <f t="shared" si="39"/>
        <v>0</v>
      </c>
      <c r="EX45" s="156">
        <f t="shared" si="39"/>
        <v>0</v>
      </c>
      <c r="EY45" s="156">
        <f t="shared" si="39"/>
        <v>0</v>
      </c>
      <c r="EZ45" s="156">
        <f t="shared" si="39"/>
        <v>0</v>
      </c>
      <c r="FA45" s="156">
        <f t="shared" si="39"/>
        <v>0</v>
      </c>
      <c r="FB45" s="156">
        <f t="shared" si="39"/>
        <v>0</v>
      </c>
      <c r="FC45" s="156">
        <f t="shared" si="40"/>
        <v>0</v>
      </c>
      <c r="FD45" s="156">
        <f t="shared" si="40"/>
        <v>0</v>
      </c>
      <c r="FE45" s="156">
        <f t="shared" si="40"/>
        <v>0</v>
      </c>
      <c r="FF45" s="156">
        <f t="shared" si="40"/>
        <v>0</v>
      </c>
      <c r="FG45" s="156">
        <f t="shared" si="40"/>
        <v>0</v>
      </c>
      <c r="FH45" s="156">
        <f t="shared" si="40"/>
        <v>0</v>
      </c>
      <c r="FI45" s="156">
        <f t="shared" si="40"/>
        <v>0</v>
      </c>
      <c r="FJ45" s="156">
        <f t="shared" si="40"/>
        <v>0</v>
      </c>
      <c r="FK45" s="159">
        <f t="shared" si="23"/>
        <v>0</v>
      </c>
      <c r="FL45" s="220"/>
      <c r="FM45" s="220"/>
      <c r="FN45" s="220">
        <f t="shared" si="24"/>
        <v>278283.33333333331</v>
      </c>
    </row>
    <row r="46" spans="1:170" x14ac:dyDescent="0.25">
      <c r="A46" s="156">
        <v>22</v>
      </c>
      <c r="B46" s="156">
        <f t="shared" si="25"/>
        <v>0</v>
      </c>
      <c r="C46" s="156">
        <f t="shared" si="25"/>
        <v>0</v>
      </c>
      <c r="D46" s="156">
        <f t="shared" si="25"/>
        <v>0</v>
      </c>
      <c r="E46" s="156">
        <f t="shared" si="25"/>
        <v>0</v>
      </c>
      <c r="F46" s="156">
        <f t="shared" si="25"/>
        <v>0</v>
      </c>
      <c r="G46" s="156">
        <f t="shared" si="25"/>
        <v>0</v>
      </c>
      <c r="H46" s="156">
        <f t="shared" si="25"/>
        <v>0</v>
      </c>
      <c r="I46" s="156">
        <f t="shared" si="25"/>
        <v>0</v>
      </c>
      <c r="J46" s="156">
        <f t="shared" si="25"/>
        <v>0</v>
      </c>
      <c r="K46" s="156">
        <f t="shared" si="25"/>
        <v>0</v>
      </c>
      <c r="L46" s="156">
        <f t="shared" si="26"/>
        <v>0</v>
      </c>
      <c r="M46" s="156">
        <f t="shared" si="26"/>
        <v>0</v>
      </c>
      <c r="N46" s="156">
        <f t="shared" si="26"/>
        <v>0</v>
      </c>
      <c r="O46" s="156">
        <f t="shared" si="26"/>
        <v>0</v>
      </c>
      <c r="P46" s="156">
        <f t="shared" si="26"/>
        <v>0</v>
      </c>
      <c r="Q46" s="156">
        <f t="shared" si="26"/>
        <v>0</v>
      </c>
      <c r="R46" s="156">
        <f t="shared" si="26"/>
        <v>0</v>
      </c>
      <c r="S46" s="156">
        <f t="shared" si="26"/>
        <v>0</v>
      </c>
      <c r="T46" s="159">
        <f t="shared" si="16"/>
        <v>0</v>
      </c>
      <c r="U46" s="192"/>
      <c r="V46" s="156">
        <v>22</v>
      </c>
      <c r="W46" s="156">
        <f t="shared" si="27"/>
        <v>0</v>
      </c>
      <c r="X46" s="156">
        <f t="shared" si="27"/>
        <v>0</v>
      </c>
      <c r="Y46" s="156">
        <f t="shared" si="27"/>
        <v>0</v>
      </c>
      <c r="Z46" s="156">
        <f t="shared" si="27"/>
        <v>0</v>
      </c>
      <c r="AA46" s="156">
        <f t="shared" si="27"/>
        <v>0</v>
      </c>
      <c r="AB46" s="156">
        <f t="shared" si="27"/>
        <v>0</v>
      </c>
      <c r="AC46" s="156">
        <f t="shared" si="27"/>
        <v>0</v>
      </c>
      <c r="AD46" s="156">
        <f t="shared" si="27"/>
        <v>0</v>
      </c>
      <c r="AE46" s="156">
        <f t="shared" si="27"/>
        <v>0</v>
      </c>
      <c r="AF46" s="156">
        <f t="shared" si="27"/>
        <v>0</v>
      </c>
      <c r="AG46" s="156">
        <f t="shared" si="27"/>
        <v>0</v>
      </c>
      <c r="AH46" s="156">
        <f t="shared" si="27"/>
        <v>0</v>
      </c>
      <c r="AI46" s="156">
        <f t="shared" si="27"/>
        <v>0</v>
      </c>
      <c r="AJ46" s="156">
        <f t="shared" si="27"/>
        <v>0</v>
      </c>
      <c r="AK46" s="156">
        <f t="shared" si="27"/>
        <v>0</v>
      </c>
      <c r="AL46" s="156">
        <f t="shared" si="28"/>
        <v>0</v>
      </c>
      <c r="AM46" s="156">
        <f t="shared" si="28"/>
        <v>0</v>
      </c>
      <c r="AN46" s="156">
        <f t="shared" si="28"/>
        <v>0</v>
      </c>
      <c r="AO46" s="159">
        <f t="shared" si="17"/>
        <v>0</v>
      </c>
      <c r="AP46" s="192"/>
      <c r="AQ46" s="156">
        <v>22</v>
      </c>
      <c r="AR46" s="156">
        <f t="shared" si="29"/>
        <v>0</v>
      </c>
      <c r="AS46" s="156">
        <f t="shared" si="29"/>
        <v>0</v>
      </c>
      <c r="AT46" s="156">
        <f t="shared" si="29"/>
        <v>0</v>
      </c>
      <c r="AU46" s="156">
        <f t="shared" si="29"/>
        <v>0</v>
      </c>
      <c r="AV46" s="156">
        <f t="shared" si="29"/>
        <v>0</v>
      </c>
      <c r="AW46" s="156">
        <f t="shared" si="29"/>
        <v>0</v>
      </c>
      <c r="AX46" s="156">
        <f t="shared" si="29"/>
        <v>0</v>
      </c>
      <c r="AY46" s="156">
        <f t="shared" si="29"/>
        <v>0</v>
      </c>
      <c r="AZ46" s="156">
        <f t="shared" si="29"/>
        <v>0</v>
      </c>
      <c r="BA46" s="156">
        <f t="shared" si="29"/>
        <v>0</v>
      </c>
      <c r="BB46" s="156">
        <f t="shared" si="29"/>
        <v>0</v>
      </c>
      <c r="BC46" s="156">
        <f t="shared" si="29"/>
        <v>0</v>
      </c>
      <c r="BD46" s="156">
        <f t="shared" si="29"/>
        <v>0</v>
      </c>
      <c r="BE46" s="156">
        <f t="shared" si="29"/>
        <v>0</v>
      </c>
      <c r="BF46" s="156">
        <f t="shared" si="29"/>
        <v>0</v>
      </c>
      <c r="BG46" s="156">
        <f t="shared" si="30"/>
        <v>50000</v>
      </c>
      <c r="BH46" s="156">
        <f t="shared" si="30"/>
        <v>0</v>
      </c>
      <c r="BI46" s="156">
        <f t="shared" si="30"/>
        <v>0</v>
      </c>
      <c r="BJ46" s="159">
        <f t="shared" si="18"/>
        <v>50000</v>
      </c>
      <c r="BK46" s="192"/>
      <c r="BL46" s="156">
        <v>22</v>
      </c>
      <c r="BM46" s="156">
        <f t="shared" si="31"/>
        <v>20000</v>
      </c>
      <c r="BN46" s="156">
        <f t="shared" si="31"/>
        <v>3000</v>
      </c>
      <c r="BO46" s="156">
        <f t="shared" si="31"/>
        <v>1200</v>
      </c>
      <c r="BP46" s="156">
        <f t="shared" si="31"/>
        <v>8333.3333333333321</v>
      </c>
      <c r="BQ46" s="156">
        <f t="shared" si="31"/>
        <v>0</v>
      </c>
      <c r="BR46" s="156">
        <f t="shared" si="31"/>
        <v>0</v>
      </c>
      <c r="BS46" s="156">
        <f t="shared" si="31"/>
        <v>0</v>
      </c>
      <c r="BT46" s="156">
        <f t="shared" si="31"/>
        <v>0</v>
      </c>
      <c r="BU46" s="156">
        <f t="shared" si="31"/>
        <v>0</v>
      </c>
      <c r="BV46" s="156">
        <f t="shared" si="31"/>
        <v>0</v>
      </c>
      <c r="BW46" s="156">
        <f t="shared" si="31"/>
        <v>52000</v>
      </c>
      <c r="BX46" s="156">
        <f t="shared" si="31"/>
        <v>10000</v>
      </c>
      <c r="BY46" s="156">
        <f t="shared" si="31"/>
        <v>2000</v>
      </c>
      <c r="BZ46" s="156">
        <f t="shared" si="31"/>
        <v>0</v>
      </c>
      <c r="CA46" s="156">
        <f t="shared" si="31"/>
        <v>0</v>
      </c>
      <c r="CB46" s="156">
        <f t="shared" si="32"/>
        <v>0</v>
      </c>
      <c r="CC46" s="156">
        <f t="shared" si="32"/>
        <v>16666.666666666668</v>
      </c>
      <c r="CD46" s="156">
        <f t="shared" si="32"/>
        <v>3333.3333333333339</v>
      </c>
      <c r="CE46" s="159">
        <f t="shared" si="19"/>
        <v>116533.33333333333</v>
      </c>
      <c r="CF46" s="192"/>
      <c r="CG46" s="156">
        <v>22</v>
      </c>
      <c r="CH46" s="156">
        <f t="shared" si="33"/>
        <v>0</v>
      </c>
      <c r="CI46" s="156">
        <f t="shared" si="33"/>
        <v>0</v>
      </c>
      <c r="CJ46" s="156">
        <f t="shared" si="33"/>
        <v>0</v>
      </c>
      <c r="CK46" s="156">
        <f t="shared" si="33"/>
        <v>0</v>
      </c>
      <c r="CL46" s="156">
        <f t="shared" si="33"/>
        <v>0</v>
      </c>
      <c r="CM46" s="156">
        <f t="shared" si="33"/>
        <v>0</v>
      </c>
      <c r="CN46" s="156">
        <f t="shared" si="33"/>
        <v>0</v>
      </c>
      <c r="CO46" s="156">
        <f t="shared" si="33"/>
        <v>0</v>
      </c>
      <c r="CP46" s="156">
        <f t="shared" si="33"/>
        <v>0</v>
      </c>
      <c r="CQ46" s="156">
        <f t="shared" si="33"/>
        <v>0</v>
      </c>
      <c r="CR46" s="156">
        <f t="shared" si="33"/>
        <v>0</v>
      </c>
      <c r="CS46" s="156">
        <f t="shared" si="33"/>
        <v>0</v>
      </c>
      <c r="CT46" s="156">
        <f t="shared" si="33"/>
        <v>0</v>
      </c>
      <c r="CU46" s="156">
        <f t="shared" si="33"/>
        <v>0</v>
      </c>
      <c r="CV46" s="156">
        <f t="shared" si="33"/>
        <v>0</v>
      </c>
      <c r="CW46" s="156">
        <f t="shared" si="34"/>
        <v>0</v>
      </c>
      <c r="CX46" s="156">
        <f t="shared" si="34"/>
        <v>0</v>
      </c>
      <c r="CY46" s="156">
        <f t="shared" si="34"/>
        <v>0</v>
      </c>
      <c r="CZ46" s="159">
        <f t="shared" si="20"/>
        <v>0</v>
      </c>
      <c r="DA46" s="192"/>
      <c r="DB46" s="156">
        <v>22</v>
      </c>
      <c r="DC46" s="156">
        <f t="shared" si="35"/>
        <v>1000</v>
      </c>
      <c r="DD46" s="156">
        <f t="shared" si="35"/>
        <v>0</v>
      </c>
      <c r="DE46" s="156">
        <f t="shared" si="35"/>
        <v>0</v>
      </c>
      <c r="DF46" s="156">
        <f t="shared" si="35"/>
        <v>31250</v>
      </c>
      <c r="DG46" s="156">
        <f t="shared" si="35"/>
        <v>31250</v>
      </c>
      <c r="DH46" s="156">
        <f t="shared" si="35"/>
        <v>0</v>
      </c>
      <c r="DI46" s="156">
        <f t="shared" si="35"/>
        <v>0</v>
      </c>
      <c r="DJ46" s="156">
        <f t="shared" si="35"/>
        <v>0</v>
      </c>
      <c r="DK46" s="156">
        <f t="shared" si="35"/>
        <v>0</v>
      </c>
      <c r="DL46" s="156">
        <f t="shared" si="35"/>
        <v>0</v>
      </c>
      <c r="DM46" s="156">
        <f t="shared" si="35"/>
        <v>0</v>
      </c>
      <c r="DN46" s="156">
        <f t="shared" si="35"/>
        <v>0</v>
      </c>
      <c r="DO46" s="156">
        <f t="shared" si="35"/>
        <v>0</v>
      </c>
      <c r="DP46" s="156">
        <f t="shared" si="35"/>
        <v>0</v>
      </c>
      <c r="DQ46" s="156">
        <f t="shared" si="35"/>
        <v>0</v>
      </c>
      <c r="DR46" s="156">
        <f t="shared" si="36"/>
        <v>0</v>
      </c>
      <c r="DS46" s="156">
        <f t="shared" si="36"/>
        <v>0</v>
      </c>
      <c r="DT46" s="156">
        <f t="shared" si="36"/>
        <v>12000</v>
      </c>
      <c r="DU46" s="159">
        <f t="shared" si="21"/>
        <v>75500</v>
      </c>
      <c r="DV46" s="192"/>
      <c r="DW46" s="156">
        <v>22</v>
      </c>
      <c r="DX46" s="156">
        <f t="shared" si="37"/>
        <v>0</v>
      </c>
      <c r="DY46" s="156">
        <f t="shared" si="37"/>
        <v>0</v>
      </c>
      <c r="DZ46" s="156">
        <f t="shared" si="37"/>
        <v>0</v>
      </c>
      <c r="EA46" s="156">
        <f t="shared" si="37"/>
        <v>0</v>
      </c>
      <c r="EB46" s="156">
        <f t="shared" si="37"/>
        <v>0</v>
      </c>
      <c r="EC46" s="156">
        <f t="shared" si="37"/>
        <v>0</v>
      </c>
      <c r="ED46" s="156">
        <f t="shared" si="37"/>
        <v>0</v>
      </c>
      <c r="EE46" s="156">
        <f t="shared" si="37"/>
        <v>0</v>
      </c>
      <c r="EF46" s="156">
        <f t="shared" si="37"/>
        <v>0</v>
      </c>
      <c r="EG46" s="156">
        <f t="shared" si="37"/>
        <v>0</v>
      </c>
      <c r="EH46" s="156">
        <f t="shared" si="37"/>
        <v>0</v>
      </c>
      <c r="EI46" s="156">
        <f t="shared" si="37"/>
        <v>0</v>
      </c>
      <c r="EJ46" s="156">
        <f t="shared" si="37"/>
        <v>0</v>
      </c>
      <c r="EK46" s="156">
        <f t="shared" si="37"/>
        <v>0</v>
      </c>
      <c r="EL46" s="156">
        <f t="shared" si="37"/>
        <v>0</v>
      </c>
      <c r="EM46" s="156">
        <f t="shared" si="38"/>
        <v>0</v>
      </c>
      <c r="EN46" s="156">
        <f t="shared" si="38"/>
        <v>0</v>
      </c>
      <c r="EO46" s="156">
        <f t="shared" si="38"/>
        <v>0</v>
      </c>
      <c r="EP46" s="159">
        <f t="shared" si="22"/>
        <v>0</v>
      </c>
      <c r="EQ46" s="192"/>
      <c r="ER46" s="156">
        <v>22</v>
      </c>
      <c r="ES46" s="156">
        <f t="shared" si="39"/>
        <v>0</v>
      </c>
      <c r="ET46" s="156">
        <f t="shared" si="39"/>
        <v>0</v>
      </c>
      <c r="EU46" s="156">
        <f t="shared" si="39"/>
        <v>0</v>
      </c>
      <c r="EV46" s="156">
        <f t="shared" si="39"/>
        <v>0</v>
      </c>
      <c r="EW46" s="156">
        <f t="shared" si="39"/>
        <v>0</v>
      </c>
      <c r="EX46" s="156">
        <f t="shared" si="39"/>
        <v>0</v>
      </c>
      <c r="EY46" s="156">
        <f t="shared" si="39"/>
        <v>0</v>
      </c>
      <c r="EZ46" s="156">
        <f t="shared" si="39"/>
        <v>0</v>
      </c>
      <c r="FA46" s="156">
        <f t="shared" si="39"/>
        <v>0</v>
      </c>
      <c r="FB46" s="156">
        <f t="shared" si="39"/>
        <v>0</v>
      </c>
      <c r="FC46" s="156">
        <f t="shared" si="40"/>
        <v>0</v>
      </c>
      <c r="FD46" s="156">
        <f t="shared" si="40"/>
        <v>0</v>
      </c>
      <c r="FE46" s="156">
        <f t="shared" si="40"/>
        <v>0</v>
      </c>
      <c r="FF46" s="156">
        <f t="shared" si="40"/>
        <v>0</v>
      </c>
      <c r="FG46" s="156">
        <f t="shared" si="40"/>
        <v>0</v>
      </c>
      <c r="FH46" s="156">
        <f t="shared" si="40"/>
        <v>0</v>
      </c>
      <c r="FI46" s="156">
        <f t="shared" si="40"/>
        <v>0</v>
      </c>
      <c r="FJ46" s="156">
        <f t="shared" si="40"/>
        <v>0</v>
      </c>
      <c r="FK46" s="159">
        <f t="shared" si="23"/>
        <v>0</v>
      </c>
      <c r="FL46" s="220"/>
      <c r="FM46" s="220"/>
      <c r="FN46" s="220">
        <f t="shared" si="24"/>
        <v>242033.33333333331</v>
      </c>
    </row>
    <row r="47" spans="1:170" x14ac:dyDescent="0.25">
      <c r="A47" s="156">
        <v>23</v>
      </c>
      <c r="B47" s="156">
        <f t="shared" si="25"/>
        <v>0</v>
      </c>
      <c r="C47" s="156">
        <f t="shared" si="25"/>
        <v>0</v>
      </c>
      <c r="D47" s="156">
        <f t="shared" si="25"/>
        <v>0</v>
      </c>
      <c r="E47" s="156">
        <f t="shared" si="25"/>
        <v>0</v>
      </c>
      <c r="F47" s="156">
        <f t="shared" si="25"/>
        <v>0</v>
      </c>
      <c r="G47" s="156">
        <f t="shared" si="25"/>
        <v>0</v>
      </c>
      <c r="H47" s="156">
        <f t="shared" si="25"/>
        <v>0</v>
      </c>
      <c r="I47" s="156">
        <f t="shared" si="25"/>
        <v>0</v>
      </c>
      <c r="J47" s="156">
        <f t="shared" si="25"/>
        <v>0</v>
      </c>
      <c r="K47" s="156">
        <f t="shared" si="25"/>
        <v>0</v>
      </c>
      <c r="L47" s="156">
        <f t="shared" si="26"/>
        <v>0</v>
      </c>
      <c r="M47" s="156">
        <f t="shared" si="26"/>
        <v>0</v>
      </c>
      <c r="N47" s="156">
        <f t="shared" si="26"/>
        <v>0</v>
      </c>
      <c r="O47" s="156">
        <f t="shared" si="26"/>
        <v>0</v>
      </c>
      <c r="P47" s="156">
        <f t="shared" si="26"/>
        <v>0</v>
      </c>
      <c r="Q47" s="156">
        <f t="shared" si="26"/>
        <v>0</v>
      </c>
      <c r="R47" s="156">
        <f t="shared" si="26"/>
        <v>0</v>
      </c>
      <c r="S47" s="156">
        <f t="shared" si="26"/>
        <v>0</v>
      </c>
      <c r="T47" s="159">
        <f t="shared" si="16"/>
        <v>0</v>
      </c>
      <c r="U47" s="192"/>
      <c r="V47" s="156">
        <v>23</v>
      </c>
      <c r="W47" s="156">
        <f t="shared" si="27"/>
        <v>0</v>
      </c>
      <c r="X47" s="156">
        <f t="shared" si="27"/>
        <v>0</v>
      </c>
      <c r="Y47" s="156">
        <f t="shared" si="27"/>
        <v>0</v>
      </c>
      <c r="Z47" s="156">
        <f t="shared" si="27"/>
        <v>0</v>
      </c>
      <c r="AA47" s="156">
        <f t="shared" si="27"/>
        <v>0</v>
      </c>
      <c r="AB47" s="156">
        <f t="shared" si="27"/>
        <v>0</v>
      </c>
      <c r="AC47" s="156">
        <f t="shared" si="27"/>
        <v>0</v>
      </c>
      <c r="AD47" s="156">
        <f t="shared" si="27"/>
        <v>0</v>
      </c>
      <c r="AE47" s="156">
        <f t="shared" si="27"/>
        <v>0</v>
      </c>
      <c r="AF47" s="156">
        <f t="shared" si="27"/>
        <v>0</v>
      </c>
      <c r="AG47" s="156">
        <f t="shared" si="27"/>
        <v>0</v>
      </c>
      <c r="AH47" s="156">
        <f t="shared" si="27"/>
        <v>0</v>
      </c>
      <c r="AI47" s="156">
        <f t="shared" si="27"/>
        <v>0</v>
      </c>
      <c r="AJ47" s="156">
        <f t="shared" si="27"/>
        <v>0</v>
      </c>
      <c r="AK47" s="156">
        <f t="shared" si="27"/>
        <v>0</v>
      </c>
      <c r="AL47" s="156">
        <f t="shared" si="28"/>
        <v>0</v>
      </c>
      <c r="AM47" s="156">
        <f t="shared" si="28"/>
        <v>0</v>
      </c>
      <c r="AN47" s="156">
        <f t="shared" si="28"/>
        <v>0</v>
      </c>
      <c r="AO47" s="159">
        <f t="shared" si="17"/>
        <v>0</v>
      </c>
      <c r="AP47" s="192"/>
      <c r="AQ47" s="156">
        <v>23</v>
      </c>
      <c r="AR47" s="156">
        <f t="shared" si="29"/>
        <v>0</v>
      </c>
      <c r="AS47" s="156">
        <f t="shared" si="29"/>
        <v>0</v>
      </c>
      <c r="AT47" s="156">
        <f t="shared" si="29"/>
        <v>0</v>
      </c>
      <c r="AU47" s="156">
        <f t="shared" si="29"/>
        <v>0</v>
      </c>
      <c r="AV47" s="156">
        <f t="shared" si="29"/>
        <v>0</v>
      </c>
      <c r="AW47" s="156">
        <f t="shared" si="29"/>
        <v>0</v>
      </c>
      <c r="AX47" s="156">
        <f t="shared" si="29"/>
        <v>0</v>
      </c>
      <c r="AY47" s="156">
        <f t="shared" si="29"/>
        <v>0</v>
      </c>
      <c r="AZ47" s="156">
        <f t="shared" si="29"/>
        <v>0</v>
      </c>
      <c r="BA47" s="156">
        <f t="shared" si="29"/>
        <v>0</v>
      </c>
      <c r="BB47" s="156">
        <f t="shared" si="29"/>
        <v>0</v>
      </c>
      <c r="BC47" s="156">
        <f t="shared" si="29"/>
        <v>0</v>
      </c>
      <c r="BD47" s="156">
        <f t="shared" si="29"/>
        <v>0</v>
      </c>
      <c r="BE47" s="156">
        <f t="shared" si="29"/>
        <v>0</v>
      </c>
      <c r="BF47" s="156">
        <f t="shared" si="29"/>
        <v>0</v>
      </c>
      <c r="BG47" s="156">
        <f t="shared" si="30"/>
        <v>50000</v>
      </c>
      <c r="BH47" s="156">
        <f t="shared" si="30"/>
        <v>0</v>
      </c>
      <c r="BI47" s="156">
        <f t="shared" si="30"/>
        <v>0</v>
      </c>
      <c r="BJ47" s="159">
        <f t="shared" si="18"/>
        <v>50000</v>
      </c>
      <c r="BK47" s="192"/>
      <c r="BL47" s="156">
        <v>23</v>
      </c>
      <c r="BM47" s="156">
        <f t="shared" si="31"/>
        <v>20000</v>
      </c>
      <c r="BN47" s="156">
        <f t="shared" si="31"/>
        <v>3000</v>
      </c>
      <c r="BO47" s="156">
        <f t="shared" si="31"/>
        <v>1200</v>
      </c>
      <c r="BP47" s="156">
        <f t="shared" si="31"/>
        <v>8333.3333333333321</v>
      </c>
      <c r="BQ47" s="156">
        <f t="shared" si="31"/>
        <v>0</v>
      </c>
      <c r="BR47" s="156">
        <f t="shared" si="31"/>
        <v>0</v>
      </c>
      <c r="BS47" s="156">
        <f t="shared" si="31"/>
        <v>0</v>
      </c>
      <c r="BT47" s="156">
        <f t="shared" si="31"/>
        <v>0</v>
      </c>
      <c r="BU47" s="156">
        <f t="shared" si="31"/>
        <v>0</v>
      </c>
      <c r="BV47" s="156">
        <f t="shared" si="31"/>
        <v>0</v>
      </c>
      <c r="BW47" s="156">
        <f t="shared" si="31"/>
        <v>52000</v>
      </c>
      <c r="BX47" s="156">
        <f t="shared" si="31"/>
        <v>10000</v>
      </c>
      <c r="BY47" s="156">
        <f t="shared" si="31"/>
        <v>2000</v>
      </c>
      <c r="BZ47" s="156">
        <f t="shared" si="31"/>
        <v>0</v>
      </c>
      <c r="CA47" s="156">
        <f t="shared" si="31"/>
        <v>0</v>
      </c>
      <c r="CB47" s="156">
        <f t="shared" si="32"/>
        <v>0</v>
      </c>
      <c r="CC47" s="156">
        <f t="shared" si="32"/>
        <v>16666.666666666668</v>
      </c>
      <c r="CD47" s="156">
        <f t="shared" si="32"/>
        <v>3333.3333333333339</v>
      </c>
      <c r="CE47" s="159">
        <f t="shared" si="19"/>
        <v>116533.33333333333</v>
      </c>
      <c r="CF47" s="192"/>
      <c r="CG47" s="156">
        <v>23</v>
      </c>
      <c r="CH47" s="156">
        <f t="shared" si="33"/>
        <v>0</v>
      </c>
      <c r="CI47" s="156">
        <f t="shared" si="33"/>
        <v>0</v>
      </c>
      <c r="CJ47" s="156">
        <f t="shared" si="33"/>
        <v>0</v>
      </c>
      <c r="CK47" s="156">
        <f t="shared" si="33"/>
        <v>0</v>
      </c>
      <c r="CL47" s="156">
        <f t="shared" si="33"/>
        <v>0</v>
      </c>
      <c r="CM47" s="156">
        <f t="shared" si="33"/>
        <v>0</v>
      </c>
      <c r="CN47" s="156">
        <f t="shared" si="33"/>
        <v>0</v>
      </c>
      <c r="CO47" s="156">
        <f t="shared" si="33"/>
        <v>0</v>
      </c>
      <c r="CP47" s="156">
        <f t="shared" si="33"/>
        <v>0</v>
      </c>
      <c r="CQ47" s="156">
        <f t="shared" si="33"/>
        <v>0</v>
      </c>
      <c r="CR47" s="156">
        <f t="shared" si="33"/>
        <v>0</v>
      </c>
      <c r="CS47" s="156">
        <f t="shared" si="33"/>
        <v>0</v>
      </c>
      <c r="CT47" s="156">
        <f t="shared" si="33"/>
        <v>0</v>
      </c>
      <c r="CU47" s="156">
        <f t="shared" si="33"/>
        <v>0</v>
      </c>
      <c r="CV47" s="156">
        <f t="shared" si="33"/>
        <v>0</v>
      </c>
      <c r="CW47" s="156">
        <f t="shared" si="34"/>
        <v>0</v>
      </c>
      <c r="CX47" s="156">
        <f t="shared" si="34"/>
        <v>0</v>
      </c>
      <c r="CY47" s="156">
        <f t="shared" si="34"/>
        <v>0</v>
      </c>
      <c r="CZ47" s="159">
        <f t="shared" si="20"/>
        <v>0</v>
      </c>
      <c r="DA47" s="192"/>
      <c r="DB47" s="156">
        <v>23</v>
      </c>
      <c r="DC47" s="156">
        <f t="shared" si="35"/>
        <v>1000</v>
      </c>
      <c r="DD47" s="156">
        <f t="shared" si="35"/>
        <v>0</v>
      </c>
      <c r="DE47" s="156">
        <f t="shared" si="35"/>
        <v>0</v>
      </c>
      <c r="DF47" s="156">
        <f t="shared" si="35"/>
        <v>31250</v>
      </c>
      <c r="DG47" s="156">
        <f t="shared" si="35"/>
        <v>31250</v>
      </c>
      <c r="DH47" s="156">
        <f t="shared" si="35"/>
        <v>0</v>
      </c>
      <c r="DI47" s="156">
        <f t="shared" si="35"/>
        <v>0</v>
      </c>
      <c r="DJ47" s="156">
        <f t="shared" si="35"/>
        <v>0</v>
      </c>
      <c r="DK47" s="156">
        <f t="shared" si="35"/>
        <v>0</v>
      </c>
      <c r="DL47" s="156">
        <f t="shared" si="35"/>
        <v>0</v>
      </c>
      <c r="DM47" s="156">
        <f t="shared" si="35"/>
        <v>0</v>
      </c>
      <c r="DN47" s="156">
        <f t="shared" si="35"/>
        <v>6250</v>
      </c>
      <c r="DO47" s="156">
        <f t="shared" si="35"/>
        <v>0</v>
      </c>
      <c r="DP47" s="156">
        <f t="shared" si="35"/>
        <v>0</v>
      </c>
      <c r="DQ47" s="156">
        <f t="shared" si="35"/>
        <v>0</v>
      </c>
      <c r="DR47" s="156">
        <f t="shared" si="36"/>
        <v>0</v>
      </c>
      <c r="DS47" s="156">
        <f t="shared" si="36"/>
        <v>30000</v>
      </c>
      <c r="DT47" s="156">
        <f t="shared" si="36"/>
        <v>12000</v>
      </c>
      <c r="DU47" s="159">
        <f t="shared" si="21"/>
        <v>111750</v>
      </c>
      <c r="DV47" s="192"/>
      <c r="DW47" s="156">
        <v>23</v>
      </c>
      <c r="DX47" s="156">
        <f t="shared" si="37"/>
        <v>0</v>
      </c>
      <c r="DY47" s="156">
        <f t="shared" si="37"/>
        <v>0</v>
      </c>
      <c r="DZ47" s="156">
        <f t="shared" si="37"/>
        <v>0</v>
      </c>
      <c r="EA47" s="156">
        <f t="shared" si="37"/>
        <v>0</v>
      </c>
      <c r="EB47" s="156">
        <f t="shared" si="37"/>
        <v>0</v>
      </c>
      <c r="EC47" s="156">
        <f t="shared" si="37"/>
        <v>0</v>
      </c>
      <c r="ED47" s="156">
        <f t="shared" si="37"/>
        <v>0</v>
      </c>
      <c r="EE47" s="156">
        <f t="shared" si="37"/>
        <v>0</v>
      </c>
      <c r="EF47" s="156">
        <f t="shared" si="37"/>
        <v>0</v>
      </c>
      <c r="EG47" s="156">
        <f t="shared" si="37"/>
        <v>0</v>
      </c>
      <c r="EH47" s="156">
        <f t="shared" si="37"/>
        <v>0</v>
      </c>
      <c r="EI47" s="156">
        <f t="shared" si="37"/>
        <v>0</v>
      </c>
      <c r="EJ47" s="156">
        <f t="shared" si="37"/>
        <v>0</v>
      </c>
      <c r="EK47" s="156">
        <f t="shared" si="37"/>
        <v>0</v>
      </c>
      <c r="EL47" s="156">
        <f t="shared" si="37"/>
        <v>0</v>
      </c>
      <c r="EM47" s="156">
        <f t="shared" si="38"/>
        <v>0</v>
      </c>
      <c r="EN47" s="156">
        <f t="shared" si="38"/>
        <v>0</v>
      </c>
      <c r="EO47" s="156">
        <f t="shared" si="38"/>
        <v>0</v>
      </c>
      <c r="EP47" s="159">
        <f t="shared" si="22"/>
        <v>0</v>
      </c>
      <c r="EQ47" s="192"/>
      <c r="ER47" s="156">
        <v>23</v>
      </c>
      <c r="ES47" s="156">
        <f t="shared" si="39"/>
        <v>0</v>
      </c>
      <c r="ET47" s="156">
        <f t="shared" si="39"/>
        <v>0</v>
      </c>
      <c r="EU47" s="156">
        <f t="shared" si="39"/>
        <v>0</v>
      </c>
      <c r="EV47" s="156">
        <f t="shared" si="39"/>
        <v>0</v>
      </c>
      <c r="EW47" s="156">
        <f t="shared" si="39"/>
        <v>0</v>
      </c>
      <c r="EX47" s="156">
        <f t="shared" si="39"/>
        <v>0</v>
      </c>
      <c r="EY47" s="156">
        <f t="shared" si="39"/>
        <v>0</v>
      </c>
      <c r="EZ47" s="156">
        <f t="shared" si="39"/>
        <v>0</v>
      </c>
      <c r="FA47" s="156">
        <f t="shared" si="39"/>
        <v>0</v>
      </c>
      <c r="FB47" s="156">
        <f t="shared" si="39"/>
        <v>0</v>
      </c>
      <c r="FC47" s="156">
        <f t="shared" si="40"/>
        <v>0</v>
      </c>
      <c r="FD47" s="156">
        <f t="shared" si="40"/>
        <v>0</v>
      </c>
      <c r="FE47" s="156">
        <f t="shared" si="40"/>
        <v>0</v>
      </c>
      <c r="FF47" s="156">
        <f t="shared" si="40"/>
        <v>0</v>
      </c>
      <c r="FG47" s="156">
        <f t="shared" si="40"/>
        <v>0</v>
      </c>
      <c r="FH47" s="156">
        <f t="shared" si="40"/>
        <v>0</v>
      </c>
      <c r="FI47" s="156">
        <f t="shared" si="40"/>
        <v>0</v>
      </c>
      <c r="FJ47" s="156">
        <f t="shared" si="40"/>
        <v>0</v>
      </c>
      <c r="FK47" s="159">
        <f t="shared" si="23"/>
        <v>0</v>
      </c>
      <c r="FL47" s="220"/>
      <c r="FM47" s="220"/>
      <c r="FN47" s="220">
        <f t="shared" si="24"/>
        <v>278283.33333333331</v>
      </c>
    </row>
    <row r="48" spans="1:170" x14ac:dyDescent="0.25">
      <c r="A48" s="156">
        <v>24</v>
      </c>
      <c r="B48" s="156">
        <f t="shared" si="25"/>
        <v>0</v>
      </c>
      <c r="C48" s="156">
        <f t="shared" si="25"/>
        <v>0</v>
      </c>
      <c r="D48" s="156">
        <f t="shared" si="25"/>
        <v>0</v>
      </c>
      <c r="E48" s="156">
        <f t="shared" si="25"/>
        <v>0</v>
      </c>
      <c r="F48" s="156">
        <f t="shared" si="25"/>
        <v>0</v>
      </c>
      <c r="G48" s="156">
        <f t="shared" si="25"/>
        <v>0</v>
      </c>
      <c r="H48" s="156">
        <f t="shared" si="25"/>
        <v>0</v>
      </c>
      <c r="I48" s="156">
        <f t="shared" si="25"/>
        <v>0</v>
      </c>
      <c r="J48" s="156">
        <f t="shared" si="25"/>
        <v>0</v>
      </c>
      <c r="K48" s="156">
        <f t="shared" si="25"/>
        <v>0</v>
      </c>
      <c r="L48" s="156">
        <f t="shared" si="26"/>
        <v>0</v>
      </c>
      <c r="M48" s="156">
        <f t="shared" si="26"/>
        <v>0</v>
      </c>
      <c r="N48" s="156">
        <f t="shared" si="26"/>
        <v>0</v>
      </c>
      <c r="O48" s="156">
        <f t="shared" si="26"/>
        <v>0</v>
      </c>
      <c r="P48" s="156">
        <f t="shared" si="26"/>
        <v>0</v>
      </c>
      <c r="Q48" s="156">
        <f t="shared" si="26"/>
        <v>0</v>
      </c>
      <c r="R48" s="156">
        <f t="shared" si="26"/>
        <v>0</v>
      </c>
      <c r="S48" s="156">
        <f t="shared" si="26"/>
        <v>0</v>
      </c>
      <c r="T48" s="159">
        <f t="shared" si="16"/>
        <v>0</v>
      </c>
      <c r="U48" s="192"/>
      <c r="V48" s="156">
        <v>24</v>
      </c>
      <c r="W48" s="156">
        <f t="shared" si="27"/>
        <v>0</v>
      </c>
      <c r="X48" s="156">
        <f t="shared" si="27"/>
        <v>0</v>
      </c>
      <c r="Y48" s="156">
        <f t="shared" si="27"/>
        <v>0</v>
      </c>
      <c r="Z48" s="156">
        <f t="shared" si="27"/>
        <v>0</v>
      </c>
      <c r="AA48" s="156">
        <f t="shared" si="27"/>
        <v>0</v>
      </c>
      <c r="AB48" s="156">
        <f t="shared" si="27"/>
        <v>0</v>
      </c>
      <c r="AC48" s="156">
        <f t="shared" si="27"/>
        <v>0</v>
      </c>
      <c r="AD48" s="156">
        <f t="shared" si="27"/>
        <v>0</v>
      </c>
      <c r="AE48" s="156">
        <f t="shared" si="27"/>
        <v>0</v>
      </c>
      <c r="AF48" s="156">
        <f t="shared" si="27"/>
        <v>0</v>
      </c>
      <c r="AG48" s="156">
        <f t="shared" si="27"/>
        <v>0</v>
      </c>
      <c r="AH48" s="156">
        <f t="shared" si="27"/>
        <v>0</v>
      </c>
      <c r="AI48" s="156">
        <f t="shared" si="27"/>
        <v>0</v>
      </c>
      <c r="AJ48" s="156">
        <f t="shared" si="27"/>
        <v>0</v>
      </c>
      <c r="AK48" s="156">
        <f t="shared" si="27"/>
        <v>0</v>
      </c>
      <c r="AL48" s="156">
        <f t="shared" si="28"/>
        <v>0</v>
      </c>
      <c r="AM48" s="156">
        <f t="shared" si="28"/>
        <v>0</v>
      </c>
      <c r="AN48" s="156">
        <f t="shared" si="28"/>
        <v>0</v>
      </c>
      <c r="AO48" s="159">
        <f t="shared" si="17"/>
        <v>0</v>
      </c>
      <c r="AP48" s="192"/>
      <c r="AQ48" s="156">
        <v>24</v>
      </c>
      <c r="AR48" s="156">
        <f t="shared" si="29"/>
        <v>0</v>
      </c>
      <c r="AS48" s="156">
        <f t="shared" si="29"/>
        <v>0</v>
      </c>
      <c r="AT48" s="156">
        <f t="shared" si="29"/>
        <v>0</v>
      </c>
      <c r="AU48" s="156">
        <f t="shared" si="29"/>
        <v>0</v>
      </c>
      <c r="AV48" s="156">
        <f t="shared" si="29"/>
        <v>0</v>
      </c>
      <c r="AW48" s="156">
        <f t="shared" si="29"/>
        <v>0</v>
      </c>
      <c r="AX48" s="156">
        <f t="shared" si="29"/>
        <v>0</v>
      </c>
      <c r="AY48" s="156">
        <f t="shared" si="29"/>
        <v>0</v>
      </c>
      <c r="AZ48" s="156">
        <f t="shared" si="29"/>
        <v>0</v>
      </c>
      <c r="BA48" s="156">
        <f t="shared" si="29"/>
        <v>0</v>
      </c>
      <c r="BB48" s="156">
        <f t="shared" si="29"/>
        <v>0</v>
      </c>
      <c r="BC48" s="156">
        <f t="shared" si="29"/>
        <v>0</v>
      </c>
      <c r="BD48" s="156">
        <f t="shared" si="29"/>
        <v>0</v>
      </c>
      <c r="BE48" s="156">
        <f t="shared" si="29"/>
        <v>0</v>
      </c>
      <c r="BF48" s="156">
        <f t="shared" si="29"/>
        <v>0</v>
      </c>
      <c r="BG48" s="156">
        <f t="shared" si="30"/>
        <v>50000</v>
      </c>
      <c r="BH48" s="156">
        <f t="shared" si="30"/>
        <v>0</v>
      </c>
      <c r="BI48" s="156">
        <f t="shared" si="30"/>
        <v>0</v>
      </c>
      <c r="BJ48" s="159">
        <f t="shared" si="18"/>
        <v>50000</v>
      </c>
      <c r="BK48" s="192"/>
      <c r="BL48" s="156">
        <v>24</v>
      </c>
      <c r="BM48" s="156">
        <f t="shared" si="31"/>
        <v>20000</v>
      </c>
      <c r="BN48" s="156">
        <f t="shared" si="31"/>
        <v>3000</v>
      </c>
      <c r="BO48" s="156">
        <f t="shared" si="31"/>
        <v>1200</v>
      </c>
      <c r="BP48" s="156">
        <f t="shared" si="31"/>
        <v>8333.3333333333321</v>
      </c>
      <c r="BQ48" s="156">
        <f t="shared" si="31"/>
        <v>0</v>
      </c>
      <c r="BR48" s="156">
        <f t="shared" si="31"/>
        <v>0</v>
      </c>
      <c r="BS48" s="156">
        <f t="shared" si="31"/>
        <v>0</v>
      </c>
      <c r="BT48" s="156">
        <f t="shared" si="31"/>
        <v>0</v>
      </c>
      <c r="BU48" s="156">
        <f t="shared" si="31"/>
        <v>0</v>
      </c>
      <c r="BV48" s="156">
        <f t="shared" si="31"/>
        <v>0</v>
      </c>
      <c r="BW48" s="156">
        <f t="shared" si="31"/>
        <v>52000</v>
      </c>
      <c r="BX48" s="156">
        <f t="shared" si="31"/>
        <v>10000</v>
      </c>
      <c r="BY48" s="156">
        <f t="shared" si="31"/>
        <v>2000</v>
      </c>
      <c r="BZ48" s="156">
        <f t="shared" si="31"/>
        <v>0</v>
      </c>
      <c r="CA48" s="156">
        <f t="shared" si="31"/>
        <v>0</v>
      </c>
      <c r="CB48" s="156">
        <f t="shared" si="32"/>
        <v>0</v>
      </c>
      <c r="CC48" s="156">
        <f t="shared" si="32"/>
        <v>16666.666666666668</v>
      </c>
      <c r="CD48" s="156">
        <f t="shared" si="32"/>
        <v>3333.3333333333339</v>
      </c>
      <c r="CE48" s="159">
        <f t="shared" si="19"/>
        <v>116533.33333333333</v>
      </c>
      <c r="CF48" s="192"/>
      <c r="CG48" s="156">
        <v>24</v>
      </c>
      <c r="CH48" s="156">
        <f t="shared" si="33"/>
        <v>0</v>
      </c>
      <c r="CI48" s="156">
        <f t="shared" si="33"/>
        <v>0</v>
      </c>
      <c r="CJ48" s="156">
        <f t="shared" si="33"/>
        <v>0</v>
      </c>
      <c r="CK48" s="156">
        <f t="shared" si="33"/>
        <v>0</v>
      </c>
      <c r="CL48" s="156">
        <f t="shared" si="33"/>
        <v>0</v>
      </c>
      <c r="CM48" s="156">
        <f t="shared" si="33"/>
        <v>0</v>
      </c>
      <c r="CN48" s="156">
        <f t="shared" si="33"/>
        <v>0</v>
      </c>
      <c r="CO48" s="156">
        <f t="shared" si="33"/>
        <v>0</v>
      </c>
      <c r="CP48" s="156">
        <f t="shared" si="33"/>
        <v>0</v>
      </c>
      <c r="CQ48" s="156">
        <f t="shared" si="33"/>
        <v>0</v>
      </c>
      <c r="CR48" s="156">
        <f t="shared" si="33"/>
        <v>0</v>
      </c>
      <c r="CS48" s="156">
        <f t="shared" si="33"/>
        <v>0</v>
      </c>
      <c r="CT48" s="156">
        <f t="shared" si="33"/>
        <v>0</v>
      </c>
      <c r="CU48" s="156">
        <f t="shared" si="33"/>
        <v>0</v>
      </c>
      <c r="CV48" s="156">
        <f t="shared" si="33"/>
        <v>0</v>
      </c>
      <c r="CW48" s="156">
        <f t="shared" si="34"/>
        <v>0</v>
      </c>
      <c r="CX48" s="156">
        <f t="shared" si="34"/>
        <v>0</v>
      </c>
      <c r="CY48" s="156">
        <f t="shared" si="34"/>
        <v>0</v>
      </c>
      <c r="CZ48" s="159">
        <f t="shared" si="20"/>
        <v>0</v>
      </c>
      <c r="DA48" s="192"/>
      <c r="DB48" s="156">
        <v>24</v>
      </c>
      <c r="DC48" s="156">
        <f t="shared" si="35"/>
        <v>1000</v>
      </c>
      <c r="DD48" s="156">
        <f t="shared" si="35"/>
        <v>0</v>
      </c>
      <c r="DE48" s="156">
        <f t="shared" si="35"/>
        <v>0</v>
      </c>
      <c r="DF48" s="156">
        <f t="shared" si="35"/>
        <v>31250</v>
      </c>
      <c r="DG48" s="156">
        <f t="shared" si="35"/>
        <v>31250</v>
      </c>
      <c r="DH48" s="156">
        <f t="shared" si="35"/>
        <v>0</v>
      </c>
      <c r="DI48" s="156">
        <f t="shared" si="35"/>
        <v>0</v>
      </c>
      <c r="DJ48" s="156">
        <f t="shared" si="35"/>
        <v>0</v>
      </c>
      <c r="DK48" s="156">
        <f t="shared" si="35"/>
        <v>0</v>
      </c>
      <c r="DL48" s="156">
        <f t="shared" si="35"/>
        <v>0</v>
      </c>
      <c r="DM48" s="156">
        <f t="shared" si="35"/>
        <v>0</v>
      </c>
      <c r="DN48" s="156">
        <f t="shared" si="35"/>
        <v>0</v>
      </c>
      <c r="DO48" s="156">
        <f t="shared" si="35"/>
        <v>0</v>
      </c>
      <c r="DP48" s="156">
        <f t="shared" si="35"/>
        <v>0</v>
      </c>
      <c r="DQ48" s="156">
        <f t="shared" si="35"/>
        <v>0</v>
      </c>
      <c r="DR48" s="156">
        <f t="shared" si="36"/>
        <v>0</v>
      </c>
      <c r="DS48" s="156">
        <f t="shared" si="36"/>
        <v>0</v>
      </c>
      <c r="DT48" s="156">
        <f t="shared" si="36"/>
        <v>12000</v>
      </c>
      <c r="DU48" s="159">
        <f t="shared" si="21"/>
        <v>75500</v>
      </c>
      <c r="DV48" s="192"/>
      <c r="DW48" s="156">
        <v>24</v>
      </c>
      <c r="DX48" s="156">
        <f t="shared" si="37"/>
        <v>0</v>
      </c>
      <c r="DY48" s="156">
        <f t="shared" si="37"/>
        <v>0</v>
      </c>
      <c r="DZ48" s="156">
        <f t="shared" si="37"/>
        <v>0</v>
      </c>
      <c r="EA48" s="156">
        <f t="shared" si="37"/>
        <v>0</v>
      </c>
      <c r="EB48" s="156">
        <f t="shared" si="37"/>
        <v>0</v>
      </c>
      <c r="EC48" s="156">
        <f t="shared" si="37"/>
        <v>0</v>
      </c>
      <c r="ED48" s="156">
        <f t="shared" si="37"/>
        <v>0</v>
      </c>
      <c r="EE48" s="156">
        <f t="shared" si="37"/>
        <v>0</v>
      </c>
      <c r="EF48" s="156">
        <f t="shared" si="37"/>
        <v>0</v>
      </c>
      <c r="EG48" s="156">
        <f t="shared" si="37"/>
        <v>0</v>
      </c>
      <c r="EH48" s="156">
        <f t="shared" si="37"/>
        <v>0</v>
      </c>
      <c r="EI48" s="156">
        <f t="shared" si="37"/>
        <v>0</v>
      </c>
      <c r="EJ48" s="156">
        <f t="shared" si="37"/>
        <v>0</v>
      </c>
      <c r="EK48" s="156">
        <f t="shared" si="37"/>
        <v>0</v>
      </c>
      <c r="EL48" s="156">
        <f t="shared" si="37"/>
        <v>0</v>
      </c>
      <c r="EM48" s="156">
        <f t="shared" si="38"/>
        <v>0</v>
      </c>
      <c r="EN48" s="156">
        <f t="shared" si="38"/>
        <v>0</v>
      </c>
      <c r="EO48" s="156">
        <f t="shared" si="38"/>
        <v>0</v>
      </c>
      <c r="EP48" s="159">
        <f t="shared" si="22"/>
        <v>0</v>
      </c>
      <c r="EQ48" s="192"/>
      <c r="ER48" s="156">
        <v>24</v>
      </c>
      <c r="ES48" s="156">
        <f t="shared" si="39"/>
        <v>0</v>
      </c>
      <c r="ET48" s="156">
        <f t="shared" si="39"/>
        <v>0</v>
      </c>
      <c r="EU48" s="156">
        <f t="shared" si="39"/>
        <v>0</v>
      </c>
      <c r="EV48" s="156">
        <f t="shared" si="39"/>
        <v>0</v>
      </c>
      <c r="EW48" s="156">
        <f t="shared" si="39"/>
        <v>0</v>
      </c>
      <c r="EX48" s="156">
        <f t="shared" si="39"/>
        <v>0</v>
      </c>
      <c r="EY48" s="156">
        <f t="shared" si="39"/>
        <v>0</v>
      </c>
      <c r="EZ48" s="156">
        <f t="shared" si="39"/>
        <v>0</v>
      </c>
      <c r="FA48" s="156">
        <f t="shared" si="39"/>
        <v>0</v>
      </c>
      <c r="FB48" s="156">
        <f t="shared" si="39"/>
        <v>0</v>
      </c>
      <c r="FC48" s="156">
        <f t="shared" si="40"/>
        <v>0</v>
      </c>
      <c r="FD48" s="156">
        <f t="shared" si="40"/>
        <v>0</v>
      </c>
      <c r="FE48" s="156">
        <f t="shared" si="40"/>
        <v>0</v>
      </c>
      <c r="FF48" s="156">
        <f t="shared" si="40"/>
        <v>0</v>
      </c>
      <c r="FG48" s="156">
        <f t="shared" si="40"/>
        <v>0</v>
      </c>
      <c r="FH48" s="156">
        <f t="shared" si="40"/>
        <v>0</v>
      </c>
      <c r="FI48" s="156">
        <f t="shared" si="40"/>
        <v>0</v>
      </c>
      <c r="FJ48" s="156">
        <f t="shared" si="40"/>
        <v>0</v>
      </c>
      <c r="FK48" s="159">
        <f t="shared" si="23"/>
        <v>0</v>
      </c>
      <c r="FL48" s="220"/>
      <c r="FM48" s="220"/>
      <c r="FN48" s="220">
        <f t="shared" si="24"/>
        <v>242033.33333333331</v>
      </c>
    </row>
    <row r="49" spans="1:170" x14ac:dyDescent="0.25">
      <c r="A49" s="156">
        <v>25</v>
      </c>
      <c r="B49" s="156">
        <f t="shared" si="25"/>
        <v>0</v>
      </c>
      <c r="C49" s="156">
        <f t="shared" si="25"/>
        <v>0</v>
      </c>
      <c r="D49" s="156">
        <f t="shared" si="25"/>
        <v>0</v>
      </c>
      <c r="E49" s="156">
        <f t="shared" si="25"/>
        <v>0</v>
      </c>
      <c r="F49" s="156">
        <f t="shared" si="25"/>
        <v>7500</v>
      </c>
      <c r="G49" s="156">
        <f t="shared" si="25"/>
        <v>0</v>
      </c>
      <c r="H49" s="156">
        <f t="shared" si="25"/>
        <v>0</v>
      </c>
      <c r="I49" s="156">
        <f t="shared" si="25"/>
        <v>2500</v>
      </c>
      <c r="J49" s="156">
        <f t="shared" si="25"/>
        <v>0</v>
      </c>
      <c r="K49" s="156">
        <f t="shared" si="25"/>
        <v>0</v>
      </c>
      <c r="L49" s="156">
        <f t="shared" si="26"/>
        <v>0</v>
      </c>
      <c r="M49" s="156">
        <f t="shared" si="26"/>
        <v>0</v>
      </c>
      <c r="N49" s="156">
        <f t="shared" si="26"/>
        <v>0</v>
      </c>
      <c r="O49" s="156">
        <f t="shared" si="26"/>
        <v>0</v>
      </c>
      <c r="P49" s="156">
        <f t="shared" si="26"/>
        <v>0</v>
      </c>
      <c r="Q49" s="156">
        <f t="shared" si="26"/>
        <v>0</v>
      </c>
      <c r="R49" s="156">
        <f t="shared" si="26"/>
        <v>0</v>
      </c>
      <c r="S49" s="156">
        <f t="shared" si="26"/>
        <v>0</v>
      </c>
      <c r="T49" s="159">
        <f t="shared" si="16"/>
        <v>10000</v>
      </c>
      <c r="U49" s="192"/>
      <c r="V49" s="156">
        <v>25</v>
      </c>
      <c r="W49" s="156">
        <f t="shared" si="27"/>
        <v>0</v>
      </c>
      <c r="X49" s="156">
        <f t="shared" si="27"/>
        <v>0</v>
      </c>
      <c r="Y49" s="156">
        <f t="shared" si="27"/>
        <v>0</v>
      </c>
      <c r="Z49" s="156">
        <f t="shared" si="27"/>
        <v>0</v>
      </c>
      <c r="AA49" s="156">
        <f t="shared" si="27"/>
        <v>0</v>
      </c>
      <c r="AB49" s="156">
        <f t="shared" si="27"/>
        <v>0</v>
      </c>
      <c r="AC49" s="156">
        <f t="shared" si="27"/>
        <v>0</v>
      </c>
      <c r="AD49" s="156">
        <f t="shared" si="27"/>
        <v>0</v>
      </c>
      <c r="AE49" s="156">
        <f t="shared" si="27"/>
        <v>0</v>
      </c>
      <c r="AF49" s="156">
        <f t="shared" si="27"/>
        <v>0</v>
      </c>
      <c r="AG49" s="156">
        <f t="shared" si="27"/>
        <v>0</v>
      </c>
      <c r="AH49" s="156">
        <f t="shared" si="27"/>
        <v>0</v>
      </c>
      <c r="AI49" s="156">
        <f t="shared" si="27"/>
        <v>0</v>
      </c>
      <c r="AJ49" s="156">
        <f t="shared" si="27"/>
        <v>0</v>
      </c>
      <c r="AK49" s="156">
        <f t="shared" si="27"/>
        <v>0</v>
      </c>
      <c r="AL49" s="156">
        <f t="shared" si="28"/>
        <v>0</v>
      </c>
      <c r="AM49" s="156">
        <f t="shared" si="28"/>
        <v>0</v>
      </c>
      <c r="AN49" s="156">
        <f t="shared" si="28"/>
        <v>0</v>
      </c>
      <c r="AO49" s="159">
        <f t="shared" si="17"/>
        <v>0</v>
      </c>
      <c r="AP49" s="192"/>
      <c r="AQ49" s="156">
        <v>25</v>
      </c>
      <c r="AR49" s="156">
        <f t="shared" si="29"/>
        <v>0</v>
      </c>
      <c r="AS49" s="156">
        <f t="shared" si="29"/>
        <v>0</v>
      </c>
      <c r="AT49" s="156">
        <f t="shared" si="29"/>
        <v>0</v>
      </c>
      <c r="AU49" s="156">
        <f t="shared" si="29"/>
        <v>0</v>
      </c>
      <c r="AV49" s="156">
        <f t="shared" si="29"/>
        <v>0</v>
      </c>
      <c r="AW49" s="156">
        <f t="shared" si="29"/>
        <v>0</v>
      </c>
      <c r="AX49" s="156">
        <f t="shared" si="29"/>
        <v>0</v>
      </c>
      <c r="AY49" s="156">
        <f t="shared" si="29"/>
        <v>0</v>
      </c>
      <c r="AZ49" s="156">
        <f t="shared" si="29"/>
        <v>0</v>
      </c>
      <c r="BA49" s="156">
        <f t="shared" si="29"/>
        <v>0</v>
      </c>
      <c r="BB49" s="156">
        <f t="shared" si="29"/>
        <v>0</v>
      </c>
      <c r="BC49" s="156">
        <f t="shared" si="29"/>
        <v>0</v>
      </c>
      <c r="BD49" s="156">
        <f t="shared" si="29"/>
        <v>0</v>
      </c>
      <c r="BE49" s="156">
        <f t="shared" si="29"/>
        <v>0</v>
      </c>
      <c r="BF49" s="156">
        <f t="shared" si="29"/>
        <v>0</v>
      </c>
      <c r="BG49" s="156">
        <f t="shared" si="30"/>
        <v>50000</v>
      </c>
      <c r="BH49" s="156">
        <f t="shared" si="30"/>
        <v>0</v>
      </c>
      <c r="BI49" s="156">
        <f t="shared" si="30"/>
        <v>0</v>
      </c>
      <c r="BJ49" s="159">
        <f t="shared" si="18"/>
        <v>50000</v>
      </c>
      <c r="BK49" s="192"/>
      <c r="BL49" s="156">
        <v>25</v>
      </c>
      <c r="BM49" s="156">
        <f t="shared" si="31"/>
        <v>20000</v>
      </c>
      <c r="BN49" s="156">
        <f t="shared" si="31"/>
        <v>3000</v>
      </c>
      <c r="BO49" s="156">
        <f t="shared" si="31"/>
        <v>1200</v>
      </c>
      <c r="BP49" s="156">
        <f t="shared" si="31"/>
        <v>8333.3333333333321</v>
      </c>
      <c r="BQ49" s="156">
        <f t="shared" si="31"/>
        <v>0</v>
      </c>
      <c r="BR49" s="156">
        <f t="shared" si="31"/>
        <v>0</v>
      </c>
      <c r="BS49" s="156">
        <f t="shared" si="31"/>
        <v>0</v>
      </c>
      <c r="BT49" s="156">
        <f t="shared" si="31"/>
        <v>0</v>
      </c>
      <c r="BU49" s="156">
        <f t="shared" si="31"/>
        <v>0</v>
      </c>
      <c r="BV49" s="156">
        <f t="shared" si="31"/>
        <v>0</v>
      </c>
      <c r="BW49" s="156">
        <f t="shared" si="31"/>
        <v>52000</v>
      </c>
      <c r="BX49" s="156">
        <f t="shared" si="31"/>
        <v>10000</v>
      </c>
      <c r="BY49" s="156">
        <f t="shared" si="31"/>
        <v>2000</v>
      </c>
      <c r="BZ49" s="156">
        <f t="shared" si="31"/>
        <v>0</v>
      </c>
      <c r="CA49" s="156">
        <f t="shared" si="31"/>
        <v>0</v>
      </c>
      <c r="CB49" s="156">
        <f t="shared" si="32"/>
        <v>0</v>
      </c>
      <c r="CC49" s="156">
        <f t="shared" si="32"/>
        <v>16666.666666666668</v>
      </c>
      <c r="CD49" s="156">
        <f t="shared" si="32"/>
        <v>3333.3333333333339</v>
      </c>
      <c r="CE49" s="159">
        <f t="shared" si="19"/>
        <v>116533.33333333333</v>
      </c>
      <c r="CF49" s="192"/>
      <c r="CG49" s="156">
        <v>25</v>
      </c>
      <c r="CH49" s="156">
        <f t="shared" si="33"/>
        <v>0</v>
      </c>
      <c r="CI49" s="156">
        <f t="shared" si="33"/>
        <v>0</v>
      </c>
      <c r="CJ49" s="156">
        <f t="shared" si="33"/>
        <v>0</v>
      </c>
      <c r="CK49" s="156">
        <f t="shared" si="33"/>
        <v>0</v>
      </c>
      <c r="CL49" s="156">
        <f t="shared" si="33"/>
        <v>0</v>
      </c>
      <c r="CM49" s="156">
        <f t="shared" si="33"/>
        <v>0</v>
      </c>
      <c r="CN49" s="156">
        <f t="shared" si="33"/>
        <v>0</v>
      </c>
      <c r="CO49" s="156">
        <f t="shared" si="33"/>
        <v>0</v>
      </c>
      <c r="CP49" s="156">
        <f t="shared" si="33"/>
        <v>0</v>
      </c>
      <c r="CQ49" s="156">
        <f t="shared" si="33"/>
        <v>0</v>
      </c>
      <c r="CR49" s="156">
        <f t="shared" si="33"/>
        <v>0</v>
      </c>
      <c r="CS49" s="156">
        <f t="shared" si="33"/>
        <v>0</v>
      </c>
      <c r="CT49" s="156">
        <f t="shared" si="33"/>
        <v>0</v>
      </c>
      <c r="CU49" s="156">
        <f t="shared" si="33"/>
        <v>0</v>
      </c>
      <c r="CV49" s="156">
        <f t="shared" si="33"/>
        <v>0</v>
      </c>
      <c r="CW49" s="156">
        <f t="shared" si="34"/>
        <v>0</v>
      </c>
      <c r="CX49" s="156">
        <f t="shared" si="34"/>
        <v>0</v>
      </c>
      <c r="CY49" s="156">
        <f t="shared" si="34"/>
        <v>0</v>
      </c>
      <c r="CZ49" s="159">
        <f t="shared" si="20"/>
        <v>0</v>
      </c>
      <c r="DA49" s="192"/>
      <c r="DB49" s="156">
        <v>25</v>
      </c>
      <c r="DC49" s="156">
        <f t="shared" si="35"/>
        <v>1000</v>
      </c>
      <c r="DD49" s="156">
        <f t="shared" si="35"/>
        <v>0</v>
      </c>
      <c r="DE49" s="156">
        <f t="shared" si="35"/>
        <v>0</v>
      </c>
      <c r="DF49" s="156">
        <f t="shared" si="35"/>
        <v>31250</v>
      </c>
      <c r="DG49" s="156">
        <f t="shared" si="35"/>
        <v>31250</v>
      </c>
      <c r="DH49" s="156">
        <f t="shared" si="35"/>
        <v>0</v>
      </c>
      <c r="DI49" s="156">
        <f t="shared" si="35"/>
        <v>0</v>
      </c>
      <c r="DJ49" s="156">
        <f t="shared" si="35"/>
        <v>0</v>
      </c>
      <c r="DK49" s="156">
        <f t="shared" si="35"/>
        <v>0</v>
      </c>
      <c r="DL49" s="156">
        <f t="shared" si="35"/>
        <v>0</v>
      </c>
      <c r="DM49" s="156">
        <f t="shared" si="35"/>
        <v>0</v>
      </c>
      <c r="DN49" s="156">
        <f t="shared" si="35"/>
        <v>6250</v>
      </c>
      <c r="DO49" s="156">
        <f t="shared" si="35"/>
        <v>0</v>
      </c>
      <c r="DP49" s="156">
        <f t="shared" si="35"/>
        <v>0</v>
      </c>
      <c r="DQ49" s="156">
        <f t="shared" si="35"/>
        <v>0</v>
      </c>
      <c r="DR49" s="156">
        <f t="shared" si="36"/>
        <v>0</v>
      </c>
      <c r="DS49" s="156">
        <f t="shared" si="36"/>
        <v>30000</v>
      </c>
      <c r="DT49" s="156">
        <f t="shared" si="36"/>
        <v>12000</v>
      </c>
      <c r="DU49" s="159">
        <f t="shared" si="21"/>
        <v>111750</v>
      </c>
      <c r="DV49" s="192"/>
      <c r="DW49" s="156">
        <v>25</v>
      </c>
      <c r="DX49" s="156">
        <f t="shared" si="37"/>
        <v>0</v>
      </c>
      <c r="DY49" s="156">
        <f t="shared" si="37"/>
        <v>0</v>
      </c>
      <c r="DZ49" s="156">
        <f t="shared" si="37"/>
        <v>0</v>
      </c>
      <c r="EA49" s="156">
        <f t="shared" si="37"/>
        <v>0</v>
      </c>
      <c r="EB49" s="156">
        <f t="shared" si="37"/>
        <v>0</v>
      </c>
      <c r="EC49" s="156">
        <f t="shared" si="37"/>
        <v>0</v>
      </c>
      <c r="ED49" s="156">
        <f t="shared" si="37"/>
        <v>0</v>
      </c>
      <c r="EE49" s="156">
        <f t="shared" si="37"/>
        <v>0</v>
      </c>
      <c r="EF49" s="156">
        <f t="shared" si="37"/>
        <v>0</v>
      </c>
      <c r="EG49" s="156">
        <f t="shared" si="37"/>
        <v>0</v>
      </c>
      <c r="EH49" s="156">
        <f t="shared" si="37"/>
        <v>0</v>
      </c>
      <c r="EI49" s="156">
        <f t="shared" si="37"/>
        <v>0</v>
      </c>
      <c r="EJ49" s="156">
        <f t="shared" si="37"/>
        <v>0</v>
      </c>
      <c r="EK49" s="156">
        <f t="shared" si="37"/>
        <v>0</v>
      </c>
      <c r="EL49" s="156">
        <f t="shared" si="37"/>
        <v>0</v>
      </c>
      <c r="EM49" s="156">
        <f t="shared" si="38"/>
        <v>0</v>
      </c>
      <c r="EN49" s="156">
        <f t="shared" si="38"/>
        <v>0</v>
      </c>
      <c r="EO49" s="156">
        <f t="shared" si="38"/>
        <v>0</v>
      </c>
      <c r="EP49" s="159">
        <f t="shared" si="22"/>
        <v>0</v>
      </c>
      <c r="EQ49" s="192"/>
      <c r="ER49" s="156">
        <v>25</v>
      </c>
      <c r="ES49" s="156">
        <f t="shared" si="39"/>
        <v>0</v>
      </c>
      <c r="ET49" s="156">
        <f t="shared" si="39"/>
        <v>0</v>
      </c>
      <c r="EU49" s="156">
        <f t="shared" si="39"/>
        <v>0</v>
      </c>
      <c r="EV49" s="156">
        <f t="shared" si="39"/>
        <v>0</v>
      </c>
      <c r="EW49" s="156">
        <f t="shared" si="39"/>
        <v>0</v>
      </c>
      <c r="EX49" s="156">
        <f t="shared" si="39"/>
        <v>0</v>
      </c>
      <c r="EY49" s="156">
        <f t="shared" si="39"/>
        <v>0</v>
      </c>
      <c r="EZ49" s="156">
        <f t="shared" si="39"/>
        <v>0</v>
      </c>
      <c r="FA49" s="156">
        <f t="shared" si="39"/>
        <v>0</v>
      </c>
      <c r="FB49" s="156">
        <f t="shared" si="39"/>
        <v>0</v>
      </c>
      <c r="FC49" s="156">
        <f t="shared" si="40"/>
        <v>0</v>
      </c>
      <c r="FD49" s="156">
        <f t="shared" si="40"/>
        <v>0</v>
      </c>
      <c r="FE49" s="156">
        <f t="shared" si="40"/>
        <v>0</v>
      </c>
      <c r="FF49" s="156">
        <f t="shared" si="40"/>
        <v>0</v>
      </c>
      <c r="FG49" s="156">
        <f t="shared" si="40"/>
        <v>0</v>
      </c>
      <c r="FH49" s="156">
        <f t="shared" si="40"/>
        <v>0</v>
      </c>
      <c r="FI49" s="156">
        <f t="shared" si="40"/>
        <v>0</v>
      </c>
      <c r="FJ49" s="156">
        <f t="shared" si="40"/>
        <v>0</v>
      </c>
      <c r="FK49" s="159">
        <f t="shared" si="23"/>
        <v>0</v>
      </c>
      <c r="FL49" s="220"/>
      <c r="FM49" s="220"/>
      <c r="FN49" s="220">
        <f t="shared" si="24"/>
        <v>288283.33333333331</v>
      </c>
    </row>
    <row r="50" spans="1:170" ht="15.75" thickBot="1" x14ac:dyDescent="0.3">
      <c r="A50" s="155"/>
      <c r="B50" s="156"/>
      <c r="C50" s="156"/>
      <c r="D50" s="156"/>
      <c r="E50" s="156"/>
      <c r="F50" s="156"/>
      <c r="G50" s="156"/>
      <c r="H50" s="156"/>
      <c r="I50" s="156"/>
      <c r="J50" s="156"/>
      <c r="K50" s="156"/>
      <c r="L50" s="156"/>
      <c r="M50" s="156"/>
      <c r="N50" s="156"/>
      <c r="O50" s="156"/>
      <c r="P50" s="156"/>
      <c r="Q50" s="156"/>
      <c r="R50" s="156"/>
      <c r="S50" s="156"/>
      <c r="T50" s="159">
        <f>SUM(T25:T49)</f>
        <v>76500</v>
      </c>
      <c r="U50" s="192"/>
      <c r="V50" s="155"/>
      <c r="W50" s="156"/>
      <c r="X50" s="156"/>
      <c r="Y50" s="156"/>
      <c r="Z50" s="156"/>
      <c r="AA50" s="156"/>
      <c r="AB50" s="156"/>
      <c r="AC50" s="156"/>
      <c r="AD50" s="156"/>
      <c r="AE50" s="156"/>
      <c r="AF50" s="156"/>
      <c r="AG50" s="156"/>
      <c r="AH50" s="156"/>
      <c r="AI50" s="156"/>
      <c r="AJ50" s="156"/>
      <c r="AK50" s="156"/>
      <c r="AL50" s="156"/>
      <c r="AM50" s="156"/>
      <c r="AN50" s="156"/>
      <c r="AO50" s="159">
        <f>SUM(AO25:AO49)</f>
        <v>565000</v>
      </c>
      <c r="AP50" s="192"/>
      <c r="AQ50" s="155"/>
      <c r="AR50" s="156"/>
      <c r="AS50" s="156"/>
      <c r="AT50" s="156"/>
      <c r="AU50" s="156"/>
      <c r="AV50" s="156"/>
      <c r="AW50" s="156"/>
      <c r="AX50" s="156"/>
      <c r="AY50" s="156"/>
      <c r="AZ50" s="156"/>
      <c r="BA50" s="156"/>
      <c r="BB50" s="156"/>
      <c r="BC50" s="156"/>
      <c r="BD50" s="156"/>
      <c r="BE50" s="156"/>
      <c r="BF50" s="156"/>
      <c r="BG50" s="156"/>
      <c r="BH50" s="156"/>
      <c r="BI50" s="156"/>
      <c r="BJ50" s="159">
        <f>SUM(BJ25:BJ49)</f>
        <v>1840000</v>
      </c>
      <c r="BK50" s="192"/>
      <c r="BL50" s="155"/>
      <c r="BM50" s="156"/>
      <c r="BN50" s="156"/>
      <c r="BO50" s="156"/>
      <c r="BP50" s="156"/>
      <c r="BQ50" s="156"/>
      <c r="BR50" s="156"/>
      <c r="BS50" s="156"/>
      <c r="BT50" s="156"/>
      <c r="BU50" s="156"/>
      <c r="BV50" s="156"/>
      <c r="BW50" s="156"/>
      <c r="BX50" s="156"/>
      <c r="BY50" s="156"/>
      <c r="BZ50" s="156"/>
      <c r="CA50" s="156"/>
      <c r="CB50" s="156"/>
      <c r="CC50" s="156"/>
      <c r="CD50" s="156"/>
      <c r="CE50" s="159">
        <f>SUM(CE25:CE49)</f>
        <v>2097599.9999999995</v>
      </c>
      <c r="CF50" s="192"/>
      <c r="CG50" s="155"/>
      <c r="CH50" s="156"/>
      <c r="CI50" s="156"/>
      <c r="CJ50" s="156"/>
      <c r="CK50" s="156"/>
      <c r="CL50" s="156"/>
      <c r="CM50" s="156"/>
      <c r="CN50" s="156"/>
      <c r="CO50" s="156"/>
      <c r="CP50" s="156"/>
      <c r="CQ50" s="156"/>
      <c r="CR50" s="156"/>
      <c r="CS50" s="156"/>
      <c r="CT50" s="156"/>
      <c r="CU50" s="156"/>
      <c r="CV50" s="156"/>
      <c r="CW50" s="156"/>
      <c r="CX50" s="156"/>
      <c r="CY50" s="156"/>
      <c r="CZ50" s="159">
        <f>SUM(CZ25:CZ49)</f>
        <v>580000</v>
      </c>
      <c r="DA50" s="192"/>
      <c r="DB50" s="155"/>
      <c r="DC50" s="156"/>
      <c r="DD50" s="156"/>
      <c r="DE50" s="156"/>
      <c r="DF50" s="156"/>
      <c r="DG50" s="156"/>
      <c r="DH50" s="156"/>
      <c r="DI50" s="156"/>
      <c r="DJ50" s="156"/>
      <c r="DK50" s="156"/>
      <c r="DL50" s="156"/>
      <c r="DM50" s="156"/>
      <c r="DN50" s="156"/>
      <c r="DO50" s="156"/>
      <c r="DP50" s="156"/>
      <c r="DQ50" s="156"/>
      <c r="DR50" s="156"/>
      <c r="DS50" s="156"/>
      <c r="DT50" s="156"/>
      <c r="DU50" s="159">
        <f>SUM(DU25:DU49)</f>
        <v>1741166.6666666665</v>
      </c>
      <c r="DV50" s="192"/>
      <c r="DW50" s="155"/>
      <c r="DX50" s="156"/>
      <c r="DY50" s="156"/>
      <c r="DZ50" s="156"/>
      <c r="EA50" s="156"/>
      <c r="EB50" s="156"/>
      <c r="EC50" s="156"/>
      <c r="ED50" s="156"/>
      <c r="EE50" s="156"/>
      <c r="EF50" s="156"/>
      <c r="EG50" s="156"/>
      <c r="EH50" s="156"/>
      <c r="EI50" s="156"/>
      <c r="EJ50" s="156"/>
      <c r="EK50" s="156"/>
      <c r="EL50" s="156"/>
      <c r="EM50" s="156"/>
      <c r="EN50" s="156"/>
      <c r="EO50" s="156"/>
      <c r="EP50" s="159">
        <f>SUM(EP25:EP49)</f>
        <v>52000</v>
      </c>
      <c r="EQ50" s="192"/>
      <c r="ER50" s="155"/>
      <c r="ES50" s="156"/>
      <c r="ET50" s="156"/>
      <c r="EU50" s="156"/>
      <c r="EV50" s="156"/>
      <c r="EW50" s="156"/>
      <c r="EX50" s="156"/>
      <c r="EY50" s="156"/>
      <c r="EZ50" s="156"/>
      <c r="FA50" s="156"/>
      <c r="FB50" s="156"/>
      <c r="FC50" s="156"/>
      <c r="FD50" s="156"/>
      <c r="FE50" s="156"/>
      <c r="FF50" s="156"/>
      <c r="FG50" s="156"/>
      <c r="FH50" s="156"/>
      <c r="FI50" s="156"/>
      <c r="FJ50" s="156"/>
      <c r="FK50" s="159">
        <f>SUM(FK25:FK49)</f>
        <v>288225</v>
      </c>
      <c r="FL50" s="220"/>
      <c r="FM50" s="220"/>
      <c r="FN50" s="220">
        <f>SUM(FN25:FN49)</f>
        <v>7240491.6666666642</v>
      </c>
    </row>
    <row r="51" spans="1:170" ht="15" customHeight="1" x14ac:dyDescent="0.25">
      <c r="R51" s="273" t="s">
        <v>32</v>
      </c>
      <c r="S51" s="188">
        <v>7.0000000000000007E-2</v>
      </c>
      <c r="T51" s="184">
        <f>NPV(S51,T25:T49)</f>
        <v>45030.851856155445</v>
      </c>
      <c r="U51" s="154"/>
      <c r="AM51" s="273" t="s">
        <v>32</v>
      </c>
      <c r="AN51" s="180">
        <v>7.0000000000000007E-2</v>
      </c>
      <c r="AO51" s="160">
        <f>NPV(AN51,AO25:AO49)</f>
        <v>467208.08983847906</v>
      </c>
      <c r="AP51" s="154"/>
      <c r="BH51" s="273" t="s">
        <v>32</v>
      </c>
      <c r="BI51" s="180">
        <v>7.0000000000000007E-2</v>
      </c>
      <c r="BJ51" s="160">
        <f>NPV(BI51,BJ25:BJ49)</f>
        <v>1048986.1820891325</v>
      </c>
      <c r="BK51" s="154"/>
      <c r="CC51" s="273" t="s">
        <v>32</v>
      </c>
      <c r="CD51" s="180">
        <v>7.0000000000000007E-2</v>
      </c>
      <c r="CE51" s="160">
        <f>NPV(CD51,CE25:CE49)</f>
        <v>729999.03476703772</v>
      </c>
      <c r="CF51" s="154"/>
      <c r="CX51" s="273" t="s">
        <v>32</v>
      </c>
      <c r="CY51" s="180">
        <v>7.0000000000000007E-2</v>
      </c>
      <c r="CZ51" s="160">
        <f>NPV(CY51,CZ25:CZ49)</f>
        <v>307606.79590303305</v>
      </c>
      <c r="DA51" s="154"/>
      <c r="DS51" s="273" t="s">
        <v>32</v>
      </c>
      <c r="DT51" s="180">
        <v>7.0000000000000007E-2</v>
      </c>
      <c r="DU51" s="160">
        <f>NPV(DT51,DU25:DU49)</f>
        <v>616374.18729127198</v>
      </c>
      <c r="DV51" s="210"/>
      <c r="EN51" s="273" t="s">
        <v>32</v>
      </c>
      <c r="EO51" s="180">
        <v>7.0000000000000007E-2</v>
      </c>
      <c r="EP51" s="160">
        <f>NPV(EO51,EP25:EP49)</f>
        <v>35909.18244147185</v>
      </c>
      <c r="EQ51" s="210"/>
      <c r="FI51" s="273" t="s">
        <v>32</v>
      </c>
      <c r="FJ51" s="180">
        <v>7.0000000000000007E-2</v>
      </c>
      <c r="FK51" s="160">
        <f>NPV(FJ51,FK25:FK49)</f>
        <v>241382.60014233636</v>
      </c>
      <c r="FL51" s="286" t="s">
        <v>32</v>
      </c>
      <c r="FM51" s="221">
        <v>7.0000000000000007E-2</v>
      </c>
      <c r="FN51" s="222">
        <f>NPV(FM51,FN25:FN49)</f>
        <v>3492496.9243289176</v>
      </c>
    </row>
    <row r="52" spans="1:170" x14ac:dyDescent="0.25">
      <c r="R52" s="274"/>
      <c r="S52" s="185"/>
      <c r="T52" s="186"/>
      <c r="U52" s="154"/>
      <c r="AM52" s="274"/>
      <c r="AN52" s="181"/>
      <c r="AO52" s="161"/>
      <c r="AP52" s="154"/>
      <c r="BH52" s="274"/>
      <c r="BI52" s="181"/>
      <c r="BJ52" s="161"/>
      <c r="BK52" s="154"/>
      <c r="CC52" s="274"/>
      <c r="CD52" s="181"/>
      <c r="CE52" s="161"/>
      <c r="CF52" s="154"/>
      <c r="CX52" s="274"/>
      <c r="CY52" s="181"/>
      <c r="CZ52" s="161"/>
      <c r="DA52" s="154"/>
      <c r="DS52" s="274"/>
      <c r="DT52" s="181"/>
      <c r="DU52" s="161"/>
      <c r="DV52" s="210"/>
      <c r="EN52" s="274"/>
      <c r="EO52" s="181"/>
      <c r="EP52" s="161"/>
      <c r="EQ52" s="210"/>
      <c r="FI52" s="274"/>
      <c r="FJ52" s="181"/>
      <c r="FK52" s="161"/>
      <c r="FL52" s="287"/>
      <c r="FM52" s="223"/>
      <c r="FN52" s="224"/>
    </row>
    <row r="53" spans="1:170" x14ac:dyDescent="0.25">
      <c r="R53" s="274"/>
      <c r="S53" s="189">
        <v>0.04</v>
      </c>
      <c r="T53" s="186">
        <f>NPV(S53,T25:T49)</f>
        <v>54323.364498306044</v>
      </c>
      <c r="U53" s="154"/>
      <c r="AM53" s="274"/>
      <c r="AN53" s="182">
        <v>0.04</v>
      </c>
      <c r="AO53" s="161">
        <f>NPV(AN53,AO25:AO49)</f>
        <v>506016.72735548468</v>
      </c>
      <c r="AP53" s="154"/>
      <c r="BH53" s="274"/>
      <c r="BI53" s="182">
        <v>0.04</v>
      </c>
      <c r="BJ53" s="161">
        <f>NPV(BI53,BJ25:BJ49)</f>
        <v>1292326.9429600113</v>
      </c>
      <c r="BK53" s="154"/>
      <c r="CC53" s="274"/>
      <c r="CD53" s="182">
        <v>0.04</v>
      </c>
      <c r="CE53" s="161">
        <f>NPV(CD53,CE25:CE49)</f>
        <v>1121053.6118954613</v>
      </c>
      <c r="CF53" s="154"/>
      <c r="CX53" s="274"/>
      <c r="CY53" s="182">
        <v>0.04</v>
      </c>
      <c r="CZ53" s="161">
        <f>NPV(CY53,CZ25:CZ49)</f>
        <v>401084.03640651278</v>
      </c>
      <c r="DA53" s="154"/>
      <c r="DS53" s="274"/>
      <c r="DT53" s="182">
        <v>0.04</v>
      </c>
      <c r="DU53" s="161">
        <f>NPV(DT53,DU25:DU49)</f>
        <v>938861.5038730083</v>
      </c>
      <c r="DV53" s="210"/>
      <c r="EN53" s="274"/>
      <c r="EO53" s="182">
        <v>0.04</v>
      </c>
      <c r="EP53" s="161">
        <f>NPV(EO53,EP25:EP49)</f>
        <v>41949.895025756137</v>
      </c>
      <c r="EQ53" s="210"/>
      <c r="FI53" s="274"/>
      <c r="FJ53" s="182">
        <v>0.04</v>
      </c>
      <c r="FK53" s="161">
        <f>NPV(FJ53,FK25:FK49)</f>
        <v>259869.89333137841</v>
      </c>
      <c r="FL53" s="287"/>
      <c r="FM53" s="225">
        <v>0.04</v>
      </c>
      <c r="FN53" s="224">
        <f>NPV(FM53,FN25:FN49)</f>
        <v>4615485.975345918</v>
      </c>
    </row>
    <row r="54" spans="1:170" x14ac:dyDescent="0.25">
      <c r="R54" s="274"/>
      <c r="S54" s="185"/>
      <c r="T54" s="186"/>
      <c r="U54" s="154"/>
      <c r="AM54" s="274"/>
      <c r="AN54" s="181"/>
      <c r="AO54" s="161"/>
      <c r="AP54" s="154"/>
      <c r="BH54" s="274"/>
      <c r="BI54" s="181"/>
      <c r="BJ54" s="161"/>
      <c r="BK54" s="154"/>
      <c r="CC54" s="274"/>
      <c r="CD54" s="181"/>
      <c r="CE54" s="161"/>
      <c r="CF54" s="154"/>
      <c r="CX54" s="274"/>
      <c r="CY54" s="181"/>
      <c r="CZ54" s="161"/>
      <c r="DA54" s="154"/>
      <c r="DS54" s="274"/>
      <c r="DT54" s="181"/>
      <c r="DU54" s="161"/>
      <c r="DV54" s="210"/>
      <c r="EN54" s="274"/>
      <c r="EO54" s="181"/>
      <c r="EP54" s="161"/>
      <c r="EQ54" s="210"/>
      <c r="FI54" s="274"/>
      <c r="FJ54" s="181"/>
      <c r="FK54" s="161"/>
      <c r="FL54" s="287"/>
      <c r="FM54" s="223"/>
      <c r="FN54" s="224"/>
    </row>
    <row r="55" spans="1:170" ht="15.75" thickBot="1" x14ac:dyDescent="0.3">
      <c r="R55" s="275"/>
      <c r="S55" s="190">
        <v>0</v>
      </c>
      <c r="T55" s="187">
        <f>NPV(S55,T25:T49)</f>
        <v>76500</v>
      </c>
      <c r="U55" s="154"/>
      <c r="AM55" s="275"/>
      <c r="AN55" s="183">
        <v>0</v>
      </c>
      <c r="AO55" s="179">
        <f>NPV(AN55,AO25:AO49)</f>
        <v>565000</v>
      </c>
      <c r="AP55" s="154"/>
      <c r="BH55" s="275"/>
      <c r="BI55" s="183">
        <v>0</v>
      </c>
      <c r="BJ55" s="179">
        <f>NPV(BI55,BJ25:BJ49)</f>
        <v>1840000</v>
      </c>
      <c r="BK55" s="154"/>
      <c r="CC55" s="275"/>
      <c r="CD55" s="183">
        <v>0</v>
      </c>
      <c r="CE55" s="179">
        <f>NPV(CD55,CE25:CE49)</f>
        <v>2097599.9999999995</v>
      </c>
      <c r="CF55" s="154"/>
      <c r="CX55" s="275"/>
      <c r="CY55" s="183">
        <v>0</v>
      </c>
      <c r="CZ55" s="179">
        <f>NPV(CY55,CZ25:CZ49)</f>
        <v>580000</v>
      </c>
      <c r="DA55" s="154"/>
      <c r="DS55" s="275"/>
      <c r="DT55" s="183">
        <v>0</v>
      </c>
      <c r="DU55" s="179">
        <f>NPV(DT55,DU25:DU49)</f>
        <v>1741166.6666666665</v>
      </c>
      <c r="DV55" s="210"/>
      <c r="EN55" s="275"/>
      <c r="EO55" s="183">
        <v>0</v>
      </c>
      <c r="EP55" s="179">
        <f>NPV(EO55,EP25:EP49)</f>
        <v>52000</v>
      </c>
      <c r="EQ55" s="210"/>
      <c r="FI55" s="275"/>
      <c r="FJ55" s="183">
        <v>0</v>
      </c>
      <c r="FK55" s="179">
        <f>NPV(FJ55,FK25:FK49)</f>
        <v>288225</v>
      </c>
      <c r="FL55" s="288"/>
      <c r="FM55" s="226">
        <v>0</v>
      </c>
      <c r="FN55" s="227">
        <f>NPV(FM55,FN25:FN49)</f>
        <v>7240491.6666666642</v>
      </c>
    </row>
    <row r="56" spans="1:170" x14ac:dyDescent="0.25">
      <c r="U56" s="167"/>
      <c r="AP56" s="167"/>
      <c r="BK56" s="167"/>
      <c r="CF56" s="167"/>
      <c r="DA56" s="167"/>
      <c r="DV56" s="167"/>
      <c r="FL56" s="167"/>
    </row>
    <row r="57" spans="1:170" x14ac:dyDescent="0.25">
      <c r="CE57" s="216"/>
      <c r="DV57" s="167"/>
    </row>
  </sheetData>
  <mergeCells count="80">
    <mergeCell ref="FI51:FI55"/>
    <mergeCell ref="FL51:FL55"/>
    <mergeCell ref="FE14:FF14"/>
    <mergeCell ref="FG14:FJ14"/>
    <mergeCell ref="R51:R55"/>
    <mergeCell ref="AM51:AM55"/>
    <mergeCell ref="BH51:BH55"/>
    <mergeCell ref="CC51:CC55"/>
    <mergeCell ref="CX51:CX55"/>
    <mergeCell ref="DS51:DS55"/>
    <mergeCell ref="EN51:EN55"/>
    <mergeCell ref="EN14:EO14"/>
    <mergeCell ref="ES14:EU14"/>
    <mergeCell ref="DX14:DZ14"/>
    <mergeCell ref="FA14:FB14"/>
    <mergeCell ref="FC14:FD14"/>
    <mergeCell ref="EL14:EM14"/>
    <mergeCell ref="EV14:EY14"/>
    <mergeCell ref="DK14:DL14"/>
    <mergeCell ref="DM14:DN14"/>
    <mergeCell ref="DO14:DP14"/>
    <mergeCell ref="DQ14:DR14"/>
    <mergeCell ref="DS14:DT14"/>
    <mergeCell ref="EA14:EC14"/>
    <mergeCell ref="ED14:EE14"/>
    <mergeCell ref="EF14:EG14"/>
    <mergeCell ref="EH14:EI14"/>
    <mergeCell ref="EJ14:EK14"/>
    <mergeCell ref="DI14:DJ14"/>
    <mergeCell ref="CC14:CD14"/>
    <mergeCell ref="CH14:CJ14"/>
    <mergeCell ref="CK14:CM14"/>
    <mergeCell ref="CN14:CO14"/>
    <mergeCell ref="CP14:CQ14"/>
    <mergeCell ref="CR14:CS14"/>
    <mergeCell ref="CT14:CU14"/>
    <mergeCell ref="CV14:CW14"/>
    <mergeCell ref="CX14:CY14"/>
    <mergeCell ref="DC14:DE14"/>
    <mergeCell ref="DF14:DH14"/>
    <mergeCell ref="AR14:AT14"/>
    <mergeCell ref="AU14:AW14"/>
    <mergeCell ref="CA14:CB14"/>
    <mergeCell ref="AZ14:BA14"/>
    <mergeCell ref="BB14:BC14"/>
    <mergeCell ref="BD14:BE14"/>
    <mergeCell ref="BF14:BG14"/>
    <mergeCell ref="BH14:BI14"/>
    <mergeCell ref="BM14:BO14"/>
    <mergeCell ref="BP14:BR14"/>
    <mergeCell ref="BS14:BT14"/>
    <mergeCell ref="BU14:BV14"/>
    <mergeCell ref="BW14:BX14"/>
    <mergeCell ref="BY14:BZ14"/>
    <mergeCell ref="AE14:AF14"/>
    <mergeCell ref="AG14:AH14"/>
    <mergeCell ref="AI14:AJ14"/>
    <mergeCell ref="AK14:AL14"/>
    <mergeCell ref="AM14:AN14"/>
    <mergeCell ref="DC9:DN9"/>
    <mergeCell ref="H10:P10"/>
    <mergeCell ref="A13:S13"/>
    <mergeCell ref="B14:D14"/>
    <mergeCell ref="E14:G14"/>
    <mergeCell ref="H14:I14"/>
    <mergeCell ref="J14:K14"/>
    <mergeCell ref="L14:M14"/>
    <mergeCell ref="N14:O14"/>
    <mergeCell ref="P14:Q14"/>
    <mergeCell ref="CH9:CS9"/>
    <mergeCell ref="AX14:AY14"/>
    <mergeCell ref="R14:S14"/>
    <mergeCell ref="W14:Y14"/>
    <mergeCell ref="Z14:AB14"/>
    <mergeCell ref="AC14:AD14"/>
    <mergeCell ref="B1:H1"/>
    <mergeCell ref="J1:P1"/>
    <mergeCell ref="B2:H2"/>
    <mergeCell ref="W9:AH9"/>
    <mergeCell ref="AR9:BC9"/>
  </mergeCells>
  <pageMargins left="0.7" right="0.7" top="0.75" bottom="0.75" header="0.3" footer="0.3"/>
  <pageSetup paperSize="512" orientation="landscape" r:id="rId1"/>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2DB11-D246-4A1A-A16B-474DEBBB866B}">
  <dimension ref="A1:AU56"/>
  <sheetViews>
    <sheetView topLeftCell="AG28" workbookViewId="0">
      <selection activeCell="AY53" sqref="AY53"/>
    </sheetView>
  </sheetViews>
  <sheetFormatPr defaultRowHeight="15" x14ac:dyDescent="0.25"/>
  <cols>
    <col min="1" max="1" width="22.7109375" style="134" customWidth="1"/>
    <col min="2" max="2" width="10.85546875" style="134" bestFit="1" customWidth="1"/>
    <col min="3" max="3" width="10.5703125" style="134" customWidth="1"/>
    <col min="4" max="4" width="9.140625" style="134"/>
    <col min="5" max="5" width="11" style="134" customWidth="1"/>
    <col min="6" max="6" width="11.140625" style="134" customWidth="1"/>
    <col min="7" max="7" width="11.7109375" style="134" customWidth="1"/>
    <col min="8" max="8" width="9.85546875" style="134" bestFit="1" customWidth="1"/>
    <col min="9" max="9" width="10.42578125" style="134" customWidth="1"/>
    <col min="10" max="11" width="9.140625" style="134"/>
    <col min="12" max="12" width="10.42578125" style="134" customWidth="1"/>
    <col min="13" max="13" width="9.140625" style="134"/>
    <col min="14" max="14" width="10.7109375" style="134" customWidth="1"/>
    <col min="15" max="15" width="9.140625" style="134"/>
    <col min="16" max="16" width="11.42578125" style="134" customWidth="1"/>
    <col min="17" max="17" width="11" style="134" customWidth="1"/>
    <col min="18" max="18" width="10.7109375" style="134" customWidth="1"/>
    <col min="19" max="19" width="9.28515625" style="134" bestFit="1" customWidth="1"/>
    <col min="20" max="20" width="14.28515625" style="134" bestFit="1" customWidth="1"/>
    <col min="21" max="21" width="5.7109375" style="134" customWidth="1"/>
    <col min="22" max="22" width="22.7109375" style="134" customWidth="1"/>
    <col min="23" max="23" width="12.7109375" style="134" customWidth="1"/>
    <col min="24" max="25" width="9.140625" style="134"/>
    <col min="26" max="26" width="9.85546875" style="134" bestFit="1" customWidth="1"/>
    <col min="27" max="27" width="12.42578125" style="134" customWidth="1"/>
    <col min="28" max="28" width="9.85546875" style="134" bestFit="1" customWidth="1"/>
    <col min="29" max="30" width="9.85546875" style="134" customWidth="1"/>
    <col min="31" max="31" width="9.85546875" style="134" bestFit="1" customWidth="1"/>
    <col min="32" max="32" width="9.85546875" style="134" customWidth="1"/>
    <col min="33" max="33" width="13.5703125" style="134" customWidth="1"/>
    <col min="34" max="35" width="9.140625" style="134"/>
    <col min="36" max="36" width="15.5703125" style="134" customWidth="1"/>
    <col min="37" max="40" width="9.85546875" style="134" bestFit="1" customWidth="1"/>
    <col min="41" max="41" width="10.5703125" style="134" customWidth="1"/>
    <col min="42" max="43" width="9.140625" style="134"/>
    <col min="44" max="44" width="9.85546875" style="134" bestFit="1" customWidth="1"/>
    <col min="45" max="46" width="9.140625" style="134"/>
    <col min="47" max="47" width="10.42578125" style="134" customWidth="1"/>
    <col min="48" max="16384" width="9.140625" style="134"/>
  </cols>
  <sheetData>
    <row r="1" spans="1:47" ht="30" customHeight="1" x14ac:dyDescent="0.25">
      <c r="A1" s="138" t="s">
        <v>0</v>
      </c>
      <c r="B1" s="278" t="s">
        <v>315</v>
      </c>
      <c r="C1" s="278"/>
      <c r="D1" s="278"/>
      <c r="E1" s="278"/>
      <c r="F1" s="278"/>
      <c r="G1" s="278"/>
      <c r="H1" s="278"/>
      <c r="I1" s="135" t="s">
        <v>1</v>
      </c>
      <c r="Q1" s="197"/>
      <c r="R1" s="197"/>
      <c r="S1" s="197"/>
    </row>
    <row r="2" spans="1:47" x14ac:dyDescent="0.25">
      <c r="A2" s="135" t="s">
        <v>2</v>
      </c>
      <c r="B2" s="285"/>
      <c r="C2" s="285"/>
      <c r="D2" s="285"/>
      <c r="E2" s="285"/>
      <c r="F2" s="285"/>
      <c r="G2" s="285"/>
      <c r="H2" s="285"/>
      <c r="I2" s="153"/>
      <c r="J2" s="153"/>
      <c r="K2" s="153"/>
      <c r="L2" s="153"/>
      <c r="M2" s="153"/>
    </row>
    <row r="3" spans="1:47" x14ac:dyDescent="0.25">
      <c r="A3" s="135"/>
      <c r="B3" s="152"/>
      <c r="C3" s="152"/>
      <c r="D3" s="152"/>
      <c r="E3" s="152"/>
      <c r="F3" s="152"/>
      <c r="G3" s="152"/>
      <c r="H3" s="152"/>
      <c r="I3" s="152"/>
      <c r="J3" s="152"/>
      <c r="K3" s="152"/>
      <c r="L3" s="152"/>
      <c r="M3" s="152"/>
    </row>
    <row r="4" spans="1:47" x14ac:dyDescent="0.25">
      <c r="A4" s="135" t="s">
        <v>25</v>
      </c>
      <c r="B4" s="135" t="s">
        <v>26</v>
      </c>
      <c r="C4" s="164" t="s">
        <v>29</v>
      </c>
      <c r="D4" s="153"/>
      <c r="E4" s="153"/>
      <c r="F4" s="153"/>
      <c r="G4" s="153"/>
      <c r="H4" s="153"/>
      <c r="I4" s="153"/>
      <c r="J4" s="153"/>
      <c r="K4" s="153"/>
      <c r="L4" s="153"/>
      <c r="M4" s="153"/>
      <c r="N4" s="153"/>
    </row>
    <row r="5" spans="1:47" x14ac:dyDescent="0.25">
      <c r="A5" s="135"/>
      <c r="B5" s="135" t="s">
        <v>3</v>
      </c>
      <c r="C5" s="195" t="s">
        <v>27</v>
      </c>
      <c r="D5" s="153"/>
      <c r="E5" s="153"/>
      <c r="F5" s="153"/>
      <c r="G5" s="153"/>
      <c r="H5" s="153"/>
      <c r="I5" s="153"/>
      <c r="J5" s="153"/>
      <c r="K5" s="153"/>
      <c r="L5" s="153"/>
      <c r="M5" s="153"/>
    </row>
    <row r="6" spans="1:47" ht="15" customHeight="1" x14ac:dyDescent="0.25">
      <c r="C6" s="195" t="s">
        <v>24</v>
      </c>
      <c r="D6" s="165"/>
      <c r="E6" s="165"/>
      <c r="F6" s="165"/>
      <c r="G6" s="165"/>
      <c r="H6" s="165"/>
      <c r="I6" s="165"/>
      <c r="J6" s="165"/>
      <c r="K6" s="165"/>
      <c r="L6" s="165"/>
      <c r="M6" s="165"/>
    </row>
    <row r="7" spans="1:47" x14ac:dyDescent="0.25">
      <c r="A7" s="136"/>
      <c r="B7" s="168"/>
      <c r="C7" s="195" t="s">
        <v>28</v>
      </c>
      <c r="D7" s="165"/>
      <c r="E7" s="165"/>
      <c r="F7" s="165"/>
      <c r="G7" s="165"/>
      <c r="H7" s="165"/>
      <c r="I7" s="165"/>
      <c r="J7" s="165"/>
      <c r="K7" s="165"/>
      <c r="L7" s="165"/>
      <c r="M7" s="165"/>
    </row>
    <row r="8" spans="1:47" x14ac:dyDescent="0.25">
      <c r="A8" s="136"/>
      <c r="B8" s="137"/>
      <c r="C8" s="137"/>
      <c r="D8" s="137"/>
      <c r="E8" s="137"/>
      <c r="F8" s="137"/>
      <c r="G8" s="137"/>
      <c r="H8" s="137"/>
      <c r="I8" s="137"/>
    </row>
    <row r="9" spans="1:47" ht="15.75" customHeight="1" thickBot="1" x14ac:dyDescent="0.3">
      <c r="A9" s="138" t="s">
        <v>4</v>
      </c>
      <c r="B9" s="162" t="s">
        <v>318</v>
      </c>
      <c r="C9" s="163"/>
      <c r="D9" s="163"/>
      <c r="E9" s="163"/>
      <c r="F9" s="163"/>
      <c r="G9" s="163"/>
      <c r="H9" s="163"/>
      <c r="I9" s="167"/>
      <c r="J9" s="167"/>
      <c r="V9" s="138" t="s">
        <v>23</v>
      </c>
      <c r="W9" s="276" t="s">
        <v>567</v>
      </c>
      <c r="X9" s="276"/>
      <c r="Y9" s="276"/>
      <c r="Z9" s="276"/>
      <c r="AA9" s="276"/>
      <c r="AB9" s="276"/>
      <c r="AC9" s="276"/>
      <c r="AD9" s="276"/>
      <c r="AE9" s="276"/>
      <c r="AF9" s="276"/>
      <c r="AG9" s="276"/>
      <c r="AH9" s="276"/>
      <c r="AI9" s="276"/>
      <c r="AJ9" s="276"/>
      <c r="AK9" s="276"/>
    </row>
    <row r="10" spans="1:47" x14ac:dyDescent="0.25">
      <c r="A10" s="139" t="s">
        <v>5</v>
      </c>
      <c r="B10" s="140">
        <v>75</v>
      </c>
      <c r="C10" s="141"/>
      <c r="E10" s="141"/>
      <c r="F10" s="141"/>
      <c r="G10" s="198" t="s">
        <v>43</v>
      </c>
      <c r="H10" s="281"/>
      <c r="I10" s="281"/>
      <c r="J10" s="281"/>
      <c r="K10" s="281"/>
      <c r="L10" s="281"/>
      <c r="M10" s="281"/>
      <c r="N10" s="281"/>
      <c r="O10" s="281"/>
      <c r="P10" s="281"/>
      <c r="V10" s="139" t="s">
        <v>5</v>
      </c>
      <c r="W10" s="140">
        <v>75</v>
      </c>
      <c r="X10" s="141"/>
      <c r="Y10" s="141"/>
      <c r="Z10" s="141"/>
      <c r="AA10" s="141"/>
      <c r="AB10" s="249"/>
      <c r="AC10" s="141"/>
      <c r="AD10" s="141"/>
      <c r="AE10" s="141"/>
      <c r="AF10" s="141"/>
    </row>
    <row r="11" spans="1:47" x14ac:dyDescent="0.25">
      <c r="A11" s="142" t="s">
        <v>6</v>
      </c>
      <c r="B11" s="143">
        <v>90</v>
      </c>
      <c r="C11" s="136"/>
      <c r="D11" s="141"/>
      <c r="E11" s="141"/>
      <c r="F11" s="141"/>
      <c r="G11" s="141"/>
      <c r="H11" s="141"/>
      <c r="V11" s="142" t="s">
        <v>6</v>
      </c>
      <c r="W11" s="143">
        <v>60</v>
      </c>
      <c r="X11" s="136"/>
      <c r="Y11" s="141"/>
      <c r="Z11" s="141"/>
      <c r="AA11" s="141"/>
      <c r="AB11" s="141"/>
      <c r="AC11" s="141"/>
      <c r="AD11" s="141"/>
      <c r="AE11" s="141"/>
      <c r="AF11" s="141"/>
    </row>
    <row r="12" spans="1:47" ht="15.75" thickBot="1" x14ac:dyDescent="0.3">
      <c r="A12" s="144" t="s">
        <v>3</v>
      </c>
      <c r="B12" s="145">
        <f>(B10/100)*(B11/100)</f>
        <v>0.67500000000000004</v>
      </c>
      <c r="C12" s="146"/>
      <c r="D12" s="141"/>
      <c r="E12" s="141"/>
      <c r="F12" s="141"/>
      <c r="G12" s="141"/>
      <c r="H12" s="141"/>
      <c r="V12" s="144" t="s">
        <v>3</v>
      </c>
      <c r="W12" s="145">
        <f>(W10/100)*(W11/100)</f>
        <v>0.44999999999999996</v>
      </c>
      <c r="X12" s="146"/>
      <c r="Y12" s="141"/>
      <c r="Z12" s="141"/>
      <c r="AA12" s="141"/>
      <c r="AB12" s="141"/>
      <c r="AC12" s="141"/>
      <c r="AD12" s="141"/>
      <c r="AE12" s="141"/>
      <c r="AF12" s="141"/>
      <c r="AT12" s="68" t="s">
        <v>3</v>
      </c>
      <c r="AU12" s="245">
        <f>AVERAGE(B12, W12)</f>
        <v>0.5625</v>
      </c>
    </row>
    <row r="13" spans="1:47" ht="15.75" thickBot="1" x14ac:dyDescent="0.3">
      <c r="A13" s="289" t="s">
        <v>40</v>
      </c>
      <c r="B13" s="289"/>
      <c r="C13" s="289"/>
      <c r="D13" s="289"/>
      <c r="E13" s="289"/>
      <c r="F13" s="289"/>
      <c r="G13" s="289"/>
      <c r="H13" s="289"/>
      <c r="I13" s="289"/>
      <c r="J13" s="289"/>
      <c r="K13" s="289"/>
      <c r="L13" s="289"/>
      <c r="M13" s="289"/>
      <c r="N13" s="289"/>
      <c r="O13" s="289"/>
      <c r="P13" s="289"/>
      <c r="Q13" s="289"/>
      <c r="R13" s="289"/>
      <c r="S13" s="289"/>
    </row>
    <row r="14" spans="1:47" s="167" customFormat="1" ht="50.1" customHeight="1" x14ac:dyDescent="0.25">
      <c r="A14" s="170" t="s">
        <v>7</v>
      </c>
      <c r="B14" s="277" t="s">
        <v>13</v>
      </c>
      <c r="C14" s="277"/>
      <c r="D14" s="277"/>
      <c r="E14" s="277" t="s">
        <v>14</v>
      </c>
      <c r="F14" s="277"/>
      <c r="G14" s="277"/>
      <c r="H14" s="277" t="s">
        <v>31</v>
      </c>
      <c r="I14" s="277"/>
      <c r="J14" s="277" t="s">
        <v>92</v>
      </c>
      <c r="K14" s="277"/>
      <c r="L14" s="277" t="s">
        <v>30</v>
      </c>
      <c r="M14" s="277"/>
      <c r="N14" s="277" t="s">
        <v>18</v>
      </c>
      <c r="O14" s="277"/>
      <c r="P14" s="277" t="s">
        <v>19</v>
      </c>
      <c r="Q14" s="277"/>
      <c r="R14" s="277" t="s">
        <v>20</v>
      </c>
      <c r="S14" s="280"/>
      <c r="V14" s="170" t="s">
        <v>7</v>
      </c>
      <c r="W14" s="271" t="s">
        <v>13</v>
      </c>
      <c r="X14" s="271"/>
      <c r="Y14" s="271"/>
      <c r="Z14" s="282" t="s">
        <v>14</v>
      </c>
      <c r="AA14" s="283"/>
      <c r="AB14" s="283"/>
      <c r="AC14" s="283"/>
      <c r="AD14" s="284"/>
      <c r="AE14" s="271" t="s">
        <v>15</v>
      </c>
      <c r="AF14" s="271"/>
      <c r="AG14" s="271"/>
      <c r="AH14" s="271" t="s">
        <v>16</v>
      </c>
      <c r="AI14" s="271"/>
      <c r="AJ14" s="271" t="s">
        <v>17</v>
      </c>
      <c r="AK14" s="271"/>
      <c r="AL14" s="282" t="s">
        <v>624</v>
      </c>
      <c r="AM14" s="283"/>
      <c r="AN14" s="283"/>
      <c r="AO14" s="284"/>
      <c r="AP14" s="271" t="s">
        <v>20</v>
      </c>
      <c r="AQ14" s="272"/>
    </row>
    <row r="15" spans="1:47" s="167" customFormat="1" ht="102" x14ac:dyDescent="0.25">
      <c r="A15" s="171" t="s">
        <v>8</v>
      </c>
      <c r="B15" s="150" t="s">
        <v>457</v>
      </c>
      <c r="C15" s="150" t="s">
        <v>626</v>
      </c>
      <c r="D15" s="150"/>
      <c r="E15" s="150" t="s">
        <v>183</v>
      </c>
      <c r="F15" s="268" t="s">
        <v>247</v>
      </c>
      <c r="G15" s="268" t="s">
        <v>248</v>
      </c>
      <c r="H15" s="150" t="s">
        <v>184</v>
      </c>
      <c r="I15" s="268" t="s">
        <v>319</v>
      </c>
      <c r="J15" s="150"/>
      <c r="K15" s="150"/>
      <c r="L15" s="268" t="s">
        <v>249</v>
      </c>
      <c r="M15" s="150"/>
      <c r="N15" s="268" t="s">
        <v>251</v>
      </c>
      <c r="O15" s="150"/>
      <c r="P15" s="150" t="s">
        <v>436</v>
      </c>
      <c r="Q15" s="150" t="s">
        <v>485</v>
      </c>
      <c r="R15" s="150" t="s">
        <v>486</v>
      </c>
      <c r="S15" s="172"/>
      <c r="V15" s="171" t="s">
        <v>8</v>
      </c>
      <c r="W15" s="150" t="s">
        <v>625</v>
      </c>
      <c r="X15" s="150"/>
      <c r="Y15" s="150"/>
      <c r="Z15" s="150" t="s">
        <v>316</v>
      </c>
      <c r="AA15" s="150" t="s">
        <v>317</v>
      </c>
      <c r="AB15" s="150" t="s">
        <v>375</v>
      </c>
      <c r="AC15" s="150" t="s">
        <v>376</v>
      </c>
      <c r="AD15" s="150" t="s">
        <v>249</v>
      </c>
      <c r="AE15" s="150" t="s">
        <v>250</v>
      </c>
      <c r="AF15" s="150" t="s">
        <v>377</v>
      </c>
      <c r="AG15" s="150"/>
      <c r="AH15" s="150"/>
      <c r="AI15" s="150"/>
      <c r="AJ15" s="150" t="s">
        <v>378</v>
      </c>
      <c r="AK15" s="150" t="s">
        <v>488</v>
      </c>
      <c r="AL15" s="150" t="s">
        <v>485</v>
      </c>
      <c r="AM15" s="150" t="s">
        <v>486</v>
      </c>
      <c r="AN15" s="150" t="s">
        <v>487</v>
      </c>
      <c r="AO15" s="150" t="s">
        <v>251</v>
      </c>
      <c r="AP15" s="150"/>
      <c r="AQ15" s="172"/>
    </row>
    <row r="16" spans="1:47" s="167" customFormat="1" ht="51" x14ac:dyDescent="0.25">
      <c r="A16" s="171" t="s">
        <v>9</v>
      </c>
      <c r="B16" s="149"/>
      <c r="C16" s="149"/>
      <c r="D16" s="149"/>
      <c r="E16" s="150"/>
      <c r="H16" s="150"/>
      <c r="J16" s="150"/>
      <c r="K16" s="150"/>
      <c r="M16" s="150"/>
      <c r="O16" s="150"/>
      <c r="P16" s="150"/>
      <c r="Q16" s="150"/>
      <c r="R16" s="150"/>
      <c r="S16" s="172"/>
      <c r="V16" s="171" t="s">
        <v>9</v>
      </c>
      <c r="W16" s="149"/>
      <c r="X16" s="149"/>
      <c r="Y16" s="149"/>
      <c r="Z16" s="150"/>
      <c r="AA16" s="150"/>
      <c r="AB16" s="150"/>
      <c r="AC16" s="150"/>
      <c r="AD16" s="150"/>
      <c r="AE16" s="150"/>
      <c r="AF16" s="150"/>
      <c r="AG16" s="150"/>
      <c r="AH16" s="150"/>
      <c r="AI16" s="150"/>
      <c r="AJ16" s="150" t="s">
        <v>379</v>
      </c>
      <c r="AK16" s="150"/>
      <c r="AL16" s="150"/>
      <c r="AM16" s="150"/>
      <c r="AN16" s="150"/>
      <c r="AO16" s="150"/>
      <c r="AP16" s="150"/>
      <c r="AQ16" s="172"/>
    </row>
    <row r="17" spans="1:47" s="167" customFormat="1" x14ac:dyDescent="0.25">
      <c r="A17" s="171" t="s">
        <v>10</v>
      </c>
      <c r="B17" s="147">
        <v>20000</v>
      </c>
      <c r="C17" s="147">
        <f>70000*40/3</f>
        <v>933333.33333333337</v>
      </c>
      <c r="D17" s="147"/>
      <c r="E17" s="147">
        <v>70000</v>
      </c>
      <c r="F17" s="269">
        <v>40000</v>
      </c>
      <c r="G17" s="269">
        <v>30000</v>
      </c>
      <c r="H17" s="147">
        <v>5000</v>
      </c>
      <c r="I17" s="269">
        <v>15000</v>
      </c>
      <c r="J17" s="147"/>
      <c r="K17" s="147"/>
      <c r="L17" s="269">
        <v>20000</v>
      </c>
      <c r="M17" s="147"/>
      <c r="N17" s="269">
        <v>10000</v>
      </c>
      <c r="O17" s="147"/>
      <c r="P17" s="147">
        <f>E17*0.4</f>
        <v>28000</v>
      </c>
      <c r="Q17" s="147">
        <f>F17*0.4</f>
        <v>16000</v>
      </c>
      <c r="R17" s="147">
        <f>G17*0.4</f>
        <v>12000</v>
      </c>
      <c r="S17" s="173"/>
      <c r="V17" s="171" t="s">
        <v>10</v>
      </c>
      <c r="W17" s="147">
        <v>50000</v>
      </c>
      <c r="X17" s="147"/>
      <c r="Y17" s="147"/>
      <c r="Z17" s="147">
        <v>40000</v>
      </c>
      <c r="AA17" s="147">
        <v>30000</v>
      </c>
      <c r="AB17" s="147">
        <v>95000</v>
      </c>
      <c r="AC17" s="147">
        <v>20000</v>
      </c>
      <c r="AD17" s="147">
        <v>20000</v>
      </c>
      <c r="AE17" s="147">
        <v>15000</v>
      </c>
      <c r="AF17" s="147">
        <v>10000</v>
      </c>
      <c r="AG17" s="147"/>
      <c r="AH17" s="147"/>
      <c r="AI17" s="147"/>
      <c r="AJ17" s="147">
        <v>75000</v>
      </c>
      <c r="AK17" s="147">
        <f>AJ17*0.4</f>
        <v>30000</v>
      </c>
      <c r="AL17" s="147">
        <f>Z17*0.4</f>
        <v>16000</v>
      </c>
      <c r="AM17" s="147">
        <f>AA17*0.4</f>
        <v>12000</v>
      </c>
      <c r="AN17" s="147">
        <f>AB17*0.4</f>
        <v>38000</v>
      </c>
      <c r="AO17" s="147">
        <v>10000</v>
      </c>
      <c r="AP17" s="147"/>
      <c r="AQ17" s="173"/>
    </row>
    <row r="18" spans="1:47" s="167" customFormat="1" x14ac:dyDescent="0.25">
      <c r="A18" s="171" t="s">
        <v>11</v>
      </c>
      <c r="B18" s="148">
        <v>1</v>
      </c>
      <c r="C18" s="148">
        <v>1</v>
      </c>
      <c r="D18" s="148"/>
      <c r="E18" s="148">
        <v>1</v>
      </c>
      <c r="F18" s="270">
        <v>6</v>
      </c>
      <c r="G18" s="270">
        <v>6</v>
      </c>
      <c r="H18" s="148">
        <v>1</v>
      </c>
      <c r="I18" s="270">
        <v>6</v>
      </c>
      <c r="J18" s="148"/>
      <c r="K18" s="148"/>
      <c r="L18" s="270">
        <v>2</v>
      </c>
      <c r="M18" s="148"/>
      <c r="N18" s="270">
        <v>2</v>
      </c>
      <c r="O18" s="148"/>
      <c r="P18" s="148">
        <v>1</v>
      </c>
      <c r="Q18" s="148">
        <v>6</v>
      </c>
      <c r="R18" s="148">
        <v>6</v>
      </c>
      <c r="S18" s="174"/>
      <c r="V18" s="171" t="s">
        <v>11</v>
      </c>
      <c r="W18" s="148">
        <v>1</v>
      </c>
      <c r="X18" s="148"/>
      <c r="Y18" s="148"/>
      <c r="Z18" s="148">
        <v>1</v>
      </c>
      <c r="AA18" s="148">
        <v>1</v>
      </c>
      <c r="AB18" s="148">
        <v>1</v>
      </c>
      <c r="AC18" s="148">
        <v>1</v>
      </c>
      <c r="AD18" s="148">
        <v>2</v>
      </c>
      <c r="AE18" s="148">
        <v>3</v>
      </c>
      <c r="AF18" s="148">
        <v>1</v>
      </c>
      <c r="AG18" s="148"/>
      <c r="AH18" s="148"/>
      <c r="AI18" s="148"/>
      <c r="AJ18" s="148">
        <v>1</v>
      </c>
      <c r="AK18" s="148">
        <v>1</v>
      </c>
      <c r="AL18" s="148">
        <v>1</v>
      </c>
      <c r="AM18" s="148">
        <v>1</v>
      </c>
      <c r="AN18" s="148">
        <v>1</v>
      </c>
      <c r="AO18" s="148">
        <v>2</v>
      </c>
      <c r="AP18" s="148"/>
      <c r="AQ18" s="174"/>
    </row>
    <row r="19" spans="1:47" s="167" customFormat="1" x14ac:dyDescent="0.25">
      <c r="A19" s="171" t="s">
        <v>44</v>
      </c>
      <c r="B19" s="148">
        <v>3</v>
      </c>
      <c r="C19" s="148">
        <v>5</v>
      </c>
      <c r="D19" s="148"/>
      <c r="E19" s="148">
        <v>5</v>
      </c>
      <c r="F19" s="270">
        <v>3</v>
      </c>
      <c r="G19" s="270">
        <v>3</v>
      </c>
      <c r="H19" s="148">
        <v>5</v>
      </c>
      <c r="I19" s="270">
        <v>1</v>
      </c>
      <c r="J19" s="148"/>
      <c r="K19" s="148"/>
      <c r="L19" s="270">
        <v>1</v>
      </c>
      <c r="M19" s="148"/>
      <c r="N19" s="270">
        <v>1</v>
      </c>
      <c r="O19" s="148"/>
      <c r="P19" s="148">
        <v>5</v>
      </c>
      <c r="Q19" s="148">
        <v>3</v>
      </c>
      <c r="R19" s="148">
        <v>3</v>
      </c>
      <c r="S19" s="174"/>
      <c r="V19" s="171" t="s">
        <v>44</v>
      </c>
      <c r="W19" s="148">
        <v>4</v>
      </c>
      <c r="X19" s="148"/>
      <c r="Y19" s="148"/>
      <c r="Z19" s="148">
        <v>3</v>
      </c>
      <c r="AA19" s="148">
        <v>3</v>
      </c>
      <c r="AB19" s="148">
        <v>5</v>
      </c>
      <c r="AC19" s="148">
        <v>4</v>
      </c>
      <c r="AD19" s="148">
        <v>1</v>
      </c>
      <c r="AE19" s="148">
        <v>1</v>
      </c>
      <c r="AF19" s="148">
        <v>4</v>
      </c>
      <c r="AG19" s="148"/>
      <c r="AH19" s="148"/>
      <c r="AI19" s="148"/>
      <c r="AJ19" s="148">
        <v>5</v>
      </c>
      <c r="AK19" s="148">
        <v>5</v>
      </c>
      <c r="AL19" s="148">
        <v>3</v>
      </c>
      <c r="AM19" s="148">
        <v>3</v>
      </c>
      <c r="AN19" s="148">
        <v>5</v>
      </c>
      <c r="AO19" s="148">
        <v>1</v>
      </c>
      <c r="AP19" s="148"/>
      <c r="AQ19" s="174"/>
    </row>
    <row r="20" spans="1:47" s="167" customFormat="1" x14ac:dyDescent="0.25">
      <c r="A20" s="171" t="s">
        <v>42</v>
      </c>
      <c r="B20" s="148">
        <v>1</v>
      </c>
      <c r="C20" s="148">
        <v>1</v>
      </c>
      <c r="D20" s="148"/>
      <c r="E20" s="148">
        <v>1</v>
      </c>
      <c r="F20" s="270">
        <v>1</v>
      </c>
      <c r="G20" s="270">
        <v>1</v>
      </c>
      <c r="H20" s="148">
        <v>1</v>
      </c>
      <c r="I20" s="270">
        <v>1</v>
      </c>
      <c r="J20" s="148"/>
      <c r="K20" s="148"/>
      <c r="L20" s="270">
        <v>1</v>
      </c>
      <c r="M20" s="148"/>
      <c r="N20" s="270">
        <v>2</v>
      </c>
      <c r="O20" s="148"/>
      <c r="P20" s="148">
        <v>1</v>
      </c>
      <c r="Q20" s="148">
        <v>1</v>
      </c>
      <c r="R20" s="148">
        <v>1</v>
      </c>
      <c r="S20" s="174"/>
      <c r="V20" s="171" t="s">
        <v>42</v>
      </c>
      <c r="W20" s="148">
        <v>1</v>
      </c>
      <c r="X20" s="148"/>
      <c r="Y20" s="148"/>
      <c r="Z20" s="148">
        <v>1</v>
      </c>
      <c r="AA20" s="148">
        <v>1</v>
      </c>
      <c r="AB20" s="148">
        <v>1</v>
      </c>
      <c r="AC20" s="148">
        <v>1</v>
      </c>
      <c r="AD20" s="148">
        <v>1</v>
      </c>
      <c r="AE20" s="148">
        <v>1</v>
      </c>
      <c r="AF20" s="148">
        <v>1</v>
      </c>
      <c r="AG20" s="148"/>
      <c r="AH20" s="148"/>
      <c r="AI20" s="148"/>
      <c r="AJ20" s="148">
        <v>1</v>
      </c>
      <c r="AK20" s="148">
        <v>1</v>
      </c>
      <c r="AL20" s="148">
        <v>1</v>
      </c>
      <c r="AM20" s="148">
        <v>1</v>
      </c>
      <c r="AN20" s="148">
        <v>1</v>
      </c>
      <c r="AO20" s="148">
        <v>2</v>
      </c>
      <c r="AP20" s="148"/>
      <c r="AQ20" s="174"/>
    </row>
    <row r="21" spans="1:47" s="167" customFormat="1" ht="60" customHeight="1" thickBot="1" x14ac:dyDescent="0.3">
      <c r="A21" s="175" t="s">
        <v>12</v>
      </c>
      <c r="B21" s="176"/>
      <c r="C21" s="176"/>
      <c r="D21" s="176"/>
      <c r="E21" s="176" t="s">
        <v>435</v>
      </c>
      <c r="F21" s="176"/>
      <c r="G21" s="176" t="s">
        <v>454</v>
      </c>
      <c r="H21" s="176"/>
      <c r="I21" s="176"/>
      <c r="J21" s="176"/>
      <c r="K21" s="176"/>
      <c r="L21" s="176"/>
      <c r="M21" s="176"/>
      <c r="N21" s="176"/>
      <c r="O21" s="176"/>
      <c r="P21" s="176"/>
      <c r="Q21" s="176"/>
      <c r="R21" s="176"/>
      <c r="S21" s="177"/>
      <c r="V21" s="175" t="s">
        <v>12</v>
      </c>
      <c r="W21" s="176"/>
      <c r="X21" s="176"/>
      <c r="Y21" s="176"/>
      <c r="Z21" s="176"/>
      <c r="AA21" s="176"/>
      <c r="AB21" s="176"/>
      <c r="AC21" s="176"/>
      <c r="AD21" s="176"/>
      <c r="AE21" s="176"/>
      <c r="AF21" s="176"/>
      <c r="AG21" s="176"/>
      <c r="AH21" s="176"/>
      <c r="AI21" s="176"/>
      <c r="AJ21" s="176"/>
      <c r="AK21" s="176"/>
      <c r="AL21" s="176"/>
      <c r="AM21" s="176"/>
      <c r="AN21" s="176"/>
      <c r="AO21" s="176"/>
      <c r="AP21" s="176"/>
      <c r="AQ21" s="177"/>
    </row>
    <row r="22" spans="1:47" s="167" customFormat="1" ht="15" customHeight="1" x14ac:dyDescent="0.25">
      <c r="A22" s="194"/>
      <c r="B22" s="178"/>
      <c r="C22" s="178"/>
      <c r="D22" s="178"/>
      <c r="E22" s="178"/>
      <c r="F22" s="178"/>
      <c r="G22" s="178"/>
      <c r="H22" s="178"/>
      <c r="I22" s="178"/>
      <c r="J22" s="178"/>
      <c r="K22" s="178"/>
      <c r="L22" s="178"/>
      <c r="M22" s="178"/>
      <c r="N22" s="178"/>
      <c r="O22" s="178"/>
      <c r="P22" s="178"/>
      <c r="Q22" s="178"/>
      <c r="R22" s="178"/>
      <c r="S22" s="178"/>
      <c r="V22" s="194"/>
      <c r="W22" s="178"/>
      <c r="X22" s="178"/>
      <c r="Y22" s="178"/>
      <c r="Z22" s="178"/>
      <c r="AA22" s="178"/>
      <c r="AB22" s="178"/>
      <c r="AC22" s="178"/>
      <c r="AD22" s="178"/>
      <c r="AE22" s="178"/>
      <c r="AF22" s="178"/>
      <c r="AG22" s="178"/>
      <c r="AH22" s="178"/>
      <c r="AI22" s="178"/>
      <c r="AJ22" s="178"/>
      <c r="AK22" s="178"/>
      <c r="AL22" s="178"/>
      <c r="AM22" s="178"/>
      <c r="AN22" s="178"/>
      <c r="AO22" s="178"/>
      <c r="AP22" s="178"/>
      <c r="AQ22" s="178"/>
    </row>
    <row r="23" spans="1:47" x14ac:dyDescent="0.25">
      <c r="A23" s="193" t="s">
        <v>39</v>
      </c>
      <c r="B23" s="193"/>
      <c r="C23" s="193"/>
      <c r="D23" s="193"/>
      <c r="E23" s="193"/>
      <c r="F23" s="193"/>
      <c r="G23" s="193"/>
      <c r="H23" s="193"/>
      <c r="I23" s="193"/>
      <c r="J23" s="193"/>
      <c r="K23" s="193"/>
      <c r="L23" s="193"/>
      <c r="M23" s="193"/>
      <c r="N23" s="193"/>
      <c r="O23" s="193"/>
      <c r="P23" s="193"/>
      <c r="Q23" s="193"/>
      <c r="R23" s="193"/>
      <c r="U23" s="167"/>
      <c r="V23" s="193" t="s">
        <v>39</v>
      </c>
    </row>
    <row r="24" spans="1:47" x14ac:dyDescent="0.25">
      <c r="A24" s="157" t="s">
        <v>21</v>
      </c>
      <c r="B24" s="155"/>
      <c r="C24" s="155"/>
      <c r="D24" s="155"/>
      <c r="E24" s="155"/>
      <c r="F24" s="155"/>
      <c r="G24" s="155"/>
      <c r="H24" s="155"/>
      <c r="I24" s="155"/>
      <c r="J24" s="155"/>
      <c r="K24" s="155"/>
      <c r="L24" s="155"/>
      <c r="M24" s="155"/>
      <c r="N24" s="155"/>
      <c r="O24" s="155"/>
      <c r="P24" s="155"/>
      <c r="Q24" s="155"/>
      <c r="R24" s="155"/>
      <c r="S24" s="155"/>
      <c r="T24" s="158" t="s">
        <v>22</v>
      </c>
      <c r="U24" s="191"/>
      <c r="V24" s="157" t="s">
        <v>21</v>
      </c>
      <c r="W24" s="166"/>
      <c r="X24" s="166"/>
      <c r="Y24" s="166"/>
      <c r="Z24" s="166"/>
      <c r="AA24" s="166"/>
      <c r="AB24" s="166"/>
      <c r="AC24" s="166"/>
      <c r="AD24" s="166"/>
      <c r="AE24" s="166"/>
      <c r="AF24" s="166"/>
      <c r="AG24" s="166"/>
      <c r="AH24" s="166"/>
      <c r="AI24" s="166"/>
      <c r="AJ24" s="166"/>
      <c r="AK24" s="166"/>
      <c r="AL24" s="166"/>
      <c r="AM24" s="166"/>
      <c r="AN24" s="166"/>
      <c r="AO24" s="166"/>
      <c r="AP24" s="166"/>
      <c r="AQ24" s="166"/>
      <c r="AR24" s="158" t="s">
        <v>22</v>
      </c>
      <c r="AS24" s="220"/>
      <c r="AT24" s="220"/>
      <c r="AU24" s="228" t="s">
        <v>359</v>
      </c>
    </row>
    <row r="25" spans="1:47" x14ac:dyDescent="0.25">
      <c r="A25" s="156">
        <v>1</v>
      </c>
      <c r="B25" s="156">
        <f t="shared" ref="B25:Q40" si="0">IF($A25&lt;B$18,0,IF($A25=B$18,B$17,IF($A25&gt;(((B$19-1)*B$20)+B$18),0,IF(ROUND(($A25-B$18)/B$20,0)=ROUND(($A25-B$18)/B$20,1),B$17,0))))</f>
        <v>20000</v>
      </c>
      <c r="C25" s="156">
        <f t="shared" si="0"/>
        <v>933333.33333333337</v>
      </c>
      <c r="D25" s="156">
        <f t="shared" si="0"/>
        <v>0</v>
      </c>
      <c r="E25" s="156">
        <f t="shared" si="0"/>
        <v>70000</v>
      </c>
      <c r="F25" s="156">
        <f t="shared" si="0"/>
        <v>0</v>
      </c>
      <c r="G25" s="156">
        <f t="shared" si="0"/>
        <v>0</v>
      </c>
      <c r="H25" s="156">
        <f t="shared" si="0"/>
        <v>5000</v>
      </c>
      <c r="I25" s="156">
        <f t="shared" si="0"/>
        <v>0</v>
      </c>
      <c r="J25" s="156">
        <f t="shared" si="0"/>
        <v>0</v>
      </c>
      <c r="K25" s="156">
        <f t="shared" si="0"/>
        <v>0</v>
      </c>
      <c r="L25" s="156">
        <f t="shared" si="0"/>
        <v>0</v>
      </c>
      <c r="M25" s="156">
        <f t="shared" si="0"/>
        <v>0</v>
      </c>
      <c r="N25" s="156">
        <f t="shared" si="0"/>
        <v>0</v>
      </c>
      <c r="O25" s="156">
        <f t="shared" si="0"/>
        <v>0</v>
      </c>
      <c r="P25" s="156">
        <f t="shared" si="0"/>
        <v>28000</v>
      </c>
      <c r="Q25" s="156">
        <f t="shared" si="0"/>
        <v>0</v>
      </c>
      <c r="R25" s="156">
        <f t="shared" ref="L25:S40" si="1">IF($A25&lt;R$18,0,IF($A25=R$18,R$17,IF($A25&gt;(((R$19-1)*R$20)+R$18),0,IF(ROUND(($A25-R$18)/R$20,0)=ROUND(($A25-R$18)/R$20,1),R$17,0))))</f>
        <v>0</v>
      </c>
      <c r="S25" s="156">
        <f t="shared" si="1"/>
        <v>0</v>
      </c>
      <c r="T25" s="159">
        <f>SUM(B25:S25)</f>
        <v>1056333.3333333335</v>
      </c>
      <c r="U25" s="192"/>
      <c r="V25" s="156">
        <v>1</v>
      </c>
      <c r="W25" s="156">
        <f t="shared" ref="W25:AO40" si="2">IF($A25&lt;W$18,0,IF($A25=W$18,W$17,IF($A25&gt;(((W$19-1)*W$20)+W$18),0,IF(ROUND(($A25-W$18)/W$20,0)=ROUND(($A25-W$18)/W$20,1),W$17,0))))</f>
        <v>50000</v>
      </c>
      <c r="X25" s="156">
        <f t="shared" si="2"/>
        <v>0</v>
      </c>
      <c r="Y25" s="156">
        <f t="shared" si="2"/>
        <v>0</v>
      </c>
      <c r="Z25" s="156">
        <f t="shared" si="2"/>
        <v>40000</v>
      </c>
      <c r="AA25" s="156">
        <f t="shared" si="2"/>
        <v>30000</v>
      </c>
      <c r="AB25" s="156">
        <f t="shared" si="2"/>
        <v>95000</v>
      </c>
      <c r="AC25" s="156">
        <f t="shared" si="2"/>
        <v>20000</v>
      </c>
      <c r="AD25" s="156">
        <f t="shared" si="2"/>
        <v>0</v>
      </c>
      <c r="AE25" s="156">
        <f t="shared" si="2"/>
        <v>0</v>
      </c>
      <c r="AF25" s="156">
        <f t="shared" ref="AF25:AF40" si="3">IF($A25&lt;AF$18,0,IF($A25=AF$18,AF$17,IF($A25&gt;(((AF$19-1)*AF$20)+AF$18),0,IF(ROUND(($A25-AF$18)/AF$20,0)=ROUND(($A25-AF$18)/AF$20,1),AF$17,0))))</f>
        <v>10000</v>
      </c>
      <c r="AG25" s="156">
        <f t="shared" ref="AG25:AG49" si="4">IF($A25&lt;AG$18,0,IF($A25=AG$18,AG$17,IF($A25&gt;(((AG$19-1)*AG$20)+AG$18),0,IF(ROUND(($A25-AG$18)/AG$20,0)=ROUND(($A25-AG$18)/AG$20,1),AG$17,0))))</f>
        <v>0</v>
      </c>
      <c r="AH25" s="156">
        <f t="shared" si="2"/>
        <v>0</v>
      </c>
      <c r="AI25" s="156">
        <f t="shared" si="2"/>
        <v>0</v>
      </c>
      <c r="AJ25" s="156">
        <f t="shared" si="2"/>
        <v>75000</v>
      </c>
      <c r="AK25" s="156">
        <f t="shared" si="2"/>
        <v>30000</v>
      </c>
      <c r="AL25" s="156">
        <f t="shared" si="2"/>
        <v>16000</v>
      </c>
      <c r="AM25" s="156">
        <f t="shared" si="2"/>
        <v>12000</v>
      </c>
      <c r="AN25" s="156">
        <f t="shared" si="2"/>
        <v>38000</v>
      </c>
      <c r="AO25" s="156">
        <f t="shared" si="2"/>
        <v>0</v>
      </c>
      <c r="AP25" s="156">
        <f t="shared" ref="AP25:AP49" si="5">IF($A25&lt;AP$18,0,IF($A25=AP$18,AP$17,IF($A25&gt;(((AP$19-1)*AP$20)+AP$18),0,IF(ROUND(($A25-AP$18)/AP$20,0)=ROUND(($A25-AP$18)/AP$20,1),AP$17,0))))</f>
        <v>0</v>
      </c>
      <c r="AQ25" s="156">
        <f t="shared" ref="AJ25:AQ40" si="6">IF($A25&lt;AQ$18,0,IF($A25=AQ$18,AQ$17,IF($A25&gt;(((AQ$19-1)*AQ$20)+AQ$18),0,IF(ROUND(($A25-AQ$18)/AQ$20,0)=ROUND(($A25-AQ$18)/AQ$20,1),AQ$17,0))))</f>
        <v>0</v>
      </c>
      <c r="AR25" s="159">
        <f>SUM(W25:AQ25)</f>
        <v>416000</v>
      </c>
      <c r="AS25" s="220"/>
      <c r="AT25" s="220"/>
      <c r="AU25" s="220">
        <f>T25+AR25</f>
        <v>1472333.3333333335</v>
      </c>
    </row>
    <row r="26" spans="1:47" x14ac:dyDescent="0.25">
      <c r="A26" s="156">
        <v>2</v>
      </c>
      <c r="B26" s="156">
        <f t="shared" si="0"/>
        <v>20000</v>
      </c>
      <c r="C26" s="156">
        <f t="shared" si="0"/>
        <v>933333.33333333337</v>
      </c>
      <c r="D26" s="156">
        <f t="shared" si="0"/>
        <v>0</v>
      </c>
      <c r="E26" s="156">
        <f t="shared" si="0"/>
        <v>70000</v>
      </c>
      <c r="F26" s="156">
        <f t="shared" si="0"/>
        <v>0</v>
      </c>
      <c r="G26" s="156">
        <f t="shared" si="0"/>
        <v>0</v>
      </c>
      <c r="H26" s="156">
        <f t="shared" si="0"/>
        <v>5000</v>
      </c>
      <c r="I26" s="156">
        <f t="shared" si="0"/>
        <v>0</v>
      </c>
      <c r="J26" s="156">
        <f t="shared" si="0"/>
        <v>0</v>
      </c>
      <c r="K26" s="156">
        <f t="shared" si="0"/>
        <v>0</v>
      </c>
      <c r="L26" s="156">
        <f t="shared" si="1"/>
        <v>20000</v>
      </c>
      <c r="M26" s="156">
        <f t="shared" si="1"/>
        <v>0</v>
      </c>
      <c r="N26" s="156">
        <f t="shared" si="1"/>
        <v>10000</v>
      </c>
      <c r="O26" s="156">
        <f t="shared" si="1"/>
        <v>0</v>
      </c>
      <c r="P26" s="156">
        <f t="shared" si="1"/>
        <v>28000</v>
      </c>
      <c r="Q26" s="156">
        <f t="shared" si="1"/>
        <v>0</v>
      </c>
      <c r="R26" s="156">
        <f t="shared" si="1"/>
        <v>0</v>
      </c>
      <c r="S26" s="156">
        <f t="shared" si="1"/>
        <v>0</v>
      </c>
      <c r="T26" s="159">
        <f t="shared" ref="T26:T49" si="7">SUM(B26:S26)</f>
        <v>1086333.3333333335</v>
      </c>
      <c r="U26" s="192"/>
      <c r="V26" s="156">
        <v>2</v>
      </c>
      <c r="W26" s="156">
        <f t="shared" si="2"/>
        <v>50000</v>
      </c>
      <c r="X26" s="156">
        <f t="shared" si="2"/>
        <v>0</v>
      </c>
      <c r="Y26" s="156">
        <f t="shared" si="2"/>
        <v>0</v>
      </c>
      <c r="Z26" s="156">
        <f t="shared" si="2"/>
        <v>40000</v>
      </c>
      <c r="AA26" s="156">
        <f t="shared" si="2"/>
        <v>30000</v>
      </c>
      <c r="AB26" s="156">
        <f t="shared" si="2"/>
        <v>95000</v>
      </c>
      <c r="AC26" s="156">
        <f t="shared" si="2"/>
        <v>20000</v>
      </c>
      <c r="AD26" s="156">
        <f t="shared" si="2"/>
        <v>20000</v>
      </c>
      <c r="AE26" s="156">
        <f t="shared" si="2"/>
        <v>0</v>
      </c>
      <c r="AF26" s="156">
        <f t="shared" si="3"/>
        <v>10000</v>
      </c>
      <c r="AG26" s="156">
        <f t="shared" si="4"/>
        <v>0</v>
      </c>
      <c r="AH26" s="156">
        <f t="shared" si="2"/>
        <v>0</v>
      </c>
      <c r="AI26" s="156">
        <f t="shared" si="2"/>
        <v>0</v>
      </c>
      <c r="AJ26" s="156">
        <f t="shared" si="6"/>
        <v>75000</v>
      </c>
      <c r="AK26" s="156">
        <f t="shared" si="6"/>
        <v>30000</v>
      </c>
      <c r="AL26" s="156">
        <f t="shared" si="6"/>
        <v>16000</v>
      </c>
      <c r="AM26" s="156">
        <f t="shared" si="6"/>
        <v>12000</v>
      </c>
      <c r="AN26" s="156">
        <f t="shared" si="6"/>
        <v>38000</v>
      </c>
      <c r="AO26" s="156">
        <f t="shared" si="6"/>
        <v>10000</v>
      </c>
      <c r="AP26" s="156">
        <f t="shared" si="5"/>
        <v>0</v>
      </c>
      <c r="AQ26" s="156">
        <f t="shared" si="6"/>
        <v>0</v>
      </c>
      <c r="AR26" s="159">
        <f t="shared" ref="AR26:AR49" si="8">SUM(W26:AQ26)</f>
        <v>446000</v>
      </c>
      <c r="AS26" s="220"/>
      <c r="AT26" s="220"/>
      <c r="AU26" s="220">
        <f t="shared" ref="AU26:AU48" si="9">T26+AR26</f>
        <v>1532333.3333333335</v>
      </c>
    </row>
    <row r="27" spans="1:47" x14ac:dyDescent="0.25">
      <c r="A27" s="156">
        <v>3</v>
      </c>
      <c r="B27" s="156">
        <f t="shared" si="0"/>
        <v>20000</v>
      </c>
      <c r="C27" s="156">
        <f t="shared" si="0"/>
        <v>933333.33333333337</v>
      </c>
      <c r="D27" s="156">
        <f t="shared" si="0"/>
        <v>0</v>
      </c>
      <c r="E27" s="156">
        <f t="shared" si="0"/>
        <v>70000</v>
      </c>
      <c r="F27" s="156">
        <f t="shared" si="0"/>
        <v>0</v>
      </c>
      <c r="G27" s="156">
        <f t="shared" si="0"/>
        <v>0</v>
      </c>
      <c r="H27" s="156">
        <f t="shared" si="0"/>
        <v>5000</v>
      </c>
      <c r="I27" s="156">
        <f t="shared" si="0"/>
        <v>0</v>
      </c>
      <c r="J27" s="156">
        <f t="shared" si="0"/>
        <v>0</v>
      </c>
      <c r="K27" s="156">
        <f t="shared" si="0"/>
        <v>0</v>
      </c>
      <c r="L27" s="156">
        <f t="shared" si="1"/>
        <v>0</v>
      </c>
      <c r="M27" s="156">
        <f t="shared" si="1"/>
        <v>0</v>
      </c>
      <c r="N27" s="156">
        <f t="shared" si="1"/>
        <v>0</v>
      </c>
      <c r="O27" s="156">
        <f t="shared" si="1"/>
        <v>0</v>
      </c>
      <c r="P27" s="156">
        <f t="shared" si="1"/>
        <v>28000</v>
      </c>
      <c r="Q27" s="156">
        <f t="shared" si="1"/>
        <v>0</v>
      </c>
      <c r="R27" s="156">
        <f t="shared" si="1"/>
        <v>0</v>
      </c>
      <c r="S27" s="156">
        <f t="shared" si="1"/>
        <v>0</v>
      </c>
      <c r="T27" s="159">
        <f t="shared" si="7"/>
        <v>1056333.3333333335</v>
      </c>
      <c r="U27" s="192"/>
      <c r="V27" s="156">
        <v>3</v>
      </c>
      <c r="W27" s="156">
        <f t="shared" si="2"/>
        <v>50000</v>
      </c>
      <c r="X27" s="156">
        <f t="shared" si="2"/>
        <v>0</v>
      </c>
      <c r="Y27" s="156">
        <f t="shared" si="2"/>
        <v>0</v>
      </c>
      <c r="Z27" s="156">
        <f t="shared" si="2"/>
        <v>40000</v>
      </c>
      <c r="AA27" s="156">
        <f t="shared" si="2"/>
        <v>30000</v>
      </c>
      <c r="AB27" s="156">
        <f t="shared" si="2"/>
        <v>95000</v>
      </c>
      <c r="AC27" s="156">
        <f t="shared" si="2"/>
        <v>20000</v>
      </c>
      <c r="AD27" s="156">
        <f t="shared" si="2"/>
        <v>0</v>
      </c>
      <c r="AE27" s="156">
        <f t="shared" si="2"/>
        <v>15000</v>
      </c>
      <c r="AF27" s="156">
        <f t="shared" si="3"/>
        <v>10000</v>
      </c>
      <c r="AG27" s="156">
        <f t="shared" si="4"/>
        <v>0</v>
      </c>
      <c r="AH27" s="156">
        <f t="shared" si="2"/>
        <v>0</v>
      </c>
      <c r="AI27" s="156">
        <f t="shared" si="2"/>
        <v>0</v>
      </c>
      <c r="AJ27" s="156">
        <f t="shared" si="6"/>
        <v>75000</v>
      </c>
      <c r="AK27" s="156">
        <f t="shared" si="6"/>
        <v>30000</v>
      </c>
      <c r="AL27" s="156">
        <f t="shared" si="6"/>
        <v>16000</v>
      </c>
      <c r="AM27" s="156">
        <f t="shared" si="6"/>
        <v>12000</v>
      </c>
      <c r="AN27" s="156">
        <f t="shared" si="6"/>
        <v>38000</v>
      </c>
      <c r="AO27" s="156">
        <f t="shared" si="6"/>
        <v>0</v>
      </c>
      <c r="AP27" s="156">
        <f t="shared" si="5"/>
        <v>0</v>
      </c>
      <c r="AQ27" s="156">
        <f t="shared" si="6"/>
        <v>0</v>
      </c>
      <c r="AR27" s="159">
        <f t="shared" si="8"/>
        <v>431000</v>
      </c>
      <c r="AS27" s="220"/>
      <c r="AT27" s="220"/>
      <c r="AU27" s="220">
        <f t="shared" si="9"/>
        <v>1487333.3333333335</v>
      </c>
    </row>
    <row r="28" spans="1:47" x14ac:dyDescent="0.25">
      <c r="A28" s="156">
        <v>4</v>
      </c>
      <c r="B28" s="156">
        <f t="shared" si="0"/>
        <v>0</v>
      </c>
      <c r="C28" s="156">
        <f t="shared" si="0"/>
        <v>933333.33333333337</v>
      </c>
      <c r="D28" s="156">
        <f t="shared" si="0"/>
        <v>0</v>
      </c>
      <c r="E28" s="156">
        <f t="shared" si="0"/>
        <v>70000</v>
      </c>
      <c r="F28" s="156">
        <f t="shared" si="0"/>
        <v>0</v>
      </c>
      <c r="G28" s="156">
        <f t="shared" si="0"/>
        <v>0</v>
      </c>
      <c r="H28" s="156">
        <f t="shared" si="0"/>
        <v>5000</v>
      </c>
      <c r="I28" s="156">
        <f t="shared" si="0"/>
        <v>0</v>
      </c>
      <c r="J28" s="156">
        <f t="shared" si="0"/>
        <v>0</v>
      </c>
      <c r="K28" s="156">
        <f t="shared" si="0"/>
        <v>0</v>
      </c>
      <c r="L28" s="156">
        <f t="shared" si="1"/>
        <v>0</v>
      </c>
      <c r="M28" s="156">
        <f t="shared" si="1"/>
        <v>0</v>
      </c>
      <c r="N28" s="156">
        <f t="shared" si="1"/>
        <v>0</v>
      </c>
      <c r="O28" s="156">
        <f t="shared" si="1"/>
        <v>0</v>
      </c>
      <c r="P28" s="156">
        <f t="shared" si="1"/>
        <v>28000</v>
      </c>
      <c r="Q28" s="156">
        <f t="shared" si="1"/>
        <v>0</v>
      </c>
      <c r="R28" s="156">
        <f t="shared" si="1"/>
        <v>0</v>
      </c>
      <c r="S28" s="156">
        <f t="shared" si="1"/>
        <v>0</v>
      </c>
      <c r="T28" s="159">
        <f t="shared" si="7"/>
        <v>1036333.3333333334</v>
      </c>
      <c r="U28" s="192"/>
      <c r="V28" s="156">
        <v>4</v>
      </c>
      <c r="W28" s="156">
        <f t="shared" si="2"/>
        <v>50000</v>
      </c>
      <c r="X28" s="156">
        <f t="shared" si="2"/>
        <v>0</v>
      </c>
      <c r="Y28" s="156">
        <f t="shared" si="2"/>
        <v>0</v>
      </c>
      <c r="Z28" s="156">
        <f t="shared" si="2"/>
        <v>0</v>
      </c>
      <c r="AA28" s="156">
        <f t="shared" si="2"/>
        <v>0</v>
      </c>
      <c r="AB28" s="156">
        <f t="shared" si="2"/>
        <v>95000</v>
      </c>
      <c r="AC28" s="156">
        <f t="shared" si="2"/>
        <v>20000</v>
      </c>
      <c r="AD28" s="156">
        <f t="shared" si="2"/>
        <v>0</v>
      </c>
      <c r="AE28" s="156">
        <f t="shared" si="2"/>
        <v>0</v>
      </c>
      <c r="AF28" s="156">
        <f t="shared" si="3"/>
        <v>10000</v>
      </c>
      <c r="AG28" s="156">
        <f t="shared" si="4"/>
        <v>0</v>
      </c>
      <c r="AH28" s="156">
        <f t="shared" si="2"/>
        <v>0</v>
      </c>
      <c r="AI28" s="156">
        <f t="shared" si="2"/>
        <v>0</v>
      </c>
      <c r="AJ28" s="156">
        <f t="shared" si="6"/>
        <v>75000</v>
      </c>
      <c r="AK28" s="156">
        <f t="shared" si="6"/>
        <v>30000</v>
      </c>
      <c r="AL28" s="156">
        <f t="shared" si="6"/>
        <v>0</v>
      </c>
      <c r="AM28" s="156">
        <f t="shared" si="6"/>
        <v>0</v>
      </c>
      <c r="AN28" s="156">
        <f t="shared" si="6"/>
        <v>38000</v>
      </c>
      <c r="AO28" s="156">
        <f t="shared" si="6"/>
        <v>0</v>
      </c>
      <c r="AP28" s="156">
        <f t="shared" si="5"/>
        <v>0</v>
      </c>
      <c r="AQ28" s="156">
        <f t="shared" si="6"/>
        <v>0</v>
      </c>
      <c r="AR28" s="159">
        <f t="shared" si="8"/>
        <v>318000</v>
      </c>
      <c r="AS28" s="220"/>
      <c r="AT28" s="220"/>
      <c r="AU28" s="220">
        <f t="shared" si="9"/>
        <v>1354333.3333333335</v>
      </c>
    </row>
    <row r="29" spans="1:47" x14ac:dyDescent="0.25">
      <c r="A29" s="156">
        <v>5</v>
      </c>
      <c r="B29" s="156">
        <f t="shared" si="0"/>
        <v>0</v>
      </c>
      <c r="C29" s="156">
        <f t="shared" si="0"/>
        <v>933333.33333333337</v>
      </c>
      <c r="D29" s="156">
        <f t="shared" si="0"/>
        <v>0</v>
      </c>
      <c r="E29" s="156">
        <f t="shared" si="0"/>
        <v>70000</v>
      </c>
      <c r="F29" s="156">
        <f t="shared" si="0"/>
        <v>0</v>
      </c>
      <c r="G29" s="156">
        <f t="shared" si="0"/>
        <v>0</v>
      </c>
      <c r="H29" s="156">
        <f t="shared" si="0"/>
        <v>5000</v>
      </c>
      <c r="I29" s="156">
        <f t="shared" si="0"/>
        <v>0</v>
      </c>
      <c r="J29" s="156">
        <f t="shared" si="0"/>
        <v>0</v>
      </c>
      <c r="K29" s="156">
        <f t="shared" si="0"/>
        <v>0</v>
      </c>
      <c r="L29" s="156">
        <f t="shared" si="1"/>
        <v>0</v>
      </c>
      <c r="M29" s="156">
        <f t="shared" si="1"/>
        <v>0</v>
      </c>
      <c r="N29" s="156">
        <f t="shared" si="1"/>
        <v>0</v>
      </c>
      <c r="O29" s="156">
        <f t="shared" si="1"/>
        <v>0</v>
      </c>
      <c r="P29" s="156">
        <f t="shared" si="1"/>
        <v>28000</v>
      </c>
      <c r="Q29" s="156">
        <f t="shared" si="1"/>
        <v>0</v>
      </c>
      <c r="R29" s="156">
        <f t="shared" si="1"/>
        <v>0</v>
      </c>
      <c r="S29" s="156">
        <f t="shared" si="1"/>
        <v>0</v>
      </c>
      <c r="T29" s="159">
        <f t="shared" si="7"/>
        <v>1036333.3333333334</v>
      </c>
      <c r="U29" s="192"/>
      <c r="V29" s="156">
        <v>5</v>
      </c>
      <c r="W29" s="156">
        <f t="shared" si="2"/>
        <v>0</v>
      </c>
      <c r="X29" s="156">
        <f t="shared" si="2"/>
        <v>0</v>
      </c>
      <c r="Y29" s="156">
        <f t="shared" si="2"/>
        <v>0</v>
      </c>
      <c r="Z29" s="156">
        <f t="shared" si="2"/>
        <v>0</v>
      </c>
      <c r="AA29" s="156">
        <f t="shared" si="2"/>
        <v>0</v>
      </c>
      <c r="AB29" s="156">
        <f t="shared" si="2"/>
        <v>95000</v>
      </c>
      <c r="AC29" s="156">
        <f t="shared" si="2"/>
        <v>0</v>
      </c>
      <c r="AD29" s="156">
        <f t="shared" si="2"/>
        <v>0</v>
      </c>
      <c r="AE29" s="156">
        <f t="shared" si="2"/>
        <v>0</v>
      </c>
      <c r="AF29" s="156">
        <f t="shared" si="3"/>
        <v>0</v>
      </c>
      <c r="AG29" s="156">
        <f t="shared" si="4"/>
        <v>0</v>
      </c>
      <c r="AH29" s="156">
        <f t="shared" si="2"/>
        <v>0</v>
      </c>
      <c r="AI29" s="156">
        <f t="shared" si="2"/>
        <v>0</v>
      </c>
      <c r="AJ29" s="156">
        <f t="shared" si="2"/>
        <v>75000</v>
      </c>
      <c r="AK29" s="156">
        <f t="shared" si="2"/>
        <v>30000</v>
      </c>
      <c r="AL29" s="156">
        <f t="shared" si="2"/>
        <v>0</v>
      </c>
      <c r="AM29" s="156">
        <f t="shared" si="2"/>
        <v>0</v>
      </c>
      <c r="AN29" s="156">
        <f t="shared" si="2"/>
        <v>38000</v>
      </c>
      <c r="AO29" s="156">
        <f t="shared" si="2"/>
        <v>0</v>
      </c>
      <c r="AP29" s="156">
        <f t="shared" si="5"/>
        <v>0</v>
      </c>
      <c r="AQ29" s="156">
        <f t="shared" si="6"/>
        <v>0</v>
      </c>
      <c r="AR29" s="159">
        <f t="shared" si="8"/>
        <v>238000</v>
      </c>
      <c r="AS29" s="220"/>
      <c r="AT29" s="220"/>
      <c r="AU29" s="220">
        <f t="shared" si="9"/>
        <v>1274333.3333333335</v>
      </c>
    </row>
    <row r="30" spans="1:47" x14ac:dyDescent="0.25">
      <c r="A30" s="156">
        <v>6</v>
      </c>
      <c r="B30" s="156">
        <f t="shared" si="0"/>
        <v>0</v>
      </c>
      <c r="C30" s="156">
        <f t="shared" si="0"/>
        <v>0</v>
      </c>
      <c r="D30" s="156">
        <f t="shared" si="0"/>
        <v>0</v>
      </c>
      <c r="E30" s="156">
        <f t="shared" si="0"/>
        <v>0</v>
      </c>
      <c r="F30" s="156">
        <f t="shared" si="0"/>
        <v>40000</v>
      </c>
      <c r="G30" s="156">
        <f t="shared" si="0"/>
        <v>30000</v>
      </c>
      <c r="H30" s="156">
        <f t="shared" si="0"/>
        <v>0</v>
      </c>
      <c r="I30" s="156">
        <f t="shared" si="0"/>
        <v>15000</v>
      </c>
      <c r="J30" s="156">
        <f t="shared" si="0"/>
        <v>0</v>
      </c>
      <c r="K30" s="156">
        <f t="shared" si="0"/>
        <v>0</v>
      </c>
      <c r="L30" s="156">
        <f t="shared" si="1"/>
        <v>0</v>
      </c>
      <c r="M30" s="156">
        <f t="shared" si="1"/>
        <v>0</v>
      </c>
      <c r="N30" s="156">
        <f t="shared" si="1"/>
        <v>0</v>
      </c>
      <c r="O30" s="156">
        <f t="shared" si="1"/>
        <v>0</v>
      </c>
      <c r="P30" s="156">
        <f t="shared" si="1"/>
        <v>0</v>
      </c>
      <c r="Q30" s="156">
        <f t="shared" si="1"/>
        <v>16000</v>
      </c>
      <c r="R30" s="156">
        <f t="shared" si="1"/>
        <v>12000</v>
      </c>
      <c r="S30" s="156">
        <f t="shared" si="1"/>
        <v>0</v>
      </c>
      <c r="T30" s="159">
        <f t="shared" si="7"/>
        <v>113000</v>
      </c>
      <c r="U30" s="192"/>
      <c r="V30" s="156">
        <v>6</v>
      </c>
      <c r="W30" s="156">
        <f t="shared" si="2"/>
        <v>0</v>
      </c>
      <c r="X30" s="156">
        <f t="shared" si="2"/>
        <v>0</v>
      </c>
      <c r="Y30" s="156">
        <f t="shared" si="2"/>
        <v>0</v>
      </c>
      <c r="Z30" s="156">
        <f t="shared" si="2"/>
        <v>0</v>
      </c>
      <c r="AA30" s="156">
        <f t="shared" si="2"/>
        <v>0</v>
      </c>
      <c r="AB30" s="156">
        <f t="shared" si="2"/>
        <v>0</v>
      </c>
      <c r="AC30" s="156">
        <f t="shared" si="2"/>
        <v>0</v>
      </c>
      <c r="AD30" s="156">
        <f t="shared" si="2"/>
        <v>0</v>
      </c>
      <c r="AE30" s="156">
        <f t="shared" si="2"/>
        <v>0</v>
      </c>
      <c r="AF30" s="156">
        <f t="shared" si="3"/>
        <v>0</v>
      </c>
      <c r="AG30" s="156">
        <f t="shared" si="4"/>
        <v>0</v>
      </c>
      <c r="AH30" s="156">
        <f t="shared" si="2"/>
        <v>0</v>
      </c>
      <c r="AI30" s="156">
        <f t="shared" si="2"/>
        <v>0</v>
      </c>
      <c r="AJ30" s="156">
        <f t="shared" si="2"/>
        <v>0</v>
      </c>
      <c r="AK30" s="156">
        <f t="shared" si="2"/>
        <v>0</v>
      </c>
      <c r="AL30" s="156">
        <f t="shared" si="2"/>
        <v>0</v>
      </c>
      <c r="AM30" s="156">
        <f t="shared" si="2"/>
        <v>0</v>
      </c>
      <c r="AN30" s="156">
        <f t="shared" si="2"/>
        <v>0</v>
      </c>
      <c r="AO30" s="156">
        <f t="shared" si="2"/>
        <v>0</v>
      </c>
      <c r="AP30" s="156">
        <f t="shared" si="5"/>
        <v>0</v>
      </c>
      <c r="AQ30" s="156">
        <f t="shared" si="6"/>
        <v>0</v>
      </c>
      <c r="AR30" s="159">
        <f t="shared" si="8"/>
        <v>0</v>
      </c>
      <c r="AS30" s="220"/>
      <c r="AT30" s="220"/>
      <c r="AU30" s="220">
        <f t="shared" si="9"/>
        <v>113000</v>
      </c>
    </row>
    <row r="31" spans="1:47" x14ac:dyDescent="0.25">
      <c r="A31" s="156">
        <v>7</v>
      </c>
      <c r="B31" s="156">
        <f t="shared" si="0"/>
        <v>0</v>
      </c>
      <c r="C31" s="156">
        <f t="shared" si="0"/>
        <v>0</v>
      </c>
      <c r="D31" s="156">
        <f t="shared" si="0"/>
        <v>0</v>
      </c>
      <c r="E31" s="156">
        <f t="shared" si="0"/>
        <v>0</v>
      </c>
      <c r="F31" s="156">
        <f t="shared" si="0"/>
        <v>40000</v>
      </c>
      <c r="G31" s="156">
        <f t="shared" si="0"/>
        <v>30000</v>
      </c>
      <c r="H31" s="156">
        <f t="shared" si="0"/>
        <v>0</v>
      </c>
      <c r="I31" s="156">
        <f t="shared" si="0"/>
        <v>0</v>
      </c>
      <c r="J31" s="156">
        <f t="shared" si="0"/>
        <v>0</v>
      </c>
      <c r="K31" s="156">
        <f t="shared" si="0"/>
        <v>0</v>
      </c>
      <c r="L31" s="156">
        <f t="shared" si="1"/>
        <v>0</v>
      </c>
      <c r="M31" s="156">
        <f t="shared" si="1"/>
        <v>0</v>
      </c>
      <c r="N31" s="156">
        <f t="shared" si="1"/>
        <v>0</v>
      </c>
      <c r="O31" s="156">
        <f t="shared" si="1"/>
        <v>0</v>
      </c>
      <c r="P31" s="156">
        <f t="shared" si="1"/>
        <v>0</v>
      </c>
      <c r="Q31" s="156">
        <f t="shared" si="1"/>
        <v>16000</v>
      </c>
      <c r="R31" s="156">
        <f t="shared" si="1"/>
        <v>12000</v>
      </c>
      <c r="S31" s="156">
        <f t="shared" si="1"/>
        <v>0</v>
      </c>
      <c r="T31" s="159">
        <f t="shared" si="7"/>
        <v>98000</v>
      </c>
      <c r="U31" s="192"/>
      <c r="V31" s="156">
        <v>7</v>
      </c>
      <c r="W31" s="156">
        <f t="shared" si="2"/>
        <v>0</v>
      </c>
      <c r="X31" s="156">
        <f t="shared" si="2"/>
        <v>0</v>
      </c>
      <c r="Y31" s="156">
        <f t="shared" si="2"/>
        <v>0</v>
      </c>
      <c r="Z31" s="156">
        <f t="shared" si="2"/>
        <v>0</v>
      </c>
      <c r="AA31" s="156">
        <f t="shared" si="2"/>
        <v>0</v>
      </c>
      <c r="AB31" s="156">
        <f t="shared" si="2"/>
        <v>0</v>
      </c>
      <c r="AC31" s="156">
        <f t="shared" si="2"/>
        <v>0</v>
      </c>
      <c r="AD31" s="156">
        <f t="shared" si="2"/>
        <v>0</v>
      </c>
      <c r="AE31" s="156">
        <f t="shared" si="2"/>
        <v>0</v>
      </c>
      <c r="AF31" s="156">
        <f t="shared" si="3"/>
        <v>0</v>
      </c>
      <c r="AG31" s="156">
        <f t="shared" si="4"/>
        <v>0</v>
      </c>
      <c r="AH31" s="156">
        <f t="shared" si="2"/>
        <v>0</v>
      </c>
      <c r="AI31" s="156">
        <f t="shared" si="2"/>
        <v>0</v>
      </c>
      <c r="AJ31" s="156">
        <f t="shared" si="2"/>
        <v>0</v>
      </c>
      <c r="AK31" s="156">
        <f t="shared" si="2"/>
        <v>0</v>
      </c>
      <c r="AL31" s="156">
        <f t="shared" si="2"/>
        <v>0</v>
      </c>
      <c r="AM31" s="156">
        <f t="shared" si="2"/>
        <v>0</v>
      </c>
      <c r="AN31" s="156">
        <f t="shared" si="2"/>
        <v>0</v>
      </c>
      <c r="AO31" s="156">
        <f t="shared" si="2"/>
        <v>0</v>
      </c>
      <c r="AP31" s="156">
        <f t="shared" si="5"/>
        <v>0</v>
      </c>
      <c r="AQ31" s="156">
        <f t="shared" si="6"/>
        <v>0</v>
      </c>
      <c r="AR31" s="159">
        <f t="shared" si="8"/>
        <v>0</v>
      </c>
      <c r="AS31" s="220"/>
      <c r="AT31" s="220"/>
      <c r="AU31" s="220">
        <f t="shared" si="9"/>
        <v>98000</v>
      </c>
    </row>
    <row r="32" spans="1:47" x14ac:dyDescent="0.25">
      <c r="A32" s="156">
        <v>8</v>
      </c>
      <c r="B32" s="156">
        <f t="shared" si="0"/>
        <v>0</v>
      </c>
      <c r="C32" s="156">
        <f t="shared" si="0"/>
        <v>0</v>
      </c>
      <c r="D32" s="156">
        <f t="shared" si="0"/>
        <v>0</v>
      </c>
      <c r="E32" s="156">
        <f t="shared" si="0"/>
        <v>0</v>
      </c>
      <c r="F32" s="156">
        <f t="shared" si="0"/>
        <v>40000</v>
      </c>
      <c r="G32" s="156">
        <f t="shared" si="0"/>
        <v>30000</v>
      </c>
      <c r="H32" s="156">
        <f t="shared" si="0"/>
        <v>0</v>
      </c>
      <c r="I32" s="156">
        <f t="shared" si="0"/>
        <v>0</v>
      </c>
      <c r="J32" s="156">
        <f t="shared" si="0"/>
        <v>0</v>
      </c>
      <c r="K32" s="156">
        <f t="shared" si="0"/>
        <v>0</v>
      </c>
      <c r="L32" s="156">
        <f t="shared" si="1"/>
        <v>0</v>
      </c>
      <c r="M32" s="156">
        <f t="shared" si="1"/>
        <v>0</v>
      </c>
      <c r="N32" s="156">
        <f t="shared" si="1"/>
        <v>0</v>
      </c>
      <c r="O32" s="156">
        <f t="shared" si="1"/>
        <v>0</v>
      </c>
      <c r="P32" s="156">
        <f t="shared" si="1"/>
        <v>0</v>
      </c>
      <c r="Q32" s="156">
        <f t="shared" si="1"/>
        <v>16000</v>
      </c>
      <c r="R32" s="156">
        <f t="shared" si="1"/>
        <v>12000</v>
      </c>
      <c r="S32" s="156">
        <f t="shared" si="1"/>
        <v>0</v>
      </c>
      <c r="T32" s="159">
        <f t="shared" si="7"/>
        <v>98000</v>
      </c>
      <c r="U32" s="192"/>
      <c r="V32" s="156">
        <v>8</v>
      </c>
      <c r="W32" s="156">
        <f t="shared" si="2"/>
        <v>0</v>
      </c>
      <c r="X32" s="156">
        <f t="shared" si="2"/>
        <v>0</v>
      </c>
      <c r="Y32" s="156">
        <f t="shared" si="2"/>
        <v>0</v>
      </c>
      <c r="Z32" s="156">
        <f t="shared" si="2"/>
        <v>0</v>
      </c>
      <c r="AA32" s="156">
        <f t="shared" si="2"/>
        <v>0</v>
      </c>
      <c r="AB32" s="156">
        <f t="shared" si="2"/>
        <v>0</v>
      </c>
      <c r="AC32" s="156">
        <f t="shared" si="2"/>
        <v>0</v>
      </c>
      <c r="AD32" s="156">
        <f t="shared" si="2"/>
        <v>0</v>
      </c>
      <c r="AE32" s="156">
        <f t="shared" si="2"/>
        <v>0</v>
      </c>
      <c r="AF32" s="156">
        <f t="shared" si="3"/>
        <v>0</v>
      </c>
      <c r="AG32" s="156">
        <f t="shared" si="4"/>
        <v>0</v>
      </c>
      <c r="AH32" s="156">
        <f t="shared" si="2"/>
        <v>0</v>
      </c>
      <c r="AI32" s="156">
        <f t="shared" si="2"/>
        <v>0</v>
      </c>
      <c r="AJ32" s="156">
        <f t="shared" si="2"/>
        <v>0</v>
      </c>
      <c r="AK32" s="156">
        <f t="shared" si="2"/>
        <v>0</v>
      </c>
      <c r="AL32" s="156">
        <f t="shared" si="2"/>
        <v>0</v>
      </c>
      <c r="AM32" s="156">
        <f t="shared" si="2"/>
        <v>0</v>
      </c>
      <c r="AN32" s="156">
        <f t="shared" si="2"/>
        <v>0</v>
      </c>
      <c r="AO32" s="156">
        <f t="shared" si="2"/>
        <v>0</v>
      </c>
      <c r="AP32" s="156">
        <f t="shared" si="5"/>
        <v>0</v>
      </c>
      <c r="AQ32" s="156">
        <f t="shared" si="6"/>
        <v>0</v>
      </c>
      <c r="AR32" s="159">
        <f t="shared" si="8"/>
        <v>0</v>
      </c>
      <c r="AS32" s="220"/>
      <c r="AT32" s="220"/>
      <c r="AU32" s="220">
        <f t="shared" si="9"/>
        <v>98000</v>
      </c>
    </row>
    <row r="33" spans="1:47" x14ac:dyDescent="0.25">
      <c r="A33" s="156">
        <v>9</v>
      </c>
      <c r="B33" s="156">
        <f t="shared" si="0"/>
        <v>0</v>
      </c>
      <c r="C33" s="156">
        <f t="shared" si="0"/>
        <v>0</v>
      </c>
      <c r="D33" s="156">
        <f t="shared" si="0"/>
        <v>0</v>
      </c>
      <c r="E33" s="156">
        <f t="shared" si="0"/>
        <v>0</v>
      </c>
      <c r="F33" s="156">
        <f t="shared" si="0"/>
        <v>0</v>
      </c>
      <c r="G33" s="156">
        <f t="shared" si="0"/>
        <v>0</v>
      </c>
      <c r="H33" s="156">
        <f t="shared" si="0"/>
        <v>0</v>
      </c>
      <c r="I33" s="156">
        <f t="shared" si="0"/>
        <v>0</v>
      </c>
      <c r="J33" s="156">
        <f t="shared" si="0"/>
        <v>0</v>
      </c>
      <c r="K33" s="156">
        <f t="shared" si="0"/>
        <v>0</v>
      </c>
      <c r="L33" s="156">
        <f t="shared" si="1"/>
        <v>0</v>
      </c>
      <c r="M33" s="156">
        <f t="shared" si="1"/>
        <v>0</v>
      </c>
      <c r="N33" s="156">
        <f t="shared" si="1"/>
        <v>0</v>
      </c>
      <c r="O33" s="156">
        <f t="shared" si="1"/>
        <v>0</v>
      </c>
      <c r="P33" s="156">
        <f t="shared" si="1"/>
        <v>0</v>
      </c>
      <c r="Q33" s="156">
        <f t="shared" si="1"/>
        <v>0</v>
      </c>
      <c r="R33" s="156">
        <f t="shared" si="1"/>
        <v>0</v>
      </c>
      <c r="S33" s="156">
        <f t="shared" si="1"/>
        <v>0</v>
      </c>
      <c r="T33" s="159">
        <f t="shared" si="7"/>
        <v>0</v>
      </c>
      <c r="U33" s="192"/>
      <c r="V33" s="156">
        <v>9</v>
      </c>
      <c r="W33" s="156">
        <f t="shared" si="2"/>
        <v>0</v>
      </c>
      <c r="X33" s="156">
        <f t="shared" si="2"/>
        <v>0</v>
      </c>
      <c r="Y33" s="156">
        <f t="shared" si="2"/>
        <v>0</v>
      </c>
      <c r="Z33" s="156">
        <f t="shared" si="2"/>
        <v>0</v>
      </c>
      <c r="AA33" s="156">
        <f t="shared" si="2"/>
        <v>0</v>
      </c>
      <c r="AB33" s="156">
        <f t="shared" si="2"/>
        <v>0</v>
      </c>
      <c r="AC33" s="156">
        <f t="shared" si="2"/>
        <v>0</v>
      </c>
      <c r="AD33" s="156">
        <f t="shared" si="2"/>
        <v>0</v>
      </c>
      <c r="AE33" s="156">
        <f t="shared" si="2"/>
        <v>0</v>
      </c>
      <c r="AF33" s="156">
        <f t="shared" si="3"/>
        <v>0</v>
      </c>
      <c r="AG33" s="156">
        <f t="shared" si="4"/>
        <v>0</v>
      </c>
      <c r="AH33" s="156">
        <f t="shared" si="2"/>
        <v>0</v>
      </c>
      <c r="AI33" s="156">
        <f t="shared" si="2"/>
        <v>0</v>
      </c>
      <c r="AJ33" s="156">
        <f t="shared" si="2"/>
        <v>0</v>
      </c>
      <c r="AK33" s="156">
        <f t="shared" si="2"/>
        <v>0</v>
      </c>
      <c r="AL33" s="156">
        <f t="shared" si="2"/>
        <v>0</v>
      </c>
      <c r="AM33" s="156">
        <f t="shared" si="2"/>
        <v>0</v>
      </c>
      <c r="AN33" s="156">
        <f t="shared" si="2"/>
        <v>0</v>
      </c>
      <c r="AO33" s="156">
        <f t="shared" si="2"/>
        <v>0</v>
      </c>
      <c r="AP33" s="156">
        <f t="shared" si="5"/>
        <v>0</v>
      </c>
      <c r="AQ33" s="156">
        <f t="shared" si="6"/>
        <v>0</v>
      </c>
      <c r="AR33" s="159">
        <f t="shared" si="8"/>
        <v>0</v>
      </c>
      <c r="AS33" s="220"/>
      <c r="AT33" s="220"/>
      <c r="AU33" s="220">
        <f t="shared" si="9"/>
        <v>0</v>
      </c>
    </row>
    <row r="34" spans="1:47" x14ac:dyDescent="0.25">
      <c r="A34" s="156">
        <v>10</v>
      </c>
      <c r="B34" s="156">
        <f t="shared" si="0"/>
        <v>0</v>
      </c>
      <c r="C34" s="156">
        <f t="shared" si="0"/>
        <v>0</v>
      </c>
      <c r="D34" s="156">
        <f t="shared" si="0"/>
        <v>0</v>
      </c>
      <c r="E34" s="156">
        <f t="shared" si="0"/>
        <v>0</v>
      </c>
      <c r="F34" s="156">
        <f t="shared" si="0"/>
        <v>0</v>
      </c>
      <c r="G34" s="156">
        <f t="shared" si="0"/>
        <v>0</v>
      </c>
      <c r="H34" s="156">
        <f t="shared" si="0"/>
        <v>0</v>
      </c>
      <c r="I34" s="156">
        <f t="shared" si="0"/>
        <v>0</v>
      </c>
      <c r="J34" s="156">
        <f t="shared" si="0"/>
        <v>0</v>
      </c>
      <c r="K34" s="156">
        <f t="shared" si="0"/>
        <v>0</v>
      </c>
      <c r="L34" s="156">
        <f t="shared" si="1"/>
        <v>0</v>
      </c>
      <c r="M34" s="156">
        <f t="shared" si="1"/>
        <v>0</v>
      </c>
      <c r="N34" s="156">
        <f t="shared" si="1"/>
        <v>0</v>
      </c>
      <c r="O34" s="156">
        <f t="shared" si="1"/>
        <v>0</v>
      </c>
      <c r="P34" s="156">
        <f t="shared" si="1"/>
        <v>0</v>
      </c>
      <c r="Q34" s="156">
        <f t="shared" si="1"/>
        <v>0</v>
      </c>
      <c r="R34" s="156">
        <f t="shared" si="1"/>
        <v>0</v>
      </c>
      <c r="S34" s="156">
        <f t="shared" si="1"/>
        <v>0</v>
      </c>
      <c r="T34" s="159">
        <f t="shared" si="7"/>
        <v>0</v>
      </c>
      <c r="U34" s="192"/>
      <c r="V34" s="156">
        <v>10</v>
      </c>
      <c r="W34" s="156">
        <f t="shared" si="2"/>
        <v>0</v>
      </c>
      <c r="X34" s="156">
        <f t="shared" si="2"/>
        <v>0</v>
      </c>
      <c r="Y34" s="156">
        <f t="shared" si="2"/>
        <v>0</v>
      </c>
      <c r="Z34" s="156">
        <f t="shared" si="2"/>
        <v>0</v>
      </c>
      <c r="AA34" s="156">
        <f t="shared" si="2"/>
        <v>0</v>
      </c>
      <c r="AB34" s="156">
        <f t="shared" si="2"/>
        <v>0</v>
      </c>
      <c r="AC34" s="156">
        <f t="shared" si="2"/>
        <v>0</v>
      </c>
      <c r="AD34" s="156">
        <f t="shared" si="2"/>
        <v>0</v>
      </c>
      <c r="AE34" s="156">
        <f t="shared" si="2"/>
        <v>0</v>
      </c>
      <c r="AF34" s="156">
        <f t="shared" si="3"/>
        <v>0</v>
      </c>
      <c r="AG34" s="156">
        <f t="shared" si="4"/>
        <v>0</v>
      </c>
      <c r="AH34" s="156">
        <f t="shared" si="2"/>
        <v>0</v>
      </c>
      <c r="AI34" s="156">
        <f t="shared" si="2"/>
        <v>0</v>
      </c>
      <c r="AJ34" s="156">
        <f t="shared" si="2"/>
        <v>0</v>
      </c>
      <c r="AK34" s="156">
        <f t="shared" si="2"/>
        <v>0</v>
      </c>
      <c r="AL34" s="156">
        <f t="shared" si="2"/>
        <v>0</v>
      </c>
      <c r="AM34" s="156">
        <f t="shared" si="2"/>
        <v>0</v>
      </c>
      <c r="AN34" s="156">
        <f t="shared" si="2"/>
        <v>0</v>
      </c>
      <c r="AO34" s="156">
        <f t="shared" si="2"/>
        <v>0</v>
      </c>
      <c r="AP34" s="156">
        <f t="shared" si="5"/>
        <v>0</v>
      </c>
      <c r="AQ34" s="156">
        <f t="shared" si="6"/>
        <v>0</v>
      </c>
      <c r="AR34" s="159">
        <f t="shared" si="8"/>
        <v>0</v>
      </c>
      <c r="AS34" s="220"/>
      <c r="AT34" s="220"/>
      <c r="AU34" s="220">
        <f t="shared" si="9"/>
        <v>0</v>
      </c>
    </row>
    <row r="35" spans="1:47" x14ac:dyDescent="0.25">
      <c r="A35" s="156">
        <v>11</v>
      </c>
      <c r="B35" s="156">
        <f t="shared" si="0"/>
        <v>0</v>
      </c>
      <c r="C35" s="156">
        <f t="shared" si="0"/>
        <v>0</v>
      </c>
      <c r="D35" s="156">
        <f t="shared" si="0"/>
        <v>0</v>
      </c>
      <c r="E35" s="156">
        <f t="shared" si="0"/>
        <v>0</v>
      </c>
      <c r="F35" s="156">
        <f t="shared" si="0"/>
        <v>0</v>
      </c>
      <c r="G35" s="156">
        <f t="shared" si="0"/>
        <v>0</v>
      </c>
      <c r="H35" s="156">
        <f t="shared" si="0"/>
        <v>0</v>
      </c>
      <c r="I35" s="156">
        <f t="shared" si="0"/>
        <v>0</v>
      </c>
      <c r="J35" s="156">
        <f t="shared" si="0"/>
        <v>0</v>
      </c>
      <c r="K35" s="156">
        <f t="shared" si="0"/>
        <v>0</v>
      </c>
      <c r="L35" s="156">
        <f t="shared" si="1"/>
        <v>0</v>
      </c>
      <c r="M35" s="156">
        <f t="shared" si="1"/>
        <v>0</v>
      </c>
      <c r="N35" s="156">
        <f t="shared" si="1"/>
        <v>0</v>
      </c>
      <c r="O35" s="156">
        <f t="shared" si="1"/>
        <v>0</v>
      </c>
      <c r="P35" s="156">
        <f t="shared" si="1"/>
        <v>0</v>
      </c>
      <c r="Q35" s="156">
        <f t="shared" si="1"/>
        <v>0</v>
      </c>
      <c r="R35" s="156">
        <f t="shared" si="1"/>
        <v>0</v>
      </c>
      <c r="S35" s="156">
        <f t="shared" si="1"/>
        <v>0</v>
      </c>
      <c r="T35" s="159">
        <f t="shared" si="7"/>
        <v>0</v>
      </c>
      <c r="U35" s="192"/>
      <c r="V35" s="156">
        <v>11</v>
      </c>
      <c r="W35" s="156">
        <f t="shared" si="2"/>
        <v>0</v>
      </c>
      <c r="X35" s="156">
        <f t="shared" si="2"/>
        <v>0</v>
      </c>
      <c r="Y35" s="156">
        <f t="shared" si="2"/>
        <v>0</v>
      </c>
      <c r="Z35" s="156">
        <f t="shared" si="2"/>
        <v>0</v>
      </c>
      <c r="AA35" s="156">
        <f t="shared" si="2"/>
        <v>0</v>
      </c>
      <c r="AB35" s="156">
        <f t="shared" si="2"/>
        <v>0</v>
      </c>
      <c r="AC35" s="156">
        <f t="shared" si="2"/>
        <v>0</v>
      </c>
      <c r="AD35" s="156">
        <f t="shared" ref="AC35:AD49" si="10">IF($A35&lt;AD$18,0,IF($A35=AD$18,AD$17,IF($A35&gt;(((AD$19-1)*AD$20)+AD$18),0,IF(ROUND(($A35-AD$18)/AD$20,0)=ROUND(($A35-AD$18)/AD$20,1),AD$17,0))))</f>
        <v>0</v>
      </c>
      <c r="AE35" s="156">
        <f t="shared" si="2"/>
        <v>0</v>
      </c>
      <c r="AF35" s="156">
        <f t="shared" si="3"/>
        <v>0</v>
      </c>
      <c r="AG35" s="156">
        <f t="shared" si="4"/>
        <v>0</v>
      </c>
      <c r="AH35" s="156">
        <f t="shared" si="2"/>
        <v>0</v>
      </c>
      <c r="AI35" s="156">
        <f t="shared" si="2"/>
        <v>0</v>
      </c>
      <c r="AJ35" s="156">
        <f t="shared" si="2"/>
        <v>0</v>
      </c>
      <c r="AK35" s="156">
        <f t="shared" si="2"/>
        <v>0</v>
      </c>
      <c r="AL35" s="156">
        <f t="shared" si="2"/>
        <v>0</v>
      </c>
      <c r="AM35" s="156">
        <f t="shared" si="2"/>
        <v>0</v>
      </c>
      <c r="AN35" s="156">
        <f t="shared" si="2"/>
        <v>0</v>
      </c>
      <c r="AO35" s="156">
        <f t="shared" si="2"/>
        <v>0</v>
      </c>
      <c r="AP35" s="156">
        <f t="shared" si="5"/>
        <v>0</v>
      </c>
      <c r="AQ35" s="156">
        <f t="shared" si="6"/>
        <v>0</v>
      </c>
      <c r="AR35" s="159">
        <f t="shared" si="8"/>
        <v>0</v>
      </c>
      <c r="AS35" s="220"/>
      <c r="AT35" s="220"/>
      <c r="AU35" s="220">
        <f t="shared" si="9"/>
        <v>0</v>
      </c>
    </row>
    <row r="36" spans="1:47" x14ac:dyDescent="0.25">
      <c r="A36" s="156">
        <v>12</v>
      </c>
      <c r="B36" s="156">
        <f t="shared" si="0"/>
        <v>0</v>
      </c>
      <c r="C36" s="156">
        <f t="shared" si="0"/>
        <v>0</v>
      </c>
      <c r="D36" s="156">
        <f t="shared" si="0"/>
        <v>0</v>
      </c>
      <c r="E36" s="156">
        <f t="shared" si="0"/>
        <v>0</v>
      </c>
      <c r="F36" s="156">
        <f t="shared" si="0"/>
        <v>0</v>
      </c>
      <c r="G36" s="156">
        <f t="shared" si="0"/>
        <v>0</v>
      </c>
      <c r="H36" s="156">
        <f t="shared" si="0"/>
        <v>0</v>
      </c>
      <c r="I36" s="156">
        <f t="shared" si="0"/>
        <v>0</v>
      </c>
      <c r="J36" s="156">
        <f t="shared" si="0"/>
        <v>0</v>
      </c>
      <c r="K36" s="156">
        <f t="shared" si="0"/>
        <v>0</v>
      </c>
      <c r="L36" s="156">
        <f t="shared" si="1"/>
        <v>0</v>
      </c>
      <c r="M36" s="156">
        <f t="shared" si="1"/>
        <v>0</v>
      </c>
      <c r="N36" s="156">
        <f t="shared" si="1"/>
        <v>0</v>
      </c>
      <c r="O36" s="156">
        <f t="shared" si="1"/>
        <v>0</v>
      </c>
      <c r="P36" s="156">
        <f t="shared" si="1"/>
        <v>0</v>
      </c>
      <c r="Q36" s="156">
        <f t="shared" si="1"/>
        <v>0</v>
      </c>
      <c r="R36" s="156">
        <f t="shared" si="1"/>
        <v>0</v>
      </c>
      <c r="S36" s="156">
        <f t="shared" si="1"/>
        <v>0</v>
      </c>
      <c r="T36" s="159">
        <f t="shared" si="7"/>
        <v>0</v>
      </c>
      <c r="U36" s="192"/>
      <c r="V36" s="156">
        <v>12</v>
      </c>
      <c r="W36" s="156">
        <f t="shared" si="2"/>
        <v>0</v>
      </c>
      <c r="X36" s="156">
        <f t="shared" si="2"/>
        <v>0</v>
      </c>
      <c r="Y36" s="156">
        <f t="shared" si="2"/>
        <v>0</v>
      </c>
      <c r="Z36" s="156">
        <f t="shared" si="2"/>
        <v>0</v>
      </c>
      <c r="AA36" s="156">
        <f t="shared" si="2"/>
        <v>0</v>
      </c>
      <c r="AB36" s="156">
        <f t="shared" si="2"/>
        <v>0</v>
      </c>
      <c r="AC36" s="156">
        <f t="shared" si="10"/>
        <v>0</v>
      </c>
      <c r="AD36" s="156">
        <f t="shared" si="10"/>
        <v>0</v>
      </c>
      <c r="AE36" s="156">
        <f t="shared" si="2"/>
        <v>0</v>
      </c>
      <c r="AF36" s="156">
        <f t="shared" si="3"/>
        <v>0</v>
      </c>
      <c r="AG36" s="156">
        <f t="shared" si="4"/>
        <v>0</v>
      </c>
      <c r="AH36" s="156">
        <f t="shared" si="2"/>
        <v>0</v>
      </c>
      <c r="AI36" s="156">
        <f t="shared" si="2"/>
        <v>0</v>
      </c>
      <c r="AJ36" s="156">
        <f t="shared" si="2"/>
        <v>0</v>
      </c>
      <c r="AK36" s="156">
        <f t="shared" si="2"/>
        <v>0</v>
      </c>
      <c r="AL36" s="156">
        <f t="shared" si="2"/>
        <v>0</v>
      </c>
      <c r="AM36" s="156">
        <f t="shared" si="2"/>
        <v>0</v>
      </c>
      <c r="AN36" s="156">
        <f t="shared" si="2"/>
        <v>0</v>
      </c>
      <c r="AO36" s="156">
        <f t="shared" si="2"/>
        <v>0</v>
      </c>
      <c r="AP36" s="156">
        <f t="shared" si="5"/>
        <v>0</v>
      </c>
      <c r="AQ36" s="156">
        <f t="shared" si="6"/>
        <v>0</v>
      </c>
      <c r="AR36" s="159">
        <f t="shared" si="8"/>
        <v>0</v>
      </c>
      <c r="AS36" s="220"/>
      <c r="AT36" s="220"/>
      <c r="AU36" s="220">
        <f t="shared" si="9"/>
        <v>0</v>
      </c>
    </row>
    <row r="37" spans="1:47" x14ac:dyDescent="0.25">
      <c r="A37" s="156">
        <v>13</v>
      </c>
      <c r="B37" s="156">
        <f t="shared" si="0"/>
        <v>0</v>
      </c>
      <c r="C37" s="156">
        <f t="shared" si="0"/>
        <v>0</v>
      </c>
      <c r="D37" s="156">
        <f t="shared" si="0"/>
        <v>0</v>
      </c>
      <c r="E37" s="156">
        <f t="shared" si="0"/>
        <v>0</v>
      </c>
      <c r="F37" s="156">
        <f t="shared" si="0"/>
        <v>0</v>
      </c>
      <c r="G37" s="156">
        <f t="shared" si="0"/>
        <v>0</v>
      </c>
      <c r="H37" s="156">
        <f t="shared" si="0"/>
        <v>0</v>
      </c>
      <c r="I37" s="156">
        <f t="shared" si="0"/>
        <v>0</v>
      </c>
      <c r="J37" s="156">
        <f t="shared" si="0"/>
        <v>0</v>
      </c>
      <c r="K37" s="156">
        <f t="shared" si="0"/>
        <v>0</v>
      </c>
      <c r="L37" s="156">
        <f t="shared" si="1"/>
        <v>0</v>
      </c>
      <c r="M37" s="156">
        <f t="shared" si="1"/>
        <v>0</v>
      </c>
      <c r="N37" s="156">
        <f t="shared" si="1"/>
        <v>0</v>
      </c>
      <c r="O37" s="156">
        <f t="shared" si="1"/>
        <v>0</v>
      </c>
      <c r="P37" s="156">
        <f t="shared" si="1"/>
        <v>0</v>
      </c>
      <c r="Q37" s="156">
        <f t="shared" si="1"/>
        <v>0</v>
      </c>
      <c r="R37" s="156">
        <f t="shared" si="1"/>
        <v>0</v>
      </c>
      <c r="S37" s="156">
        <f t="shared" si="1"/>
        <v>0</v>
      </c>
      <c r="T37" s="159">
        <f t="shared" si="7"/>
        <v>0</v>
      </c>
      <c r="U37" s="192"/>
      <c r="V37" s="156">
        <v>13</v>
      </c>
      <c r="W37" s="156">
        <f t="shared" si="2"/>
        <v>0</v>
      </c>
      <c r="X37" s="156">
        <f t="shared" si="2"/>
        <v>0</v>
      </c>
      <c r="Y37" s="156">
        <f t="shared" si="2"/>
        <v>0</v>
      </c>
      <c r="Z37" s="156">
        <f t="shared" si="2"/>
        <v>0</v>
      </c>
      <c r="AA37" s="156">
        <f t="shared" si="2"/>
        <v>0</v>
      </c>
      <c r="AB37" s="156">
        <f t="shared" si="2"/>
        <v>0</v>
      </c>
      <c r="AC37" s="156">
        <f t="shared" si="10"/>
        <v>0</v>
      </c>
      <c r="AD37" s="156">
        <f t="shared" si="10"/>
        <v>0</v>
      </c>
      <c r="AE37" s="156">
        <f t="shared" si="2"/>
        <v>0</v>
      </c>
      <c r="AF37" s="156">
        <f t="shared" si="3"/>
        <v>0</v>
      </c>
      <c r="AG37" s="156">
        <f t="shared" si="4"/>
        <v>0</v>
      </c>
      <c r="AH37" s="156">
        <f t="shared" si="2"/>
        <v>0</v>
      </c>
      <c r="AI37" s="156">
        <f t="shared" si="2"/>
        <v>0</v>
      </c>
      <c r="AJ37" s="156">
        <f t="shared" si="2"/>
        <v>0</v>
      </c>
      <c r="AK37" s="156">
        <f t="shared" si="2"/>
        <v>0</v>
      </c>
      <c r="AL37" s="156">
        <f t="shared" si="2"/>
        <v>0</v>
      </c>
      <c r="AM37" s="156">
        <f t="shared" si="2"/>
        <v>0</v>
      </c>
      <c r="AN37" s="156">
        <f t="shared" si="2"/>
        <v>0</v>
      </c>
      <c r="AO37" s="156">
        <f t="shared" si="6"/>
        <v>0</v>
      </c>
      <c r="AP37" s="156">
        <f t="shared" si="5"/>
        <v>0</v>
      </c>
      <c r="AQ37" s="156">
        <f t="shared" si="6"/>
        <v>0</v>
      </c>
      <c r="AR37" s="159">
        <f t="shared" si="8"/>
        <v>0</v>
      </c>
      <c r="AS37" s="220"/>
      <c r="AT37" s="220"/>
      <c r="AU37" s="220">
        <f t="shared" si="9"/>
        <v>0</v>
      </c>
    </row>
    <row r="38" spans="1:47" x14ac:dyDescent="0.25">
      <c r="A38" s="156">
        <v>14</v>
      </c>
      <c r="B38" s="156">
        <f t="shared" si="0"/>
        <v>0</v>
      </c>
      <c r="C38" s="156">
        <f t="shared" si="0"/>
        <v>0</v>
      </c>
      <c r="D38" s="156">
        <f t="shared" si="0"/>
        <v>0</v>
      </c>
      <c r="E38" s="156">
        <f t="shared" si="0"/>
        <v>0</v>
      </c>
      <c r="F38" s="156">
        <f t="shared" si="0"/>
        <v>0</v>
      </c>
      <c r="G38" s="156">
        <f t="shared" si="0"/>
        <v>0</v>
      </c>
      <c r="H38" s="156">
        <f t="shared" si="0"/>
        <v>0</v>
      </c>
      <c r="I38" s="156">
        <f t="shared" si="0"/>
        <v>0</v>
      </c>
      <c r="J38" s="156">
        <f t="shared" si="0"/>
        <v>0</v>
      </c>
      <c r="K38" s="156">
        <f t="shared" si="0"/>
        <v>0</v>
      </c>
      <c r="L38" s="156">
        <f t="shared" si="1"/>
        <v>0</v>
      </c>
      <c r="M38" s="156">
        <f t="shared" si="1"/>
        <v>0</v>
      </c>
      <c r="N38" s="156">
        <f t="shared" si="1"/>
        <v>0</v>
      </c>
      <c r="O38" s="156">
        <f t="shared" si="1"/>
        <v>0</v>
      </c>
      <c r="P38" s="156">
        <f t="shared" si="1"/>
        <v>0</v>
      </c>
      <c r="Q38" s="156">
        <f t="shared" si="1"/>
        <v>0</v>
      </c>
      <c r="R38" s="156">
        <f t="shared" si="1"/>
        <v>0</v>
      </c>
      <c r="S38" s="156">
        <f t="shared" si="1"/>
        <v>0</v>
      </c>
      <c r="T38" s="159">
        <f t="shared" si="7"/>
        <v>0</v>
      </c>
      <c r="U38" s="192"/>
      <c r="V38" s="156">
        <v>14</v>
      </c>
      <c r="W38" s="156">
        <f t="shared" si="2"/>
        <v>0</v>
      </c>
      <c r="X38" s="156">
        <f t="shared" si="2"/>
        <v>0</v>
      </c>
      <c r="Y38" s="156">
        <f t="shared" si="2"/>
        <v>0</v>
      </c>
      <c r="Z38" s="156">
        <f t="shared" si="2"/>
        <v>0</v>
      </c>
      <c r="AA38" s="156">
        <f t="shared" si="2"/>
        <v>0</v>
      </c>
      <c r="AB38" s="156">
        <f t="shared" si="2"/>
        <v>0</v>
      </c>
      <c r="AC38" s="156">
        <f t="shared" si="10"/>
        <v>0</v>
      </c>
      <c r="AD38" s="156">
        <f t="shared" si="10"/>
        <v>0</v>
      </c>
      <c r="AE38" s="156">
        <f t="shared" si="2"/>
        <v>0</v>
      </c>
      <c r="AF38" s="156">
        <f t="shared" si="3"/>
        <v>0</v>
      </c>
      <c r="AG38" s="156">
        <f t="shared" si="4"/>
        <v>0</v>
      </c>
      <c r="AH38" s="156">
        <f t="shared" si="2"/>
        <v>0</v>
      </c>
      <c r="AI38" s="156">
        <f t="shared" si="2"/>
        <v>0</v>
      </c>
      <c r="AJ38" s="156">
        <f t="shared" si="2"/>
        <v>0</v>
      </c>
      <c r="AK38" s="156">
        <f t="shared" si="2"/>
        <v>0</v>
      </c>
      <c r="AL38" s="156">
        <f t="shared" si="2"/>
        <v>0</v>
      </c>
      <c r="AM38" s="156">
        <f t="shared" si="2"/>
        <v>0</v>
      </c>
      <c r="AN38" s="156">
        <f t="shared" si="2"/>
        <v>0</v>
      </c>
      <c r="AO38" s="156">
        <f t="shared" si="6"/>
        <v>0</v>
      </c>
      <c r="AP38" s="156">
        <f t="shared" si="5"/>
        <v>0</v>
      </c>
      <c r="AQ38" s="156">
        <f t="shared" si="6"/>
        <v>0</v>
      </c>
      <c r="AR38" s="159">
        <f t="shared" si="8"/>
        <v>0</v>
      </c>
      <c r="AS38" s="220"/>
      <c r="AT38" s="220"/>
      <c r="AU38" s="220">
        <f t="shared" si="9"/>
        <v>0</v>
      </c>
    </row>
    <row r="39" spans="1:47" x14ac:dyDescent="0.25">
      <c r="A39" s="156">
        <v>15</v>
      </c>
      <c r="B39" s="156">
        <f t="shared" si="0"/>
        <v>0</v>
      </c>
      <c r="C39" s="156">
        <f t="shared" si="0"/>
        <v>0</v>
      </c>
      <c r="D39" s="156">
        <f t="shared" si="0"/>
        <v>0</v>
      </c>
      <c r="E39" s="156">
        <f t="shared" si="0"/>
        <v>0</v>
      </c>
      <c r="F39" s="156">
        <f t="shared" si="0"/>
        <v>0</v>
      </c>
      <c r="G39" s="156">
        <f t="shared" si="0"/>
        <v>0</v>
      </c>
      <c r="H39" s="156">
        <f t="shared" si="0"/>
        <v>0</v>
      </c>
      <c r="I39" s="156">
        <f t="shared" si="0"/>
        <v>0</v>
      </c>
      <c r="J39" s="156">
        <f t="shared" si="0"/>
        <v>0</v>
      </c>
      <c r="K39" s="156">
        <f t="shared" si="0"/>
        <v>0</v>
      </c>
      <c r="L39" s="156">
        <f t="shared" si="1"/>
        <v>0</v>
      </c>
      <c r="M39" s="156">
        <f t="shared" si="1"/>
        <v>0</v>
      </c>
      <c r="N39" s="156">
        <f t="shared" si="1"/>
        <v>0</v>
      </c>
      <c r="O39" s="156">
        <f t="shared" si="1"/>
        <v>0</v>
      </c>
      <c r="P39" s="156">
        <f t="shared" si="1"/>
        <v>0</v>
      </c>
      <c r="Q39" s="156">
        <f t="shared" si="1"/>
        <v>0</v>
      </c>
      <c r="R39" s="156">
        <f t="shared" si="1"/>
        <v>0</v>
      </c>
      <c r="S39" s="156">
        <f t="shared" si="1"/>
        <v>0</v>
      </c>
      <c r="T39" s="159">
        <f t="shared" si="7"/>
        <v>0</v>
      </c>
      <c r="U39" s="192"/>
      <c r="V39" s="156">
        <v>15</v>
      </c>
      <c r="W39" s="156">
        <f t="shared" si="2"/>
        <v>0</v>
      </c>
      <c r="X39" s="156">
        <f t="shared" si="2"/>
        <v>0</v>
      </c>
      <c r="Y39" s="156">
        <f t="shared" si="2"/>
        <v>0</v>
      </c>
      <c r="Z39" s="156">
        <f t="shared" si="2"/>
        <v>0</v>
      </c>
      <c r="AA39" s="156">
        <f t="shared" si="2"/>
        <v>0</v>
      </c>
      <c r="AB39" s="156">
        <f t="shared" si="2"/>
        <v>0</v>
      </c>
      <c r="AC39" s="156">
        <f t="shared" si="10"/>
        <v>0</v>
      </c>
      <c r="AD39" s="156">
        <f t="shared" si="10"/>
        <v>0</v>
      </c>
      <c r="AE39" s="156">
        <f t="shared" si="2"/>
        <v>0</v>
      </c>
      <c r="AF39" s="156">
        <f t="shared" si="3"/>
        <v>0</v>
      </c>
      <c r="AG39" s="156">
        <f t="shared" si="4"/>
        <v>0</v>
      </c>
      <c r="AH39" s="156">
        <f t="shared" si="2"/>
        <v>0</v>
      </c>
      <c r="AI39" s="156">
        <f t="shared" si="2"/>
        <v>0</v>
      </c>
      <c r="AJ39" s="156">
        <f t="shared" si="2"/>
        <v>0</v>
      </c>
      <c r="AK39" s="156">
        <f t="shared" si="2"/>
        <v>0</v>
      </c>
      <c r="AL39" s="156">
        <f t="shared" si="2"/>
        <v>0</v>
      </c>
      <c r="AM39" s="156">
        <f t="shared" si="2"/>
        <v>0</v>
      </c>
      <c r="AN39" s="156">
        <f t="shared" si="2"/>
        <v>0</v>
      </c>
      <c r="AO39" s="156">
        <f t="shared" si="6"/>
        <v>0</v>
      </c>
      <c r="AP39" s="156">
        <f t="shared" si="5"/>
        <v>0</v>
      </c>
      <c r="AQ39" s="156">
        <f t="shared" si="6"/>
        <v>0</v>
      </c>
      <c r="AR39" s="159">
        <f t="shared" si="8"/>
        <v>0</v>
      </c>
      <c r="AS39" s="220"/>
      <c r="AT39" s="220"/>
      <c r="AU39" s="220">
        <f t="shared" si="9"/>
        <v>0</v>
      </c>
    </row>
    <row r="40" spans="1:47" x14ac:dyDescent="0.25">
      <c r="A40" s="156">
        <v>16</v>
      </c>
      <c r="B40" s="156">
        <f t="shared" si="0"/>
        <v>0</v>
      </c>
      <c r="C40" s="156">
        <f t="shared" si="0"/>
        <v>0</v>
      </c>
      <c r="D40" s="156">
        <f t="shared" si="0"/>
        <v>0</v>
      </c>
      <c r="E40" s="156">
        <f t="shared" si="0"/>
        <v>0</v>
      </c>
      <c r="F40" s="156">
        <f t="shared" si="0"/>
        <v>0</v>
      </c>
      <c r="G40" s="156">
        <f t="shared" si="0"/>
        <v>0</v>
      </c>
      <c r="H40" s="156">
        <f t="shared" si="0"/>
        <v>0</v>
      </c>
      <c r="I40" s="156">
        <f t="shared" si="0"/>
        <v>0</v>
      </c>
      <c r="J40" s="156">
        <f t="shared" si="0"/>
        <v>0</v>
      </c>
      <c r="K40" s="156">
        <f t="shared" si="0"/>
        <v>0</v>
      </c>
      <c r="L40" s="156">
        <f t="shared" si="1"/>
        <v>0</v>
      </c>
      <c r="M40" s="156">
        <f t="shared" si="1"/>
        <v>0</v>
      </c>
      <c r="N40" s="156">
        <f t="shared" si="1"/>
        <v>0</v>
      </c>
      <c r="O40" s="156">
        <f t="shared" si="1"/>
        <v>0</v>
      </c>
      <c r="P40" s="156">
        <f t="shared" si="1"/>
        <v>0</v>
      </c>
      <c r="Q40" s="156">
        <f t="shared" si="1"/>
        <v>0</v>
      </c>
      <c r="R40" s="156">
        <f t="shared" si="1"/>
        <v>0</v>
      </c>
      <c r="S40" s="156">
        <f t="shared" si="1"/>
        <v>0</v>
      </c>
      <c r="T40" s="159">
        <f t="shared" si="7"/>
        <v>0</v>
      </c>
      <c r="U40" s="192"/>
      <c r="V40" s="156">
        <v>16</v>
      </c>
      <c r="W40" s="156">
        <f t="shared" si="2"/>
        <v>0</v>
      </c>
      <c r="X40" s="156">
        <f t="shared" si="2"/>
        <v>0</v>
      </c>
      <c r="Y40" s="156">
        <f t="shared" si="2"/>
        <v>0</v>
      </c>
      <c r="Z40" s="156">
        <f t="shared" si="2"/>
        <v>0</v>
      </c>
      <c r="AA40" s="156">
        <f t="shared" si="2"/>
        <v>0</v>
      </c>
      <c r="AB40" s="156">
        <f t="shared" si="2"/>
        <v>0</v>
      </c>
      <c r="AC40" s="156">
        <f t="shared" si="10"/>
        <v>0</v>
      </c>
      <c r="AD40" s="156">
        <f t="shared" si="10"/>
        <v>0</v>
      </c>
      <c r="AE40" s="156">
        <f t="shared" si="2"/>
        <v>0</v>
      </c>
      <c r="AF40" s="156">
        <f t="shared" si="3"/>
        <v>0</v>
      </c>
      <c r="AG40" s="156">
        <f t="shared" si="4"/>
        <v>0</v>
      </c>
      <c r="AH40" s="156">
        <f t="shared" si="2"/>
        <v>0</v>
      </c>
      <c r="AI40" s="156">
        <f t="shared" si="2"/>
        <v>0</v>
      </c>
      <c r="AJ40" s="156">
        <f t="shared" si="2"/>
        <v>0</v>
      </c>
      <c r="AK40" s="156">
        <f t="shared" si="2"/>
        <v>0</v>
      </c>
      <c r="AL40" s="156">
        <f t="shared" si="2"/>
        <v>0</v>
      </c>
      <c r="AM40" s="156">
        <f t="shared" si="2"/>
        <v>0</v>
      </c>
      <c r="AN40" s="156">
        <f t="shared" si="2"/>
        <v>0</v>
      </c>
      <c r="AO40" s="156">
        <f t="shared" si="6"/>
        <v>0</v>
      </c>
      <c r="AP40" s="156">
        <f t="shared" si="5"/>
        <v>0</v>
      </c>
      <c r="AQ40" s="156">
        <f t="shared" si="6"/>
        <v>0</v>
      </c>
      <c r="AR40" s="159">
        <f t="shared" si="8"/>
        <v>0</v>
      </c>
      <c r="AS40" s="220"/>
      <c r="AT40" s="220"/>
      <c r="AU40" s="220">
        <f t="shared" si="9"/>
        <v>0</v>
      </c>
    </row>
    <row r="41" spans="1:47" x14ac:dyDescent="0.25">
      <c r="A41" s="156">
        <v>17</v>
      </c>
      <c r="B41" s="156">
        <f t="shared" ref="B41:Q49" si="11">IF($A41&lt;B$18,0,IF($A41=B$18,B$17,IF($A41&gt;(((B$19-1)*B$20)+B$18),0,IF(ROUND(($A41-B$18)/B$20,0)=ROUND(($A41-B$18)/B$20,1),B$17,0))))</f>
        <v>0</v>
      </c>
      <c r="C41" s="156">
        <f t="shared" si="11"/>
        <v>0</v>
      </c>
      <c r="D41" s="156">
        <f t="shared" si="11"/>
        <v>0</v>
      </c>
      <c r="E41" s="156">
        <f t="shared" si="11"/>
        <v>0</v>
      </c>
      <c r="F41" s="156">
        <f t="shared" si="11"/>
        <v>0</v>
      </c>
      <c r="G41" s="156">
        <f t="shared" si="11"/>
        <v>0</v>
      </c>
      <c r="H41" s="156">
        <f t="shared" si="11"/>
        <v>0</v>
      </c>
      <c r="I41" s="156">
        <f t="shared" si="11"/>
        <v>0</v>
      </c>
      <c r="J41" s="156">
        <f t="shared" si="11"/>
        <v>0</v>
      </c>
      <c r="K41" s="156">
        <f t="shared" si="11"/>
        <v>0</v>
      </c>
      <c r="L41" s="156">
        <f t="shared" si="11"/>
        <v>0</v>
      </c>
      <c r="M41" s="156">
        <f t="shared" si="11"/>
        <v>0</v>
      </c>
      <c r="N41" s="156">
        <f t="shared" si="11"/>
        <v>0</v>
      </c>
      <c r="O41" s="156">
        <f t="shared" si="11"/>
        <v>0</v>
      </c>
      <c r="P41" s="156">
        <f t="shared" si="11"/>
        <v>0</v>
      </c>
      <c r="Q41" s="156">
        <f t="shared" si="11"/>
        <v>0</v>
      </c>
      <c r="R41" s="156">
        <f t="shared" ref="L41:S49" si="12">IF($A41&lt;R$18,0,IF($A41=R$18,R$17,IF($A41&gt;(((R$19-1)*R$20)+R$18),0,IF(ROUND(($A41-R$18)/R$20,0)=ROUND(($A41-R$18)/R$20,1),R$17,0))))</f>
        <v>0</v>
      </c>
      <c r="S41" s="156">
        <f t="shared" si="12"/>
        <v>0</v>
      </c>
      <c r="T41" s="159">
        <f t="shared" si="7"/>
        <v>0</v>
      </c>
      <c r="U41" s="192"/>
      <c r="V41" s="156">
        <v>17</v>
      </c>
      <c r="W41" s="156">
        <f t="shared" ref="W41:AO49" si="13">IF($A41&lt;W$18,0,IF($A41=W$18,W$17,IF($A41&gt;(((W$19-1)*W$20)+W$18),0,IF(ROUND(($A41-W$18)/W$20,0)=ROUND(($A41-W$18)/W$20,1),W$17,0))))</f>
        <v>0</v>
      </c>
      <c r="X41" s="156">
        <f t="shared" si="13"/>
        <v>0</v>
      </c>
      <c r="Y41" s="156">
        <f t="shared" si="13"/>
        <v>0</v>
      </c>
      <c r="Z41" s="156">
        <f t="shared" si="13"/>
        <v>0</v>
      </c>
      <c r="AA41" s="156">
        <f t="shared" si="13"/>
        <v>0</v>
      </c>
      <c r="AB41" s="156">
        <f t="shared" si="13"/>
        <v>0</v>
      </c>
      <c r="AC41" s="156">
        <f t="shared" si="10"/>
        <v>0</v>
      </c>
      <c r="AD41" s="156">
        <f t="shared" si="10"/>
        <v>0</v>
      </c>
      <c r="AE41" s="156">
        <f t="shared" si="13"/>
        <v>0</v>
      </c>
      <c r="AF41" s="156">
        <f t="shared" si="13"/>
        <v>0</v>
      </c>
      <c r="AG41" s="156">
        <f t="shared" si="4"/>
        <v>0</v>
      </c>
      <c r="AH41" s="156">
        <f t="shared" si="13"/>
        <v>0</v>
      </c>
      <c r="AI41" s="156">
        <f t="shared" si="13"/>
        <v>0</v>
      </c>
      <c r="AJ41" s="156">
        <f t="shared" si="13"/>
        <v>0</v>
      </c>
      <c r="AK41" s="156">
        <f t="shared" si="13"/>
        <v>0</v>
      </c>
      <c r="AL41" s="156">
        <f t="shared" si="13"/>
        <v>0</v>
      </c>
      <c r="AM41" s="156">
        <f t="shared" si="13"/>
        <v>0</v>
      </c>
      <c r="AN41" s="156">
        <f t="shared" si="13"/>
        <v>0</v>
      </c>
      <c r="AO41" s="156">
        <f t="shared" si="13"/>
        <v>0</v>
      </c>
      <c r="AP41" s="156">
        <f t="shared" si="5"/>
        <v>0</v>
      </c>
      <c r="AQ41" s="156">
        <f t="shared" ref="AO41:AQ49" si="14">IF($A41&lt;AQ$18,0,IF($A41=AQ$18,AQ$17,IF($A41&gt;(((AQ$19-1)*AQ$20)+AQ$18),0,IF(ROUND(($A41-AQ$18)/AQ$20,0)=ROUND(($A41-AQ$18)/AQ$20,1),AQ$17,0))))</f>
        <v>0</v>
      </c>
      <c r="AR41" s="159">
        <f t="shared" si="8"/>
        <v>0</v>
      </c>
      <c r="AS41" s="220"/>
      <c r="AT41" s="220"/>
      <c r="AU41" s="220">
        <f t="shared" si="9"/>
        <v>0</v>
      </c>
    </row>
    <row r="42" spans="1:47" x14ac:dyDescent="0.25">
      <c r="A42" s="156">
        <v>18</v>
      </c>
      <c r="B42" s="156">
        <f t="shared" si="11"/>
        <v>0</v>
      </c>
      <c r="C42" s="156">
        <f t="shared" si="11"/>
        <v>0</v>
      </c>
      <c r="D42" s="156">
        <f t="shared" si="11"/>
        <v>0</v>
      </c>
      <c r="E42" s="156">
        <f t="shared" si="11"/>
        <v>0</v>
      </c>
      <c r="F42" s="156">
        <f t="shared" si="11"/>
        <v>0</v>
      </c>
      <c r="G42" s="156">
        <f t="shared" si="11"/>
        <v>0</v>
      </c>
      <c r="H42" s="156">
        <f t="shared" si="11"/>
        <v>0</v>
      </c>
      <c r="I42" s="156">
        <f t="shared" si="11"/>
        <v>0</v>
      </c>
      <c r="J42" s="156">
        <f t="shared" si="11"/>
        <v>0</v>
      </c>
      <c r="K42" s="156">
        <f t="shared" si="11"/>
        <v>0</v>
      </c>
      <c r="L42" s="156">
        <f t="shared" si="12"/>
        <v>0</v>
      </c>
      <c r="M42" s="156">
        <f t="shared" si="12"/>
        <v>0</v>
      </c>
      <c r="N42" s="156">
        <f t="shared" si="12"/>
        <v>0</v>
      </c>
      <c r="O42" s="156">
        <f t="shared" si="12"/>
        <v>0</v>
      </c>
      <c r="P42" s="156">
        <f t="shared" si="12"/>
        <v>0</v>
      </c>
      <c r="Q42" s="156">
        <f t="shared" si="12"/>
        <v>0</v>
      </c>
      <c r="R42" s="156">
        <f t="shared" si="12"/>
        <v>0</v>
      </c>
      <c r="S42" s="156">
        <f t="shared" si="12"/>
        <v>0</v>
      </c>
      <c r="T42" s="159">
        <f t="shared" si="7"/>
        <v>0</v>
      </c>
      <c r="U42" s="192"/>
      <c r="V42" s="156">
        <v>18</v>
      </c>
      <c r="W42" s="156">
        <f t="shared" si="13"/>
        <v>0</v>
      </c>
      <c r="X42" s="156">
        <f t="shared" si="13"/>
        <v>0</v>
      </c>
      <c r="Y42" s="156">
        <f t="shared" si="13"/>
        <v>0</v>
      </c>
      <c r="Z42" s="156">
        <f t="shared" si="13"/>
        <v>0</v>
      </c>
      <c r="AA42" s="156">
        <f t="shared" si="13"/>
        <v>0</v>
      </c>
      <c r="AB42" s="156">
        <f t="shared" si="13"/>
        <v>0</v>
      </c>
      <c r="AC42" s="156">
        <f t="shared" si="10"/>
        <v>0</v>
      </c>
      <c r="AD42" s="156">
        <f t="shared" si="10"/>
        <v>0</v>
      </c>
      <c r="AE42" s="156">
        <f t="shared" si="13"/>
        <v>0</v>
      </c>
      <c r="AF42" s="156">
        <f t="shared" si="13"/>
        <v>0</v>
      </c>
      <c r="AG42" s="156">
        <f t="shared" si="4"/>
        <v>0</v>
      </c>
      <c r="AH42" s="156">
        <f t="shared" si="13"/>
        <v>0</v>
      </c>
      <c r="AI42" s="156">
        <f t="shared" si="13"/>
        <v>0</v>
      </c>
      <c r="AJ42" s="156">
        <f t="shared" si="13"/>
        <v>0</v>
      </c>
      <c r="AK42" s="156">
        <f t="shared" si="13"/>
        <v>0</v>
      </c>
      <c r="AL42" s="156">
        <f t="shared" si="13"/>
        <v>0</v>
      </c>
      <c r="AM42" s="156">
        <f t="shared" si="13"/>
        <v>0</v>
      </c>
      <c r="AN42" s="156">
        <f t="shared" si="13"/>
        <v>0</v>
      </c>
      <c r="AO42" s="156">
        <f t="shared" si="14"/>
        <v>0</v>
      </c>
      <c r="AP42" s="156">
        <f t="shared" si="5"/>
        <v>0</v>
      </c>
      <c r="AQ42" s="156">
        <f t="shared" si="14"/>
        <v>0</v>
      </c>
      <c r="AR42" s="159">
        <f t="shared" si="8"/>
        <v>0</v>
      </c>
      <c r="AS42" s="220"/>
      <c r="AT42" s="220"/>
      <c r="AU42" s="220">
        <f t="shared" si="9"/>
        <v>0</v>
      </c>
    </row>
    <row r="43" spans="1:47" x14ac:dyDescent="0.25">
      <c r="A43" s="156">
        <v>19</v>
      </c>
      <c r="B43" s="156">
        <f t="shared" si="11"/>
        <v>0</v>
      </c>
      <c r="C43" s="156">
        <f t="shared" si="11"/>
        <v>0</v>
      </c>
      <c r="D43" s="156">
        <f t="shared" si="11"/>
        <v>0</v>
      </c>
      <c r="E43" s="156">
        <f t="shared" si="11"/>
        <v>0</v>
      </c>
      <c r="F43" s="156">
        <f t="shared" si="11"/>
        <v>0</v>
      </c>
      <c r="G43" s="156">
        <f t="shared" si="11"/>
        <v>0</v>
      </c>
      <c r="H43" s="156">
        <f t="shared" si="11"/>
        <v>0</v>
      </c>
      <c r="I43" s="156">
        <f t="shared" si="11"/>
        <v>0</v>
      </c>
      <c r="J43" s="156">
        <f t="shared" si="11"/>
        <v>0</v>
      </c>
      <c r="K43" s="156">
        <f t="shared" si="11"/>
        <v>0</v>
      </c>
      <c r="L43" s="156">
        <f t="shared" si="12"/>
        <v>0</v>
      </c>
      <c r="M43" s="156">
        <f t="shared" si="12"/>
        <v>0</v>
      </c>
      <c r="N43" s="156">
        <f t="shared" si="12"/>
        <v>0</v>
      </c>
      <c r="O43" s="156">
        <f t="shared" si="12"/>
        <v>0</v>
      </c>
      <c r="P43" s="156">
        <f t="shared" si="12"/>
        <v>0</v>
      </c>
      <c r="Q43" s="156">
        <f t="shared" si="12"/>
        <v>0</v>
      </c>
      <c r="R43" s="156">
        <f t="shared" si="12"/>
        <v>0</v>
      </c>
      <c r="S43" s="156">
        <f t="shared" si="12"/>
        <v>0</v>
      </c>
      <c r="T43" s="159">
        <f t="shared" si="7"/>
        <v>0</v>
      </c>
      <c r="U43" s="192"/>
      <c r="V43" s="156">
        <v>19</v>
      </c>
      <c r="W43" s="156">
        <f t="shared" si="13"/>
        <v>0</v>
      </c>
      <c r="X43" s="156">
        <f t="shared" si="13"/>
        <v>0</v>
      </c>
      <c r="Y43" s="156">
        <f t="shared" si="13"/>
        <v>0</v>
      </c>
      <c r="Z43" s="156">
        <f t="shared" si="13"/>
        <v>0</v>
      </c>
      <c r="AA43" s="156">
        <f t="shared" si="13"/>
        <v>0</v>
      </c>
      <c r="AB43" s="156">
        <f t="shared" si="13"/>
        <v>0</v>
      </c>
      <c r="AC43" s="156">
        <f t="shared" si="10"/>
        <v>0</v>
      </c>
      <c r="AD43" s="156">
        <f t="shared" si="10"/>
        <v>0</v>
      </c>
      <c r="AE43" s="156">
        <f t="shared" si="13"/>
        <v>0</v>
      </c>
      <c r="AF43" s="156">
        <f t="shared" si="13"/>
        <v>0</v>
      </c>
      <c r="AG43" s="156">
        <f t="shared" si="4"/>
        <v>0</v>
      </c>
      <c r="AH43" s="156">
        <f t="shared" si="13"/>
        <v>0</v>
      </c>
      <c r="AI43" s="156">
        <f t="shared" si="13"/>
        <v>0</v>
      </c>
      <c r="AJ43" s="156">
        <f t="shared" si="13"/>
        <v>0</v>
      </c>
      <c r="AK43" s="156">
        <f t="shared" si="13"/>
        <v>0</v>
      </c>
      <c r="AL43" s="156">
        <f t="shared" si="13"/>
        <v>0</v>
      </c>
      <c r="AM43" s="156">
        <f t="shared" si="13"/>
        <v>0</v>
      </c>
      <c r="AN43" s="156">
        <f t="shared" si="13"/>
        <v>0</v>
      </c>
      <c r="AO43" s="156">
        <f t="shared" si="14"/>
        <v>0</v>
      </c>
      <c r="AP43" s="156">
        <f t="shared" si="5"/>
        <v>0</v>
      </c>
      <c r="AQ43" s="156">
        <f t="shared" si="14"/>
        <v>0</v>
      </c>
      <c r="AR43" s="159">
        <f t="shared" si="8"/>
        <v>0</v>
      </c>
      <c r="AS43" s="220"/>
      <c r="AT43" s="220"/>
      <c r="AU43" s="220">
        <f t="shared" si="9"/>
        <v>0</v>
      </c>
    </row>
    <row r="44" spans="1:47" x14ac:dyDescent="0.25">
      <c r="A44" s="156">
        <v>20</v>
      </c>
      <c r="B44" s="156">
        <f t="shared" si="11"/>
        <v>0</v>
      </c>
      <c r="C44" s="156">
        <f t="shared" si="11"/>
        <v>0</v>
      </c>
      <c r="D44" s="156">
        <f t="shared" si="11"/>
        <v>0</v>
      </c>
      <c r="E44" s="156">
        <f t="shared" si="11"/>
        <v>0</v>
      </c>
      <c r="F44" s="156">
        <f t="shared" si="11"/>
        <v>0</v>
      </c>
      <c r="G44" s="156">
        <f t="shared" si="11"/>
        <v>0</v>
      </c>
      <c r="H44" s="156">
        <f t="shared" si="11"/>
        <v>0</v>
      </c>
      <c r="I44" s="156">
        <f t="shared" si="11"/>
        <v>0</v>
      </c>
      <c r="J44" s="156">
        <f t="shared" si="11"/>
        <v>0</v>
      </c>
      <c r="K44" s="156">
        <f t="shared" si="11"/>
        <v>0</v>
      </c>
      <c r="L44" s="156">
        <f t="shared" si="12"/>
        <v>0</v>
      </c>
      <c r="M44" s="156">
        <f t="shared" si="12"/>
        <v>0</v>
      </c>
      <c r="N44" s="156">
        <f t="shared" si="12"/>
        <v>0</v>
      </c>
      <c r="O44" s="156">
        <f t="shared" si="12"/>
        <v>0</v>
      </c>
      <c r="P44" s="156">
        <f t="shared" si="12"/>
        <v>0</v>
      </c>
      <c r="Q44" s="156">
        <f t="shared" si="12"/>
        <v>0</v>
      </c>
      <c r="R44" s="156">
        <f t="shared" si="12"/>
        <v>0</v>
      </c>
      <c r="S44" s="156">
        <f t="shared" si="12"/>
        <v>0</v>
      </c>
      <c r="T44" s="159">
        <f t="shared" si="7"/>
        <v>0</v>
      </c>
      <c r="U44" s="192"/>
      <c r="V44" s="156">
        <v>20</v>
      </c>
      <c r="W44" s="156">
        <f t="shared" si="13"/>
        <v>0</v>
      </c>
      <c r="X44" s="156">
        <f t="shared" si="13"/>
        <v>0</v>
      </c>
      <c r="Y44" s="156">
        <f t="shared" si="13"/>
        <v>0</v>
      </c>
      <c r="Z44" s="156">
        <f t="shared" si="13"/>
        <v>0</v>
      </c>
      <c r="AA44" s="156">
        <f t="shared" si="13"/>
        <v>0</v>
      </c>
      <c r="AB44" s="156">
        <f t="shared" si="13"/>
        <v>0</v>
      </c>
      <c r="AC44" s="156">
        <f t="shared" si="10"/>
        <v>0</v>
      </c>
      <c r="AD44" s="156">
        <f t="shared" si="10"/>
        <v>0</v>
      </c>
      <c r="AE44" s="156">
        <f t="shared" si="13"/>
        <v>0</v>
      </c>
      <c r="AF44" s="156">
        <f t="shared" si="13"/>
        <v>0</v>
      </c>
      <c r="AG44" s="156">
        <f t="shared" si="4"/>
        <v>0</v>
      </c>
      <c r="AH44" s="156">
        <f t="shared" si="13"/>
        <v>0</v>
      </c>
      <c r="AI44" s="156">
        <f t="shared" si="13"/>
        <v>0</v>
      </c>
      <c r="AJ44" s="156">
        <f t="shared" si="13"/>
        <v>0</v>
      </c>
      <c r="AK44" s="156">
        <f t="shared" si="13"/>
        <v>0</v>
      </c>
      <c r="AL44" s="156">
        <f t="shared" si="13"/>
        <v>0</v>
      </c>
      <c r="AM44" s="156">
        <f t="shared" si="13"/>
        <v>0</v>
      </c>
      <c r="AN44" s="156">
        <f t="shared" si="13"/>
        <v>0</v>
      </c>
      <c r="AO44" s="156">
        <f t="shared" si="14"/>
        <v>0</v>
      </c>
      <c r="AP44" s="156">
        <f t="shared" si="5"/>
        <v>0</v>
      </c>
      <c r="AQ44" s="156">
        <f t="shared" si="14"/>
        <v>0</v>
      </c>
      <c r="AR44" s="159">
        <f t="shared" si="8"/>
        <v>0</v>
      </c>
      <c r="AS44" s="220"/>
      <c r="AT44" s="220"/>
      <c r="AU44" s="220">
        <f t="shared" si="9"/>
        <v>0</v>
      </c>
    </row>
    <row r="45" spans="1:47" x14ac:dyDescent="0.25">
      <c r="A45" s="156">
        <v>21</v>
      </c>
      <c r="B45" s="156">
        <f t="shared" si="11"/>
        <v>0</v>
      </c>
      <c r="C45" s="156">
        <f t="shared" si="11"/>
        <v>0</v>
      </c>
      <c r="D45" s="156">
        <f t="shared" si="11"/>
        <v>0</v>
      </c>
      <c r="E45" s="156">
        <f t="shared" si="11"/>
        <v>0</v>
      </c>
      <c r="F45" s="156">
        <f t="shared" si="11"/>
        <v>0</v>
      </c>
      <c r="G45" s="156">
        <f t="shared" si="11"/>
        <v>0</v>
      </c>
      <c r="H45" s="156">
        <f t="shared" si="11"/>
        <v>0</v>
      </c>
      <c r="I45" s="156">
        <f t="shared" si="11"/>
        <v>0</v>
      </c>
      <c r="J45" s="156">
        <f t="shared" si="11"/>
        <v>0</v>
      </c>
      <c r="K45" s="156">
        <f t="shared" si="11"/>
        <v>0</v>
      </c>
      <c r="L45" s="156">
        <f t="shared" si="12"/>
        <v>0</v>
      </c>
      <c r="M45" s="156">
        <f t="shared" si="12"/>
        <v>0</v>
      </c>
      <c r="N45" s="156">
        <f t="shared" si="12"/>
        <v>0</v>
      </c>
      <c r="O45" s="156">
        <f t="shared" si="12"/>
        <v>0</v>
      </c>
      <c r="P45" s="156">
        <f t="shared" si="12"/>
        <v>0</v>
      </c>
      <c r="Q45" s="156">
        <f t="shared" si="12"/>
        <v>0</v>
      </c>
      <c r="R45" s="156">
        <f t="shared" si="12"/>
        <v>0</v>
      </c>
      <c r="S45" s="156">
        <f t="shared" si="12"/>
        <v>0</v>
      </c>
      <c r="T45" s="159">
        <f t="shared" si="7"/>
        <v>0</v>
      </c>
      <c r="U45" s="192"/>
      <c r="V45" s="156">
        <v>21</v>
      </c>
      <c r="W45" s="156">
        <f t="shared" si="13"/>
        <v>0</v>
      </c>
      <c r="X45" s="156">
        <f t="shared" si="13"/>
        <v>0</v>
      </c>
      <c r="Y45" s="156">
        <f t="shared" si="13"/>
        <v>0</v>
      </c>
      <c r="Z45" s="156">
        <f t="shared" si="13"/>
        <v>0</v>
      </c>
      <c r="AA45" s="156">
        <f t="shared" si="13"/>
        <v>0</v>
      </c>
      <c r="AB45" s="156">
        <f t="shared" si="13"/>
        <v>0</v>
      </c>
      <c r="AC45" s="156">
        <f t="shared" si="10"/>
        <v>0</v>
      </c>
      <c r="AD45" s="156">
        <f t="shared" si="10"/>
        <v>0</v>
      </c>
      <c r="AE45" s="156">
        <f t="shared" si="13"/>
        <v>0</v>
      </c>
      <c r="AF45" s="156">
        <f t="shared" si="13"/>
        <v>0</v>
      </c>
      <c r="AG45" s="156">
        <f t="shared" si="4"/>
        <v>0</v>
      </c>
      <c r="AH45" s="156">
        <f t="shared" si="13"/>
        <v>0</v>
      </c>
      <c r="AI45" s="156">
        <f t="shared" si="13"/>
        <v>0</v>
      </c>
      <c r="AJ45" s="156">
        <f t="shared" si="13"/>
        <v>0</v>
      </c>
      <c r="AK45" s="156">
        <f t="shared" si="13"/>
        <v>0</v>
      </c>
      <c r="AL45" s="156">
        <f t="shared" si="13"/>
        <v>0</v>
      </c>
      <c r="AM45" s="156">
        <f t="shared" si="13"/>
        <v>0</v>
      </c>
      <c r="AN45" s="156">
        <f t="shared" si="13"/>
        <v>0</v>
      </c>
      <c r="AO45" s="156">
        <f t="shared" si="14"/>
        <v>0</v>
      </c>
      <c r="AP45" s="156">
        <f t="shared" si="5"/>
        <v>0</v>
      </c>
      <c r="AQ45" s="156">
        <f t="shared" si="14"/>
        <v>0</v>
      </c>
      <c r="AR45" s="159">
        <f t="shared" si="8"/>
        <v>0</v>
      </c>
      <c r="AS45" s="220"/>
      <c r="AT45" s="220"/>
      <c r="AU45" s="220">
        <f t="shared" si="9"/>
        <v>0</v>
      </c>
    </row>
    <row r="46" spans="1:47" x14ac:dyDescent="0.25">
      <c r="A46" s="156">
        <v>22</v>
      </c>
      <c r="B46" s="156">
        <f t="shared" si="11"/>
        <v>0</v>
      </c>
      <c r="C46" s="156">
        <f t="shared" si="11"/>
        <v>0</v>
      </c>
      <c r="D46" s="156">
        <f t="shared" si="11"/>
        <v>0</v>
      </c>
      <c r="E46" s="156">
        <f t="shared" si="11"/>
        <v>0</v>
      </c>
      <c r="F46" s="156">
        <f t="shared" si="11"/>
        <v>0</v>
      </c>
      <c r="G46" s="156">
        <f t="shared" si="11"/>
        <v>0</v>
      </c>
      <c r="H46" s="156">
        <f t="shared" si="11"/>
        <v>0</v>
      </c>
      <c r="I46" s="156">
        <f t="shared" si="11"/>
        <v>0</v>
      </c>
      <c r="J46" s="156">
        <f t="shared" si="11"/>
        <v>0</v>
      </c>
      <c r="K46" s="156">
        <f t="shared" si="11"/>
        <v>0</v>
      </c>
      <c r="L46" s="156">
        <f t="shared" si="12"/>
        <v>0</v>
      </c>
      <c r="M46" s="156">
        <f t="shared" si="12"/>
        <v>0</v>
      </c>
      <c r="N46" s="156">
        <f t="shared" si="12"/>
        <v>0</v>
      </c>
      <c r="O46" s="156">
        <f t="shared" si="12"/>
        <v>0</v>
      </c>
      <c r="P46" s="156">
        <f t="shared" si="12"/>
        <v>0</v>
      </c>
      <c r="Q46" s="156">
        <f t="shared" si="12"/>
        <v>0</v>
      </c>
      <c r="R46" s="156">
        <f t="shared" si="12"/>
        <v>0</v>
      </c>
      <c r="S46" s="156">
        <f t="shared" si="12"/>
        <v>0</v>
      </c>
      <c r="T46" s="159">
        <f t="shared" si="7"/>
        <v>0</v>
      </c>
      <c r="U46" s="192"/>
      <c r="V46" s="156">
        <v>22</v>
      </c>
      <c r="W46" s="156">
        <f t="shared" si="13"/>
        <v>0</v>
      </c>
      <c r="X46" s="156">
        <f t="shared" si="13"/>
        <v>0</v>
      </c>
      <c r="Y46" s="156">
        <f t="shared" si="13"/>
        <v>0</v>
      </c>
      <c r="Z46" s="156">
        <f t="shared" si="13"/>
        <v>0</v>
      </c>
      <c r="AA46" s="156">
        <f t="shared" si="13"/>
        <v>0</v>
      </c>
      <c r="AB46" s="156">
        <f t="shared" si="13"/>
        <v>0</v>
      </c>
      <c r="AC46" s="156">
        <f t="shared" si="10"/>
        <v>0</v>
      </c>
      <c r="AD46" s="156">
        <f t="shared" si="10"/>
        <v>0</v>
      </c>
      <c r="AE46" s="156">
        <f t="shared" si="13"/>
        <v>0</v>
      </c>
      <c r="AF46" s="156">
        <f t="shared" si="13"/>
        <v>0</v>
      </c>
      <c r="AG46" s="156">
        <f t="shared" si="4"/>
        <v>0</v>
      </c>
      <c r="AH46" s="156">
        <f t="shared" si="13"/>
        <v>0</v>
      </c>
      <c r="AI46" s="156">
        <f t="shared" si="13"/>
        <v>0</v>
      </c>
      <c r="AJ46" s="156">
        <f t="shared" si="13"/>
        <v>0</v>
      </c>
      <c r="AK46" s="156">
        <f t="shared" si="13"/>
        <v>0</v>
      </c>
      <c r="AL46" s="156">
        <f t="shared" si="13"/>
        <v>0</v>
      </c>
      <c r="AM46" s="156">
        <f t="shared" si="13"/>
        <v>0</v>
      </c>
      <c r="AN46" s="156">
        <f t="shared" si="13"/>
        <v>0</v>
      </c>
      <c r="AO46" s="156">
        <f t="shared" si="14"/>
        <v>0</v>
      </c>
      <c r="AP46" s="156">
        <f t="shared" si="5"/>
        <v>0</v>
      </c>
      <c r="AQ46" s="156">
        <f t="shared" si="14"/>
        <v>0</v>
      </c>
      <c r="AR46" s="159">
        <f t="shared" si="8"/>
        <v>0</v>
      </c>
      <c r="AS46" s="220"/>
      <c r="AT46" s="220"/>
      <c r="AU46" s="220">
        <f t="shared" si="9"/>
        <v>0</v>
      </c>
    </row>
    <row r="47" spans="1:47" x14ac:dyDescent="0.25">
      <c r="A47" s="156">
        <v>23</v>
      </c>
      <c r="B47" s="156">
        <f t="shared" si="11"/>
        <v>0</v>
      </c>
      <c r="C47" s="156">
        <f t="shared" si="11"/>
        <v>0</v>
      </c>
      <c r="D47" s="156">
        <f t="shared" si="11"/>
        <v>0</v>
      </c>
      <c r="E47" s="156">
        <f t="shared" si="11"/>
        <v>0</v>
      </c>
      <c r="F47" s="156">
        <f t="shared" si="11"/>
        <v>0</v>
      </c>
      <c r="G47" s="156">
        <f t="shared" si="11"/>
        <v>0</v>
      </c>
      <c r="H47" s="156">
        <f t="shared" si="11"/>
        <v>0</v>
      </c>
      <c r="I47" s="156">
        <f t="shared" si="11"/>
        <v>0</v>
      </c>
      <c r="J47" s="156">
        <f t="shared" si="11"/>
        <v>0</v>
      </c>
      <c r="K47" s="156">
        <f t="shared" si="11"/>
        <v>0</v>
      </c>
      <c r="L47" s="156">
        <f t="shared" si="12"/>
        <v>0</v>
      </c>
      <c r="M47" s="156">
        <f t="shared" si="12"/>
        <v>0</v>
      </c>
      <c r="N47" s="156">
        <f t="shared" si="12"/>
        <v>0</v>
      </c>
      <c r="O47" s="156">
        <f t="shared" si="12"/>
        <v>0</v>
      </c>
      <c r="P47" s="156">
        <f t="shared" si="12"/>
        <v>0</v>
      </c>
      <c r="Q47" s="156">
        <f t="shared" si="12"/>
        <v>0</v>
      </c>
      <c r="R47" s="156">
        <f t="shared" si="12"/>
        <v>0</v>
      </c>
      <c r="S47" s="156">
        <f t="shared" si="12"/>
        <v>0</v>
      </c>
      <c r="T47" s="159">
        <f t="shared" si="7"/>
        <v>0</v>
      </c>
      <c r="U47" s="192"/>
      <c r="V47" s="156">
        <v>23</v>
      </c>
      <c r="W47" s="156">
        <f t="shared" si="13"/>
        <v>0</v>
      </c>
      <c r="X47" s="156">
        <f t="shared" si="13"/>
        <v>0</v>
      </c>
      <c r="Y47" s="156">
        <f t="shared" si="13"/>
        <v>0</v>
      </c>
      <c r="Z47" s="156">
        <f t="shared" si="13"/>
        <v>0</v>
      </c>
      <c r="AA47" s="156">
        <f t="shared" si="13"/>
        <v>0</v>
      </c>
      <c r="AB47" s="156">
        <f t="shared" si="13"/>
        <v>0</v>
      </c>
      <c r="AC47" s="156">
        <f t="shared" si="10"/>
        <v>0</v>
      </c>
      <c r="AD47" s="156">
        <f t="shared" si="10"/>
        <v>0</v>
      </c>
      <c r="AE47" s="156">
        <f t="shared" si="13"/>
        <v>0</v>
      </c>
      <c r="AF47" s="156">
        <f t="shared" si="13"/>
        <v>0</v>
      </c>
      <c r="AG47" s="156">
        <f t="shared" si="4"/>
        <v>0</v>
      </c>
      <c r="AH47" s="156">
        <f t="shared" si="13"/>
        <v>0</v>
      </c>
      <c r="AI47" s="156">
        <f t="shared" si="13"/>
        <v>0</v>
      </c>
      <c r="AJ47" s="156">
        <f t="shared" si="13"/>
        <v>0</v>
      </c>
      <c r="AK47" s="156">
        <f t="shared" si="13"/>
        <v>0</v>
      </c>
      <c r="AL47" s="156">
        <f t="shared" si="13"/>
        <v>0</v>
      </c>
      <c r="AM47" s="156">
        <f t="shared" si="13"/>
        <v>0</v>
      </c>
      <c r="AN47" s="156">
        <f t="shared" si="13"/>
        <v>0</v>
      </c>
      <c r="AO47" s="156">
        <f t="shared" si="14"/>
        <v>0</v>
      </c>
      <c r="AP47" s="156">
        <f t="shared" si="5"/>
        <v>0</v>
      </c>
      <c r="AQ47" s="156">
        <f t="shared" si="14"/>
        <v>0</v>
      </c>
      <c r="AR47" s="159">
        <f t="shared" si="8"/>
        <v>0</v>
      </c>
      <c r="AS47" s="220"/>
      <c r="AT47" s="220"/>
      <c r="AU47" s="220">
        <f t="shared" si="9"/>
        <v>0</v>
      </c>
    </row>
    <row r="48" spans="1:47" x14ac:dyDescent="0.25">
      <c r="A48" s="156">
        <v>24</v>
      </c>
      <c r="B48" s="156">
        <f t="shared" si="11"/>
        <v>0</v>
      </c>
      <c r="C48" s="156">
        <f t="shared" si="11"/>
        <v>0</v>
      </c>
      <c r="D48" s="156">
        <f t="shared" si="11"/>
        <v>0</v>
      </c>
      <c r="E48" s="156">
        <f t="shared" si="11"/>
        <v>0</v>
      </c>
      <c r="F48" s="156">
        <f t="shared" si="11"/>
        <v>0</v>
      </c>
      <c r="G48" s="156">
        <f t="shared" si="11"/>
        <v>0</v>
      </c>
      <c r="H48" s="156">
        <f t="shared" si="11"/>
        <v>0</v>
      </c>
      <c r="I48" s="156">
        <f t="shared" si="11"/>
        <v>0</v>
      </c>
      <c r="J48" s="156">
        <f t="shared" si="11"/>
        <v>0</v>
      </c>
      <c r="K48" s="156">
        <f t="shared" si="11"/>
        <v>0</v>
      </c>
      <c r="L48" s="156">
        <f t="shared" si="12"/>
        <v>0</v>
      </c>
      <c r="M48" s="156">
        <f t="shared" si="12"/>
        <v>0</v>
      </c>
      <c r="N48" s="156">
        <f t="shared" si="12"/>
        <v>0</v>
      </c>
      <c r="O48" s="156">
        <f t="shared" si="12"/>
        <v>0</v>
      </c>
      <c r="P48" s="156">
        <f t="shared" si="12"/>
        <v>0</v>
      </c>
      <c r="Q48" s="156">
        <f t="shared" si="12"/>
        <v>0</v>
      </c>
      <c r="R48" s="156">
        <f t="shared" si="12"/>
        <v>0</v>
      </c>
      <c r="S48" s="156">
        <f t="shared" si="12"/>
        <v>0</v>
      </c>
      <c r="T48" s="159">
        <f t="shared" si="7"/>
        <v>0</v>
      </c>
      <c r="U48" s="192"/>
      <c r="V48" s="156">
        <v>24</v>
      </c>
      <c r="W48" s="156">
        <f t="shared" si="13"/>
        <v>0</v>
      </c>
      <c r="X48" s="156">
        <f t="shared" si="13"/>
        <v>0</v>
      </c>
      <c r="Y48" s="156">
        <f t="shared" si="13"/>
        <v>0</v>
      </c>
      <c r="Z48" s="156">
        <f t="shared" si="13"/>
        <v>0</v>
      </c>
      <c r="AA48" s="156">
        <f t="shared" si="13"/>
        <v>0</v>
      </c>
      <c r="AB48" s="156">
        <f t="shared" si="13"/>
        <v>0</v>
      </c>
      <c r="AC48" s="156">
        <f t="shared" si="10"/>
        <v>0</v>
      </c>
      <c r="AD48" s="156">
        <f t="shared" si="10"/>
        <v>0</v>
      </c>
      <c r="AE48" s="156">
        <f t="shared" si="13"/>
        <v>0</v>
      </c>
      <c r="AF48" s="156">
        <f t="shared" si="13"/>
        <v>0</v>
      </c>
      <c r="AG48" s="156">
        <f t="shared" si="4"/>
        <v>0</v>
      </c>
      <c r="AH48" s="156">
        <f t="shared" si="13"/>
        <v>0</v>
      </c>
      <c r="AI48" s="156">
        <f t="shared" si="13"/>
        <v>0</v>
      </c>
      <c r="AJ48" s="156">
        <f t="shared" si="13"/>
        <v>0</v>
      </c>
      <c r="AK48" s="156">
        <f t="shared" si="13"/>
        <v>0</v>
      </c>
      <c r="AL48" s="156">
        <f t="shared" si="13"/>
        <v>0</v>
      </c>
      <c r="AM48" s="156">
        <f t="shared" si="13"/>
        <v>0</v>
      </c>
      <c r="AN48" s="156">
        <f t="shared" si="13"/>
        <v>0</v>
      </c>
      <c r="AO48" s="156">
        <f t="shared" si="14"/>
        <v>0</v>
      </c>
      <c r="AP48" s="156">
        <f t="shared" si="5"/>
        <v>0</v>
      </c>
      <c r="AQ48" s="156">
        <f t="shared" si="14"/>
        <v>0</v>
      </c>
      <c r="AR48" s="159">
        <f t="shared" si="8"/>
        <v>0</v>
      </c>
      <c r="AS48" s="220"/>
      <c r="AT48" s="220"/>
      <c r="AU48" s="220">
        <f t="shared" si="9"/>
        <v>0</v>
      </c>
    </row>
    <row r="49" spans="1:47" x14ac:dyDescent="0.25">
      <c r="A49" s="156">
        <v>25</v>
      </c>
      <c r="B49" s="156">
        <f t="shared" si="11"/>
        <v>0</v>
      </c>
      <c r="C49" s="156">
        <f t="shared" si="11"/>
        <v>0</v>
      </c>
      <c r="D49" s="156">
        <f t="shared" si="11"/>
        <v>0</v>
      </c>
      <c r="E49" s="156">
        <f t="shared" si="11"/>
        <v>0</v>
      </c>
      <c r="F49" s="156">
        <f t="shared" si="11"/>
        <v>0</v>
      </c>
      <c r="G49" s="156">
        <f t="shared" si="11"/>
        <v>0</v>
      </c>
      <c r="H49" s="156">
        <f t="shared" si="11"/>
        <v>0</v>
      </c>
      <c r="I49" s="156">
        <f t="shared" si="11"/>
        <v>0</v>
      </c>
      <c r="J49" s="156">
        <f t="shared" si="11"/>
        <v>0</v>
      </c>
      <c r="K49" s="156">
        <f t="shared" si="11"/>
        <v>0</v>
      </c>
      <c r="L49" s="156">
        <f t="shared" si="12"/>
        <v>0</v>
      </c>
      <c r="M49" s="156">
        <f t="shared" si="12"/>
        <v>0</v>
      </c>
      <c r="N49" s="156">
        <f t="shared" si="12"/>
        <v>0</v>
      </c>
      <c r="O49" s="156">
        <f t="shared" si="12"/>
        <v>0</v>
      </c>
      <c r="P49" s="156">
        <f t="shared" si="12"/>
        <v>0</v>
      </c>
      <c r="Q49" s="156">
        <f t="shared" si="12"/>
        <v>0</v>
      </c>
      <c r="R49" s="156">
        <f t="shared" si="12"/>
        <v>0</v>
      </c>
      <c r="S49" s="156">
        <f t="shared" si="12"/>
        <v>0</v>
      </c>
      <c r="T49" s="159">
        <f t="shared" si="7"/>
        <v>0</v>
      </c>
      <c r="U49" s="192"/>
      <c r="V49" s="156">
        <v>25</v>
      </c>
      <c r="W49" s="156">
        <f t="shared" si="13"/>
        <v>0</v>
      </c>
      <c r="X49" s="156">
        <f t="shared" si="13"/>
        <v>0</v>
      </c>
      <c r="Y49" s="156">
        <f t="shared" si="13"/>
        <v>0</v>
      </c>
      <c r="Z49" s="156">
        <f t="shared" si="13"/>
        <v>0</v>
      </c>
      <c r="AA49" s="156">
        <f t="shared" si="13"/>
        <v>0</v>
      </c>
      <c r="AB49" s="156">
        <f t="shared" si="13"/>
        <v>0</v>
      </c>
      <c r="AC49" s="156">
        <f t="shared" si="10"/>
        <v>0</v>
      </c>
      <c r="AD49" s="156">
        <f t="shared" si="10"/>
        <v>0</v>
      </c>
      <c r="AE49" s="156">
        <f t="shared" si="13"/>
        <v>0</v>
      </c>
      <c r="AF49" s="156">
        <f t="shared" si="13"/>
        <v>0</v>
      </c>
      <c r="AG49" s="156">
        <f t="shared" si="4"/>
        <v>0</v>
      </c>
      <c r="AH49" s="156">
        <f t="shared" si="13"/>
        <v>0</v>
      </c>
      <c r="AI49" s="156">
        <f t="shared" si="13"/>
        <v>0</v>
      </c>
      <c r="AJ49" s="156">
        <f t="shared" si="13"/>
        <v>0</v>
      </c>
      <c r="AK49" s="156">
        <f t="shared" si="13"/>
        <v>0</v>
      </c>
      <c r="AL49" s="156">
        <f t="shared" si="13"/>
        <v>0</v>
      </c>
      <c r="AM49" s="156">
        <f t="shared" si="13"/>
        <v>0</v>
      </c>
      <c r="AN49" s="156">
        <f t="shared" si="13"/>
        <v>0</v>
      </c>
      <c r="AO49" s="156">
        <f t="shared" si="14"/>
        <v>0</v>
      </c>
      <c r="AP49" s="156">
        <f t="shared" si="5"/>
        <v>0</v>
      </c>
      <c r="AQ49" s="156">
        <f t="shared" si="14"/>
        <v>0</v>
      </c>
      <c r="AR49" s="159">
        <f t="shared" si="8"/>
        <v>0</v>
      </c>
      <c r="AS49" s="220"/>
      <c r="AT49" s="220"/>
      <c r="AU49" s="220">
        <f>T49+AR49</f>
        <v>0</v>
      </c>
    </row>
    <row r="50" spans="1:47" ht="15.75" thickBot="1" x14ac:dyDescent="0.3">
      <c r="A50" s="155"/>
      <c r="B50" s="156"/>
      <c r="C50" s="156"/>
      <c r="D50" s="156"/>
      <c r="E50" s="156"/>
      <c r="F50" s="156"/>
      <c r="G50" s="156"/>
      <c r="H50" s="156"/>
      <c r="I50" s="156"/>
      <c r="J50" s="156"/>
      <c r="K50" s="156"/>
      <c r="L50" s="156"/>
      <c r="M50" s="156"/>
      <c r="N50" s="156"/>
      <c r="O50" s="156"/>
      <c r="P50" s="156"/>
      <c r="Q50" s="156"/>
      <c r="R50" s="156"/>
      <c r="S50" s="156"/>
      <c r="T50" s="159">
        <f>SUM(T25:T49)</f>
        <v>5580666.666666667</v>
      </c>
      <c r="U50" s="192"/>
      <c r="V50" s="155"/>
      <c r="W50" s="156"/>
      <c r="X50" s="156"/>
      <c r="Y50" s="156"/>
      <c r="Z50" s="156"/>
      <c r="AA50" s="156"/>
      <c r="AB50" s="156"/>
      <c r="AC50" s="156"/>
      <c r="AD50" s="156"/>
      <c r="AE50" s="156"/>
      <c r="AF50" s="156"/>
      <c r="AG50" s="156"/>
      <c r="AH50" s="156"/>
      <c r="AI50" s="156"/>
      <c r="AJ50" s="156"/>
      <c r="AK50" s="156"/>
      <c r="AL50" s="156"/>
      <c r="AM50" s="156"/>
      <c r="AN50" s="156"/>
      <c r="AO50" s="156"/>
      <c r="AP50" s="156"/>
      <c r="AQ50" s="156"/>
      <c r="AR50" s="159">
        <f>SUM(AR25:AR49)</f>
        <v>1849000</v>
      </c>
      <c r="AS50" s="220"/>
      <c r="AT50" s="220"/>
      <c r="AU50" s="220">
        <f>SUM(AU25:AU49)</f>
        <v>7429666.6666666679</v>
      </c>
    </row>
    <row r="51" spans="1:47" ht="15" customHeight="1" x14ac:dyDescent="0.25">
      <c r="R51" s="273" t="s">
        <v>32</v>
      </c>
      <c r="S51" s="188">
        <v>7.0000000000000007E-2</v>
      </c>
      <c r="T51" s="184">
        <f>NPV(S51,T25:T49)</f>
        <v>4521223.7971002115</v>
      </c>
      <c r="U51" s="154"/>
      <c r="AP51" s="273" t="s">
        <v>32</v>
      </c>
      <c r="AQ51" s="180">
        <v>7.0000000000000007E-2</v>
      </c>
      <c r="AR51" s="160">
        <f>NPV(AQ51,AR25:AR49)</f>
        <v>1542454.4926270074</v>
      </c>
      <c r="AS51" s="286" t="s">
        <v>32</v>
      </c>
      <c r="AT51" s="221">
        <v>7.0000000000000007E-2</v>
      </c>
      <c r="AU51" s="222">
        <f>NPV(AT51,AU25:AU49)</f>
        <v>6063678.2897272175</v>
      </c>
    </row>
    <row r="52" spans="1:47" x14ac:dyDescent="0.25">
      <c r="R52" s="274"/>
      <c r="S52" s="185"/>
      <c r="T52" s="186"/>
      <c r="U52" s="154"/>
      <c r="AP52" s="274"/>
      <c r="AQ52" s="181"/>
      <c r="AR52" s="161"/>
      <c r="AS52" s="287"/>
      <c r="AT52" s="223"/>
      <c r="AU52" s="224"/>
    </row>
    <row r="53" spans="1:47" x14ac:dyDescent="0.25">
      <c r="R53" s="274"/>
      <c r="S53" s="189">
        <v>0.04</v>
      </c>
      <c r="T53" s="186">
        <f>NPV(S53,T25:T49)</f>
        <v>4932195.509956372</v>
      </c>
      <c r="U53" s="154"/>
      <c r="AP53" s="274"/>
      <c r="AQ53" s="182">
        <v>0.04</v>
      </c>
      <c r="AR53" s="161">
        <f>NPV(AQ53,AR25:AR49)</f>
        <v>1662955.8857492597</v>
      </c>
      <c r="AS53" s="287"/>
      <c r="AT53" s="225">
        <v>0.04</v>
      </c>
      <c r="AU53" s="224">
        <f>NPV(AT53,AU25:AU49)</f>
        <v>6595151.3957056329</v>
      </c>
    </row>
    <row r="54" spans="1:47" x14ac:dyDescent="0.25">
      <c r="R54" s="274"/>
      <c r="S54" s="185"/>
      <c r="T54" s="186"/>
      <c r="U54" s="154"/>
      <c r="AP54" s="274"/>
      <c r="AQ54" s="181"/>
      <c r="AR54" s="161"/>
      <c r="AS54" s="287"/>
      <c r="AT54" s="223"/>
      <c r="AU54" s="224"/>
    </row>
    <row r="55" spans="1:47" ht="15.75" thickBot="1" x14ac:dyDescent="0.3">
      <c r="R55" s="275"/>
      <c r="S55" s="190">
        <v>0</v>
      </c>
      <c r="T55" s="187">
        <f>NPV(S55,T25:T49)</f>
        <v>5580666.666666667</v>
      </c>
      <c r="U55" s="154"/>
      <c r="AP55" s="275"/>
      <c r="AQ55" s="183">
        <v>0</v>
      </c>
      <c r="AR55" s="179">
        <f>NPV(AQ55,AR25:AR49)</f>
        <v>1849000</v>
      </c>
      <c r="AS55" s="288"/>
      <c r="AT55" s="226">
        <v>0</v>
      </c>
      <c r="AU55" s="227">
        <f>NPV(AT55,AU25:AU49)</f>
        <v>7429666.6666666679</v>
      </c>
    </row>
    <row r="56" spans="1:47" x14ac:dyDescent="0.25">
      <c r="U56" s="167"/>
    </row>
  </sheetData>
  <mergeCells count="23">
    <mergeCell ref="AS51:AS55"/>
    <mergeCell ref="N14:O14"/>
    <mergeCell ref="P14:Q14"/>
    <mergeCell ref="R14:S14"/>
    <mergeCell ref="AE14:AG14"/>
    <mergeCell ref="R51:R55"/>
    <mergeCell ref="AP51:AP55"/>
    <mergeCell ref="AJ14:AK14"/>
    <mergeCell ref="W14:Y14"/>
    <mergeCell ref="Z14:AD14"/>
    <mergeCell ref="AH14:AI14"/>
    <mergeCell ref="AP14:AQ14"/>
    <mergeCell ref="AL14:AO14"/>
    <mergeCell ref="B14:D14"/>
    <mergeCell ref="E14:G14"/>
    <mergeCell ref="H14:I14"/>
    <mergeCell ref="J14:K14"/>
    <mergeCell ref="L14:M14"/>
    <mergeCell ref="B1:H1"/>
    <mergeCell ref="B2:H2"/>
    <mergeCell ref="W9:AK9"/>
    <mergeCell ref="H10:P10"/>
    <mergeCell ref="A13:S13"/>
  </mergeCells>
  <pageMargins left="0.7" right="0.7" top="0.75" bottom="0.75" header="0.3" footer="0.3"/>
  <pageSetup paperSize="512" orientation="landscape"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59B30-2944-489A-86EC-BC2C3E128EF4}">
  <dimension ref="A1:DC57"/>
  <sheetViews>
    <sheetView topLeftCell="CC28" workbookViewId="0">
      <selection activeCell="CT55" sqref="CT55"/>
    </sheetView>
  </sheetViews>
  <sheetFormatPr defaultColWidth="8.85546875" defaultRowHeight="15" x14ac:dyDescent="0.25"/>
  <cols>
    <col min="1" max="1" width="22.7109375" style="134" customWidth="1"/>
    <col min="2" max="2" width="10.85546875" style="134" bestFit="1" customWidth="1"/>
    <col min="3" max="3" width="8.85546875" style="134"/>
    <col min="4" max="5" width="9.85546875" style="134" bestFit="1" customWidth="1"/>
    <col min="6" max="6" width="8.85546875" style="134"/>
    <col min="7" max="8" width="9.85546875" style="134" bestFit="1" customWidth="1"/>
    <col min="9" max="13" width="8.85546875" style="134"/>
    <col min="14" max="14" width="11.28515625" style="134" customWidth="1"/>
    <col min="15" max="18" width="8.85546875" style="134"/>
    <col min="19" max="19" width="9.28515625" style="134" bestFit="1" customWidth="1"/>
    <col min="20" max="20" width="14.28515625" style="134" bestFit="1" customWidth="1"/>
    <col min="21" max="21" width="5.7109375" style="134" customWidth="1"/>
    <col min="22" max="22" width="22.7109375" style="134" customWidth="1"/>
    <col min="23" max="23" width="10.85546875" style="134" bestFit="1" customWidth="1"/>
    <col min="24" max="25" width="8.85546875" style="134"/>
    <col min="26" max="26" width="12.28515625" style="134" customWidth="1"/>
    <col min="27" max="27" width="9.7109375" style="134" customWidth="1"/>
    <col min="28" max="28" width="8.85546875" style="134"/>
    <col min="29" max="29" width="9.85546875" style="134" bestFit="1" customWidth="1"/>
    <col min="30" max="40" width="8.85546875" style="134"/>
    <col min="41" max="41" width="9.85546875" style="134" bestFit="1" customWidth="1"/>
    <col min="42" max="42" width="5.7109375" style="134" customWidth="1"/>
    <col min="43" max="43" width="22.7109375" style="134" customWidth="1"/>
    <col min="44" max="44" width="10.85546875" style="134" bestFit="1" customWidth="1"/>
    <col min="45" max="46" width="8.85546875" style="134"/>
    <col min="47" max="47" width="9.85546875" style="134" bestFit="1" customWidth="1"/>
    <col min="48" max="48" width="8.85546875" style="134"/>
    <col min="49" max="50" width="9.85546875" style="134" bestFit="1" customWidth="1"/>
    <col min="51" max="61" width="8.85546875" style="134"/>
    <col min="62" max="62" width="9.85546875" style="134" bestFit="1" customWidth="1"/>
    <col min="63" max="63" width="5.7109375" style="134" customWidth="1"/>
    <col min="64" max="64" width="22.7109375" style="134" customWidth="1"/>
    <col min="65" max="65" width="10.85546875" style="134" bestFit="1" customWidth="1"/>
    <col min="66" max="66" width="8.85546875" style="134"/>
    <col min="67" max="68" width="9.85546875" style="134" bestFit="1" customWidth="1"/>
    <col min="69" max="70" width="10.42578125" style="134" customWidth="1"/>
    <col min="71" max="71" width="9.85546875" style="134" bestFit="1" customWidth="1"/>
    <col min="72" max="78" width="8.85546875" style="134"/>
    <col min="79" max="79" width="9.85546875" style="134" customWidth="1"/>
    <col min="80" max="82" width="8.85546875" style="134"/>
    <col min="83" max="83" width="9.85546875" style="134" bestFit="1" customWidth="1"/>
    <col min="84" max="84" width="5.7109375" style="134" customWidth="1"/>
    <col min="85" max="85" width="22.7109375" style="134" customWidth="1"/>
    <col min="86" max="86" width="10.85546875" style="134" bestFit="1" customWidth="1"/>
    <col min="87" max="88" width="8.85546875" style="134"/>
    <col min="89" max="89" width="9.85546875" style="134" bestFit="1" customWidth="1"/>
    <col min="90" max="90" width="11.140625" style="134" customWidth="1"/>
    <col min="91" max="91" width="10.85546875" style="134" bestFit="1" customWidth="1"/>
    <col min="92" max="92" width="9.85546875" style="134" bestFit="1" customWidth="1"/>
    <col min="93" max="99" width="8.85546875" style="134"/>
    <col min="100" max="100" width="10.7109375" style="134" customWidth="1"/>
    <col min="101" max="103" width="8.85546875" style="134"/>
    <col min="104" max="104" width="11.140625" style="134" customWidth="1"/>
    <col min="105" max="106" width="8.85546875" style="134"/>
    <col min="107" max="107" width="10.85546875" style="134" customWidth="1"/>
    <col min="108" max="16384" width="8.85546875" style="134"/>
  </cols>
  <sheetData>
    <row r="1" spans="1:107" ht="30" customHeight="1" x14ac:dyDescent="0.25">
      <c r="A1" s="138" t="s">
        <v>0</v>
      </c>
      <c r="B1" s="278" t="s">
        <v>320</v>
      </c>
      <c r="C1" s="279"/>
      <c r="D1" s="279"/>
      <c r="E1" s="279"/>
      <c r="F1" s="279"/>
      <c r="G1" s="279"/>
      <c r="H1" s="279"/>
      <c r="I1" s="135" t="s">
        <v>1</v>
      </c>
      <c r="J1" s="278" t="s">
        <v>321</v>
      </c>
      <c r="K1" s="278"/>
      <c r="L1" s="278"/>
      <c r="M1" s="278"/>
      <c r="N1" s="278"/>
      <c r="O1" s="278"/>
      <c r="P1" s="278"/>
      <c r="Q1" s="197"/>
      <c r="R1" s="197"/>
      <c r="S1" s="197"/>
    </row>
    <row r="2" spans="1:107" x14ac:dyDescent="0.25">
      <c r="A2" s="135" t="s">
        <v>2</v>
      </c>
      <c r="B2" s="285"/>
      <c r="C2" s="285"/>
      <c r="D2" s="285"/>
      <c r="E2" s="285"/>
      <c r="F2" s="285"/>
      <c r="G2" s="285"/>
      <c r="H2" s="285"/>
      <c r="I2" s="153"/>
      <c r="J2" s="153"/>
      <c r="K2" s="153"/>
      <c r="L2" s="153"/>
      <c r="M2" s="153"/>
    </row>
    <row r="3" spans="1:107" x14ac:dyDescent="0.25">
      <c r="A3" s="135"/>
      <c r="B3" s="152" t="s">
        <v>322</v>
      </c>
      <c r="C3" s="152"/>
      <c r="D3" s="152"/>
      <c r="E3" s="152"/>
      <c r="F3" s="152"/>
      <c r="G3" s="152"/>
      <c r="H3" s="152"/>
      <c r="I3" s="152"/>
      <c r="J3" s="152"/>
      <c r="K3" s="152"/>
      <c r="L3" s="152"/>
      <c r="M3" s="152"/>
    </row>
    <row r="4" spans="1:107" x14ac:dyDescent="0.25">
      <c r="A4" s="135" t="s">
        <v>25</v>
      </c>
      <c r="B4" s="135" t="s">
        <v>26</v>
      </c>
      <c r="C4" s="164" t="s">
        <v>29</v>
      </c>
      <c r="D4" s="153"/>
      <c r="E4" s="153"/>
      <c r="F4" s="153"/>
      <c r="G4" s="153"/>
      <c r="H4" s="153"/>
      <c r="I4" s="153"/>
      <c r="J4" s="153"/>
      <c r="K4" s="153"/>
      <c r="L4" s="153"/>
      <c r="M4" s="153"/>
      <c r="N4" s="153"/>
    </row>
    <row r="5" spans="1:107" ht="15" customHeight="1" x14ac:dyDescent="0.25">
      <c r="A5" s="135"/>
      <c r="B5" s="135" t="s">
        <v>3</v>
      </c>
      <c r="C5" s="195" t="s">
        <v>27</v>
      </c>
      <c r="D5" s="153"/>
      <c r="E5" s="153"/>
      <c r="F5" s="153"/>
      <c r="G5" s="153"/>
      <c r="H5" s="153"/>
      <c r="I5" s="153"/>
      <c r="J5" s="153"/>
      <c r="K5" s="153"/>
      <c r="L5" s="153"/>
      <c r="M5" s="153"/>
      <c r="CL5" s="198" t="s">
        <v>353</v>
      </c>
      <c r="CM5" s="296" t="s">
        <v>352</v>
      </c>
      <c r="CN5" s="296"/>
      <c r="CO5" s="296"/>
      <c r="CP5" s="296"/>
      <c r="CQ5" s="296"/>
      <c r="CR5" s="296"/>
      <c r="CS5" s="296"/>
      <c r="CT5" s="296"/>
      <c r="CU5" s="296"/>
      <c r="CV5" s="296"/>
      <c r="CW5" s="296"/>
      <c r="CX5" s="296"/>
      <c r="CY5" s="296"/>
    </row>
    <row r="6" spans="1:107" ht="15" customHeight="1" x14ac:dyDescent="0.25">
      <c r="C6" s="195" t="s">
        <v>24</v>
      </c>
      <c r="D6" s="165"/>
      <c r="E6" s="165"/>
      <c r="F6" s="165"/>
      <c r="G6" s="165"/>
      <c r="H6" s="165"/>
      <c r="I6" s="165"/>
      <c r="J6" s="165"/>
      <c r="K6" s="165"/>
      <c r="L6" s="165"/>
      <c r="M6" s="165"/>
      <c r="CM6" s="296"/>
      <c r="CN6" s="296"/>
      <c r="CO6" s="296"/>
      <c r="CP6" s="296"/>
      <c r="CQ6" s="296"/>
      <c r="CR6" s="296"/>
      <c r="CS6" s="296"/>
      <c r="CT6" s="296"/>
      <c r="CU6" s="296"/>
      <c r="CV6" s="296"/>
      <c r="CW6" s="296"/>
      <c r="CX6" s="296"/>
      <c r="CY6" s="296"/>
    </row>
    <row r="7" spans="1:107" x14ac:dyDescent="0.25">
      <c r="A7" s="136"/>
      <c r="B7" s="168"/>
      <c r="C7" s="195" t="s">
        <v>28</v>
      </c>
      <c r="D7" s="165"/>
      <c r="E7" s="165"/>
      <c r="F7" s="165"/>
      <c r="G7" s="165"/>
      <c r="H7" s="165"/>
      <c r="I7" s="165"/>
      <c r="J7" s="165"/>
      <c r="K7" s="165"/>
      <c r="L7" s="165"/>
      <c r="M7" s="165"/>
      <c r="CM7" s="219"/>
      <c r="CN7" s="219"/>
      <c r="CO7" s="219"/>
      <c r="CP7" s="219"/>
      <c r="CQ7" s="219"/>
      <c r="CR7" s="219"/>
      <c r="CS7" s="219"/>
      <c r="CT7" s="219"/>
      <c r="CU7" s="219"/>
      <c r="CV7" s="219"/>
      <c r="CW7" s="219"/>
      <c r="CX7" s="219"/>
      <c r="CY7" s="219"/>
    </row>
    <row r="8" spans="1:107" x14ac:dyDescent="0.25">
      <c r="A8" s="276" t="s">
        <v>323</v>
      </c>
      <c r="B8" s="276"/>
      <c r="C8" s="276"/>
      <c r="D8" s="276"/>
      <c r="E8" s="276"/>
      <c r="F8" s="276"/>
      <c r="G8" s="276"/>
      <c r="H8" s="276"/>
      <c r="I8" s="276"/>
      <c r="J8" s="276"/>
      <c r="K8" s="276"/>
      <c r="L8" s="276"/>
      <c r="BL8" s="162" t="s">
        <v>342</v>
      </c>
    </row>
    <row r="9" spans="1:107" ht="28.5" customHeight="1" x14ac:dyDescent="0.25">
      <c r="A9" s="138" t="s">
        <v>4</v>
      </c>
      <c r="B9" s="296" t="s">
        <v>324</v>
      </c>
      <c r="C9" s="296"/>
      <c r="D9" s="296"/>
      <c r="E9" s="296"/>
      <c r="F9" s="296"/>
      <c r="G9" s="296"/>
      <c r="H9" s="296"/>
      <c r="I9" s="296"/>
      <c r="J9" s="296"/>
      <c r="K9" s="296"/>
      <c r="L9" s="296"/>
      <c r="M9" s="296"/>
      <c r="N9" s="296"/>
      <c r="O9" s="296"/>
      <c r="P9" s="296"/>
      <c r="Q9" s="296"/>
      <c r="R9" s="296"/>
      <c r="S9" s="296"/>
      <c r="V9" s="138" t="s">
        <v>23</v>
      </c>
      <c r="W9" s="202" t="s">
        <v>325</v>
      </c>
      <c r="X9" s="202"/>
      <c r="Y9" s="202"/>
      <c r="Z9" s="202"/>
      <c r="AA9" s="202"/>
      <c r="AB9" s="202"/>
      <c r="AC9" s="202"/>
      <c r="AD9" s="202"/>
      <c r="AE9" s="202"/>
      <c r="AF9" s="202"/>
      <c r="AG9" s="202"/>
      <c r="AH9" s="202"/>
      <c r="AQ9" s="138" t="s">
        <v>38</v>
      </c>
      <c r="AR9" s="202" t="s">
        <v>326</v>
      </c>
      <c r="AS9" s="202"/>
      <c r="AT9" s="202"/>
      <c r="AU9" s="202"/>
      <c r="AV9" s="202"/>
      <c r="AW9" s="202"/>
      <c r="AX9" s="202"/>
      <c r="AY9" s="202"/>
      <c r="AZ9" s="202"/>
      <c r="BA9" s="202"/>
      <c r="BB9" s="202"/>
      <c r="BC9" s="202"/>
      <c r="BL9" s="138" t="s">
        <v>37</v>
      </c>
      <c r="BM9" s="296" t="s">
        <v>343</v>
      </c>
      <c r="BN9" s="296"/>
      <c r="BO9" s="296"/>
      <c r="BP9" s="296"/>
      <c r="BQ9" s="296"/>
      <c r="BR9" s="296"/>
      <c r="BS9" s="296"/>
      <c r="BT9" s="296"/>
      <c r="BU9" s="296"/>
      <c r="BV9" s="296"/>
      <c r="BW9" s="296"/>
      <c r="BX9" s="296"/>
      <c r="BY9" s="296"/>
      <c r="BZ9" s="296"/>
      <c r="CA9" s="296"/>
      <c r="CB9" s="296"/>
      <c r="CC9" s="296"/>
      <c r="CD9" s="296"/>
      <c r="CG9" s="138" t="s">
        <v>36</v>
      </c>
      <c r="CH9" s="296" t="s">
        <v>350</v>
      </c>
      <c r="CI9" s="296"/>
      <c r="CJ9" s="296"/>
      <c r="CK9" s="296"/>
      <c r="CL9" s="296"/>
      <c r="CM9" s="296"/>
      <c r="CN9" s="296"/>
      <c r="CO9" s="296"/>
      <c r="CP9" s="296"/>
      <c r="CQ9" s="296"/>
      <c r="CR9" s="296"/>
      <c r="CS9" s="296"/>
      <c r="CT9" s="296"/>
      <c r="CU9" s="296"/>
      <c r="CV9" s="296"/>
      <c r="CW9" s="296"/>
      <c r="CX9" s="296"/>
      <c r="CY9" s="296"/>
    </row>
    <row r="10" spans="1:107" ht="15.75" customHeight="1" thickBot="1" x14ac:dyDescent="0.3">
      <c r="A10" s="138"/>
      <c r="B10" s="296"/>
      <c r="C10" s="296"/>
      <c r="D10" s="296"/>
      <c r="E10" s="296"/>
      <c r="F10" s="296"/>
      <c r="G10" s="296"/>
      <c r="H10" s="296"/>
      <c r="I10" s="296"/>
      <c r="J10" s="296"/>
      <c r="K10" s="296"/>
      <c r="L10" s="296"/>
      <c r="M10" s="296"/>
      <c r="N10" s="296"/>
      <c r="O10" s="296"/>
      <c r="P10" s="296"/>
      <c r="Q10" s="296"/>
      <c r="R10" s="296"/>
      <c r="S10" s="296"/>
      <c r="V10" s="138"/>
      <c r="X10" s="202"/>
      <c r="Y10" s="202"/>
      <c r="Z10" s="202"/>
      <c r="AA10" s="202"/>
      <c r="AB10" s="202"/>
      <c r="AC10" s="202"/>
      <c r="AD10" s="202"/>
      <c r="AE10" s="202"/>
      <c r="AF10" s="202"/>
      <c r="AG10" s="202"/>
      <c r="AH10" s="202"/>
      <c r="AQ10" s="138"/>
      <c r="AS10" s="202"/>
      <c r="AT10" s="202"/>
      <c r="AU10" s="202"/>
      <c r="AV10" s="202"/>
      <c r="AW10" s="202"/>
      <c r="AX10" s="202"/>
      <c r="AY10" s="202"/>
      <c r="AZ10" s="202"/>
      <c r="BA10" s="202"/>
      <c r="BB10" s="202"/>
      <c r="BC10" s="202"/>
      <c r="BL10" s="138"/>
      <c r="BM10" s="296"/>
      <c r="BN10" s="296"/>
      <c r="BO10" s="296"/>
      <c r="BP10" s="296"/>
      <c r="BQ10" s="296"/>
      <c r="BR10" s="296"/>
      <c r="BS10" s="296"/>
      <c r="BT10" s="296"/>
      <c r="BU10" s="296"/>
      <c r="BV10" s="296"/>
      <c r="BW10" s="296"/>
      <c r="BX10" s="296"/>
      <c r="BY10" s="296"/>
      <c r="BZ10" s="296"/>
      <c r="CA10" s="296"/>
      <c r="CB10" s="296"/>
      <c r="CC10" s="296"/>
      <c r="CD10" s="296"/>
      <c r="CG10" s="138"/>
      <c r="CH10" s="296"/>
      <c r="CI10" s="296"/>
      <c r="CJ10" s="296"/>
      <c r="CK10" s="296"/>
      <c r="CL10" s="296"/>
      <c r="CM10" s="296"/>
      <c r="CN10" s="296"/>
      <c r="CO10" s="296"/>
      <c r="CP10" s="296"/>
      <c r="CQ10" s="296"/>
      <c r="CR10" s="296"/>
      <c r="CS10" s="296"/>
      <c r="CT10" s="296"/>
      <c r="CU10" s="296"/>
      <c r="CV10" s="296"/>
      <c r="CW10" s="296"/>
      <c r="CX10" s="296"/>
      <c r="CY10" s="296"/>
    </row>
    <row r="11" spans="1:107" ht="15" customHeight="1" x14ac:dyDescent="0.25">
      <c r="A11" s="139" t="s">
        <v>5</v>
      </c>
      <c r="B11" s="140">
        <v>88</v>
      </c>
      <c r="C11" s="141"/>
      <c r="E11" s="141"/>
      <c r="F11" s="198" t="s">
        <v>43</v>
      </c>
      <c r="G11" s="295" t="s">
        <v>327</v>
      </c>
      <c r="H11" s="295"/>
      <c r="I11" s="295"/>
      <c r="J11" s="295"/>
      <c r="K11" s="295"/>
      <c r="L11" s="295"/>
      <c r="M11" s="295"/>
      <c r="N11" s="295"/>
      <c r="O11" s="295"/>
      <c r="P11" s="295"/>
      <c r="V11" s="139" t="s">
        <v>5</v>
      </c>
      <c r="W11" s="140">
        <v>100</v>
      </c>
      <c r="X11" s="141"/>
      <c r="Y11" s="141"/>
      <c r="Z11" s="141"/>
      <c r="AA11" s="141"/>
      <c r="AB11" s="141"/>
      <c r="AC11" s="141"/>
      <c r="AQ11" s="139" t="s">
        <v>5</v>
      </c>
      <c r="AR11" s="140">
        <v>80</v>
      </c>
      <c r="AS11" s="141"/>
      <c r="AT11" s="141"/>
      <c r="AU11" s="141"/>
      <c r="AV11" s="141"/>
      <c r="AW11" s="141"/>
      <c r="AX11" s="141"/>
      <c r="BL11" s="139" t="s">
        <v>5</v>
      </c>
      <c r="BM11" s="140">
        <v>58</v>
      </c>
      <c r="BN11" s="141"/>
      <c r="BO11" s="141"/>
      <c r="BP11" s="141"/>
      <c r="BQ11" s="198" t="s">
        <v>43</v>
      </c>
      <c r="BR11" s="305" t="s">
        <v>349</v>
      </c>
      <c r="BS11" s="305"/>
      <c r="BT11" s="305"/>
      <c r="BU11" s="305"/>
      <c r="BV11" s="305"/>
      <c r="BW11" s="305"/>
      <c r="BX11" s="305"/>
      <c r="BY11" s="305"/>
      <c r="BZ11" s="305"/>
      <c r="CA11" s="305"/>
      <c r="CB11" s="305"/>
      <c r="CC11" s="305"/>
      <c r="CD11" s="305"/>
      <c r="CG11" s="139" t="s">
        <v>5</v>
      </c>
      <c r="CH11" s="140">
        <v>95</v>
      </c>
      <c r="CI11" s="141"/>
      <c r="CJ11" s="141"/>
      <c r="CL11" s="198" t="s">
        <v>43</v>
      </c>
      <c r="CM11" s="295" t="s">
        <v>351</v>
      </c>
      <c r="CN11" s="295"/>
      <c r="CO11" s="295"/>
      <c r="CP11" s="295"/>
      <c r="CQ11" s="295"/>
      <c r="CR11" s="295"/>
      <c r="CS11" s="295"/>
      <c r="CT11" s="295"/>
      <c r="CU11" s="295"/>
      <c r="CV11" s="295"/>
      <c r="CW11" s="295"/>
      <c r="CX11" s="295"/>
      <c r="CY11" s="295"/>
    </row>
    <row r="12" spans="1:107" x14ac:dyDescent="0.25">
      <c r="A12" s="142" t="s">
        <v>6</v>
      </c>
      <c r="B12" s="143">
        <f>AVERAGE(60,75,70)</f>
        <v>68.333333333333329</v>
      </c>
      <c r="C12" s="136"/>
      <c r="D12" s="141"/>
      <c r="E12" s="141"/>
      <c r="F12" s="141"/>
      <c r="G12" s="295"/>
      <c r="H12" s="295"/>
      <c r="I12" s="295"/>
      <c r="J12" s="295"/>
      <c r="K12" s="295"/>
      <c r="L12" s="295"/>
      <c r="M12" s="295"/>
      <c r="N12" s="295"/>
      <c r="O12" s="295"/>
      <c r="P12" s="295"/>
      <c r="V12" s="142" t="s">
        <v>6</v>
      </c>
      <c r="W12" s="143">
        <v>85</v>
      </c>
      <c r="X12" s="136"/>
      <c r="Y12" s="141"/>
      <c r="Z12" s="141"/>
      <c r="AA12" s="141"/>
      <c r="AB12" s="141"/>
      <c r="AC12" s="141"/>
      <c r="AQ12" s="142" t="s">
        <v>6</v>
      </c>
      <c r="AR12" s="143">
        <v>80</v>
      </c>
      <c r="AS12" s="136"/>
      <c r="AT12" s="141"/>
      <c r="AU12" s="141"/>
      <c r="AV12" s="141"/>
      <c r="AW12" s="141"/>
      <c r="AX12" s="141"/>
      <c r="BL12" s="142" t="s">
        <v>6</v>
      </c>
      <c r="BM12" s="143">
        <f>AVERAGE(27.5,50,80)</f>
        <v>52.5</v>
      </c>
      <c r="BN12" s="136"/>
      <c r="BO12" s="141"/>
      <c r="BP12" s="141"/>
      <c r="BQ12" s="141"/>
      <c r="BR12" s="305"/>
      <c r="BS12" s="305"/>
      <c r="BT12" s="305"/>
      <c r="BU12" s="305"/>
      <c r="BV12" s="305"/>
      <c r="BW12" s="305"/>
      <c r="BX12" s="305"/>
      <c r="BY12" s="305"/>
      <c r="BZ12" s="305"/>
      <c r="CA12" s="305"/>
      <c r="CB12" s="305"/>
      <c r="CC12" s="305"/>
      <c r="CD12" s="305"/>
      <c r="CG12" s="142" t="s">
        <v>6</v>
      </c>
      <c r="CH12" s="143">
        <v>85</v>
      </c>
      <c r="CI12" s="136"/>
      <c r="CJ12" s="141"/>
      <c r="CK12" s="141"/>
      <c r="CL12" s="141"/>
      <c r="CM12" s="295"/>
      <c r="CN12" s="295"/>
      <c r="CO12" s="295"/>
      <c r="CP12" s="295"/>
      <c r="CQ12" s="295"/>
      <c r="CR12" s="295"/>
      <c r="CS12" s="295"/>
      <c r="CT12" s="295"/>
      <c r="CU12" s="295"/>
      <c r="CV12" s="295"/>
      <c r="CW12" s="295"/>
      <c r="CX12" s="295"/>
      <c r="CY12" s="295"/>
    </row>
    <row r="13" spans="1:107" ht="15.75" thickBot="1" x14ac:dyDescent="0.3">
      <c r="A13" s="144" t="s">
        <v>3</v>
      </c>
      <c r="B13" s="151">
        <f>(B11/100)*(B12/100)</f>
        <v>0.60133333333333328</v>
      </c>
      <c r="C13" s="146"/>
      <c r="D13" s="141"/>
      <c r="E13" s="141"/>
      <c r="F13" s="141"/>
      <c r="G13" s="295"/>
      <c r="H13" s="295"/>
      <c r="I13" s="295"/>
      <c r="J13" s="295"/>
      <c r="K13" s="295"/>
      <c r="L13" s="295"/>
      <c r="M13" s="295"/>
      <c r="N13" s="295"/>
      <c r="O13" s="295"/>
      <c r="P13" s="295"/>
      <c r="V13" s="144" t="s">
        <v>3</v>
      </c>
      <c r="W13" s="145">
        <f>(W11/100)*(W12/100)</f>
        <v>0.85</v>
      </c>
      <c r="X13" s="146"/>
      <c r="Y13" s="141"/>
      <c r="Z13" s="141"/>
      <c r="AA13" s="141"/>
      <c r="AB13" s="141"/>
      <c r="AC13" s="141"/>
      <c r="AQ13" s="144" t="s">
        <v>3</v>
      </c>
      <c r="AR13" s="145">
        <f>(AR11/100)*(AR12/100)</f>
        <v>0.64000000000000012</v>
      </c>
      <c r="AS13" s="146"/>
      <c r="AT13" s="141"/>
      <c r="AU13" s="141"/>
      <c r="AV13" s="141"/>
      <c r="AW13" s="141"/>
      <c r="AX13" s="141"/>
      <c r="BL13" s="144" t="s">
        <v>3</v>
      </c>
      <c r="BM13" s="145">
        <f>(BM11/100)*(BM12/100)</f>
        <v>0.30449999999999999</v>
      </c>
      <c r="BN13" s="146"/>
      <c r="BO13" s="141"/>
      <c r="BP13" s="141"/>
      <c r="BQ13" s="141"/>
      <c r="BR13" s="218"/>
      <c r="BS13" s="218"/>
      <c r="BT13" s="218"/>
      <c r="BU13" s="218"/>
      <c r="BV13" s="218"/>
      <c r="BW13" s="218"/>
      <c r="BX13" s="218"/>
      <c r="BY13" s="218"/>
      <c r="BZ13" s="218"/>
      <c r="CA13" s="218"/>
      <c r="CB13" s="218"/>
      <c r="CC13" s="218"/>
      <c r="CD13" s="218"/>
      <c r="CG13" s="144" t="s">
        <v>3</v>
      </c>
      <c r="CH13" s="145">
        <f>(CH11/100)*(CH12/100)</f>
        <v>0.8075</v>
      </c>
      <c r="CI13" s="146"/>
      <c r="CJ13" s="141"/>
      <c r="CK13" s="141"/>
      <c r="CL13" s="141"/>
      <c r="CM13" s="295"/>
      <c r="CN13" s="295"/>
      <c r="CO13" s="295"/>
      <c r="CP13" s="295"/>
      <c r="CQ13" s="295"/>
      <c r="CR13" s="295"/>
      <c r="CS13" s="295"/>
      <c r="CT13" s="295"/>
      <c r="CU13" s="295"/>
      <c r="CV13" s="295"/>
      <c r="CW13" s="295"/>
      <c r="CX13" s="295"/>
      <c r="CY13" s="295"/>
      <c r="DB13" s="68" t="s">
        <v>3</v>
      </c>
      <c r="DC13" s="245">
        <f>AVERAGE(B13,W13,AR13,BM13,CH13)</f>
        <v>0.64066666666666672</v>
      </c>
    </row>
    <row r="14" spans="1:107" ht="15.75" thickBot="1" x14ac:dyDescent="0.3">
      <c r="A14" s="289" t="s">
        <v>40</v>
      </c>
      <c r="B14" s="289"/>
      <c r="C14" s="289"/>
      <c r="D14" s="289"/>
      <c r="E14" s="289"/>
      <c r="F14" s="289"/>
      <c r="G14" s="289"/>
      <c r="H14" s="289"/>
      <c r="I14" s="289"/>
      <c r="J14" s="289"/>
      <c r="K14" s="289"/>
      <c r="L14" s="289"/>
      <c r="M14" s="289"/>
      <c r="N14" s="289"/>
      <c r="O14" s="289"/>
      <c r="P14" s="289"/>
      <c r="Q14" s="289"/>
      <c r="R14" s="289"/>
      <c r="S14" s="289"/>
    </row>
    <row r="15" spans="1:107" s="167" customFormat="1" ht="50.1" customHeight="1" x14ac:dyDescent="0.25">
      <c r="A15" s="170" t="s">
        <v>7</v>
      </c>
      <c r="B15" s="300" t="s">
        <v>13</v>
      </c>
      <c r="C15" s="301"/>
      <c r="D15" s="300" t="s">
        <v>14</v>
      </c>
      <c r="E15" s="302"/>
      <c r="F15" s="302"/>
      <c r="G15" s="301"/>
      <c r="H15" s="277" t="s">
        <v>31</v>
      </c>
      <c r="I15" s="277"/>
      <c r="J15" s="277" t="s">
        <v>92</v>
      </c>
      <c r="K15" s="277"/>
      <c r="L15" s="303" t="s">
        <v>30</v>
      </c>
      <c r="M15" s="304"/>
      <c r="N15" s="277" t="s">
        <v>18</v>
      </c>
      <c r="O15" s="277"/>
      <c r="P15" s="277" t="s">
        <v>19</v>
      </c>
      <c r="Q15" s="277"/>
      <c r="R15" s="277" t="s">
        <v>20</v>
      </c>
      <c r="S15" s="280"/>
      <c r="V15" s="170" t="s">
        <v>7</v>
      </c>
      <c r="W15" s="271" t="s">
        <v>13</v>
      </c>
      <c r="X15" s="271"/>
      <c r="Y15" s="271"/>
      <c r="Z15" s="271" t="s">
        <v>14</v>
      </c>
      <c r="AA15" s="271"/>
      <c r="AB15" s="271"/>
      <c r="AC15" s="271" t="s">
        <v>15</v>
      </c>
      <c r="AD15" s="271"/>
      <c r="AE15" s="271" t="s">
        <v>16</v>
      </c>
      <c r="AF15" s="271"/>
      <c r="AG15" s="271" t="s">
        <v>17</v>
      </c>
      <c r="AH15" s="271"/>
      <c r="AI15" s="271" t="s">
        <v>18</v>
      </c>
      <c r="AJ15" s="271"/>
      <c r="AK15" s="271" t="s">
        <v>19</v>
      </c>
      <c r="AL15" s="271"/>
      <c r="AM15" s="271" t="s">
        <v>20</v>
      </c>
      <c r="AN15" s="272"/>
      <c r="AQ15" s="170" t="s">
        <v>7</v>
      </c>
      <c r="AR15" s="271" t="s">
        <v>13</v>
      </c>
      <c r="AS15" s="271"/>
      <c r="AT15" s="271"/>
      <c r="AU15" s="271" t="s">
        <v>14</v>
      </c>
      <c r="AV15" s="271"/>
      <c r="AW15" s="271"/>
      <c r="AX15" s="271" t="s">
        <v>15</v>
      </c>
      <c r="AY15" s="271"/>
      <c r="AZ15" s="271" t="s">
        <v>16</v>
      </c>
      <c r="BA15" s="271"/>
      <c r="BB15" s="271" t="s">
        <v>17</v>
      </c>
      <c r="BC15" s="271"/>
      <c r="BD15" s="271" t="s">
        <v>18</v>
      </c>
      <c r="BE15" s="271"/>
      <c r="BF15" s="271" t="s">
        <v>19</v>
      </c>
      <c r="BG15" s="271"/>
      <c r="BH15" s="271" t="s">
        <v>20</v>
      </c>
      <c r="BI15" s="272"/>
      <c r="BL15" s="170" t="s">
        <v>7</v>
      </c>
      <c r="BM15" s="271" t="s">
        <v>13</v>
      </c>
      <c r="BN15" s="271"/>
      <c r="BO15" s="271"/>
      <c r="BP15" s="271" t="s">
        <v>14</v>
      </c>
      <c r="BQ15" s="271"/>
      <c r="BR15" s="271"/>
      <c r="BS15" s="271" t="s">
        <v>15</v>
      </c>
      <c r="BT15" s="271"/>
      <c r="BU15" s="271" t="s">
        <v>16</v>
      </c>
      <c r="BV15" s="271"/>
      <c r="BW15" s="271" t="s">
        <v>17</v>
      </c>
      <c r="BX15" s="271"/>
      <c r="BY15" s="271" t="s">
        <v>18</v>
      </c>
      <c r="BZ15" s="271"/>
      <c r="CA15" s="271" t="s">
        <v>19</v>
      </c>
      <c r="CB15" s="271"/>
      <c r="CC15" s="271" t="s">
        <v>20</v>
      </c>
      <c r="CD15" s="272"/>
      <c r="CG15" s="170" t="s">
        <v>7</v>
      </c>
      <c r="CH15" s="271" t="s">
        <v>13</v>
      </c>
      <c r="CI15" s="271"/>
      <c r="CJ15" s="271"/>
      <c r="CK15" s="271" t="s">
        <v>14</v>
      </c>
      <c r="CL15" s="271"/>
      <c r="CM15" s="271"/>
      <c r="CN15" s="271" t="s">
        <v>15</v>
      </c>
      <c r="CO15" s="271"/>
      <c r="CP15" s="271" t="s">
        <v>16</v>
      </c>
      <c r="CQ15" s="271"/>
      <c r="CR15" s="271" t="s">
        <v>17</v>
      </c>
      <c r="CS15" s="271"/>
      <c r="CT15" s="271" t="s">
        <v>18</v>
      </c>
      <c r="CU15" s="271"/>
      <c r="CV15" s="271" t="s">
        <v>19</v>
      </c>
      <c r="CW15" s="271"/>
      <c r="CX15" s="271" t="s">
        <v>20</v>
      </c>
      <c r="CY15" s="272"/>
    </row>
    <row r="16" spans="1:107" s="167" customFormat="1" ht="60" customHeight="1" x14ac:dyDescent="0.25">
      <c r="A16" s="171" t="s">
        <v>8</v>
      </c>
      <c r="B16" s="150" t="s">
        <v>328</v>
      </c>
      <c r="C16" s="150"/>
      <c r="D16" s="150" t="s">
        <v>497</v>
      </c>
      <c r="E16" s="150" t="s">
        <v>329</v>
      </c>
      <c r="F16" s="150" t="s">
        <v>330</v>
      </c>
      <c r="G16" s="150" t="s">
        <v>390</v>
      </c>
      <c r="H16" s="150" t="s">
        <v>331</v>
      </c>
      <c r="I16" s="150"/>
      <c r="J16" s="150"/>
      <c r="K16" s="150"/>
      <c r="L16" s="150"/>
      <c r="M16" s="150"/>
      <c r="N16" s="150" t="s">
        <v>332</v>
      </c>
      <c r="O16" s="150"/>
      <c r="P16" s="150"/>
      <c r="Q16" s="150"/>
      <c r="R16" s="150"/>
      <c r="S16" s="172"/>
      <c r="V16" s="171" t="s">
        <v>8</v>
      </c>
      <c r="W16" s="150" t="s">
        <v>333</v>
      </c>
      <c r="X16" s="150"/>
      <c r="Y16" s="150"/>
      <c r="Z16" s="150" t="s">
        <v>334</v>
      </c>
      <c r="AA16" s="150" t="s">
        <v>451</v>
      </c>
      <c r="AB16" s="150"/>
      <c r="AC16" s="150"/>
      <c r="AD16" s="150"/>
      <c r="AE16" s="150"/>
      <c r="AF16" s="150"/>
      <c r="AG16" s="150"/>
      <c r="AH16" s="150"/>
      <c r="AI16" s="150"/>
      <c r="AJ16" s="150"/>
      <c r="AK16" s="150"/>
      <c r="AL16" s="150"/>
      <c r="AM16" s="150"/>
      <c r="AN16" s="172"/>
      <c r="AQ16" s="171" t="s">
        <v>8</v>
      </c>
      <c r="AR16" s="150"/>
      <c r="AS16" s="150"/>
      <c r="AT16" s="150"/>
      <c r="AU16" s="169" t="s">
        <v>335</v>
      </c>
      <c r="AV16" s="150" t="s">
        <v>336</v>
      </c>
      <c r="AW16" s="150" t="s">
        <v>490</v>
      </c>
      <c r="AX16" s="150" t="s">
        <v>491</v>
      </c>
      <c r="AY16" s="150"/>
      <c r="AZ16" s="150"/>
      <c r="BA16" s="150"/>
      <c r="BB16" s="150" t="s">
        <v>337</v>
      </c>
      <c r="BC16" s="150"/>
      <c r="BD16" s="150"/>
      <c r="BE16" s="150"/>
      <c r="BF16" s="150"/>
      <c r="BG16" s="150"/>
      <c r="BH16" s="150"/>
      <c r="BI16" s="172"/>
      <c r="BL16" s="171" t="s">
        <v>8</v>
      </c>
      <c r="BM16" s="150" t="s">
        <v>344</v>
      </c>
      <c r="BN16" s="150"/>
      <c r="BO16" s="150" t="s">
        <v>492</v>
      </c>
      <c r="BP16" s="150" t="s">
        <v>345</v>
      </c>
      <c r="BQ16" s="150" t="s">
        <v>346</v>
      </c>
      <c r="BR16" s="150" t="s">
        <v>347</v>
      </c>
      <c r="BS16" s="150" t="s">
        <v>496</v>
      </c>
      <c r="BT16" s="150"/>
      <c r="BU16" s="150"/>
      <c r="BV16" s="150"/>
      <c r="BW16" s="150"/>
      <c r="BX16" s="150"/>
      <c r="BY16" s="150"/>
      <c r="BZ16" s="150"/>
      <c r="CA16" s="150" t="s">
        <v>348</v>
      </c>
      <c r="CB16" s="150"/>
      <c r="CC16" s="150"/>
      <c r="CD16" s="172"/>
      <c r="CG16" s="171" t="s">
        <v>8</v>
      </c>
      <c r="CH16" s="150" t="s">
        <v>354</v>
      </c>
      <c r="CI16" s="150"/>
      <c r="CJ16" s="150"/>
      <c r="CK16" s="150" t="s">
        <v>355</v>
      </c>
      <c r="CL16" s="150" t="s">
        <v>356</v>
      </c>
      <c r="CM16" s="150" t="s">
        <v>494</v>
      </c>
      <c r="CN16" s="150" t="s">
        <v>357</v>
      </c>
      <c r="CO16" s="150"/>
      <c r="CP16" s="150"/>
      <c r="CQ16" s="150"/>
      <c r="CR16" s="150"/>
      <c r="CS16" s="150"/>
      <c r="CT16" s="150"/>
      <c r="CU16" s="150"/>
      <c r="CV16" s="150" t="s">
        <v>358</v>
      </c>
      <c r="CW16" s="150"/>
      <c r="CX16" s="150"/>
      <c r="CY16" s="172"/>
    </row>
    <row r="17" spans="1:107" s="167" customFormat="1" ht="38.25" x14ac:dyDescent="0.25">
      <c r="A17" s="171" t="s">
        <v>9</v>
      </c>
      <c r="B17" s="149" t="s">
        <v>338</v>
      </c>
      <c r="C17" s="149"/>
      <c r="D17" s="149"/>
      <c r="F17" s="150"/>
      <c r="G17" s="150" t="s">
        <v>391</v>
      </c>
      <c r="H17" s="150"/>
      <c r="I17" s="150"/>
      <c r="J17" s="150"/>
      <c r="K17" s="150"/>
      <c r="L17" s="150"/>
      <c r="M17" s="150"/>
      <c r="N17" s="217">
        <v>1</v>
      </c>
      <c r="O17" s="150"/>
      <c r="P17" s="150"/>
      <c r="Q17" s="150"/>
      <c r="R17" s="150"/>
      <c r="S17" s="172"/>
      <c r="V17" s="171" t="s">
        <v>9</v>
      </c>
      <c r="W17" s="149"/>
      <c r="X17" s="149"/>
      <c r="Y17" s="149"/>
      <c r="Z17" s="147" t="s">
        <v>628</v>
      </c>
      <c r="AA17" s="150"/>
      <c r="AB17" s="150"/>
      <c r="AC17" s="150"/>
      <c r="AD17" s="150"/>
      <c r="AE17" s="150"/>
      <c r="AF17" s="150"/>
      <c r="AG17" s="150"/>
      <c r="AH17" s="150"/>
      <c r="AI17" s="150"/>
      <c r="AJ17" s="150"/>
      <c r="AK17" s="150"/>
      <c r="AL17" s="150"/>
      <c r="AM17" s="150"/>
      <c r="AN17" s="172"/>
      <c r="AQ17" s="171" t="s">
        <v>9</v>
      </c>
      <c r="AR17" s="149"/>
      <c r="AS17" s="149"/>
      <c r="AT17" s="149"/>
      <c r="AU17" s="150"/>
      <c r="AV17" s="150"/>
      <c r="AW17" s="150"/>
      <c r="AX17" s="150"/>
      <c r="AY17" s="150"/>
      <c r="AZ17" s="150"/>
      <c r="BA17" s="150"/>
      <c r="BB17" s="150"/>
      <c r="BC17" s="150"/>
      <c r="BD17" s="150"/>
      <c r="BE17" s="150"/>
      <c r="BF17" s="150"/>
      <c r="BG17" s="150"/>
      <c r="BH17" s="150"/>
      <c r="BI17" s="172"/>
      <c r="BL17" s="171" t="s">
        <v>9</v>
      </c>
      <c r="BM17" s="149"/>
      <c r="BN17" s="149"/>
      <c r="BO17" s="149"/>
      <c r="BP17" s="150"/>
      <c r="BQ17" s="150"/>
      <c r="BR17" s="150"/>
      <c r="BS17" s="150"/>
      <c r="BT17" s="150"/>
      <c r="BU17" s="150"/>
      <c r="BV17" s="150"/>
      <c r="BW17" s="150"/>
      <c r="BX17" s="150"/>
      <c r="BY17" s="150"/>
      <c r="BZ17" s="150"/>
      <c r="CA17" s="150"/>
      <c r="CB17" s="150"/>
      <c r="CC17" s="150"/>
      <c r="CD17" s="172"/>
      <c r="CG17" s="171" t="s">
        <v>9</v>
      </c>
      <c r="CH17" s="149"/>
      <c r="CI17" s="149"/>
      <c r="CJ17" s="149"/>
      <c r="CK17" s="150" t="s">
        <v>122</v>
      </c>
      <c r="CL17" s="150" t="s">
        <v>122</v>
      </c>
      <c r="CM17" s="150"/>
      <c r="CN17" s="150"/>
      <c r="CO17" s="150"/>
      <c r="CP17" s="150"/>
      <c r="CQ17" s="150"/>
      <c r="CR17" s="150"/>
      <c r="CS17" s="150"/>
      <c r="CT17" s="150"/>
      <c r="CU17" s="150"/>
      <c r="CV17" s="150"/>
      <c r="CW17" s="150"/>
      <c r="CX17" s="150"/>
      <c r="CY17" s="172"/>
    </row>
    <row r="18" spans="1:107" s="167" customFormat="1" x14ac:dyDescent="0.25">
      <c r="A18" s="171" t="s">
        <v>10</v>
      </c>
      <c r="B18" s="147">
        <f>250*109</f>
        <v>27250</v>
      </c>
      <c r="C18" s="147"/>
      <c r="D18" s="147">
        <f>(E18+F18)*0.4</f>
        <v>27600</v>
      </c>
      <c r="E18" s="147">
        <v>60000</v>
      </c>
      <c r="F18" s="147">
        <f>0.15*60000</f>
        <v>9000</v>
      </c>
      <c r="G18" s="147">
        <f>200*109</f>
        <v>21800</v>
      </c>
      <c r="H18" s="147">
        <v>40000</v>
      </c>
      <c r="I18" s="147"/>
      <c r="J18" s="147"/>
      <c r="K18" s="147"/>
      <c r="L18" s="147"/>
      <c r="M18" s="147"/>
      <c r="N18" s="147">
        <v>100000</v>
      </c>
      <c r="O18" s="147"/>
      <c r="P18" s="147"/>
      <c r="Q18" s="147"/>
      <c r="R18" s="147"/>
      <c r="S18" s="173"/>
      <c r="V18" s="171" t="s">
        <v>10</v>
      </c>
      <c r="W18" s="147">
        <v>25000</v>
      </c>
      <c r="X18" s="147"/>
      <c r="Y18" s="147"/>
      <c r="Z18" s="167">
        <f>70000*0.25</f>
        <v>17500</v>
      </c>
      <c r="AA18" s="147">
        <f>Z18*0.4</f>
        <v>7000</v>
      </c>
      <c r="AB18" s="147"/>
      <c r="AC18" s="147"/>
      <c r="AD18" s="147"/>
      <c r="AE18" s="147"/>
      <c r="AF18" s="147"/>
      <c r="AG18" s="147"/>
      <c r="AH18" s="147"/>
      <c r="AI18" s="147"/>
      <c r="AJ18" s="147"/>
      <c r="AK18" s="147"/>
      <c r="AL18" s="147"/>
      <c r="AM18" s="147"/>
      <c r="AN18" s="173"/>
      <c r="AQ18" s="171" t="s">
        <v>10</v>
      </c>
      <c r="AR18" s="147"/>
      <c r="AS18" s="147"/>
      <c r="AT18" s="147"/>
      <c r="AU18" s="147">
        <v>75000</v>
      </c>
      <c r="AV18" s="147">
        <f>70000*0.1</f>
        <v>7000</v>
      </c>
      <c r="AW18" s="147">
        <f>AU18*0.4</f>
        <v>30000</v>
      </c>
      <c r="AX18" s="147">
        <f>AV18*0.4</f>
        <v>2800</v>
      </c>
      <c r="AY18" s="147"/>
      <c r="AZ18" s="147"/>
      <c r="BA18" s="147"/>
      <c r="BB18" s="147"/>
      <c r="BC18" s="147"/>
      <c r="BD18" s="147"/>
      <c r="BE18" s="147"/>
      <c r="BF18" s="147"/>
      <c r="BG18" s="147"/>
      <c r="BH18" s="147"/>
      <c r="BI18" s="173"/>
      <c r="BL18" s="171" t="s">
        <v>10</v>
      </c>
      <c r="BM18" s="147">
        <v>100000</v>
      </c>
      <c r="BN18" s="147"/>
      <c r="BO18" s="147">
        <f>(BP18+(BQ18/2))*0.4</f>
        <v>19800</v>
      </c>
      <c r="BP18" s="147">
        <f>95000*0.1</f>
        <v>9500</v>
      </c>
      <c r="BQ18" s="147">
        <f>20000*4</f>
        <v>80000</v>
      </c>
      <c r="BR18" s="147">
        <f>70000*0.25</f>
        <v>17500</v>
      </c>
      <c r="BS18" s="147">
        <f>BR18*0.4</f>
        <v>7000</v>
      </c>
      <c r="BT18" s="147"/>
      <c r="BU18" s="147"/>
      <c r="BV18" s="147"/>
      <c r="BW18" s="147"/>
      <c r="BX18" s="147"/>
      <c r="BY18" s="147"/>
      <c r="BZ18" s="147"/>
      <c r="CA18" s="147">
        <v>80000</v>
      </c>
      <c r="CB18" s="147"/>
      <c r="CC18" s="147"/>
      <c r="CD18" s="173"/>
      <c r="CG18" s="171" t="s">
        <v>10</v>
      </c>
      <c r="CH18" s="147">
        <v>50000</v>
      </c>
      <c r="CI18" s="147"/>
      <c r="CJ18" s="147"/>
      <c r="CK18" s="147">
        <v>70000</v>
      </c>
      <c r="CL18" s="147">
        <f>55000*3.5</f>
        <v>192500</v>
      </c>
      <c r="CM18" s="147">
        <f>(CK18+CL18)*0.4</f>
        <v>105000</v>
      </c>
      <c r="CN18" s="147">
        <v>50000</v>
      </c>
      <c r="CO18" s="147"/>
      <c r="CP18" s="147"/>
      <c r="CQ18" s="147"/>
      <c r="CR18" s="147"/>
      <c r="CS18" s="147"/>
      <c r="CT18" s="147"/>
      <c r="CU18" s="147"/>
      <c r="CV18" s="147">
        <v>65000</v>
      </c>
      <c r="CW18" s="147"/>
      <c r="CX18" s="147"/>
      <c r="CY18" s="173"/>
    </row>
    <row r="19" spans="1:107" s="167" customFormat="1" x14ac:dyDescent="0.25">
      <c r="A19" s="171" t="s">
        <v>11</v>
      </c>
      <c r="B19" s="148">
        <v>2</v>
      </c>
      <c r="C19" s="148"/>
      <c r="D19" s="148">
        <v>2</v>
      </c>
      <c r="E19" s="148">
        <v>2</v>
      </c>
      <c r="F19" s="148">
        <v>2</v>
      </c>
      <c r="G19" s="148">
        <v>2</v>
      </c>
      <c r="H19" s="148">
        <v>2</v>
      </c>
      <c r="I19" s="148"/>
      <c r="J19" s="148"/>
      <c r="K19" s="148"/>
      <c r="L19" s="148"/>
      <c r="M19" s="148"/>
      <c r="N19" s="148">
        <v>1</v>
      </c>
      <c r="O19" s="148"/>
      <c r="P19" s="148"/>
      <c r="Q19" s="148"/>
      <c r="R19" s="148"/>
      <c r="S19" s="174"/>
      <c r="V19" s="171" t="s">
        <v>11</v>
      </c>
      <c r="W19" s="148">
        <v>1</v>
      </c>
      <c r="X19" s="148"/>
      <c r="Y19" s="148"/>
      <c r="Z19" s="148">
        <v>1</v>
      </c>
      <c r="AA19" s="148">
        <v>1</v>
      </c>
      <c r="AB19" s="148"/>
      <c r="AC19" s="148"/>
      <c r="AD19" s="148"/>
      <c r="AE19" s="148"/>
      <c r="AF19" s="148"/>
      <c r="AG19" s="148"/>
      <c r="AH19" s="148"/>
      <c r="AI19" s="148"/>
      <c r="AJ19" s="148"/>
      <c r="AK19" s="148"/>
      <c r="AL19" s="148"/>
      <c r="AM19" s="148"/>
      <c r="AN19" s="174"/>
      <c r="AQ19" s="171" t="s">
        <v>11</v>
      </c>
      <c r="AR19" s="148"/>
      <c r="AS19" s="148"/>
      <c r="AT19" s="148"/>
      <c r="AU19" s="148">
        <v>1</v>
      </c>
      <c r="AV19" s="148">
        <v>3</v>
      </c>
      <c r="AW19" s="148">
        <v>1</v>
      </c>
      <c r="AX19" s="148">
        <v>3</v>
      </c>
      <c r="AY19" s="148"/>
      <c r="AZ19" s="148"/>
      <c r="BA19" s="148"/>
      <c r="BB19" s="148"/>
      <c r="BC19" s="148"/>
      <c r="BD19" s="148"/>
      <c r="BE19" s="148"/>
      <c r="BF19" s="148"/>
      <c r="BG19" s="148"/>
      <c r="BH19" s="148"/>
      <c r="BI19" s="174"/>
      <c r="BL19" s="171" t="s">
        <v>11</v>
      </c>
      <c r="BM19" s="148">
        <v>1</v>
      </c>
      <c r="BN19" s="148"/>
      <c r="BO19" s="148">
        <v>1</v>
      </c>
      <c r="BP19" s="148">
        <v>1</v>
      </c>
      <c r="BQ19" s="148">
        <v>1</v>
      </c>
      <c r="BR19" s="148">
        <v>5</v>
      </c>
      <c r="BS19" s="148">
        <v>5</v>
      </c>
      <c r="BT19" s="148"/>
      <c r="BU19" s="148"/>
      <c r="BV19" s="148"/>
      <c r="BW19" s="148"/>
      <c r="BX19" s="148"/>
      <c r="BY19" s="148"/>
      <c r="BZ19" s="148"/>
      <c r="CA19" s="148">
        <v>5</v>
      </c>
      <c r="CB19" s="148"/>
      <c r="CC19" s="148"/>
      <c r="CD19" s="174"/>
      <c r="CG19" s="171" t="s">
        <v>11</v>
      </c>
      <c r="CH19" s="148">
        <v>1</v>
      </c>
      <c r="CI19" s="148"/>
      <c r="CJ19" s="148"/>
      <c r="CK19" s="148">
        <v>1</v>
      </c>
      <c r="CL19" s="148">
        <v>1</v>
      </c>
      <c r="CM19" s="148">
        <v>1</v>
      </c>
      <c r="CN19" s="148">
        <v>1</v>
      </c>
      <c r="CO19" s="148"/>
      <c r="CP19" s="148"/>
      <c r="CQ19" s="148"/>
      <c r="CR19" s="148"/>
      <c r="CS19" s="148"/>
      <c r="CT19" s="148"/>
      <c r="CU19" s="148"/>
      <c r="CV19" s="148">
        <v>3</v>
      </c>
      <c r="CW19" s="148"/>
      <c r="CX19" s="148"/>
      <c r="CY19" s="174"/>
    </row>
    <row r="20" spans="1:107" s="167" customFormat="1" x14ac:dyDescent="0.25">
      <c r="A20" s="171" t="s">
        <v>44</v>
      </c>
      <c r="B20" s="148">
        <v>5</v>
      </c>
      <c r="C20" s="148"/>
      <c r="D20" s="148">
        <v>10</v>
      </c>
      <c r="E20" s="148">
        <v>10</v>
      </c>
      <c r="F20" s="148">
        <v>10</v>
      </c>
      <c r="G20" s="148">
        <v>10</v>
      </c>
      <c r="H20" s="148">
        <v>10</v>
      </c>
      <c r="I20" s="148"/>
      <c r="J20" s="148"/>
      <c r="K20" s="148"/>
      <c r="L20" s="148"/>
      <c r="M20" s="148"/>
      <c r="N20" s="148">
        <v>1</v>
      </c>
      <c r="O20" s="148"/>
      <c r="P20" s="148"/>
      <c r="Q20" s="148"/>
      <c r="R20" s="148"/>
      <c r="S20" s="174"/>
      <c r="V20" s="171" t="s">
        <v>44</v>
      </c>
      <c r="W20" s="148">
        <v>10</v>
      </c>
      <c r="X20" s="148"/>
      <c r="Y20" s="148"/>
      <c r="Z20" s="148">
        <v>10</v>
      </c>
      <c r="AA20" s="148">
        <v>10</v>
      </c>
      <c r="AB20" s="148"/>
      <c r="AC20" s="148"/>
      <c r="AD20" s="148"/>
      <c r="AE20" s="148"/>
      <c r="AF20" s="148"/>
      <c r="AG20" s="148"/>
      <c r="AH20" s="148"/>
      <c r="AI20" s="148"/>
      <c r="AJ20" s="148"/>
      <c r="AK20" s="148"/>
      <c r="AL20" s="148"/>
      <c r="AM20" s="148"/>
      <c r="AN20" s="174"/>
      <c r="AQ20" s="171" t="s">
        <v>44</v>
      </c>
      <c r="AR20" s="148"/>
      <c r="AS20" s="148"/>
      <c r="AT20" s="148"/>
      <c r="AU20" s="148">
        <v>3</v>
      </c>
      <c r="AV20" s="148">
        <v>25</v>
      </c>
      <c r="AW20" s="148">
        <v>3</v>
      </c>
      <c r="AX20" s="148">
        <v>25</v>
      </c>
      <c r="AY20" s="148"/>
      <c r="AZ20" s="148"/>
      <c r="BA20" s="148"/>
      <c r="BB20" s="148"/>
      <c r="BC20" s="148"/>
      <c r="BD20" s="148"/>
      <c r="BE20" s="148"/>
      <c r="BF20" s="148"/>
      <c r="BG20" s="148"/>
      <c r="BH20" s="148"/>
      <c r="BI20" s="174"/>
      <c r="BL20" s="171" t="s">
        <v>44</v>
      </c>
      <c r="BM20" s="148">
        <v>4</v>
      </c>
      <c r="BN20" s="148"/>
      <c r="BO20" s="148">
        <v>5</v>
      </c>
      <c r="BP20" s="148">
        <v>5</v>
      </c>
      <c r="BQ20" s="148">
        <v>5</v>
      </c>
      <c r="BR20" s="148">
        <v>3</v>
      </c>
      <c r="BS20" s="148">
        <v>3</v>
      </c>
      <c r="BT20" s="148"/>
      <c r="BU20" s="148"/>
      <c r="BV20" s="148"/>
      <c r="BW20" s="148"/>
      <c r="BX20" s="148"/>
      <c r="BY20" s="148"/>
      <c r="BZ20" s="148"/>
      <c r="CA20" s="148">
        <v>1</v>
      </c>
      <c r="CB20" s="148"/>
      <c r="CC20" s="148"/>
      <c r="CD20" s="174"/>
      <c r="CG20" s="171" t="s">
        <v>44</v>
      </c>
      <c r="CH20" s="148">
        <v>25</v>
      </c>
      <c r="CI20" s="148"/>
      <c r="CJ20" s="148"/>
      <c r="CK20" s="148">
        <v>25</v>
      </c>
      <c r="CL20" s="148">
        <v>25</v>
      </c>
      <c r="CM20" s="148">
        <v>25</v>
      </c>
      <c r="CN20" s="148">
        <v>25</v>
      </c>
      <c r="CO20" s="148"/>
      <c r="CP20" s="148"/>
      <c r="CQ20" s="148"/>
      <c r="CR20" s="148"/>
      <c r="CS20" s="148"/>
      <c r="CT20" s="148"/>
      <c r="CU20" s="148"/>
      <c r="CV20" s="148">
        <v>14</v>
      </c>
      <c r="CW20" s="148"/>
      <c r="CX20" s="148"/>
      <c r="CY20" s="174"/>
    </row>
    <row r="21" spans="1:107" s="167" customFormat="1" x14ac:dyDescent="0.25">
      <c r="A21" s="171" t="s">
        <v>42</v>
      </c>
      <c r="B21" s="148">
        <v>2</v>
      </c>
      <c r="C21" s="148"/>
      <c r="D21" s="148">
        <v>1</v>
      </c>
      <c r="E21" s="148">
        <v>1</v>
      </c>
      <c r="F21" s="148">
        <v>1</v>
      </c>
      <c r="G21" s="148">
        <v>1</v>
      </c>
      <c r="H21" s="148">
        <v>1</v>
      </c>
      <c r="I21" s="148"/>
      <c r="J21" s="148"/>
      <c r="K21" s="148"/>
      <c r="L21" s="148"/>
      <c r="M21" s="148"/>
      <c r="N21" s="148">
        <v>0</v>
      </c>
      <c r="O21" s="148"/>
      <c r="P21" s="148"/>
      <c r="Q21" s="148"/>
      <c r="R21" s="148"/>
      <c r="S21" s="174"/>
      <c r="V21" s="171" t="s">
        <v>42</v>
      </c>
      <c r="W21" s="148">
        <v>1</v>
      </c>
      <c r="X21" s="148"/>
      <c r="Y21" s="148"/>
      <c r="Z21" s="148">
        <v>1</v>
      </c>
      <c r="AA21" s="148">
        <v>1</v>
      </c>
      <c r="AB21" s="148"/>
      <c r="AC21" s="148"/>
      <c r="AD21" s="148"/>
      <c r="AE21" s="148"/>
      <c r="AF21" s="148"/>
      <c r="AG21" s="148"/>
      <c r="AH21" s="148"/>
      <c r="AI21" s="148"/>
      <c r="AJ21" s="148"/>
      <c r="AK21" s="148"/>
      <c r="AL21" s="148"/>
      <c r="AM21" s="148"/>
      <c r="AN21" s="174"/>
      <c r="AQ21" s="171" t="s">
        <v>42</v>
      </c>
      <c r="AR21" s="148"/>
      <c r="AS21" s="148"/>
      <c r="AT21" s="148"/>
      <c r="AU21" s="148">
        <v>1</v>
      </c>
      <c r="AV21" s="148">
        <v>2</v>
      </c>
      <c r="AW21" s="148">
        <v>1</v>
      </c>
      <c r="AX21" s="148">
        <v>2</v>
      </c>
      <c r="AY21" s="148"/>
      <c r="AZ21" s="148"/>
      <c r="BA21" s="148"/>
      <c r="BB21" s="148"/>
      <c r="BC21" s="148"/>
      <c r="BD21" s="148"/>
      <c r="BE21" s="148"/>
      <c r="BF21" s="148"/>
      <c r="BG21" s="148"/>
      <c r="BH21" s="148"/>
      <c r="BI21" s="174"/>
      <c r="BL21" s="171" t="s">
        <v>42</v>
      </c>
      <c r="BM21" s="148">
        <v>1</v>
      </c>
      <c r="BN21" s="148"/>
      <c r="BO21" s="148">
        <v>1</v>
      </c>
      <c r="BP21" s="148">
        <v>1</v>
      </c>
      <c r="BQ21" s="148">
        <v>1</v>
      </c>
      <c r="BR21" s="148">
        <v>1</v>
      </c>
      <c r="BS21" s="148">
        <v>1</v>
      </c>
      <c r="BT21" s="148"/>
      <c r="BU21" s="148"/>
      <c r="BV21" s="148"/>
      <c r="BW21" s="148"/>
      <c r="BX21" s="148"/>
      <c r="BY21" s="148"/>
      <c r="BZ21" s="148"/>
      <c r="CA21" s="148">
        <v>1</v>
      </c>
      <c r="CB21" s="148"/>
      <c r="CC21" s="148"/>
      <c r="CD21" s="174"/>
      <c r="CG21" s="171" t="s">
        <v>42</v>
      </c>
      <c r="CH21" s="148">
        <v>1</v>
      </c>
      <c r="CI21" s="148"/>
      <c r="CJ21" s="148"/>
      <c r="CK21" s="148">
        <v>1</v>
      </c>
      <c r="CL21" s="148">
        <v>1</v>
      </c>
      <c r="CM21" s="148">
        <v>1</v>
      </c>
      <c r="CN21" s="148">
        <v>1</v>
      </c>
      <c r="CO21" s="148"/>
      <c r="CP21" s="148"/>
      <c r="CQ21" s="148"/>
      <c r="CR21" s="148"/>
      <c r="CS21" s="148"/>
      <c r="CT21" s="148"/>
      <c r="CU21" s="148"/>
      <c r="CV21" s="148">
        <v>2</v>
      </c>
      <c r="CW21" s="148"/>
      <c r="CX21" s="148"/>
      <c r="CY21" s="174"/>
    </row>
    <row r="22" spans="1:107" s="167" customFormat="1" ht="60" customHeight="1" thickBot="1" x14ac:dyDescent="0.3">
      <c r="A22" s="175" t="s">
        <v>12</v>
      </c>
      <c r="B22" s="176" t="s">
        <v>339</v>
      </c>
      <c r="C22" s="176"/>
      <c r="D22" s="176"/>
      <c r="E22" s="176"/>
      <c r="F22" s="176"/>
      <c r="G22" s="176" t="s">
        <v>627</v>
      </c>
      <c r="H22" s="176"/>
      <c r="I22" s="176"/>
      <c r="J22" s="176"/>
      <c r="K22" s="176"/>
      <c r="L22" s="176"/>
      <c r="M22" s="176"/>
      <c r="N22" s="176"/>
      <c r="O22" s="176"/>
      <c r="P22" s="176"/>
      <c r="Q22" s="176"/>
      <c r="R22" s="176"/>
      <c r="S22" s="177"/>
      <c r="V22" s="175" t="s">
        <v>12</v>
      </c>
      <c r="W22" s="176"/>
      <c r="X22" s="176"/>
      <c r="Y22" s="176"/>
      <c r="Z22" s="176" t="s">
        <v>489</v>
      </c>
      <c r="AA22" s="176"/>
      <c r="AB22" s="176"/>
      <c r="AC22" s="176"/>
      <c r="AD22" s="176"/>
      <c r="AE22" s="176"/>
      <c r="AF22" s="176"/>
      <c r="AG22" s="176"/>
      <c r="AH22" s="176"/>
      <c r="AI22" s="176"/>
      <c r="AJ22" s="176"/>
      <c r="AK22" s="176"/>
      <c r="AL22" s="176"/>
      <c r="AM22" s="176"/>
      <c r="AN22" s="177"/>
      <c r="AQ22" s="175" t="s">
        <v>12</v>
      </c>
      <c r="AR22" s="176"/>
      <c r="AS22" s="176"/>
      <c r="AT22" s="176"/>
      <c r="AU22" s="176" t="s">
        <v>340</v>
      </c>
      <c r="AV22" s="176" t="s">
        <v>341</v>
      </c>
      <c r="AW22" s="176"/>
      <c r="AX22" s="176"/>
      <c r="AY22" s="176"/>
      <c r="AZ22" s="176"/>
      <c r="BA22" s="176"/>
      <c r="BB22" s="176"/>
      <c r="BC22" s="176"/>
      <c r="BD22" s="176"/>
      <c r="BE22" s="176"/>
      <c r="BF22" s="176"/>
      <c r="BG22" s="176"/>
      <c r="BH22" s="176"/>
      <c r="BI22" s="177"/>
      <c r="BL22" s="175" t="s">
        <v>12</v>
      </c>
      <c r="BM22" s="176"/>
      <c r="BN22" s="176"/>
      <c r="BO22" s="176" t="s">
        <v>493</v>
      </c>
      <c r="BP22" s="176"/>
      <c r="BQ22" s="176"/>
      <c r="BR22" s="176" t="s">
        <v>495</v>
      </c>
      <c r="BS22" s="176"/>
      <c r="BT22" s="176"/>
      <c r="BU22" s="176"/>
      <c r="BV22" s="176"/>
      <c r="BW22" s="176"/>
      <c r="BX22" s="176"/>
      <c r="BY22" s="176"/>
      <c r="BZ22" s="176"/>
      <c r="CA22" s="176"/>
      <c r="CB22" s="176"/>
      <c r="CC22" s="176"/>
      <c r="CD22" s="177"/>
      <c r="CG22" s="175" t="s">
        <v>12</v>
      </c>
      <c r="CH22" s="176"/>
      <c r="CI22" s="176"/>
      <c r="CJ22" s="176"/>
      <c r="CK22" s="176"/>
      <c r="CL22" s="176"/>
      <c r="CM22" s="176"/>
      <c r="CN22" s="176"/>
      <c r="CO22" s="176"/>
      <c r="CP22" s="176"/>
      <c r="CQ22" s="176"/>
      <c r="CR22" s="176"/>
      <c r="CS22" s="176"/>
      <c r="CT22" s="176"/>
      <c r="CU22" s="176"/>
      <c r="CV22" s="176"/>
      <c r="CW22" s="176"/>
      <c r="CX22" s="176"/>
      <c r="CY22" s="177"/>
    </row>
    <row r="23" spans="1:107" s="167" customFormat="1" ht="15" customHeight="1" x14ac:dyDescent="0.25">
      <c r="A23" s="194"/>
      <c r="B23" s="178"/>
      <c r="C23" s="178"/>
      <c r="D23" s="178"/>
      <c r="E23" s="178"/>
      <c r="F23" s="178"/>
      <c r="G23" s="178"/>
      <c r="H23" s="178"/>
      <c r="I23" s="178"/>
      <c r="J23" s="178"/>
      <c r="K23" s="178"/>
      <c r="L23" s="178"/>
      <c r="M23" s="178"/>
      <c r="N23" s="178"/>
      <c r="O23" s="178"/>
      <c r="P23" s="178"/>
      <c r="Q23" s="178"/>
      <c r="R23" s="178"/>
      <c r="S23" s="178"/>
      <c r="V23" s="194"/>
      <c r="W23" s="178"/>
      <c r="X23" s="178"/>
      <c r="Y23" s="178"/>
      <c r="Z23" s="178"/>
      <c r="AA23" s="178"/>
      <c r="AB23" s="178"/>
      <c r="AC23" s="178"/>
      <c r="AD23" s="178"/>
      <c r="AE23" s="178"/>
      <c r="AF23" s="178"/>
      <c r="AG23" s="178"/>
      <c r="AH23" s="178"/>
      <c r="AI23" s="178"/>
      <c r="AJ23" s="178"/>
      <c r="AK23" s="178"/>
      <c r="AL23" s="178"/>
      <c r="AM23" s="178"/>
      <c r="AN23" s="178"/>
      <c r="AQ23" s="194"/>
      <c r="AR23" s="178"/>
      <c r="AS23" s="178"/>
      <c r="AT23" s="178"/>
      <c r="AU23" s="178"/>
      <c r="AV23" s="178"/>
      <c r="AW23" s="178"/>
      <c r="AX23" s="178"/>
      <c r="AY23" s="178"/>
      <c r="AZ23" s="178"/>
      <c r="BA23" s="178"/>
      <c r="BB23" s="178"/>
      <c r="BC23" s="178"/>
      <c r="BD23" s="178"/>
      <c r="BE23" s="178"/>
      <c r="BF23" s="178"/>
      <c r="BG23" s="178"/>
      <c r="BH23" s="178"/>
      <c r="BI23" s="178"/>
      <c r="BL23" s="194"/>
      <c r="BM23" s="178"/>
      <c r="BN23" s="178"/>
      <c r="BO23" s="178"/>
      <c r="BP23" s="178"/>
      <c r="BQ23" s="178"/>
      <c r="BR23" s="178"/>
      <c r="BS23" s="178"/>
      <c r="BT23" s="178"/>
      <c r="BU23" s="178"/>
      <c r="BV23" s="178"/>
      <c r="BW23" s="178"/>
      <c r="BX23" s="178"/>
      <c r="BY23" s="178"/>
      <c r="BZ23" s="178"/>
      <c r="CA23" s="178"/>
      <c r="CB23" s="178"/>
      <c r="CC23" s="178"/>
      <c r="CD23" s="178"/>
      <c r="CG23" s="194"/>
      <c r="CH23" s="178"/>
      <c r="CI23" s="178"/>
      <c r="CJ23" s="178"/>
      <c r="CK23" s="178"/>
      <c r="CL23" s="178"/>
      <c r="CM23" s="178"/>
      <c r="CN23" s="178"/>
      <c r="CO23" s="178"/>
      <c r="CP23" s="178"/>
      <c r="CQ23" s="178"/>
      <c r="CR23" s="178"/>
      <c r="CS23" s="178"/>
      <c r="CT23" s="178"/>
      <c r="CU23" s="178"/>
      <c r="CV23" s="178"/>
      <c r="CW23" s="178"/>
      <c r="CX23" s="178"/>
      <c r="CY23" s="178"/>
    </row>
    <row r="24" spans="1:107" x14ac:dyDescent="0.25">
      <c r="A24" s="193" t="s">
        <v>39</v>
      </c>
      <c r="B24" s="193"/>
      <c r="C24" s="193"/>
      <c r="D24" s="193"/>
      <c r="E24" s="193"/>
      <c r="F24" s="193"/>
      <c r="G24" s="193"/>
      <c r="H24" s="193"/>
      <c r="I24" s="193"/>
      <c r="J24" s="193"/>
      <c r="K24" s="193"/>
      <c r="L24" s="193"/>
      <c r="M24" s="193"/>
      <c r="N24" s="193"/>
      <c r="O24" s="193"/>
      <c r="P24" s="193"/>
      <c r="Q24" s="193"/>
      <c r="R24" s="193"/>
      <c r="U24" s="167"/>
      <c r="V24" s="193" t="s">
        <v>39</v>
      </c>
      <c r="AP24" s="167"/>
      <c r="AQ24" s="193" t="s">
        <v>39</v>
      </c>
      <c r="BK24" s="167"/>
      <c r="BL24" s="193" t="s">
        <v>39</v>
      </c>
      <c r="CF24" s="167"/>
      <c r="CG24" s="193" t="s">
        <v>39</v>
      </c>
    </row>
    <row r="25" spans="1:107" x14ac:dyDescent="0.25">
      <c r="A25" s="157" t="s">
        <v>21</v>
      </c>
      <c r="B25" s="155"/>
      <c r="C25" s="155"/>
      <c r="D25" s="155"/>
      <c r="E25" s="155"/>
      <c r="F25" s="155"/>
      <c r="G25" s="155"/>
      <c r="H25" s="155"/>
      <c r="I25" s="155"/>
      <c r="J25" s="155"/>
      <c r="K25" s="155"/>
      <c r="L25" s="155"/>
      <c r="M25" s="155"/>
      <c r="N25" s="155"/>
      <c r="O25" s="155"/>
      <c r="P25" s="155"/>
      <c r="Q25" s="155"/>
      <c r="R25" s="155"/>
      <c r="S25" s="155"/>
      <c r="T25" s="158" t="s">
        <v>22</v>
      </c>
      <c r="U25" s="191"/>
      <c r="V25" s="157" t="s">
        <v>21</v>
      </c>
      <c r="W25" s="166"/>
      <c r="X25" s="166"/>
      <c r="Y25" s="166"/>
      <c r="Z25" s="166"/>
      <c r="AA25" s="166"/>
      <c r="AB25" s="166"/>
      <c r="AC25" s="166"/>
      <c r="AD25" s="166"/>
      <c r="AE25" s="166"/>
      <c r="AF25" s="166"/>
      <c r="AG25" s="166"/>
      <c r="AH25" s="166"/>
      <c r="AI25" s="166"/>
      <c r="AJ25" s="166"/>
      <c r="AK25" s="166"/>
      <c r="AL25" s="166"/>
      <c r="AM25" s="166"/>
      <c r="AN25" s="166"/>
      <c r="AO25" s="158" t="s">
        <v>22</v>
      </c>
      <c r="AP25" s="191"/>
      <c r="AQ25" s="157" t="s">
        <v>21</v>
      </c>
      <c r="AR25" s="166"/>
      <c r="AS25" s="166"/>
      <c r="AT25" s="166"/>
      <c r="AU25" s="166"/>
      <c r="AV25" s="166"/>
      <c r="AW25" s="166"/>
      <c r="AX25" s="166"/>
      <c r="AY25" s="166"/>
      <c r="AZ25" s="166"/>
      <c r="BA25" s="166"/>
      <c r="BB25" s="166"/>
      <c r="BC25" s="166"/>
      <c r="BD25" s="166"/>
      <c r="BE25" s="166"/>
      <c r="BF25" s="166"/>
      <c r="BG25" s="166"/>
      <c r="BH25" s="166"/>
      <c r="BI25" s="166"/>
      <c r="BJ25" s="158" t="s">
        <v>22</v>
      </c>
      <c r="BK25" s="191"/>
      <c r="BL25" s="157" t="s">
        <v>21</v>
      </c>
      <c r="BM25" s="166"/>
      <c r="BN25" s="166"/>
      <c r="BO25" s="166"/>
      <c r="BP25" s="166"/>
      <c r="BQ25" s="166"/>
      <c r="BR25" s="166"/>
      <c r="BS25" s="166"/>
      <c r="BT25" s="166"/>
      <c r="BU25" s="166"/>
      <c r="BV25" s="166"/>
      <c r="BW25" s="166"/>
      <c r="BX25" s="166"/>
      <c r="BY25" s="166"/>
      <c r="BZ25" s="166"/>
      <c r="CA25" s="166"/>
      <c r="CB25" s="166"/>
      <c r="CC25" s="166"/>
      <c r="CD25" s="166"/>
      <c r="CE25" s="158" t="s">
        <v>22</v>
      </c>
      <c r="CF25" s="191"/>
      <c r="CG25" s="157" t="s">
        <v>21</v>
      </c>
      <c r="CH25" s="166"/>
      <c r="CI25" s="166"/>
      <c r="CJ25" s="166"/>
      <c r="CK25" s="166"/>
      <c r="CL25" s="166"/>
      <c r="CM25" s="166"/>
      <c r="CN25" s="166"/>
      <c r="CO25" s="166"/>
      <c r="CP25" s="166"/>
      <c r="CQ25" s="166"/>
      <c r="CR25" s="166"/>
      <c r="CS25" s="166"/>
      <c r="CT25" s="166"/>
      <c r="CU25" s="166"/>
      <c r="CV25" s="166"/>
      <c r="CW25" s="166"/>
      <c r="CX25" s="166"/>
      <c r="CY25" s="166"/>
      <c r="CZ25" s="158" t="s">
        <v>22</v>
      </c>
      <c r="DA25" s="220"/>
      <c r="DB25" s="220"/>
      <c r="DC25" s="228" t="s">
        <v>359</v>
      </c>
    </row>
    <row r="26" spans="1:107" x14ac:dyDescent="0.25">
      <c r="A26" s="156">
        <v>1</v>
      </c>
      <c r="B26" s="156">
        <f t="shared" ref="B26:Q41" si="0">IF($A26&lt;B$19,0,IF($A26=B$19,B$18,IF($A26&gt;(((B$20-1)*B$21)+B$19),0,IF(ROUND(($A26-B$19)/B$21,0)=ROUND(($A26-B$19)/B$21,1),B$18,0))))</f>
        <v>0</v>
      </c>
      <c r="C26" s="156">
        <f t="shared" si="0"/>
        <v>0</v>
      </c>
      <c r="D26" s="156">
        <f t="shared" si="0"/>
        <v>0</v>
      </c>
      <c r="E26" s="156">
        <f t="shared" si="0"/>
        <v>0</v>
      </c>
      <c r="F26" s="156">
        <f t="shared" si="0"/>
        <v>0</v>
      </c>
      <c r="G26" s="156">
        <f t="shared" si="0"/>
        <v>0</v>
      </c>
      <c r="H26" s="156">
        <f t="shared" si="0"/>
        <v>0</v>
      </c>
      <c r="I26" s="156">
        <f t="shared" si="0"/>
        <v>0</v>
      </c>
      <c r="J26" s="156">
        <f t="shared" si="0"/>
        <v>0</v>
      </c>
      <c r="K26" s="156">
        <f t="shared" si="0"/>
        <v>0</v>
      </c>
      <c r="L26" s="156">
        <f t="shared" si="0"/>
        <v>0</v>
      </c>
      <c r="M26" s="156">
        <f t="shared" si="0"/>
        <v>0</v>
      </c>
      <c r="N26" s="156">
        <f t="shared" si="0"/>
        <v>100000</v>
      </c>
      <c r="O26" s="156">
        <f t="shared" si="0"/>
        <v>0</v>
      </c>
      <c r="P26" s="156">
        <f t="shared" si="0"/>
        <v>0</v>
      </c>
      <c r="Q26" s="156">
        <f t="shared" si="0"/>
        <v>0</v>
      </c>
      <c r="R26" s="156">
        <f t="shared" ref="L26:S41" si="1">IF($A26&lt;R$19,0,IF($A26=R$19,R$18,IF($A26&gt;(((R$20-1)*R$21)+R$19),0,IF(ROUND(($A26-R$19)/R$21,0)=ROUND(($A26-R$19)/R$21,1),R$18,0))))</f>
        <v>0</v>
      </c>
      <c r="S26" s="156">
        <f t="shared" si="1"/>
        <v>0</v>
      </c>
      <c r="T26" s="159">
        <f>SUM(B26:S26)</f>
        <v>100000</v>
      </c>
      <c r="U26" s="192"/>
      <c r="V26" s="156">
        <v>1</v>
      </c>
      <c r="W26" s="156">
        <f>IF($A26&lt;W$19,0,IF($A26=W$19,W$18,IF($A26&gt;(((W$20-1)*W$21)+W$19),0,IF(ROUND(($A26-W$19)/W$21,0)=ROUND(($A26-W$19)/W$21,1),W$18,0))))</f>
        <v>25000</v>
      </c>
      <c r="X26" s="156">
        <f t="shared" ref="X26:AM26" si="2">IF($A26&lt;X$19,0,IF($A26=X$19,X$18,IF($A26&gt;(((X$20-1)*X$21)+X$19),0,IF(ROUND(($A26-X$19)/X$21,0)=ROUND(($A26-X$19)/X$21,1),X$18,0))))</f>
        <v>0</v>
      </c>
      <c r="Y26" s="156">
        <f t="shared" si="2"/>
        <v>0</v>
      </c>
      <c r="Z26" s="156">
        <f t="shared" si="2"/>
        <v>17500</v>
      </c>
      <c r="AA26" s="156">
        <f t="shared" si="2"/>
        <v>7000</v>
      </c>
      <c r="AB26" s="156">
        <f t="shared" si="2"/>
        <v>0</v>
      </c>
      <c r="AC26" s="156">
        <f t="shared" si="2"/>
        <v>0</v>
      </c>
      <c r="AD26" s="156">
        <f t="shared" si="2"/>
        <v>0</v>
      </c>
      <c r="AE26" s="156">
        <f t="shared" si="2"/>
        <v>0</v>
      </c>
      <c r="AF26" s="156">
        <f t="shared" si="2"/>
        <v>0</v>
      </c>
      <c r="AG26" s="156">
        <f t="shared" si="2"/>
        <v>0</v>
      </c>
      <c r="AH26" s="156">
        <f t="shared" si="2"/>
        <v>0</v>
      </c>
      <c r="AI26" s="156">
        <f t="shared" si="2"/>
        <v>0</v>
      </c>
      <c r="AJ26" s="156">
        <f t="shared" si="2"/>
        <v>0</v>
      </c>
      <c r="AK26" s="156">
        <f t="shared" si="2"/>
        <v>0</v>
      </c>
      <c r="AL26" s="156">
        <f t="shared" si="2"/>
        <v>0</v>
      </c>
      <c r="AM26" s="156">
        <f t="shared" si="2"/>
        <v>0</v>
      </c>
      <c r="AN26" s="156">
        <f t="shared" ref="AG26:AN41" si="3">IF($A26&lt;AN$19,0,IF($A26=AN$19,AN$18,IF($A26&gt;(((AN$20-1)*AN$21)+AN$19),0,IF(ROUND(($A26-AN$19)/AN$21,0)=ROUND(($A26-AN$19)/AN$21,1),AN$18,0))))</f>
        <v>0</v>
      </c>
      <c r="AO26" s="159">
        <f>SUM(W26:AN26)</f>
        <v>49500</v>
      </c>
      <c r="AP26" s="192"/>
      <c r="AQ26" s="156">
        <v>1</v>
      </c>
      <c r="AR26" s="156">
        <f t="shared" ref="AR26:BG41" si="4">IF($A26&lt;AR$19,0,IF($A26=AR$19,AR$18,IF($A26&gt;(((AR$20-1)*AR$21)+AR$19),0,IF(ROUND(($A26-AR$19)/AR$21,0)=ROUND(($A26-AR$19)/AR$21,1),AR$18,0))))</f>
        <v>0</v>
      </c>
      <c r="AS26" s="156">
        <f t="shared" si="4"/>
        <v>0</v>
      </c>
      <c r="AT26" s="156">
        <f t="shared" si="4"/>
        <v>0</v>
      </c>
      <c r="AU26" s="156">
        <f t="shared" si="4"/>
        <v>75000</v>
      </c>
      <c r="AV26" s="156">
        <f t="shared" si="4"/>
        <v>0</v>
      </c>
      <c r="AW26" s="156">
        <f t="shared" si="4"/>
        <v>30000</v>
      </c>
      <c r="AX26" s="156">
        <f t="shared" si="4"/>
        <v>0</v>
      </c>
      <c r="AY26" s="156">
        <f t="shared" si="4"/>
        <v>0</v>
      </c>
      <c r="AZ26" s="156">
        <f t="shared" si="4"/>
        <v>0</v>
      </c>
      <c r="BA26" s="156">
        <f t="shared" si="4"/>
        <v>0</v>
      </c>
      <c r="BB26" s="156">
        <f t="shared" si="4"/>
        <v>0</v>
      </c>
      <c r="BC26" s="156">
        <f t="shared" si="4"/>
        <v>0</v>
      </c>
      <c r="BD26" s="156">
        <f t="shared" si="4"/>
        <v>0</v>
      </c>
      <c r="BE26" s="156">
        <f t="shared" si="4"/>
        <v>0</v>
      </c>
      <c r="BF26" s="156">
        <f t="shared" si="4"/>
        <v>0</v>
      </c>
      <c r="BG26" s="156">
        <f t="shared" si="4"/>
        <v>0</v>
      </c>
      <c r="BH26" s="156">
        <f t="shared" ref="BB26:BI41" si="5">IF($A26&lt;BH$19,0,IF($A26=BH$19,BH$18,IF($A26&gt;(((BH$20-1)*BH$21)+BH$19),0,IF(ROUND(($A26-BH$19)/BH$21,0)=ROUND(($A26-BH$19)/BH$21,1),BH$18,0))))</f>
        <v>0</v>
      </c>
      <c r="BI26" s="156">
        <f t="shared" si="5"/>
        <v>0</v>
      </c>
      <c r="BJ26" s="159">
        <f>SUM(AR26:BI26)</f>
        <v>105000</v>
      </c>
      <c r="BK26" s="192"/>
      <c r="BL26" s="156">
        <v>1</v>
      </c>
      <c r="BM26" s="156">
        <f t="shared" ref="BM26:CB41" si="6">IF($A26&lt;BM$19,0,IF($A26=BM$19,BM$18,IF($A26&gt;(((BM$20-1)*BM$21)+BM$19),0,IF(ROUND(($A26-BM$19)/BM$21,0)=ROUND(($A26-BM$19)/BM$21,1),BM$18,0))))</f>
        <v>100000</v>
      </c>
      <c r="BN26" s="156">
        <f t="shared" si="6"/>
        <v>0</v>
      </c>
      <c r="BO26" s="156">
        <f t="shared" si="6"/>
        <v>19800</v>
      </c>
      <c r="BP26" s="156">
        <f t="shared" si="6"/>
        <v>9500</v>
      </c>
      <c r="BQ26" s="156">
        <f t="shared" si="6"/>
        <v>80000</v>
      </c>
      <c r="BR26" s="156">
        <f t="shared" si="6"/>
        <v>0</v>
      </c>
      <c r="BS26" s="156">
        <f t="shared" si="6"/>
        <v>0</v>
      </c>
      <c r="BT26" s="156">
        <f t="shared" si="6"/>
        <v>0</v>
      </c>
      <c r="BU26" s="156">
        <f t="shared" si="6"/>
        <v>0</v>
      </c>
      <c r="BV26" s="156">
        <f t="shared" si="6"/>
        <v>0</v>
      </c>
      <c r="BW26" s="156">
        <f t="shared" si="6"/>
        <v>0</v>
      </c>
      <c r="BX26" s="156">
        <f t="shared" si="6"/>
        <v>0</v>
      </c>
      <c r="BY26" s="156">
        <f t="shared" si="6"/>
        <v>0</v>
      </c>
      <c r="BZ26" s="156">
        <f t="shared" si="6"/>
        <v>0</v>
      </c>
      <c r="CA26" s="156">
        <f t="shared" si="6"/>
        <v>0</v>
      </c>
      <c r="CB26" s="156">
        <f t="shared" si="6"/>
        <v>0</v>
      </c>
      <c r="CC26" s="156">
        <f t="shared" ref="BW26:CD41" si="7">IF($A26&lt;CC$19,0,IF($A26=CC$19,CC$18,IF($A26&gt;(((CC$20-1)*CC$21)+CC$19),0,IF(ROUND(($A26-CC$19)/CC$21,0)=ROUND(($A26-CC$19)/CC$21,1),CC$18,0))))</f>
        <v>0</v>
      </c>
      <c r="CD26" s="156">
        <f t="shared" si="7"/>
        <v>0</v>
      </c>
      <c r="CE26" s="159">
        <f>SUM(BM26:CD26)</f>
        <v>209300</v>
      </c>
      <c r="CF26" s="192"/>
      <c r="CG26" s="156">
        <v>1</v>
      </c>
      <c r="CH26" s="156">
        <f t="shared" ref="CH26:CW41" si="8">IF($A26&lt;CH$19,0,IF($A26=CH$19,CH$18,IF($A26&gt;(((CH$20-1)*CH$21)+CH$19),0,IF(ROUND(($A26-CH$19)/CH$21,0)=ROUND(($A26-CH$19)/CH$21,1),CH$18,0))))</f>
        <v>50000</v>
      </c>
      <c r="CI26" s="156">
        <f t="shared" si="8"/>
        <v>0</v>
      </c>
      <c r="CJ26" s="156">
        <f t="shared" si="8"/>
        <v>0</v>
      </c>
      <c r="CK26" s="156">
        <f t="shared" si="8"/>
        <v>70000</v>
      </c>
      <c r="CL26" s="156">
        <f t="shared" si="8"/>
        <v>192500</v>
      </c>
      <c r="CM26" s="156">
        <f t="shared" si="8"/>
        <v>105000</v>
      </c>
      <c r="CN26" s="156">
        <f t="shared" si="8"/>
        <v>50000</v>
      </c>
      <c r="CO26" s="156">
        <f t="shared" si="8"/>
        <v>0</v>
      </c>
      <c r="CP26" s="156">
        <f t="shared" si="8"/>
        <v>0</v>
      </c>
      <c r="CQ26" s="156">
        <f t="shared" si="8"/>
        <v>0</v>
      </c>
      <c r="CR26" s="156">
        <f t="shared" si="8"/>
        <v>0</v>
      </c>
      <c r="CS26" s="156">
        <f t="shared" si="8"/>
        <v>0</v>
      </c>
      <c r="CT26" s="156">
        <f t="shared" si="8"/>
        <v>0</v>
      </c>
      <c r="CU26" s="156">
        <f t="shared" si="8"/>
        <v>0</v>
      </c>
      <c r="CV26" s="156">
        <f t="shared" si="8"/>
        <v>0</v>
      </c>
      <c r="CW26" s="156">
        <f t="shared" si="8"/>
        <v>0</v>
      </c>
      <c r="CX26" s="156">
        <f t="shared" ref="CR26:CY41" si="9">IF($A26&lt;CX$19,0,IF($A26=CX$19,CX$18,IF($A26&gt;(((CX$20-1)*CX$21)+CX$19),0,IF(ROUND(($A26-CX$19)/CX$21,0)=ROUND(($A26-CX$19)/CX$21,1),CX$18,0))))</f>
        <v>0</v>
      </c>
      <c r="CY26" s="156">
        <f t="shared" si="9"/>
        <v>0</v>
      </c>
      <c r="CZ26" s="159">
        <f>SUM(CH26:CY26)</f>
        <v>467500</v>
      </c>
      <c r="DA26" s="220"/>
      <c r="DB26" s="220"/>
      <c r="DC26" s="220">
        <f>T26+AO26+BJ26+CE26+CZ26</f>
        <v>931300</v>
      </c>
    </row>
    <row r="27" spans="1:107" x14ac:dyDescent="0.25">
      <c r="A27" s="156">
        <v>2</v>
      </c>
      <c r="B27" s="156">
        <f t="shared" si="0"/>
        <v>27250</v>
      </c>
      <c r="C27" s="156">
        <f t="shared" si="0"/>
        <v>0</v>
      </c>
      <c r="D27" s="156">
        <f t="shared" si="0"/>
        <v>27600</v>
      </c>
      <c r="E27" s="156">
        <f t="shared" si="0"/>
        <v>60000</v>
      </c>
      <c r="F27" s="156">
        <f t="shared" si="0"/>
        <v>9000</v>
      </c>
      <c r="G27" s="156">
        <f t="shared" si="0"/>
        <v>21800</v>
      </c>
      <c r="H27" s="156">
        <f t="shared" si="0"/>
        <v>40000</v>
      </c>
      <c r="I27" s="156">
        <f t="shared" si="0"/>
        <v>0</v>
      </c>
      <c r="J27" s="156">
        <f t="shared" si="0"/>
        <v>0</v>
      </c>
      <c r="K27" s="156">
        <f t="shared" si="0"/>
        <v>0</v>
      </c>
      <c r="L27" s="156">
        <f t="shared" si="1"/>
        <v>0</v>
      </c>
      <c r="M27" s="156">
        <f t="shared" si="1"/>
        <v>0</v>
      </c>
      <c r="N27" s="156">
        <f t="shared" si="1"/>
        <v>0</v>
      </c>
      <c r="O27" s="156">
        <f t="shared" si="1"/>
        <v>0</v>
      </c>
      <c r="P27" s="156">
        <f t="shared" si="1"/>
        <v>0</v>
      </c>
      <c r="Q27" s="156">
        <f t="shared" si="1"/>
        <v>0</v>
      </c>
      <c r="R27" s="156">
        <f t="shared" si="1"/>
        <v>0</v>
      </c>
      <c r="S27" s="156">
        <f t="shared" si="1"/>
        <v>0</v>
      </c>
      <c r="T27" s="159">
        <f t="shared" ref="T27:T50" si="10">SUM(B27:S27)</f>
        <v>185650</v>
      </c>
      <c r="U27" s="192"/>
      <c r="V27" s="156">
        <v>2</v>
      </c>
      <c r="W27" s="156">
        <f t="shared" ref="W27:AL42" si="11">IF($A27&lt;W$19,0,IF($A27=W$19,W$18,IF($A27&gt;(((W$20-1)*W$21)+W$19),0,IF(ROUND(($A27-W$19)/W$21,0)=ROUND(($A27-W$19)/W$21,1),W$18,0))))</f>
        <v>25000</v>
      </c>
      <c r="X27" s="156">
        <f t="shared" si="11"/>
        <v>0</v>
      </c>
      <c r="Y27" s="156">
        <f t="shared" si="11"/>
        <v>0</v>
      </c>
      <c r="Z27" s="156">
        <f t="shared" si="11"/>
        <v>17500</v>
      </c>
      <c r="AA27" s="156">
        <f t="shared" si="11"/>
        <v>7000</v>
      </c>
      <c r="AB27" s="156">
        <f t="shared" si="11"/>
        <v>0</v>
      </c>
      <c r="AC27" s="156">
        <f t="shared" si="11"/>
        <v>0</v>
      </c>
      <c r="AD27" s="156">
        <f t="shared" si="11"/>
        <v>0</v>
      </c>
      <c r="AE27" s="156">
        <f t="shared" si="11"/>
        <v>0</v>
      </c>
      <c r="AF27" s="156">
        <f t="shared" si="11"/>
        <v>0</v>
      </c>
      <c r="AG27" s="156">
        <f t="shared" si="3"/>
        <v>0</v>
      </c>
      <c r="AH27" s="156">
        <f t="shared" si="3"/>
        <v>0</v>
      </c>
      <c r="AI27" s="156">
        <f t="shared" si="3"/>
        <v>0</v>
      </c>
      <c r="AJ27" s="156">
        <f t="shared" si="3"/>
        <v>0</v>
      </c>
      <c r="AK27" s="156">
        <f t="shared" si="3"/>
        <v>0</v>
      </c>
      <c r="AL27" s="156">
        <f t="shared" si="3"/>
        <v>0</v>
      </c>
      <c r="AM27" s="156">
        <f t="shared" si="3"/>
        <v>0</v>
      </c>
      <c r="AN27" s="156">
        <f t="shared" si="3"/>
        <v>0</v>
      </c>
      <c r="AO27" s="159">
        <f t="shared" ref="AO27:AO50" si="12">SUM(W27:AN27)</f>
        <v>49500</v>
      </c>
      <c r="AP27" s="192"/>
      <c r="AQ27" s="156">
        <v>2</v>
      </c>
      <c r="AR27" s="156">
        <f t="shared" si="4"/>
        <v>0</v>
      </c>
      <c r="AS27" s="156">
        <f t="shared" si="4"/>
        <v>0</v>
      </c>
      <c r="AT27" s="156">
        <f t="shared" si="4"/>
        <v>0</v>
      </c>
      <c r="AU27" s="156">
        <f t="shared" si="4"/>
        <v>75000</v>
      </c>
      <c r="AV27" s="156">
        <f t="shared" si="4"/>
        <v>0</v>
      </c>
      <c r="AW27" s="156">
        <f t="shared" si="4"/>
        <v>30000</v>
      </c>
      <c r="AX27" s="156">
        <f t="shared" si="4"/>
        <v>0</v>
      </c>
      <c r="AY27" s="156">
        <f t="shared" si="4"/>
        <v>0</v>
      </c>
      <c r="AZ27" s="156">
        <f t="shared" si="4"/>
        <v>0</v>
      </c>
      <c r="BA27" s="156">
        <f t="shared" si="4"/>
        <v>0</v>
      </c>
      <c r="BB27" s="156">
        <f t="shared" si="5"/>
        <v>0</v>
      </c>
      <c r="BC27" s="156">
        <f t="shared" si="5"/>
        <v>0</v>
      </c>
      <c r="BD27" s="156">
        <f t="shared" si="5"/>
        <v>0</v>
      </c>
      <c r="BE27" s="156">
        <f t="shared" si="5"/>
        <v>0</v>
      </c>
      <c r="BF27" s="156">
        <f t="shared" si="5"/>
        <v>0</v>
      </c>
      <c r="BG27" s="156">
        <f t="shared" si="5"/>
        <v>0</v>
      </c>
      <c r="BH27" s="156">
        <f t="shared" si="5"/>
        <v>0</v>
      </c>
      <c r="BI27" s="156">
        <f t="shared" si="5"/>
        <v>0</v>
      </c>
      <c r="BJ27" s="159">
        <f t="shared" ref="BJ27:BJ50" si="13">SUM(AR27:BI27)</f>
        <v>105000</v>
      </c>
      <c r="BK27" s="192"/>
      <c r="BL27" s="156">
        <v>2</v>
      </c>
      <c r="BM27" s="156">
        <f t="shared" si="6"/>
        <v>100000</v>
      </c>
      <c r="BN27" s="156">
        <f t="shared" si="6"/>
        <v>0</v>
      </c>
      <c r="BO27" s="156">
        <f t="shared" si="6"/>
        <v>19800</v>
      </c>
      <c r="BP27" s="156">
        <f t="shared" si="6"/>
        <v>9500</v>
      </c>
      <c r="BQ27" s="156">
        <f t="shared" si="6"/>
        <v>80000</v>
      </c>
      <c r="BR27" s="156">
        <f t="shared" si="6"/>
        <v>0</v>
      </c>
      <c r="BS27" s="156">
        <f t="shared" si="6"/>
        <v>0</v>
      </c>
      <c r="BT27" s="156">
        <f t="shared" si="6"/>
        <v>0</v>
      </c>
      <c r="BU27" s="156">
        <f t="shared" si="6"/>
        <v>0</v>
      </c>
      <c r="BV27" s="156">
        <f t="shared" si="6"/>
        <v>0</v>
      </c>
      <c r="BW27" s="156">
        <f t="shared" si="7"/>
        <v>0</v>
      </c>
      <c r="BX27" s="156">
        <f t="shared" si="7"/>
        <v>0</v>
      </c>
      <c r="BY27" s="156">
        <f t="shared" si="7"/>
        <v>0</v>
      </c>
      <c r="BZ27" s="156">
        <f t="shared" si="7"/>
        <v>0</v>
      </c>
      <c r="CA27" s="156">
        <f t="shared" si="7"/>
        <v>0</v>
      </c>
      <c r="CB27" s="156">
        <f t="shared" si="7"/>
        <v>0</v>
      </c>
      <c r="CC27" s="156">
        <f t="shared" si="7"/>
        <v>0</v>
      </c>
      <c r="CD27" s="156">
        <f t="shared" si="7"/>
        <v>0</v>
      </c>
      <c r="CE27" s="159">
        <f t="shared" ref="CE27:CE50" si="14">SUM(BM27:CD27)</f>
        <v>209300</v>
      </c>
      <c r="CF27" s="192"/>
      <c r="CG27" s="156">
        <v>2</v>
      </c>
      <c r="CH27" s="156">
        <f t="shared" si="8"/>
        <v>50000</v>
      </c>
      <c r="CI27" s="156">
        <f t="shared" si="8"/>
        <v>0</v>
      </c>
      <c r="CJ27" s="156">
        <f t="shared" si="8"/>
        <v>0</v>
      </c>
      <c r="CK27" s="156">
        <f t="shared" si="8"/>
        <v>70000</v>
      </c>
      <c r="CL27" s="156">
        <f t="shared" si="8"/>
        <v>192500</v>
      </c>
      <c r="CM27" s="156">
        <f t="shared" si="8"/>
        <v>105000</v>
      </c>
      <c r="CN27" s="156">
        <f t="shared" si="8"/>
        <v>50000</v>
      </c>
      <c r="CO27" s="156">
        <f t="shared" si="8"/>
        <v>0</v>
      </c>
      <c r="CP27" s="156">
        <f t="shared" si="8"/>
        <v>0</v>
      </c>
      <c r="CQ27" s="156">
        <f t="shared" si="8"/>
        <v>0</v>
      </c>
      <c r="CR27" s="156">
        <f t="shared" si="9"/>
        <v>0</v>
      </c>
      <c r="CS27" s="156">
        <f t="shared" si="9"/>
        <v>0</v>
      </c>
      <c r="CT27" s="156">
        <f t="shared" si="9"/>
        <v>0</v>
      </c>
      <c r="CU27" s="156">
        <f t="shared" si="9"/>
        <v>0</v>
      </c>
      <c r="CV27" s="156">
        <f t="shared" si="9"/>
        <v>0</v>
      </c>
      <c r="CW27" s="156">
        <f t="shared" si="9"/>
        <v>0</v>
      </c>
      <c r="CX27" s="156">
        <f t="shared" si="9"/>
        <v>0</v>
      </c>
      <c r="CY27" s="156">
        <f t="shared" si="9"/>
        <v>0</v>
      </c>
      <c r="CZ27" s="159">
        <f t="shared" ref="CZ27:CZ50" si="15">SUM(CH27:CY27)</f>
        <v>467500</v>
      </c>
      <c r="DA27" s="220"/>
      <c r="DB27" s="220"/>
      <c r="DC27" s="220">
        <f t="shared" ref="DC27:DC50" si="16">T27+AO27+BJ27+CE27+CZ27</f>
        <v>1016950</v>
      </c>
    </row>
    <row r="28" spans="1:107" x14ac:dyDescent="0.25">
      <c r="A28" s="156">
        <v>3</v>
      </c>
      <c r="B28" s="156">
        <f t="shared" si="0"/>
        <v>0</v>
      </c>
      <c r="C28" s="156">
        <f t="shared" si="0"/>
        <v>0</v>
      </c>
      <c r="D28" s="156">
        <f t="shared" si="0"/>
        <v>27600</v>
      </c>
      <c r="E28" s="156">
        <f t="shared" si="0"/>
        <v>60000</v>
      </c>
      <c r="F28" s="156">
        <f t="shared" si="0"/>
        <v>9000</v>
      </c>
      <c r="G28" s="156">
        <f t="shared" si="0"/>
        <v>21800</v>
      </c>
      <c r="H28" s="156">
        <f t="shared" si="0"/>
        <v>40000</v>
      </c>
      <c r="I28" s="156">
        <f t="shared" si="0"/>
        <v>0</v>
      </c>
      <c r="J28" s="156">
        <f t="shared" si="0"/>
        <v>0</v>
      </c>
      <c r="K28" s="156">
        <f t="shared" si="0"/>
        <v>0</v>
      </c>
      <c r="L28" s="156">
        <f t="shared" si="1"/>
        <v>0</v>
      </c>
      <c r="M28" s="156">
        <f t="shared" si="1"/>
        <v>0</v>
      </c>
      <c r="N28" s="156">
        <f t="shared" si="1"/>
        <v>0</v>
      </c>
      <c r="O28" s="156">
        <f t="shared" si="1"/>
        <v>0</v>
      </c>
      <c r="P28" s="156">
        <f t="shared" si="1"/>
        <v>0</v>
      </c>
      <c r="Q28" s="156">
        <f t="shared" si="1"/>
        <v>0</v>
      </c>
      <c r="R28" s="156">
        <f t="shared" si="1"/>
        <v>0</v>
      </c>
      <c r="S28" s="156">
        <f t="shared" si="1"/>
        <v>0</v>
      </c>
      <c r="T28" s="159">
        <f t="shared" si="10"/>
        <v>158400</v>
      </c>
      <c r="U28" s="192"/>
      <c r="V28" s="156">
        <v>3</v>
      </c>
      <c r="W28" s="156">
        <f t="shared" si="11"/>
        <v>25000</v>
      </c>
      <c r="X28" s="156">
        <f t="shared" si="11"/>
        <v>0</v>
      </c>
      <c r="Y28" s="156">
        <f t="shared" si="11"/>
        <v>0</v>
      </c>
      <c r="Z28" s="156">
        <f t="shared" si="11"/>
        <v>17500</v>
      </c>
      <c r="AA28" s="156">
        <f t="shared" si="11"/>
        <v>7000</v>
      </c>
      <c r="AB28" s="156">
        <f t="shared" si="11"/>
        <v>0</v>
      </c>
      <c r="AC28" s="156">
        <f t="shared" si="11"/>
        <v>0</v>
      </c>
      <c r="AD28" s="156">
        <f t="shared" si="11"/>
        <v>0</v>
      </c>
      <c r="AE28" s="156">
        <f t="shared" si="11"/>
        <v>0</v>
      </c>
      <c r="AF28" s="156">
        <f t="shared" si="11"/>
        <v>0</v>
      </c>
      <c r="AG28" s="156">
        <f t="shared" si="3"/>
        <v>0</v>
      </c>
      <c r="AH28" s="156">
        <f t="shared" si="3"/>
        <v>0</v>
      </c>
      <c r="AI28" s="156">
        <f t="shared" si="3"/>
        <v>0</v>
      </c>
      <c r="AJ28" s="156">
        <f t="shared" si="3"/>
        <v>0</v>
      </c>
      <c r="AK28" s="156">
        <f t="shared" si="3"/>
        <v>0</v>
      </c>
      <c r="AL28" s="156">
        <f t="shared" si="3"/>
        <v>0</v>
      </c>
      <c r="AM28" s="156">
        <f t="shared" si="3"/>
        <v>0</v>
      </c>
      <c r="AN28" s="156">
        <f t="shared" si="3"/>
        <v>0</v>
      </c>
      <c r="AO28" s="159">
        <f t="shared" si="12"/>
        <v>49500</v>
      </c>
      <c r="AP28" s="192"/>
      <c r="AQ28" s="156">
        <v>3</v>
      </c>
      <c r="AR28" s="156">
        <f t="shared" si="4"/>
        <v>0</v>
      </c>
      <c r="AS28" s="156">
        <f t="shared" si="4"/>
        <v>0</v>
      </c>
      <c r="AT28" s="156">
        <f t="shared" si="4"/>
        <v>0</v>
      </c>
      <c r="AU28" s="156">
        <f t="shared" si="4"/>
        <v>75000</v>
      </c>
      <c r="AV28" s="156">
        <f t="shared" si="4"/>
        <v>7000</v>
      </c>
      <c r="AW28" s="156">
        <f t="shared" si="4"/>
        <v>30000</v>
      </c>
      <c r="AX28" s="156">
        <f t="shared" si="4"/>
        <v>2800</v>
      </c>
      <c r="AY28" s="156">
        <f t="shared" si="4"/>
        <v>0</v>
      </c>
      <c r="AZ28" s="156">
        <f t="shared" si="4"/>
        <v>0</v>
      </c>
      <c r="BA28" s="156">
        <f t="shared" si="4"/>
        <v>0</v>
      </c>
      <c r="BB28" s="156">
        <f t="shared" si="5"/>
        <v>0</v>
      </c>
      <c r="BC28" s="156">
        <f t="shared" si="5"/>
        <v>0</v>
      </c>
      <c r="BD28" s="156">
        <f t="shared" si="5"/>
        <v>0</v>
      </c>
      <c r="BE28" s="156">
        <f t="shared" si="5"/>
        <v>0</v>
      </c>
      <c r="BF28" s="156">
        <f t="shared" si="5"/>
        <v>0</v>
      </c>
      <c r="BG28" s="156">
        <f t="shared" si="5"/>
        <v>0</v>
      </c>
      <c r="BH28" s="156">
        <f t="shared" si="5"/>
        <v>0</v>
      </c>
      <c r="BI28" s="156">
        <f t="shared" si="5"/>
        <v>0</v>
      </c>
      <c r="BJ28" s="159">
        <f t="shared" si="13"/>
        <v>114800</v>
      </c>
      <c r="BK28" s="192"/>
      <c r="BL28" s="156">
        <v>3</v>
      </c>
      <c r="BM28" s="156">
        <f t="shared" si="6"/>
        <v>100000</v>
      </c>
      <c r="BN28" s="156">
        <f t="shared" si="6"/>
        <v>0</v>
      </c>
      <c r="BO28" s="156">
        <f t="shared" si="6"/>
        <v>19800</v>
      </c>
      <c r="BP28" s="156">
        <f t="shared" si="6"/>
        <v>9500</v>
      </c>
      <c r="BQ28" s="156">
        <f t="shared" si="6"/>
        <v>80000</v>
      </c>
      <c r="BR28" s="156">
        <f t="shared" si="6"/>
        <v>0</v>
      </c>
      <c r="BS28" s="156">
        <f t="shared" si="6"/>
        <v>0</v>
      </c>
      <c r="BT28" s="156">
        <f t="shared" si="6"/>
        <v>0</v>
      </c>
      <c r="BU28" s="156">
        <f t="shared" si="6"/>
        <v>0</v>
      </c>
      <c r="BV28" s="156">
        <f t="shared" si="6"/>
        <v>0</v>
      </c>
      <c r="BW28" s="156">
        <f t="shared" si="7"/>
        <v>0</v>
      </c>
      <c r="BX28" s="156">
        <f t="shared" si="7"/>
        <v>0</v>
      </c>
      <c r="BY28" s="156">
        <f t="shared" si="7"/>
        <v>0</v>
      </c>
      <c r="BZ28" s="156">
        <f t="shared" si="7"/>
        <v>0</v>
      </c>
      <c r="CA28" s="156">
        <f t="shared" si="7"/>
        <v>0</v>
      </c>
      <c r="CB28" s="156">
        <f t="shared" si="7"/>
        <v>0</v>
      </c>
      <c r="CC28" s="156">
        <f t="shared" si="7"/>
        <v>0</v>
      </c>
      <c r="CD28" s="156">
        <f t="shared" si="7"/>
        <v>0</v>
      </c>
      <c r="CE28" s="159">
        <f t="shared" si="14"/>
        <v>209300</v>
      </c>
      <c r="CF28" s="192"/>
      <c r="CG28" s="156">
        <v>3</v>
      </c>
      <c r="CH28" s="156">
        <f t="shared" si="8"/>
        <v>50000</v>
      </c>
      <c r="CI28" s="156">
        <f t="shared" si="8"/>
        <v>0</v>
      </c>
      <c r="CJ28" s="156">
        <f t="shared" si="8"/>
        <v>0</v>
      </c>
      <c r="CK28" s="156">
        <f t="shared" si="8"/>
        <v>70000</v>
      </c>
      <c r="CL28" s="156">
        <f t="shared" si="8"/>
        <v>192500</v>
      </c>
      <c r="CM28" s="156">
        <f t="shared" si="8"/>
        <v>105000</v>
      </c>
      <c r="CN28" s="156">
        <f t="shared" si="8"/>
        <v>50000</v>
      </c>
      <c r="CO28" s="156">
        <f t="shared" si="8"/>
        <v>0</v>
      </c>
      <c r="CP28" s="156">
        <f t="shared" si="8"/>
        <v>0</v>
      </c>
      <c r="CQ28" s="156">
        <f t="shared" si="8"/>
        <v>0</v>
      </c>
      <c r="CR28" s="156">
        <f t="shared" si="9"/>
        <v>0</v>
      </c>
      <c r="CS28" s="156">
        <f t="shared" si="9"/>
        <v>0</v>
      </c>
      <c r="CT28" s="156">
        <f t="shared" si="9"/>
        <v>0</v>
      </c>
      <c r="CU28" s="156">
        <f t="shared" si="9"/>
        <v>0</v>
      </c>
      <c r="CV28" s="156">
        <f t="shared" si="9"/>
        <v>65000</v>
      </c>
      <c r="CW28" s="156">
        <f t="shared" si="9"/>
        <v>0</v>
      </c>
      <c r="CX28" s="156">
        <f t="shared" si="9"/>
        <v>0</v>
      </c>
      <c r="CY28" s="156">
        <f t="shared" si="9"/>
        <v>0</v>
      </c>
      <c r="CZ28" s="159">
        <f t="shared" si="15"/>
        <v>532500</v>
      </c>
      <c r="DA28" s="220"/>
      <c r="DB28" s="220"/>
      <c r="DC28" s="220">
        <f t="shared" si="16"/>
        <v>1064500</v>
      </c>
    </row>
    <row r="29" spans="1:107" x14ac:dyDescent="0.25">
      <c r="A29" s="156">
        <v>4</v>
      </c>
      <c r="B29" s="156">
        <f t="shared" si="0"/>
        <v>27250</v>
      </c>
      <c r="C29" s="156">
        <f t="shared" si="0"/>
        <v>0</v>
      </c>
      <c r="D29" s="156">
        <f t="shared" si="0"/>
        <v>27600</v>
      </c>
      <c r="E29" s="156">
        <f t="shared" si="0"/>
        <v>60000</v>
      </c>
      <c r="F29" s="156">
        <f t="shared" si="0"/>
        <v>9000</v>
      </c>
      <c r="G29" s="156">
        <f t="shared" si="0"/>
        <v>21800</v>
      </c>
      <c r="H29" s="156">
        <f t="shared" si="0"/>
        <v>40000</v>
      </c>
      <c r="I29" s="156">
        <f t="shared" si="0"/>
        <v>0</v>
      </c>
      <c r="J29" s="156">
        <f t="shared" si="0"/>
        <v>0</v>
      </c>
      <c r="K29" s="156">
        <f t="shared" si="0"/>
        <v>0</v>
      </c>
      <c r="L29" s="156">
        <f t="shared" si="1"/>
        <v>0</v>
      </c>
      <c r="M29" s="156">
        <f t="shared" si="1"/>
        <v>0</v>
      </c>
      <c r="N29" s="156">
        <f t="shared" si="1"/>
        <v>0</v>
      </c>
      <c r="O29" s="156">
        <f t="shared" si="1"/>
        <v>0</v>
      </c>
      <c r="P29" s="156">
        <f t="shared" si="1"/>
        <v>0</v>
      </c>
      <c r="Q29" s="156">
        <f t="shared" si="1"/>
        <v>0</v>
      </c>
      <c r="R29" s="156">
        <f t="shared" si="1"/>
        <v>0</v>
      </c>
      <c r="S29" s="156">
        <f t="shared" si="1"/>
        <v>0</v>
      </c>
      <c r="T29" s="159">
        <f t="shared" si="10"/>
        <v>185650</v>
      </c>
      <c r="U29" s="192"/>
      <c r="V29" s="156">
        <v>4</v>
      </c>
      <c r="W29" s="156">
        <f t="shared" si="11"/>
        <v>25000</v>
      </c>
      <c r="X29" s="156">
        <f t="shared" si="11"/>
        <v>0</v>
      </c>
      <c r="Y29" s="156">
        <f t="shared" si="11"/>
        <v>0</v>
      </c>
      <c r="Z29" s="156">
        <f t="shared" si="11"/>
        <v>17500</v>
      </c>
      <c r="AA29" s="156">
        <f t="shared" si="11"/>
        <v>7000</v>
      </c>
      <c r="AB29" s="156">
        <f t="shared" si="11"/>
        <v>0</v>
      </c>
      <c r="AC29" s="156">
        <f t="shared" si="11"/>
        <v>0</v>
      </c>
      <c r="AD29" s="156">
        <f t="shared" si="11"/>
        <v>0</v>
      </c>
      <c r="AE29" s="156">
        <f t="shared" si="11"/>
        <v>0</v>
      </c>
      <c r="AF29" s="156">
        <f t="shared" si="11"/>
        <v>0</v>
      </c>
      <c r="AG29" s="156">
        <f t="shared" si="3"/>
        <v>0</v>
      </c>
      <c r="AH29" s="156">
        <f t="shared" si="3"/>
        <v>0</v>
      </c>
      <c r="AI29" s="156">
        <f t="shared" si="3"/>
        <v>0</v>
      </c>
      <c r="AJ29" s="156">
        <f t="shared" si="3"/>
        <v>0</v>
      </c>
      <c r="AK29" s="156">
        <f t="shared" si="3"/>
        <v>0</v>
      </c>
      <c r="AL29" s="156">
        <f t="shared" si="3"/>
        <v>0</v>
      </c>
      <c r="AM29" s="156">
        <f t="shared" si="3"/>
        <v>0</v>
      </c>
      <c r="AN29" s="156">
        <f t="shared" si="3"/>
        <v>0</v>
      </c>
      <c r="AO29" s="159">
        <f t="shared" si="12"/>
        <v>49500</v>
      </c>
      <c r="AP29" s="192"/>
      <c r="AQ29" s="156">
        <v>4</v>
      </c>
      <c r="AR29" s="156">
        <f t="shared" si="4"/>
        <v>0</v>
      </c>
      <c r="AS29" s="156">
        <f t="shared" si="4"/>
        <v>0</v>
      </c>
      <c r="AT29" s="156">
        <f t="shared" si="4"/>
        <v>0</v>
      </c>
      <c r="AU29" s="156">
        <f t="shared" si="4"/>
        <v>0</v>
      </c>
      <c r="AV29" s="156">
        <f t="shared" si="4"/>
        <v>0</v>
      </c>
      <c r="AW29" s="156">
        <f t="shared" si="4"/>
        <v>0</v>
      </c>
      <c r="AX29" s="156">
        <f t="shared" si="4"/>
        <v>0</v>
      </c>
      <c r="AY29" s="156">
        <f t="shared" si="4"/>
        <v>0</v>
      </c>
      <c r="AZ29" s="156">
        <f t="shared" si="4"/>
        <v>0</v>
      </c>
      <c r="BA29" s="156">
        <f t="shared" si="4"/>
        <v>0</v>
      </c>
      <c r="BB29" s="156">
        <f t="shared" si="5"/>
        <v>0</v>
      </c>
      <c r="BC29" s="156">
        <f t="shared" si="5"/>
        <v>0</v>
      </c>
      <c r="BD29" s="156">
        <f t="shared" si="5"/>
        <v>0</v>
      </c>
      <c r="BE29" s="156">
        <f t="shared" si="5"/>
        <v>0</v>
      </c>
      <c r="BF29" s="156">
        <f t="shared" si="5"/>
        <v>0</v>
      </c>
      <c r="BG29" s="156">
        <f t="shared" si="5"/>
        <v>0</v>
      </c>
      <c r="BH29" s="156">
        <f t="shared" si="5"/>
        <v>0</v>
      </c>
      <c r="BI29" s="156">
        <f t="shared" si="5"/>
        <v>0</v>
      </c>
      <c r="BJ29" s="159">
        <f t="shared" si="13"/>
        <v>0</v>
      </c>
      <c r="BK29" s="192"/>
      <c r="BL29" s="156">
        <v>4</v>
      </c>
      <c r="BM29" s="156">
        <f t="shared" si="6"/>
        <v>100000</v>
      </c>
      <c r="BN29" s="156">
        <f t="shared" si="6"/>
        <v>0</v>
      </c>
      <c r="BO29" s="156">
        <f t="shared" si="6"/>
        <v>19800</v>
      </c>
      <c r="BP29" s="156">
        <f t="shared" si="6"/>
        <v>9500</v>
      </c>
      <c r="BQ29" s="156">
        <f t="shared" si="6"/>
        <v>80000</v>
      </c>
      <c r="BR29" s="156">
        <f t="shared" si="6"/>
        <v>0</v>
      </c>
      <c r="BS29" s="156">
        <f t="shared" si="6"/>
        <v>0</v>
      </c>
      <c r="BT29" s="156">
        <f t="shared" si="6"/>
        <v>0</v>
      </c>
      <c r="BU29" s="156">
        <f t="shared" si="6"/>
        <v>0</v>
      </c>
      <c r="BV29" s="156">
        <f t="shared" si="6"/>
        <v>0</v>
      </c>
      <c r="BW29" s="156">
        <f t="shared" si="7"/>
        <v>0</v>
      </c>
      <c r="BX29" s="156">
        <f t="shared" si="7"/>
        <v>0</v>
      </c>
      <c r="BY29" s="156">
        <f t="shared" si="7"/>
        <v>0</v>
      </c>
      <c r="BZ29" s="156">
        <f t="shared" si="7"/>
        <v>0</v>
      </c>
      <c r="CA29" s="156">
        <f t="shared" si="7"/>
        <v>0</v>
      </c>
      <c r="CB29" s="156">
        <f t="shared" si="7"/>
        <v>0</v>
      </c>
      <c r="CC29" s="156">
        <f t="shared" si="7"/>
        <v>0</v>
      </c>
      <c r="CD29" s="156">
        <f t="shared" si="7"/>
        <v>0</v>
      </c>
      <c r="CE29" s="159">
        <f t="shared" si="14"/>
        <v>209300</v>
      </c>
      <c r="CF29" s="192"/>
      <c r="CG29" s="156">
        <v>4</v>
      </c>
      <c r="CH29" s="156">
        <f t="shared" si="8"/>
        <v>50000</v>
      </c>
      <c r="CI29" s="156">
        <f t="shared" si="8"/>
        <v>0</v>
      </c>
      <c r="CJ29" s="156">
        <f t="shared" si="8"/>
        <v>0</v>
      </c>
      <c r="CK29" s="156">
        <f t="shared" si="8"/>
        <v>70000</v>
      </c>
      <c r="CL29" s="156">
        <f t="shared" si="8"/>
        <v>192500</v>
      </c>
      <c r="CM29" s="156">
        <f t="shared" si="8"/>
        <v>105000</v>
      </c>
      <c r="CN29" s="156">
        <f t="shared" si="8"/>
        <v>50000</v>
      </c>
      <c r="CO29" s="156">
        <f t="shared" si="8"/>
        <v>0</v>
      </c>
      <c r="CP29" s="156">
        <f t="shared" si="8"/>
        <v>0</v>
      </c>
      <c r="CQ29" s="156">
        <f t="shared" si="8"/>
        <v>0</v>
      </c>
      <c r="CR29" s="156">
        <f t="shared" si="9"/>
        <v>0</v>
      </c>
      <c r="CS29" s="156">
        <f t="shared" si="9"/>
        <v>0</v>
      </c>
      <c r="CT29" s="156">
        <f t="shared" si="9"/>
        <v>0</v>
      </c>
      <c r="CU29" s="156">
        <f t="shared" si="9"/>
        <v>0</v>
      </c>
      <c r="CV29" s="156">
        <f t="shared" si="9"/>
        <v>0</v>
      </c>
      <c r="CW29" s="156">
        <f t="shared" si="9"/>
        <v>0</v>
      </c>
      <c r="CX29" s="156">
        <f t="shared" si="9"/>
        <v>0</v>
      </c>
      <c r="CY29" s="156">
        <f t="shared" si="9"/>
        <v>0</v>
      </c>
      <c r="CZ29" s="159">
        <f t="shared" si="15"/>
        <v>467500</v>
      </c>
      <c r="DA29" s="220"/>
      <c r="DB29" s="220"/>
      <c r="DC29" s="220">
        <f t="shared" si="16"/>
        <v>911950</v>
      </c>
    </row>
    <row r="30" spans="1:107" x14ac:dyDescent="0.25">
      <c r="A30" s="156">
        <v>5</v>
      </c>
      <c r="B30" s="156">
        <f t="shared" si="0"/>
        <v>0</v>
      </c>
      <c r="C30" s="156">
        <f t="shared" si="0"/>
        <v>0</v>
      </c>
      <c r="D30" s="156">
        <f t="shared" si="0"/>
        <v>27600</v>
      </c>
      <c r="E30" s="156">
        <f t="shared" si="0"/>
        <v>60000</v>
      </c>
      <c r="F30" s="156">
        <f t="shared" si="0"/>
        <v>9000</v>
      </c>
      <c r="G30" s="156">
        <f t="shared" si="0"/>
        <v>21800</v>
      </c>
      <c r="H30" s="156">
        <f t="shared" si="0"/>
        <v>40000</v>
      </c>
      <c r="I30" s="156">
        <f t="shared" si="0"/>
        <v>0</v>
      </c>
      <c r="J30" s="156">
        <f t="shared" si="0"/>
        <v>0</v>
      </c>
      <c r="K30" s="156">
        <f t="shared" si="0"/>
        <v>0</v>
      </c>
      <c r="L30" s="156">
        <f t="shared" si="1"/>
        <v>0</v>
      </c>
      <c r="M30" s="156">
        <f t="shared" si="1"/>
        <v>0</v>
      </c>
      <c r="N30" s="156">
        <f t="shared" si="1"/>
        <v>0</v>
      </c>
      <c r="O30" s="156">
        <f t="shared" si="1"/>
        <v>0</v>
      </c>
      <c r="P30" s="156">
        <f t="shared" si="1"/>
        <v>0</v>
      </c>
      <c r="Q30" s="156">
        <f t="shared" si="1"/>
        <v>0</v>
      </c>
      <c r="R30" s="156">
        <f t="shared" si="1"/>
        <v>0</v>
      </c>
      <c r="S30" s="156">
        <f t="shared" si="1"/>
        <v>0</v>
      </c>
      <c r="T30" s="159">
        <f t="shared" si="10"/>
        <v>158400</v>
      </c>
      <c r="U30" s="192"/>
      <c r="V30" s="156">
        <v>5</v>
      </c>
      <c r="W30" s="156">
        <f t="shared" si="11"/>
        <v>25000</v>
      </c>
      <c r="X30" s="156">
        <f t="shared" si="11"/>
        <v>0</v>
      </c>
      <c r="Y30" s="156">
        <f t="shared" si="11"/>
        <v>0</v>
      </c>
      <c r="Z30" s="156">
        <f t="shared" si="11"/>
        <v>17500</v>
      </c>
      <c r="AA30" s="156">
        <f t="shared" si="11"/>
        <v>7000</v>
      </c>
      <c r="AB30" s="156">
        <f t="shared" si="11"/>
        <v>0</v>
      </c>
      <c r="AC30" s="156">
        <f t="shared" si="11"/>
        <v>0</v>
      </c>
      <c r="AD30" s="156">
        <f t="shared" si="11"/>
        <v>0</v>
      </c>
      <c r="AE30" s="156">
        <f t="shared" si="11"/>
        <v>0</v>
      </c>
      <c r="AF30" s="156">
        <f t="shared" si="11"/>
        <v>0</v>
      </c>
      <c r="AG30" s="156">
        <f t="shared" si="11"/>
        <v>0</v>
      </c>
      <c r="AH30" s="156">
        <f t="shared" si="11"/>
        <v>0</v>
      </c>
      <c r="AI30" s="156">
        <f t="shared" si="11"/>
        <v>0</v>
      </c>
      <c r="AJ30" s="156">
        <f t="shared" si="11"/>
        <v>0</v>
      </c>
      <c r="AK30" s="156">
        <f t="shared" si="11"/>
        <v>0</v>
      </c>
      <c r="AL30" s="156">
        <f t="shared" si="11"/>
        <v>0</v>
      </c>
      <c r="AM30" s="156">
        <f t="shared" si="3"/>
        <v>0</v>
      </c>
      <c r="AN30" s="156">
        <f t="shared" si="3"/>
        <v>0</v>
      </c>
      <c r="AO30" s="159">
        <f t="shared" si="12"/>
        <v>49500</v>
      </c>
      <c r="AP30" s="192"/>
      <c r="AQ30" s="156">
        <v>5</v>
      </c>
      <c r="AR30" s="156">
        <f t="shared" si="4"/>
        <v>0</v>
      </c>
      <c r="AS30" s="156">
        <f t="shared" si="4"/>
        <v>0</v>
      </c>
      <c r="AT30" s="156">
        <f t="shared" si="4"/>
        <v>0</v>
      </c>
      <c r="AU30" s="156">
        <f t="shared" si="4"/>
        <v>0</v>
      </c>
      <c r="AV30" s="156">
        <f t="shared" si="4"/>
        <v>7000</v>
      </c>
      <c r="AW30" s="156">
        <f t="shared" si="4"/>
        <v>0</v>
      </c>
      <c r="AX30" s="156">
        <f t="shared" si="4"/>
        <v>2800</v>
      </c>
      <c r="AY30" s="156">
        <f t="shared" si="4"/>
        <v>0</v>
      </c>
      <c r="AZ30" s="156">
        <f t="shared" si="4"/>
        <v>0</v>
      </c>
      <c r="BA30" s="156">
        <f t="shared" si="4"/>
        <v>0</v>
      </c>
      <c r="BB30" s="156">
        <f t="shared" si="4"/>
        <v>0</v>
      </c>
      <c r="BC30" s="156">
        <f t="shared" si="4"/>
        <v>0</v>
      </c>
      <c r="BD30" s="156">
        <f t="shared" si="4"/>
        <v>0</v>
      </c>
      <c r="BE30" s="156">
        <f t="shared" si="4"/>
        <v>0</v>
      </c>
      <c r="BF30" s="156">
        <f t="shared" si="4"/>
        <v>0</v>
      </c>
      <c r="BG30" s="156">
        <f t="shared" si="4"/>
        <v>0</v>
      </c>
      <c r="BH30" s="156">
        <f t="shared" si="5"/>
        <v>0</v>
      </c>
      <c r="BI30" s="156">
        <f t="shared" si="5"/>
        <v>0</v>
      </c>
      <c r="BJ30" s="159">
        <f t="shared" si="13"/>
        <v>9800</v>
      </c>
      <c r="BK30" s="192"/>
      <c r="BL30" s="156">
        <v>5</v>
      </c>
      <c r="BM30" s="156">
        <f t="shared" si="6"/>
        <v>0</v>
      </c>
      <c r="BN30" s="156">
        <f t="shared" si="6"/>
        <v>0</v>
      </c>
      <c r="BO30" s="156">
        <f t="shared" si="6"/>
        <v>19800</v>
      </c>
      <c r="BP30" s="156">
        <f t="shared" si="6"/>
        <v>9500</v>
      </c>
      <c r="BQ30" s="156">
        <f t="shared" si="6"/>
        <v>80000</v>
      </c>
      <c r="BR30" s="156">
        <f t="shared" si="6"/>
        <v>17500</v>
      </c>
      <c r="BS30" s="156">
        <f t="shared" si="6"/>
        <v>7000</v>
      </c>
      <c r="BT30" s="156">
        <f t="shared" si="6"/>
        <v>0</v>
      </c>
      <c r="BU30" s="156">
        <f t="shared" si="6"/>
        <v>0</v>
      </c>
      <c r="BV30" s="156">
        <f t="shared" si="6"/>
        <v>0</v>
      </c>
      <c r="BW30" s="156">
        <f t="shared" si="6"/>
        <v>0</v>
      </c>
      <c r="BX30" s="156">
        <f t="shared" si="6"/>
        <v>0</v>
      </c>
      <c r="BY30" s="156">
        <f t="shared" si="6"/>
        <v>0</v>
      </c>
      <c r="BZ30" s="156">
        <f t="shared" si="6"/>
        <v>0</v>
      </c>
      <c r="CA30" s="156">
        <f t="shared" si="6"/>
        <v>80000</v>
      </c>
      <c r="CB30" s="156">
        <f t="shared" si="6"/>
        <v>0</v>
      </c>
      <c r="CC30" s="156">
        <f t="shared" si="7"/>
        <v>0</v>
      </c>
      <c r="CD30" s="156">
        <f t="shared" si="7"/>
        <v>0</v>
      </c>
      <c r="CE30" s="159">
        <f t="shared" si="14"/>
        <v>213800</v>
      </c>
      <c r="CF30" s="192"/>
      <c r="CG30" s="156">
        <v>5</v>
      </c>
      <c r="CH30" s="156">
        <f t="shared" si="8"/>
        <v>50000</v>
      </c>
      <c r="CI30" s="156">
        <f t="shared" si="8"/>
        <v>0</v>
      </c>
      <c r="CJ30" s="156">
        <f t="shared" si="8"/>
        <v>0</v>
      </c>
      <c r="CK30" s="156">
        <f t="shared" si="8"/>
        <v>70000</v>
      </c>
      <c r="CL30" s="156">
        <f t="shared" si="8"/>
        <v>192500</v>
      </c>
      <c r="CM30" s="156">
        <f t="shared" si="8"/>
        <v>105000</v>
      </c>
      <c r="CN30" s="156">
        <f t="shared" si="8"/>
        <v>50000</v>
      </c>
      <c r="CO30" s="156">
        <f t="shared" si="8"/>
        <v>0</v>
      </c>
      <c r="CP30" s="156">
        <f t="shared" si="8"/>
        <v>0</v>
      </c>
      <c r="CQ30" s="156">
        <f t="shared" si="8"/>
        <v>0</v>
      </c>
      <c r="CR30" s="156">
        <f t="shared" si="8"/>
        <v>0</v>
      </c>
      <c r="CS30" s="156">
        <f t="shared" si="8"/>
        <v>0</v>
      </c>
      <c r="CT30" s="156">
        <f t="shared" si="8"/>
        <v>0</v>
      </c>
      <c r="CU30" s="156">
        <f t="shared" si="8"/>
        <v>0</v>
      </c>
      <c r="CV30" s="156">
        <f t="shared" si="8"/>
        <v>65000</v>
      </c>
      <c r="CW30" s="156">
        <f t="shared" si="8"/>
        <v>0</v>
      </c>
      <c r="CX30" s="156">
        <f t="shared" si="9"/>
        <v>0</v>
      </c>
      <c r="CY30" s="156">
        <f t="shared" si="9"/>
        <v>0</v>
      </c>
      <c r="CZ30" s="159">
        <f t="shared" si="15"/>
        <v>532500</v>
      </c>
      <c r="DA30" s="220"/>
      <c r="DB30" s="220"/>
      <c r="DC30" s="220">
        <f t="shared" si="16"/>
        <v>964000</v>
      </c>
    </row>
    <row r="31" spans="1:107" x14ac:dyDescent="0.25">
      <c r="A31" s="156">
        <v>6</v>
      </c>
      <c r="B31" s="156">
        <f t="shared" si="0"/>
        <v>27250</v>
      </c>
      <c r="C31" s="156">
        <f t="shared" si="0"/>
        <v>0</v>
      </c>
      <c r="D31" s="156">
        <f t="shared" si="0"/>
        <v>27600</v>
      </c>
      <c r="E31" s="156">
        <f t="shared" si="0"/>
        <v>60000</v>
      </c>
      <c r="F31" s="156">
        <f t="shared" si="0"/>
        <v>9000</v>
      </c>
      <c r="G31" s="156">
        <f t="shared" si="0"/>
        <v>21800</v>
      </c>
      <c r="H31" s="156">
        <f t="shared" si="0"/>
        <v>40000</v>
      </c>
      <c r="I31" s="156">
        <f t="shared" si="0"/>
        <v>0</v>
      </c>
      <c r="J31" s="156">
        <f t="shared" si="0"/>
        <v>0</v>
      </c>
      <c r="K31" s="156">
        <f t="shared" si="0"/>
        <v>0</v>
      </c>
      <c r="L31" s="156">
        <f t="shared" si="1"/>
        <v>0</v>
      </c>
      <c r="M31" s="156">
        <f t="shared" si="1"/>
        <v>0</v>
      </c>
      <c r="N31" s="156">
        <f t="shared" si="1"/>
        <v>0</v>
      </c>
      <c r="O31" s="156">
        <f t="shared" si="1"/>
        <v>0</v>
      </c>
      <c r="P31" s="156">
        <f t="shared" si="1"/>
        <v>0</v>
      </c>
      <c r="Q31" s="156">
        <f t="shared" si="1"/>
        <v>0</v>
      </c>
      <c r="R31" s="156">
        <f t="shared" si="1"/>
        <v>0</v>
      </c>
      <c r="S31" s="156">
        <f t="shared" si="1"/>
        <v>0</v>
      </c>
      <c r="T31" s="159">
        <f t="shared" si="10"/>
        <v>185650</v>
      </c>
      <c r="U31" s="192"/>
      <c r="V31" s="156">
        <v>6</v>
      </c>
      <c r="W31" s="156">
        <f t="shared" si="11"/>
        <v>25000</v>
      </c>
      <c r="X31" s="156">
        <f t="shared" si="11"/>
        <v>0</v>
      </c>
      <c r="Y31" s="156">
        <f t="shared" si="11"/>
        <v>0</v>
      </c>
      <c r="Z31" s="156">
        <f t="shared" si="11"/>
        <v>17500</v>
      </c>
      <c r="AA31" s="156">
        <f t="shared" si="11"/>
        <v>7000</v>
      </c>
      <c r="AB31" s="156">
        <f t="shared" si="11"/>
        <v>0</v>
      </c>
      <c r="AC31" s="156">
        <f t="shared" si="11"/>
        <v>0</v>
      </c>
      <c r="AD31" s="156">
        <f t="shared" si="11"/>
        <v>0</v>
      </c>
      <c r="AE31" s="156">
        <f t="shared" si="11"/>
        <v>0</v>
      </c>
      <c r="AF31" s="156">
        <f t="shared" si="11"/>
        <v>0</v>
      </c>
      <c r="AG31" s="156">
        <f t="shared" si="11"/>
        <v>0</v>
      </c>
      <c r="AH31" s="156">
        <f t="shared" si="11"/>
        <v>0</v>
      </c>
      <c r="AI31" s="156">
        <f t="shared" si="11"/>
        <v>0</v>
      </c>
      <c r="AJ31" s="156">
        <f t="shared" si="11"/>
        <v>0</v>
      </c>
      <c r="AK31" s="156">
        <f t="shared" si="11"/>
        <v>0</v>
      </c>
      <c r="AL31" s="156">
        <f t="shared" si="11"/>
        <v>0</v>
      </c>
      <c r="AM31" s="156">
        <f t="shared" si="3"/>
        <v>0</v>
      </c>
      <c r="AN31" s="156">
        <f t="shared" si="3"/>
        <v>0</v>
      </c>
      <c r="AO31" s="159">
        <f t="shared" si="12"/>
        <v>49500</v>
      </c>
      <c r="AP31" s="192"/>
      <c r="AQ31" s="156">
        <v>6</v>
      </c>
      <c r="AR31" s="156">
        <f t="shared" si="4"/>
        <v>0</v>
      </c>
      <c r="AS31" s="156">
        <f t="shared" si="4"/>
        <v>0</v>
      </c>
      <c r="AT31" s="156">
        <f t="shared" si="4"/>
        <v>0</v>
      </c>
      <c r="AU31" s="156">
        <f t="shared" si="4"/>
        <v>0</v>
      </c>
      <c r="AV31" s="156">
        <f t="shared" si="4"/>
        <v>0</v>
      </c>
      <c r="AW31" s="156">
        <f t="shared" si="4"/>
        <v>0</v>
      </c>
      <c r="AX31" s="156">
        <f t="shared" si="4"/>
        <v>0</v>
      </c>
      <c r="AY31" s="156">
        <f t="shared" si="4"/>
        <v>0</v>
      </c>
      <c r="AZ31" s="156">
        <f t="shared" si="4"/>
        <v>0</v>
      </c>
      <c r="BA31" s="156">
        <f t="shared" si="4"/>
        <v>0</v>
      </c>
      <c r="BB31" s="156">
        <f t="shared" si="4"/>
        <v>0</v>
      </c>
      <c r="BC31" s="156">
        <f t="shared" si="4"/>
        <v>0</v>
      </c>
      <c r="BD31" s="156">
        <f t="shared" si="4"/>
        <v>0</v>
      </c>
      <c r="BE31" s="156">
        <f t="shared" si="4"/>
        <v>0</v>
      </c>
      <c r="BF31" s="156">
        <f t="shared" si="4"/>
        <v>0</v>
      </c>
      <c r="BG31" s="156">
        <f t="shared" si="4"/>
        <v>0</v>
      </c>
      <c r="BH31" s="156">
        <f t="shared" si="5"/>
        <v>0</v>
      </c>
      <c r="BI31" s="156">
        <f t="shared" si="5"/>
        <v>0</v>
      </c>
      <c r="BJ31" s="159">
        <f t="shared" si="13"/>
        <v>0</v>
      </c>
      <c r="BK31" s="192"/>
      <c r="BL31" s="156">
        <v>6</v>
      </c>
      <c r="BM31" s="156">
        <f t="shared" si="6"/>
        <v>0</v>
      </c>
      <c r="BN31" s="156">
        <f t="shared" si="6"/>
        <v>0</v>
      </c>
      <c r="BO31" s="156">
        <f t="shared" si="6"/>
        <v>0</v>
      </c>
      <c r="BP31" s="156">
        <f t="shared" si="6"/>
        <v>0</v>
      </c>
      <c r="BQ31" s="156">
        <f t="shared" si="6"/>
        <v>0</v>
      </c>
      <c r="BR31" s="156">
        <f t="shared" si="6"/>
        <v>17500</v>
      </c>
      <c r="BS31" s="156">
        <f t="shared" si="6"/>
        <v>7000</v>
      </c>
      <c r="BT31" s="156">
        <f t="shared" si="6"/>
        <v>0</v>
      </c>
      <c r="BU31" s="156">
        <f t="shared" si="6"/>
        <v>0</v>
      </c>
      <c r="BV31" s="156">
        <f t="shared" si="6"/>
        <v>0</v>
      </c>
      <c r="BW31" s="156">
        <f t="shared" si="6"/>
        <v>0</v>
      </c>
      <c r="BX31" s="156">
        <f t="shared" si="6"/>
        <v>0</v>
      </c>
      <c r="BY31" s="156">
        <f t="shared" si="6"/>
        <v>0</v>
      </c>
      <c r="BZ31" s="156">
        <f t="shared" si="6"/>
        <v>0</v>
      </c>
      <c r="CA31" s="156">
        <f t="shared" si="6"/>
        <v>0</v>
      </c>
      <c r="CB31" s="156">
        <f t="shared" si="6"/>
        <v>0</v>
      </c>
      <c r="CC31" s="156">
        <f t="shared" si="7"/>
        <v>0</v>
      </c>
      <c r="CD31" s="156">
        <f t="shared" si="7"/>
        <v>0</v>
      </c>
      <c r="CE31" s="159">
        <f t="shared" si="14"/>
        <v>24500</v>
      </c>
      <c r="CF31" s="192"/>
      <c r="CG31" s="156">
        <v>6</v>
      </c>
      <c r="CH31" s="156">
        <f t="shared" si="8"/>
        <v>50000</v>
      </c>
      <c r="CI31" s="156">
        <f t="shared" si="8"/>
        <v>0</v>
      </c>
      <c r="CJ31" s="156">
        <f t="shared" si="8"/>
        <v>0</v>
      </c>
      <c r="CK31" s="156">
        <f t="shared" si="8"/>
        <v>70000</v>
      </c>
      <c r="CL31" s="156">
        <f t="shared" si="8"/>
        <v>192500</v>
      </c>
      <c r="CM31" s="156">
        <f t="shared" si="8"/>
        <v>105000</v>
      </c>
      <c r="CN31" s="156">
        <f t="shared" si="8"/>
        <v>50000</v>
      </c>
      <c r="CO31" s="156">
        <f t="shared" si="8"/>
        <v>0</v>
      </c>
      <c r="CP31" s="156">
        <f t="shared" si="8"/>
        <v>0</v>
      </c>
      <c r="CQ31" s="156">
        <f t="shared" si="8"/>
        <v>0</v>
      </c>
      <c r="CR31" s="156">
        <f t="shared" si="8"/>
        <v>0</v>
      </c>
      <c r="CS31" s="156">
        <f t="shared" si="8"/>
        <v>0</v>
      </c>
      <c r="CT31" s="156">
        <f t="shared" si="8"/>
        <v>0</v>
      </c>
      <c r="CU31" s="156">
        <f t="shared" si="8"/>
        <v>0</v>
      </c>
      <c r="CV31" s="156">
        <f t="shared" si="8"/>
        <v>0</v>
      </c>
      <c r="CW31" s="156">
        <f t="shared" si="8"/>
        <v>0</v>
      </c>
      <c r="CX31" s="156">
        <f t="shared" si="9"/>
        <v>0</v>
      </c>
      <c r="CY31" s="156">
        <f t="shared" si="9"/>
        <v>0</v>
      </c>
      <c r="CZ31" s="159">
        <f t="shared" si="15"/>
        <v>467500</v>
      </c>
      <c r="DA31" s="220"/>
      <c r="DB31" s="220"/>
      <c r="DC31" s="220">
        <f t="shared" si="16"/>
        <v>727150</v>
      </c>
    </row>
    <row r="32" spans="1:107" x14ac:dyDescent="0.25">
      <c r="A32" s="156">
        <v>7</v>
      </c>
      <c r="B32" s="156">
        <f t="shared" si="0"/>
        <v>0</v>
      </c>
      <c r="C32" s="156">
        <f t="shared" si="0"/>
        <v>0</v>
      </c>
      <c r="D32" s="156">
        <f t="shared" si="0"/>
        <v>27600</v>
      </c>
      <c r="E32" s="156">
        <f t="shared" si="0"/>
        <v>60000</v>
      </c>
      <c r="F32" s="156">
        <f t="shared" si="0"/>
        <v>9000</v>
      </c>
      <c r="G32" s="156">
        <f t="shared" si="0"/>
        <v>21800</v>
      </c>
      <c r="H32" s="156">
        <f t="shared" si="0"/>
        <v>40000</v>
      </c>
      <c r="I32" s="156">
        <f t="shared" si="0"/>
        <v>0</v>
      </c>
      <c r="J32" s="156">
        <f t="shared" si="0"/>
        <v>0</v>
      </c>
      <c r="K32" s="156">
        <f t="shared" si="0"/>
        <v>0</v>
      </c>
      <c r="L32" s="156">
        <f t="shared" si="1"/>
        <v>0</v>
      </c>
      <c r="M32" s="156">
        <f t="shared" si="1"/>
        <v>0</v>
      </c>
      <c r="N32" s="156">
        <f t="shared" si="1"/>
        <v>0</v>
      </c>
      <c r="O32" s="156">
        <f t="shared" si="1"/>
        <v>0</v>
      </c>
      <c r="P32" s="156">
        <f t="shared" si="1"/>
        <v>0</v>
      </c>
      <c r="Q32" s="156">
        <f t="shared" si="1"/>
        <v>0</v>
      </c>
      <c r="R32" s="156">
        <f t="shared" si="1"/>
        <v>0</v>
      </c>
      <c r="S32" s="156">
        <f t="shared" si="1"/>
        <v>0</v>
      </c>
      <c r="T32" s="159">
        <f t="shared" si="10"/>
        <v>158400</v>
      </c>
      <c r="U32" s="192"/>
      <c r="V32" s="156">
        <v>7</v>
      </c>
      <c r="W32" s="156">
        <f t="shared" si="11"/>
        <v>25000</v>
      </c>
      <c r="X32" s="156">
        <f t="shared" si="11"/>
        <v>0</v>
      </c>
      <c r="Y32" s="156">
        <f t="shared" si="11"/>
        <v>0</v>
      </c>
      <c r="Z32" s="156">
        <f t="shared" si="11"/>
        <v>17500</v>
      </c>
      <c r="AA32" s="156">
        <f t="shared" si="11"/>
        <v>7000</v>
      </c>
      <c r="AB32" s="156">
        <f t="shared" si="11"/>
        <v>0</v>
      </c>
      <c r="AC32" s="156">
        <f t="shared" si="11"/>
        <v>0</v>
      </c>
      <c r="AD32" s="156">
        <f t="shared" si="11"/>
        <v>0</v>
      </c>
      <c r="AE32" s="156">
        <f t="shared" si="11"/>
        <v>0</v>
      </c>
      <c r="AF32" s="156">
        <f t="shared" si="11"/>
        <v>0</v>
      </c>
      <c r="AG32" s="156">
        <f t="shared" si="11"/>
        <v>0</v>
      </c>
      <c r="AH32" s="156">
        <f t="shared" si="11"/>
        <v>0</v>
      </c>
      <c r="AI32" s="156">
        <f t="shared" si="11"/>
        <v>0</v>
      </c>
      <c r="AJ32" s="156">
        <f t="shared" si="11"/>
        <v>0</v>
      </c>
      <c r="AK32" s="156">
        <f t="shared" si="11"/>
        <v>0</v>
      </c>
      <c r="AL32" s="156">
        <f t="shared" si="11"/>
        <v>0</v>
      </c>
      <c r="AM32" s="156">
        <f t="shared" si="3"/>
        <v>0</v>
      </c>
      <c r="AN32" s="156">
        <f t="shared" si="3"/>
        <v>0</v>
      </c>
      <c r="AO32" s="159">
        <f t="shared" si="12"/>
        <v>49500</v>
      </c>
      <c r="AP32" s="192"/>
      <c r="AQ32" s="156">
        <v>7</v>
      </c>
      <c r="AR32" s="156">
        <f t="shared" si="4"/>
        <v>0</v>
      </c>
      <c r="AS32" s="156">
        <f t="shared" si="4"/>
        <v>0</v>
      </c>
      <c r="AT32" s="156">
        <f t="shared" si="4"/>
        <v>0</v>
      </c>
      <c r="AU32" s="156">
        <f t="shared" si="4"/>
        <v>0</v>
      </c>
      <c r="AV32" s="156">
        <f t="shared" si="4"/>
        <v>7000</v>
      </c>
      <c r="AW32" s="156">
        <f t="shared" si="4"/>
        <v>0</v>
      </c>
      <c r="AX32" s="156">
        <f t="shared" si="4"/>
        <v>2800</v>
      </c>
      <c r="AY32" s="156">
        <f t="shared" si="4"/>
        <v>0</v>
      </c>
      <c r="AZ32" s="156">
        <f t="shared" si="4"/>
        <v>0</v>
      </c>
      <c r="BA32" s="156">
        <f t="shared" si="4"/>
        <v>0</v>
      </c>
      <c r="BB32" s="156">
        <f t="shared" si="4"/>
        <v>0</v>
      </c>
      <c r="BC32" s="156">
        <f t="shared" si="4"/>
        <v>0</v>
      </c>
      <c r="BD32" s="156">
        <f t="shared" si="4"/>
        <v>0</v>
      </c>
      <c r="BE32" s="156">
        <f t="shared" si="4"/>
        <v>0</v>
      </c>
      <c r="BF32" s="156">
        <f t="shared" si="4"/>
        <v>0</v>
      </c>
      <c r="BG32" s="156">
        <f t="shared" si="4"/>
        <v>0</v>
      </c>
      <c r="BH32" s="156">
        <f t="shared" si="5"/>
        <v>0</v>
      </c>
      <c r="BI32" s="156">
        <f t="shared" si="5"/>
        <v>0</v>
      </c>
      <c r="BJ32" s="159">
        <f t="shared" si="13"/>
        <v>9800</v>
      </c>
      <c r="BK32" s="192"/>
      <c r="BL32" s="156">
        <v>7</v>
      </c>
      <c r="BM32" s="156">
        <f t="shared" si="6"/>
        <v>0</v>
      </c>
      <c r="BN32" s="156">
        <f t="shared" si="6"/>
        <v>0</v>
      </c>
      <c r="BO32" s="156">
        <f t="shared" si="6"/>
        <v>0</v>
      </c>
      <c r="BP32" s="156">
        <f t="shared" si="6"/>
        <v>0</v>
      </c>
      <c r="BQ32" s="156">
        <f t="shared" si="6"/>
        <v>0</v>
      </c>
      <c r="BR32" s="156">
        <f t="shared" si="6"/>
        <v>17500</v>
      </c>
      <c r="BS32" s="156">
        <f t="shared" si="6"/>
        <v>7000</v>
      </c>
      <c r="BT32" s="156">
        <f t="shared" si="6"/>
        <v>0</v>
      </c>
      <c r="BU32" s="156">
        <f t="shared" si="6"/>
        <v>0</v>
      </c>
      <c r="BV32" s="156">
        <f t="shared" si="6"/>
        <v>0</v>
      </c>
      <c r="BW32" s="156">
        <f t="shared" si="6"/>
        <v>0</v>
      </c>
      <c r="BX32" s="156">
        <f t="shared" si="6"/>
        <v>0</v>
      </c>
      <c r="BY32" s="156">
        <f t="shared" si="6"/>
        <v>0</v>
      </c>
      <c r="BZ32" s="156">
        <f t="shared" si="6"/>
        <v>0</v>
      </c>
      <c r="CA32" s="156">
        <f t="shared" si="6"/>
        <v>0</v>
      </c>
      <c r="CB32" s="156">
        <f t="shared" si="6"/>
        <v>0</v>
      </c>
      <c r="CC32" s="156">
        <f t="shared" si="7"/>
        <v>0</v>
      </c>
      <c r="CD32" s="156">
        <f t="shared" si="7"/>
        <v>0</v>
      </c>
      <c r="CE32" s="159">
        <f t="shared" si="14"/>
        <v>24500</v>
      </c>
      <c r="CF32" s="192"/>
      <c r="CG32" s="156">
        <v>7</v>
      </c>
      <c r="CH32" s="156">
        <f t="shared" si="8"/>
        <v>50000</v>
      </c>
      <c r="CI32" s="156">
        <f t="shared" si="8"/>
        <v>0</v>
      </c>
      <c r="CJ32" s="156">
        <f t="shared" si="8"/>
        <v>0</v>
      </c>
      <c r="CK32" s="156">
        <f t="shared" si="8"/>
        <v>70000</v>
      </c>
      <c r="CL32" s="156">
        <f t="shared" si="8"/>
        <v>192500</v>
      </c>
      <c r="CM32" s="156">
        <f t="shared" si="8"/>
        <v>105000</v>
      </c>
      <c r="CN32" s="156">
        <f t="shared" si="8"/>
        <v>50000</v>
      </c>
      <c r="CO32" s="156">
        <f t="shared" si="8"/>
        <v>0</v>
      </c>
      <c r="CP32" s="156">
        <f t="shared" si="8"/>
        <v>0</v>
      </c>
      <c r="CQ32" s="156">
        <f t="shared" si="8"/>
        <v>0</v>
      </c>
      <c r="CR32" s="156">
        <f t="shared" si="8"/>
        <v>0</v>
      </c>
      <c r="CS32" s="156">
        <f t="shared" si="8"/>
        <v>0</v>
      </c>
      <c r="CT32" s="156">
        <f t="shared" si="8"/>
        <v>0</v>
      </c>
      <c r="CU32" s="156">
        <f t="shared" si="8"/>
        <v>0</v>
      </c>
      <c r="CV32" s="156">
        <f t="shared" si="8"/>
        <v>65000</v>
      </c>
      <c r="CW32" s="156">
        <f t="shared" si="8"/>
        <v>0</v>
      </c>
      <c r="CX32" s="156">
        <f t="shared" si="9"/>
        <v>0</v>
      </c>
      <c r="CY32" s="156">
        <f t="shared" si="9"/>
        <v>0</v>
      </c>
      <c r="CZ32" s="159">
        <f t="shared" si="15"/>
        <v>532500</v>
      </c>
      <c r="DA32" s="220"/>
      <c r="DB32" s="220"/>
      <c r="DC32" s="220">
        <f t="shared" si="16"/>
        <v>774700</v>
      </c>
    </row>
    <row r="33" spans="1:107" x14ac:dyDescent="0.25">
      <c r="A33" s="156">
        <v>8</v>
      </c>
      <c r="B33" s="156">
        <f t="shared" si="0"/>
        <v>27250</v>
      </c>
      <c r="C33" s="156">
        <f t="shared" si="0"/>
        <v>0</v>
      </c>
      <c r="D33" s="156">
        <f t="shared" si="0"/>
        <v>27600</v>
      </c>
      <c r="E33" s="156">
        <f t="shared" si="0"/>
        <v>60000</v>
      </c>
      <c r="F33" s="156">
        <f t="shared" si="0"/>
        <v>9000</v>
      </c>
      <c r="G33" s="156">
        <f t="shared" si="0"/>
        <v>21800</v>
      </c>
      <c r="H33" s="156">
        <f t="shared" si="0"/>
        <v>40000</v>
      </c>
      <c r="I33" s="156">
        <f t="shared" si="0"/>
        <v>0</v>
      </c>
      <c r="J33" s="156">
        <f t="shared" si="0"/>
        <v>0</v>
      </c>
      <c r="K33" s="156">
        <f t="shared" si="0"/>
        <v>0</v>
      </c>
      <c r="L33" s="156">
        <f t="shared" si="1"/>
        <v>0</v>
      </c>
      <c r="M33" s="156">
        <f t="shared" si="1"/>
        <v>0</v>
      </c>
      <c r="N33" s="156">
        <f t="shared" si="1"/>
        <v>0</v>
      </c>
      <c r="O33" s="156">
        <f t="shared" si="1"/>
        <v>0</v>
      </c>
      <c r="P33" s="156">
        <f t="shared" si="1"/>
        <v>0</v>
      </c>
      <c r="Q33" s="156">
        <f t="shared" si="1"/>
        <v>0</v>
      </c>
      <c r="R33" s="156">
        <f t="shared" si="1"/>
        <v>0</v>
      </c>
      <c r="S33" s="156">
        <f t="shared" si="1"/>
        <v>0</v>
      </c>
      <c r="T33" s="159">
        <f t="shared" si="10"/>
        <v>185650</v>
      </c>
      <c r="U33" s="192"/>
      <c r="V33" s="156">
        <v>8</v>
      </c>
      <c r="W33" s="156">
        <f t="shared" si="11"/>
        <v>25000</v>
      </c>
      <c r="X33" s="156">
        <f t="shared" si="11"/>
        <v>0</v>
      </c>
      <c r="Y33" s="156">
        <f t="shared" si="11"/>
        <v>0</v>
      </c>
      <c r="Z33" s="156">
        <f t="shared" si="11"/>
        <v>17500</v>
      </c>
      <c r="AA33" s="156">
        <f t="shared" si="11"/>
        <v>7000</v>
      </c>
      <c r="AB33" s="156">
        <f t="shared" si="11"/>
        <v>0</v>
      </c>
      <c r="AC33" s="156">
        <f t="shared" si="11"/>
        <v>0</v>
      </c>
      <c r="AD33" s="156">
        <f t="shared" si="11"/>
        <v>0</v>
      </c>
      <c r="AE33" s="156">
        <f t="shared" si="11"/>
        <v>0</v>
      </c>
      <c r="AF33" s="156">
        <f t="shared" si="11"/>
        <v>0</v>
      </c>
      <c r="AG33" s="156">
        <f t="shared" si="11"/>
        <v>0</v>
      </c>
      <c r="AH33" s="156">
        <f t="shared" si="11"/>
        <v>0</v>
      </c>
      <c r="AI33" s="156">
        <f t="shared" si="11"/>
        <v>0</v>
      </c>
      <c r="AJ33" s="156">
        <f t="shared" si="11"/>
        <v>0</v>
      </c>
      <c r="AK33" s="156">
        <f t="shared" si="11"/>
        <v>0</v>
      </c>
      <c r="AL33" s="156">
        <f t="shared" si="11"/>
        <v>0</v>
      </c>
      <c r="AM33" s="156">
        <f t="shared" si="3"/>
        <v>0</v>
      </c>
      <c r="AN33" s="156">
        <f t="shared" si="3"/>
        <v>0</v>
      </c>
      <c r="AO33" s="159">
        <f t="shared" si="12"/>
        <v>49500</v>
      </c>
      <c r="AP33" s="192"/>
      <c r="AQ33" s="156">
        <v>8</v>
      </c>
      <c r="AR33" s="156">
        <f t="shared" si="4"/>
        <v>0</v>
      </c>
      <c r="AS33" s="156">
        <f t="shared" si="4"/>
        <v>0</v>
      </c>
      <c r="AT33" s="156">
        <f t="shared" si="4"/>
        <v>0</v>
      </c>
      <c r="AU33" s="156">
        <f t="shared" si="4"/>
        <v>0</v>
      </c>
      <c r="AV33" s="156">
        <f t="shared" si="4"/>
        <v>0</v>
      </c>
      <c r="AW33" s="156">
        <f t="shared" si="4"/>
        <v>0</v>
      </c>
      <c r="AX33" s="156">
        <f t="shared" si="4"/>
        <v>0</v>
      </c>
      <c r="AY33" s="156">
        <f t="shared" si="4"/>
        <v>0</v>
      </c>
      <c r="AZ33" s="156">
        <f t="shared" si="4"/>
        <v>0</v>
      </c>
      <c r="BA33" s="156">
        <f t="shared" si="4"/>
        <v>0</v>
      </c>
      <c r="BB33" s="156">
        <f t="shared" si="4"/>
        <v>0</v>
      </c>
      <c r="BC33" s="156">
        <f t="shared" si="4"/>
        <v>0</v>
      </c>
      <c r="BD33" s="156">
        <f t="shared" si="4"/>
        <v>0</v>
      </c>
      <c r="BE33" s="156">
        <f t="shared" si="4"/>
        <v>0</v>
      </c>
      <c r="BF33" s="156">
        <f t="shared" si="4"/>
        <v>0</v>
      </c>
      <c r="BG33" s="156">
        <f t="shared" si="4"/>
        <v>0</v>
      </c>
      <c r="BH33" s="156">
        <f t="shared" si="5"/>
        <v>0</v>
      </c>
      <c r="BI33" s="156">
        <f t="shared" si="5"/>
        <v>0</v>
      </c>
      <c r="BJ33" s="159">
        <f t="shared" si="13"/>
        <v>0</v>
      </c>
      <c r="BK33" s="192"/>
      <c r="BL33" s="156">
        <v>8</v>
      </c>
      <c r="BM33" s="156">
        <f t="shared" si="6"/>
        <v>0</v>
      </c>
      <c r="BN33" s="156">
        <f t="shared" si="6"/>
        <v>0</v>
      </c>
      <c r="BO33" s="156">
        <f t="shared" si="6"/>
        <v>0</v>
      </c>
      <c r="BP33" s="156">
        <f t="shared" si="6"/>
        <v>0</v>
      </c>
      <c r="BQ33" s="156">
        <f t="shared" si="6"/>
        <v>0</v>
      </c>
      <c r="BR33" s="156">
        <f t="shared" si="6"/>
        <v>0</v>
      </c>
      <c r="BS33" s="156">
        <f t="shared" si="6"/>
        <v>0</v>
      </c>
      <c r="BT33" s="156">
        <f t="shared" si="6"/>
        <v>0</v>
      </c>
      <c r="BU33" s="156">
        <f t="shared" si="6"/>
        <v>0</v>
      </c>
      <c r="BV33" s="156">
        <f t="shared" si="6"/>
        <v>0</v>
      </c>
      <c r="BW33" s="156">
        <f t="shared" si="6"/>
        <v>0</v>
      </c>
      <c r="BX33" s="156">
        <f t="shared" si="6"/>
        <v>0</v>
      </c>
      <c r="BY33" s="156">
        <f t="shared" si="6"/>
        <v>0</v>
      </c>
      <c r="BZ33" s="156">
        <f t="shared" si="6"/>
        <v>0</v>
      </c>
      <c r="CA33" s="156">
        <f t="shared" si="6"/>
        <v>0</v>
      </c>
      <c r="CB33" s="156">
        <f t="shared" si="6"/>
        <v>0</v>
      </c>
      <c r="CC33" s="156">
        <f t="shared" si="7"/>
        <v>0</v>
      </c>
      <c r="CD33" s="156">
        <f t="shared" si="7"/>
        <v>0</v>
      </c>
      <c r="CE33" s="159">
        <f t="shared" si="14"/>
        <v>0</v>
      </c>
      <c r="CF33" s="192"/>
      <c r="CG33" s="156">
        <v>8</v>
      </c>
      <c r="CH33" s="156">
        <f t="shared" si="8"/>
        <v>50000</v>
      </c>
      <c r="CI33" s="156">
        <f t="shared" si="8"/>
        <v>0</v>
      </c>
      <c r="CJ33" s="156">
        <f t="shared" si="8"/>
        <v>0</v>
      </c>
      <c r="CK33" s="156">
        <f t="shared" si="8"/>
        <v>70000</v>
      </c>
      <c r="CL33" s="156">
        <f t="shared" si="8"/>
        <v>192500</v>
      </c>
      <c r="CM33" s="156">
        <f t="shared" si="8"/>
        <v>105000</v>
      </c>
      <c r="CN33" s="156">
        <f t="shared" si="8"/>
        <v>50000</v>
      </c>
      <c r="CO33" s="156">
        <f t="shared" si="8"/>
        <v>0</v>
      </c>
      <c r="CP33" s="156">
        <f t="shared" si="8"/>
        <v>0</v>
      </c>
      <c r="CQ33" s="156">
        <f t="shared" si="8"/>
        <v>0</v>
      </c>
      <c r="CR33" s="156">
        <f t="shared" si="8"/>
        <v>0</v>
      </c>
      <c r="CS33" s="156">
        <f t="shared" si="8"/>
        <v>0</v>
      </c>
      <c r="CT33" s="156">
        <f t="shared" si="8"/>
        <v>0</v>
      </c>
      <c r="CU33" s="156">
        <f t="shared" si="8"/>
        <v>0</v>
      </c>
      <c r="CV33" s="156">
        <f t="shared" si="8"/>
        <v>0</v>
      </c>
      <c r="CW33" s="156">
        <f t="shared" si="8"/>
        <v>0</v>
      </c>
      <c r="CX33" s="156">
        <f t="shared" si="9"/>
        <v>0</v>
      </c>
      <c r="CY33" s="156">
        <f t="shared" si="9"/>
        <v>0</v>
      </c>
      <c r="CZ33" s="159">
        <f t="shared" si="15"/>
        <v>467500</v>
      </c>
      <c r="DA33" s="220"/>
      <c r="DB33" s="220"/>
      <c r="DC33" s="220">
        <f t="shared" si="16"/>
        <v>702650</v>
      </c>
    </row>
    <row r="34" spans="1:107" x14ac:dyDescent="0.25">
      <c r="A34" s="156">
        <v>9</v>
      </c>
      <c r="B34" s="156">
        <f t="shared" si="0"/>
        <v>0</v>
      </c>
      <c r="C34" s="156">
        <f t="shared" si="0"/>
        <v>0</v>
      </c>
      <c r="D34" s="156">
        <f t="shared" si="0"/>
        <v>27600</v>
      </c>
      <c r="E34" s="156">
        <f t="shared" si="0"/>
        <v>60000</v>
      </c>
      <c r="F34" s="156">
        <f t="shared" si="0"/>
        <v>9000</v>
      </c>
      <c r="G34" s="156">
        <f t="shared" si="0"/>
        <v>21800</v>
      </c>
      <c r="H34" s="156">
        <f t="shared" si="0"/>
        <v>40000</v>
      </c>
      <c r="I34" s="156">
        <f t="shared" si="0"/>
        <v>0</v>
      </c>
      <c r="J34" s="156">
        <f t="shared" si="0"/>
        <v>0</v>
      </c>
      <c r="K34" s="156">
        <f t="shared" si="0"/>
        <v>0</v>
      </c>
      <c r="L34" s="156">
        <f t="shared" si="1"/>
        <v>0</v>
      </c>
      <c r="M34" s="156">
        <f t="shared" si="1"/>
        <v>0</v>
      </c>
      <c r="N34" s="156">
        <f t="shared" si="1"/>
        <v>0</v>
      </c>
      <c r="O34" s="156">
        <f t="shared" si="1"/>
        <v>0</v>
      </c>
      <c r="P34" s="156">
        <f t="shared" si="1"/>
        <v>0</v>
      </c>
      <c r="Q34" s="156">
        <f t="shared" si="1"/>
        <v>0</v>
      </c>
      <c r="R34" s="156">
        <f t="shared" si="1"/>
        <v>0</v>
      </c>
      <c r="S34" s="156">
        <f t="shared" si="1"/>
        <v>0</v>
      </c>
      <c r="T34" s="159">
        <f t="shared" si="10"/>
        <v>158400</v>
      </c>
      <c r="U34" s="192"/>
      <c r="V34" s="156">
        <v>9</v>
      </c>
      <c r="W34" s="156">
        <f t="shared" si="11"/>
        <v>25000</v>
      </c>
      <c r="X34" s="156">
        <f t="shared" si="11"/>
        <v>0</v>
      </c>
      <c r="Y34" s="156">
        <f t="shared" si="11"/>
        <v>0</v>
      </c>
      <c r="Z34" s="156">
        <f t="shared" si="11"/>
        <v>17500</v>
      </c>
      <c r="AA34" s="156">
        <f t="shared" si="11"/>
        <v>7000</v>
      </c>
      <c r="AB34" s="156">
        <f t="shared" si="11"/>
        <v>0</v>
      </c>
      <c r="AC34" s="156">
        <f t="shared" si="11"/>
        <v>0</v>
      </c>
      <c r="AD34" s="156">
        <f t="shared" si="11"/>
        <v>0</v>
      </c>
      <c r="AE34" s="156">
        <f t="shared" si="11"/>
        <v>0</v>
      </c>
      <c r="AF34" s="156">
        <f t="shared" si="11"/>
        <v>0</v>
      </c>
      <c r="AG34" s="156">
        <f t="shared" si="11"/>
        <v>0</v>
      </c>
      <c r="AH34" s="156">
        <f t="shared" si="11"/>
        <v>0</v>
      </c>
      <c r="AI34" s="156">
        <f t="shared" si="11"/>
        <v>0</v>
      </c>
      <c r="AJ34" s="156">
        <f t="shared" si="11"/>
        <v>0</v>
      </c>
      <c r="AK34" s="156">
        <f t="shared" si="11"/>
        <v>0</v>
      </c>
      <c r="AL34" s="156">
        <f t="shared" si="11"/>
        <v>0</v>
      </c>
      <c r="AM34" s="156">
        <f t="shared" si="3"/>
        <v>0</v>
      </c>
      <c r="AN34" s="156">
        <f t="shared" si="3"/>
        <v>0</v>
      </c>
      <c r="AO34" s="159">
        <f t="shared" si="12"/>
        <v>49500</v>
      </c>
      <c r="AP34" s="192"/>
      <c r="AQ34" s="156">
        <v>9</v>
      </c>
      <c r="AR34" s="156">
        <f t="shared" si="4"/>
        <v>0</v>
      </c>
      <c r="AS34" s="156">
        <f t="shared" si="4"/>
        <v>0</v>
      </c>
      <c r="AT34" s="156">
        <f t="shared" si="4"/>
        <v>0</v>
      </c>
      <c r="AU34" s="156">
        <f t="shared" si="4"/>
        <v>0</v>
      </c>
      <c r="AV34" s="156">
        <f t="shared" si="4"/>
        <v>7000</v>
      </c>
      <c r="AW34" s="156">
        <f t="shared" si="4"/>
        <v>0</v>
      </c>
      <c r="AX34" s="156">
        <f t="shared" si="4"/>
        <v>2800</v>
      </c>
      <c r="AY34" s="156">
        <f t="shared" si="4"/>
        <v>0</v>
      </c>
      <c r="AZ34" s="156">
        <f t="shared" si="4"/>
        <v>0</v>
      </c>
      <c r="BA34" s="156">
        <f t="shared" si="4"/>
        <v>0</v>
      </c>
      <c r="BB34" s="156">
        <f t="shared" si="4"/>
        <v>0</v>
      </c>
      <c r="BC34" s="156">
        <f t="shared" si="4"/>
        <v>0</v>
      </c>
      <c r="BD34" s="156">
        <f t="shared" si="4"/>
        <v>0</v>
      </c>
      <c r="BE34" s="156">
        <f t="shared" si="4"/>
        <v>0</v>
      </c>
      <c r="BF34" s="156">
        <f t="shared" si="4"/>
        <v>0</v>
      </c>
      <c r="BG34" s="156">
        <f t="shared" si="4"/>
        <v>0</v>
      </c>
      <c r="BH34" s="156">
        <f t="shared" si="5"/>
        <v>0</v>
      </c>
      <c r="BI34" s="156">
        <f t="shared" si="5"/>
        <v>0</v>
      </c>
      <c r="BJ34" s="159">
        <f t="shared" si="13"/>
        <v>9800</v>
      </c>
      <c r="BK34" s="192"/>
      <c r="BL34" s="156">
        <v>9</v>
      </c>
      <c r="BM34" s="156">
        <f t="shared" si="6"/>
        <v>0</v>
      </c>
      <c r="BN34" s="156">
        <f t="shared" si="6"/>
        <v>0</v>
      </c>
      <c r="BO34" s="156">
        <f t="shared" si="6"/>
        <v>0</v>
      </c>
      <c r="BP34" s="156">
        <f t="shared" si="6"/>
        <v>0</v>
      </c>
      <c r="BQ34" s="156">
        <f t="shared" si="6"/>
        <v>0</v>
      </c>
      <c r="BR34" s="156">
        <f t="shared" si="6"/>
        <v>0</v>
      </c>
      <c r="BS34" s="156">
        <f t="shared" si="6"/>
        <v>0</v>
      </c>
      <c r="BT34" s="156">
        <f t="shared" si="6"/>
        <v>0</v>
      </c>
      <c r="BU34" s="156">
        <f t="shared" si="6"/>
        <v>0</v>
      </c>
      <c r="BV34" s="156">
        <f t="shared" si="6"/>
        <v>0</v>
      </c>
      <c r="BW34" s="156">
        <f t="shared" si="6"/>
        <v>0</v>
      </c>
      <c r="BX34" s="156">
        <f t="shared" si="6"/>
        <v>0</v>
      </c>
      <c r="BY34" s="156">
        <f t="shared" si="6"/>
        <v>0</v>
      </c>
      <c r="BZ34" s="156">
        <f t="shared" si="6"/>
        <v>0</v>
      </c>
      <c r="CA34" s="156">
        <f t="shared" si="6"/>
        <v>0</v>
      </c>
      <c r="CB34" s="156">
        <f t="shared" si="6"/>
        <v>0</v>
      </c>
      <c r="CC34" s="156">
        <f t="shared" si="7"/>
        <v>0</v>
      </c>
      <c r="CD34" s="156">
        <f t="shared" si="7"/>
        <v>0</v>
      </c>
      <c r="CE34" s="159">
        <f t="shared" si="14"/>
        <v>0</v>
      </c>
      <c r="CF34" s="192"/>
      <c r="CG34" s="156">
        <v>9</v>
      </c>
      <c r="CH34" s="156">
        <f t="shared" si="8"/>
        <v>50000</v>
      </c>
      <c r="CI34" s="156">
        <f t="shared" si="8"/>
        <v>0</v>
      </c>
      <c r="CJ34" s="156">
        <f t="shared" si="8"/>
        <v>0</v>
      </c>
      <c r="CK34" s="156">
        <f t="shared" si="8"/>
        <v>70000</v>
      </c>
      <c r="CL34" s="156">
        <f t="shared" si="8"/>
        <v>192500</v>
      </c>
      <c r="CM34" s="156">
        <f t="shared" si="8"/>
        <v>105000</v>
      </c>
      <c r="CN34" s="156">
        <f t="shared" si="8"/>
        <v>50000</v>
      </c>
      <c r="CO34" s="156">
        <f t="shared" si="8"/>
        <v>0</v>
      </c>
      <c r="CP34" s="156">
        <f t="shared" si="8"/>
        <v>0</v>
      </c>
      <c r="CQ34" s="156">
        <f t="shared" si="8"/>
        <v>0</v>
      </c>
      <c r="CR34" s="156">
        <f t="shared" si="8"/>
        <v>0</v>
      </c>
      <c r="CS34" s="156">
        <f t="shared" si="8"/>
        <v>0</v>
      </c>
      <c r="CT34" s="156">
        <f t="shared" si="8"/>
        <v>0</v>
      </c>
      <c r="CU34" s="156">
        <f t="shared" si="8"/>
        <v>0</v>
      </c>
      <c r="CV34" s="156">
        <f t="shared" si="8"/>
        <v>65000</v>
      </c>
      <c r="CW34" s="156">
        <f t="shared" si="8"/>
        <v>0</v>
      </c>
      <c r="CX34" s="156">
        <f t="shared" si="9"/>
        <v>0</v>
      </c>
      <c r="CY34" s="156">
        <f t="shared" si="9"/>
        <v>0</v>
      </c>
      <c r="CZ34" s="159">
        <f t="shared" si="15"/>
        <v>532500</v>
      </c>
      <c r="DA34" s="220"/>
      <c r="DB34" s="220"/>
      <c r="DC34" s="220">
        <f t="shared" si="16"/>
        <v>750200</v>
      </c>
    </row>
    <row r="35" spans="1:107" x14ac:dyDescent="0.25">
      <c r="A35" s="156">
        <v>10</v>
      </c>
      <c r="B35" s="156">
        <f t="shared" si="0"/>
        <v>27250</v>
      </c>
      <c r="C35" s="156">
        <f t="shared" si="0"/>
        <v>0</v>
      </c>
      <c r="D35" s="156">
        <f t="shared" si="0"/>
        <v>27600</v>
      </c>
      <c r="E35" s="156">
        <f t="shared" si="0"/>
        <v>60000</v>
      </c>
      <c r="F35" s="156">
        <f t="shared" si="0"/>
        <v>9000</v>
      </c>
      <c r="G35" s="156">
        <f t="shared" si="0"/>
        <v>21800</v>
      </c>
      <c r="H35" s="156">
        <f t="shared" si="0"/>
        <v>40000</v>
      </c>
      <c r="I35" s="156">
        <f t="shared" si="0"/>
        <v>0</v>
      </c>
      <c r="J35" s="156">
        <f t="shared" si="0"/>
        <v>0</v>
      </c>
      <c r="K35" s="156">
        <f t="shared" si="0"/>
        <v>0</v>
      </c>
      <c r="L35" s="156">
        <f t="shared" si="1"/>
        <v>0</v>
      </c>
      <c r="M35" s="156">
        <f t="shared" si="1"/>
        <v>0</v>
      </c>
      <c r="N35" s="156">
        <f t="shared" si="1"/>
        <v>0</v>
      </c>
      <c r="O35" s="156">
        <f t="shared" si="1"/>
        <v>0</v>
      </c>
      <c r="P35" s="156">
        <f t="shared" si="1"/>
        <v>0</v>
      </c>
      <c r="Q35" s="156">
        <f t="shared" si="1"/>
        <v>0</v>
      </c>
      <c r="R35" s="156">
        <f t="shared" si="1"/>
        <v>0</v>
      </c>
      <c r="S35" s="156">
        <f t="shared" si="1"/>
        <v>0</v>
      </c>
      <c r="T35" s="159">
        <f t="shared" si="10"/>
        <v>185650</v>
      </c>
      <c r="U35" s="192"/>
      <c r="V35" s="156">
        <v>10</v>
      </c>
      <c r="W35" s="156">
        <f t="shared" si="11"/>
        <v>25000</v>
      </c>
      <c r="X35" s="156">
        <f t="shared" si="11"/>
        <v>0</v>
      </c>
      <c r="Y35" s="156">
        <f t="shared" si="11"/>
        <v>0</v>
      </c>
      <c r="Z35" s="156">
        <f t="shared" si="11"/>
        <v>17500</v>
      </c>
      <c r="AA35" s="156">
        <f t="shared" si="11"/>
        <v>7000</v>
      </c>
      <c r="AB35" s="156">
        <f t="shared" si="11"/>
        <v>0</v>
      </c>
      <c r="AC35" s="156">
        <f t="shared" si="11"/>
        <v>0</v>
      </c>
      <c r="AD35" s="156">
        <f t="shared" si="11"/>
        <v>0</v>
      </c>
      <c r="AE35" s="156">
        <f t="shared" si="11"/>
        <v>0</v>
      </c>
      <c r="AF35" s="156">
        <f t="shared" si="11"/>
        <v>0</v>
      </c>
      <c r="AG35" s="156">
        <f t="shared" si="11"/>
        <v>0</v>
      </c>
      <c r="AH35" s="156">
        <f t="shared" si="11"/>
        <v>0</v>
      </c>
      <c r="AI35" s="156">
        <f t="shared" si="11"/>
        <v>0</v>
      </c>
      <c r="AJ35" s="156">
        <f t="shared" si="11"/>
        <v>0</v>
      </c>
      <c r="AK35" s="156">
        <f t="shared" si="11"/>
        <v>0</v>
      </c>
      <c r="AL35" s="156">
        <f t="shared" si="11"/>
        <v>0</v>
      </c>
      <c r="AM35" s="156">
        <f t="shared" si="3"/>
        <v>0</v>
      </c>
      <c r="AN35" s="156">
        <f t="shared" si="3"/>
        <v>0</v>
      </c>
      <c r="AO35" s="159">
        <f t="shared" si="12"/>
        <v>49500</v>
      </c>
      <c r="AP35" s="192"/>
      <c r="AQ35" s="156">
        <v>10</v>
      </c>
      <c r="AR35" s="156">
        <f t="shared" si="4"/>
        <v>0</v>
      </c>
      <c r="AS35" s="156">
        <f t="shared" si="4"/>
        <v>0</v>
      </c>
      <c r="AT35" s="156">
        <f t="shared" si="4"/>
        <v>0</v>
      </c>
      <c r="AU35" s="156">
        <f t="shared" si="4"/>
        <v>0</v>
      </c>
      <c r="AV35" s="156">
        <f t="shared" si="4"/>
        <v>0</v>
      </c>
      <c r="AW35" s="156">
        <f t="shared" si="4"/>
        <v>0</v>
      </c>
      <c r="AX35" s="156">
        <f t="shared" si="4"/>
        <v>0</v>
      </c>
      <c r="AY35" s="156">
        <f t="shared" si="4"/>
        <v>0</v>
      </c>
      <c r="AZ35" s="156">
        <f t="shared" si="4"/>
        <v>0</v>
      </c>
      <c r="BA35" s="156">
        <f t="shared" si="4"/>
        <v>0</v>
      </c>
      <c r="BB35" s="156">
        <f t="shared" si="4"/>
        <v>0</v>
      </c>
      <c r="BC35" s="156">
        <f t="shared" si="4"/>
        <v>0</v>
      </c>
      <c r="BD35" s="156">
        <f t="shared" si="4"/>
        <v>0</v>
      </c>
      <c r="BE35" s="156">
        <f t="shared" si="4"/>
        <v>0</v>
      </c>
      <c r="BF35" s="156">
        <f t="shared" si="4"/>
        <v>0</v>
      </c>
      <c r="BG35" s="156">
        <f t="shared" si="4"/>
        <v>0</v>
      </c>
      <c r="BH35" s="156">
        <f t="shared" si="5"/>
        <v>0</v>
      </c>
      <c r="BI35" s="156">
        <f t="shared" si="5"/>
        <v>0</v>
      </c>
      <c r="BJ35" s="159">
        <f t="shared" si="13"/>
        <v>0</v>
      </c>
      <c r="BK35" s="192"/>
      <c r="BL35" s="156">
        <v>10</v>
      </c>
      <c r="BM35" s="156">
        <f t="shared" si="6"/>
        <v>0</v>
      </c>
      <c r="BN35" s="156">
        <f t="shared" si="6"/>
        <v>0</v>
      </c>
      <c r="BO35" s="156">
        <f t="shared" si="6"/>
        <v>0</v>
      </c>
      <c r="BP35" s="156">
        <f t="shared" si="6"/>
        <v>0</v>
      </c>
      <c r="BQ35" s="156">
        <f t="shared" si="6"/>
        <v>0</v>
      </c>
      <c r="BR35" s="156">
        <f t="shared" si="6"/>
        <v>0</v>
      </c>
      <c r="BS35" s="156">
        <f t="shared" si="6"/>
        <v>0</v>
      </c>
      <c r="BT35" s="156">
        <f t="shared" si="6"/>
        <v>0</v>
      </c>
      <c r="BU35" s="156">
        <f t="shared" si="6"/>
        <v>0</v>
      </c>
      <c r="BV35" s="156">
        <f t="shared" si="6"/>
        <v>0</v>
      </c>
      <c r="BW35" s="156">
        <f t="shared" si="6"/>
        <v>0</v>
      </c>
      <c r="BX35" s="156">
        <f t="shared" si="6"/>
        <v>0</v>
      </c>
      <c r="BY35" s="156">
        <f t="shared" si="6"/>
        <v>0</v>
      </c>
      <c r="BZ35" s="156">
        <f t="shared" si="6"/>
        <v>0</v>
      </c>
      <c r="CA35" s="156">
        <f t="shared" si="6"/>
        <v>0</v>
      </c>
      <c r="CB35" s="156">
        <f t="shared" si="6"/>
        <v>0</v>
      </c>
      <c r="CC35" s="156">
        <f t="shared" si="7"/>
        <v>0</v>
      </c>
      <c r="CD35" s="156">
        <f t="shared" si="7"/>
        <v>0</v>
      </c>
      <c r="CE35" s="159">
        <f t="shared" si="14"/>
        <v>0</v>
      </c>
      <c r="CF35" s="192"/>
      <c r="CG35" s="156">
        <v>10</v>
      </c>
      <c r="CH35" s="156">
        <f t="shared" si="8"/>
        <v>50000</v>
      </c>
      <c r="CI35" s="156">
        <f t="shared" si="8"/>
        <v>0</v>
      </c>
      <c r="CJ35" s="156">
        <f t="shared" si="8"/>
        <v>0</v>
      </c>
      <c r="CK35" s="156">
        <f t="shared" si="8"/>
        <v>70000</v>
      </c>
      <c r="CL35" s="156">
        <f t="shared" si="8"/>
        <v>192500</v>
      </c>
      <c r="CM35" s="156">
        <f t="shared" si="8"/>
        <v>105000</v>
      </c>
      <c r="CN35" s="156">
        <f t="shared" si="8"/>
        <v>50000</v>
      </c>
      <c r="CO35" s="156">
        <f t="shared" si="8"/>
        <v>0</v>
      </c>
      <c r="CP35" s="156">
        <f t="shared" si="8"/>
        <v>0</v>
      </c>
      <c r="CQ35" s="156">
        <f t="shared" si="8"/>
        <v>0</v>
      </c>
      <c r="CR35" s="156">
        <f t="shared" si="8"/>
        <v>0</v>
      </c>
      <c r="CS35" s="156">
        <f t="shared" si="8"/>
        <v>0</v>
      </c>
      <c r="CT35" s="156">
        <f t="shared" si="8"/>
        <v>0</v>
      </c>
      <c r="CU35" s="156">
        <f t="shared" si="8"/>
        <v>0</v>
      </c>
      <c r="CV35" s="156">
        <f t="shared" si="8"/>
        <v>0</v>
      </c>
      <c r="CW35" s="156">
        <f t="shared" si="8"/>
        <v>0</v>
      </c>
      <c r="CX35" s="156">
        <f t="shared" si="9"/>
        <v>0</v>
      </c>
      <c r="CY35" s="156">
        <f t="shared" si="9"/>
        <v>0</v>
      </c>
      <c r="CZ35" s="159">
        <f t="shared" si="15"/>
        <v>467500</v>
      </c>
      <c r="DA35" s="220"/>
      <c r="DB35" s="220"/>
      <c r="DC35" s="220">
        <f t="shared" si="16"/>
        <v>702650</v>
      </c>
    </row>
    <row r="36" spans="1:107" x14ac:dyDescent="0.25">
      <c r="A36" s="156">
        <v>11</v>
      </c>
      <c r="B36" s="156">
        <f t="shared" si="0"/>
        <v>0</v>
      </c>
      <c r="C36" s="156">
        <f t="shared" si="0"/>
        <v>0</v>
      </c>
      <c r="D36" s="156">
        <f t="shared" si="0"/>
        <v>27600</v>
      </c>
      <c r="E36" s="156">
        <f t="shared" si="0"/>
        <v>60000</v>
      </c>
      <c r="F36" s="156">
        <f t="shared" si="0"/>
        <v>9000</v>
      </c>
      <c r="G36" s="156">
        <f t="shared" si="0"/>
        <v>21800</v>
      </c>
      <c r="H36" s="156">
        <f t="shared" si="0"/>
        <v>40000</v>
      </c>
      <c r="I36" s="156">
        <f t="shared" si="0"/>
        <v>0</v>
      </c>
      <c r="J36" s="156">
        <f t="shared" si="0"/>
        <v>0</v>
      </c>
      <c r="K36" s="156">
        <f t="shared" si="0"/>
        <v>0</v>
      </c>
      <c r="L36" s="156">
        <f t="shared" si="1"/>
        <v>0</v>
      </c>
      <c r="M36" s="156">
        <f t="shared" si="1"/>
        <v>0</v>
      </c>
      <c r="N36" s="156">
        <f t="shared" si="1"/>
        <v>0</v>
      </c>
      <c r="O36" s="156">
        <f t="shared" si="1"/>
        <v>0</v>
      </c>
      <c r="P36" s="156">
        <f t="shared" si="1"/>
        <v>0</v>
      </c>
      <c r="Q36" s="156">
        <f t="shared" si="1"/>
        <v>0</v>
      </c>
      <c r="R36" s="156">
        <f t="shared" si="1"/>
        <v>0</v>
      </c>
      <c r="S36" s="156">
        <f t="shared" si="1"/>
        <v>0</v>
      </c>
      <c r="T36" s="159">
        <f t="shared" si="10"/>
        <v>158400</v>
      </c>
      <c r="U36" s="192"/>
      <c r="V36" s="156">
        <v>11</v>
      </c>
      <c r="W36" s="156">
        <f t="shared" si="11"/>
        <v>0</v>
      </c>
      <c r="X36" s="156">
        <f t="shared" si="11"/>
        <v>0</v>
      </c>
      <c r="Y36" s="156">
        <f t="shared" si="11"/>
        <v>0</v>
      </c>
      <c r="Z36" s="156">
        <f t="shared" si="11"/>
        <v>0</v>
      </c>
      <c r="AA36" s="156">
        <f t="shared" si="11"/>
        <v>0</v>
      </c>
      <c r="AB36" s="156">
        <f t="shared" si="11"/>
        <v>0</v>
      </c>
      <c r="AC36" s="156">
        <f t="shared" si="11"/>
        <v>0</v>
      </c>
      <c r="AD36" s="156">
        <f t="shared" si="11"/>
        <v>0</v>
      </c>
      <c r="AE36" s="156">
        <f t="shared" si="11"/>
        <v>0</v>
      </c>
      <c r="AF36" s="156">
        <f t="shared" si="11"/>
        <v>0</v>
      </c>
      <c r="AG36" s="156">
        <f t="shared" si="11"/>
        <v>0</v>
      </c>
      <c r="AH36" s="156">
        <f t="shared" si="11"/>
        <v>0</v>
      </c>
      <c r="AI36" s="156">
        <f t="shared" si="11"/>
        <v>0</v>
      </c>
      <c r="AJ36" s="156">
        <f t="shared" si="11"/>
        <v>0</v>
      </c>
      <c r="AK36" s="156">
        <f t="shared" si="11"/>
        <v>0</v>
      </c>
      <c r="AL36" s="156">
        <f t="shared" si="11"/>
        <v>0</v>
      </c>
      <c r="AM36" s="156">
        <f t="shared" si="3"/>
        <v>0</v>
      </c>
      <c r="AN36" s="156">
        <f t="shared" si="3"/>
        <v>0</v>
      </c>
      <c r="AO36" s="159">
        <f t="shared" si="12"/>
        <v>0</v>
      </c>
      <c r="AP36" s="192"/>
      <c r="AQ36" s="156">
        <v>11</v>
      </c>
      <c r="AR36" s="156">
        <f t="shared" si="4"/>
        <v>0</v>
      </c>
      <c r="AS36" s="156">
        <f t="shared" si="4"/>
        <v>0</v>
      </c>
      <c r="AT36" s="156">
        <f t="shared" si="4"/>
        <v>0</v>
      </c>
      <c r="AU36" s="156">
        <f t="shared" si="4"/>
        <v>0</v>
      </c>
      <c r="AV36" s="156">
        <f t="shared" si="4"/>
        <v>7000</v>
      </c>
      <c r="AW36" s="156">
        <f t="shared" si="4"/>
        <v>0</v>
      </c>
      <c r="AX36" s="156">
        <f t="shared" si="4"/>
        <v>2800</v>
      </c>
      <c r="AY36" s="156">
        <f t="shared" si="4"/>
        <v>0</v>
      </c>
      <c r="AZ36" s="156">
        <f t="shared" si="4"/>
        <v>0</v>
      </c>
      <c r="BA36" s="156">
        <f t="shared" si="4"/>
        <v>0</v>
      </c>
      <c r="BB36" s="156">
        <f t="shared" si="4"/>
        <v>0</v>
      </c>
      <c r="BC36" s="156">
        <f t="shared" si="4"/>
        <v>0</v>
      </c>
      <c r="BD36" s="156">
        <f t="shared" si="4"/>
        <v>0</v>
      </c>
      <c r="BE36" s="156">
        <f t="shared" si="4"/>
        <v>0</v>
      </c>
      <c r="BF36" s="156">
        <f t="shared" si="4"/>
        <v>0</v>
      </c>
      <c r="BG36" s="156">
        <f t="shared" si="4"/>
        <v>0</v>
      </c>
      <c r="BH36" s="156">
        <f t="shared" si="5"/>
        <v>0</v>
      </c>
      <c r="BI36" s="156">
        <f t="shared" si="5"/>
        <v>0</v>
      </c>
      <c r="BJ36" s="159">
        <f t="shared" si="13"/>
        <v>9800</v>
      </c>
      <c r="BK36" s="192"/>
      <c r="BL36" s="156">
        <v>11</v>
      </c>
      <c r="BM36" s="156">
        <f t="shared" si="6"/>
        <v>0</v>
      </c>
      <c r="BN36" s="156">
        <f t="shared" si="6"/>
        <v>0</v>
      </c>
      <c r="BO36" s="156">
        <f t="shared" si="6"/>
        <v>0</v>
      </c>
      <c r="BP36" s="156">
        <f t="shared" si="6"/>
        <v>0</v>
      </c>
      <c r="BQ36" s="156">
        <f t="shared" si="6"/>
        <v>0</v>
      </c>
      <c r="BR36" s="156">
        <f t="shared" si="6"/>
        <v>0</v>
      </c>
      <c r="BS36" s="156">
        <f t="shared" si="6"/>
        <v>0</v>
      </c>
      <c r="BT36" s="156">
        <f t="shared" si="6"/>
        <v>0</v>
      </c>
      <c r="BU36" s="156">
        <f t="shared" si="6"/>
        <v>0</v>
      </c>
      <c r="BV36" s="156">
        <f t="shared" si="6"/>
        <v>0</v>
      </c>
      <c r="BW36" s="156">
        <f t="shared" si="6"/>
        <v>0</v>
      </c>
      <c r="BX36" s="156">
        <f t="shared" si="6"/>
        <v>0</v>
      </c>
      <c r="BY36" s="156">
        <f t="shared" si="6"/>
        <v>0</v>
      </c>
      <c r="BZ36" s="156">
        <f t="shared" si="6"/>
        <v>0</v>
      </c>
      <c r="CA36" s="156">
        <f t="shared" si="6"/>
        <v>0</v>
      </c>
      <c r="CB36" s="156">
        <f t="shared" si="6"/>
        <v>0</v>
      </c>
      <c r="CC36" s="156">
        <f t="shared" si="7"/>
        <v>0</v>
      </c>
      <c r="CD36" s="156">
        <f t="shared" si="7"/>
        <v>0</v>
      </c>
      <c r="CE36" s="159">
        <f t="shared" si="14"/>
        <v>0</v>
      </c>
      <c r="CF36" s="192"/>
      <c r="CG36" s="156">
        <v>11</v>
      </c>
      <c r="CH36" s="156">
        <f t="shared" si="8"/>
        <v>50000</v>
      </c>
      <c r="CI36" s="156">
        <f t="shared" si="8"/>
        <v>0</v>
      </c>
      <c r="CJ36" s="156">
        <f t="shared" si="8"/>
        <v>0</v>
      </c>
      <c r="CK36" s="156">
        <f t="shared" si="8"/>
        <v>70000</v>
      </c>
      <c r="CL36" s="156">
        <f t="shared" si="8"/>
        <v>192500</v>
      </c>
      <c r="CM36" s="156">
        <f t="shared" si="8"/>
        <v>105000</v>
      </c>
      <c r="CN36" s="156">
        <f t="shared" si="8"/>
        <v>50000</v>
      </c>
      <c r="CO36" s="156">
        <f t="shared" si="8"/>
        <v>0</v>
      </c>
      <c r="CP36" s="156">
        <f t="shared" si="8"/>
        <v>0</v>
      </c>
      <c r="CQ36" s="156">
        <f t="shared" si="8"/>
        <v>0</v>
      </c>
      <c r="CR36" s="156">
        <f t="shared" si="8"/>
        <v>0</v>
      </c>
      <c r="CS36" s="156">
        <f t="shared" si="8"/>
        <v>0</v>
      </c>
      <c r="CT36" s="156">
        <f t="shared" si="8"/>
        <v>0</v>
      </c>
      <c r="CU36" s="156">
        <f t="shared" si="8"/>
        <v>0</v>
      </c>
      <c r="CV36" s="156">
        <f t="shared" si="8"/>
        <v>65000</v>
      </c>
      <c r="CW36" s="156">
        <f t="shared" si="8"/>
        <v>0</v>
      </c>
      <c r="CX36" s="156">
        <f t="shared" si="9"/>
        <v>0</v>
      </c>
      <c r="CY36" s="156">
        <f t="shared" si="9"/>
        <v>0</v>
      </c>
      <c r="CZ36" s="159">
        <f t="shared" si="15"/>
        <v>532500</v>
      </c>
      <c r="DA36" s="220"/>
      <c r="DB36" s="220"/>
      <c r="DC36" s="220">
        <f t="shared" si="16"/>
        <v>700700</v>
      </c>
    </row>
    <row r="37" spans="1:107" x14ac:dyDescent="0.25">
      <c r="A37" s="156">
        <v>12</v>
      </c>
      <c r="B37" s="156">
        <f t="shared" si="0"/>
        <v>0</v>
      </c>
      <c r="C37" s="156">
        <f t="shared" si="0"/>
        <v>0</v>
      </c>
      <c r="D37" s="156">
        <f t="shared" si="0"/>
        <v>0</v>
      </c>
      <c r="E37" s="156">
        <f t="shared" si="0"/>
        <v>0</v>
      </c>
      <c r="F37" s="156">
        <f t="shared" si="0"/>
        <v>0</v>
      </c>
      <c r="G37" s="156">
        <f t="shared" si="0"/>
        <v>0</v>
      </c>
      <c r="H37" s="156">
        <f t="shared" si="0"/>
        <v>0</v>
      </c>
      <c r="I37" s="156">
        <f t="shared" si="0"/>
        <v>0</v>
      </c>
      <c r="J37" s="156">
        <f t="shared" si="0"/>
        <v>0</v>
      </c>
      <c r="K37" s="156">
        <f t="shared" si="0"/>
        <v>0</v>
      </c>
      <c r="L37" s="156">
        <f t="shared" si="1"/>
        <v>0</v>
      </c>
      <c r="M37" s="156">
        <f t="shared" si="1"/>
        <v>0</v>
      </c>
      <c r="N37" s="156">
        <f t="shared" si="1"/>
        <v>0</v>
      </c>
      <c r="O37" s="156">
        <f t="shared" si="1"/>
        <v>0</v>
      </c>
      <c r="P37" s="156">
        <f t="shared" si="1"/>
        <v>0</v>
      </c>
      <c r="Q37" s="156">
        <f t="shared" si="1"/>
        <v>0</v>
      </c>
      <c r="R37" s="156">
        <f t="shared" si="1"/>
        <v>0</v>
      </c>
      <c r="S37" s="156">
        <f t="shared" si="1"/>
        <v>0</v>
      </c>
      <c r="T37" s="159">
        <f t="shared" si="10"/>
        <v>0</v>
      </c>
      <c r="U37" s="192"/>
      <c r="V37" s="156">
        <v>12</v>
      </c>
      <c r="W37" s="156">
        <f t="shared" si="11"/>
        <v>0</v>
      </c>
      <c r="X37" s="156">
        <f t="shared" si="11"/>
        <v>0</v>
      </c>
      <c r="Y37" s="156">
        <f t="shared" si="11"/>
        <v>0</v>
      </c>
      <c r="Z37" s="156">
        <f t="shared" si="11"/>
        <v>0</v>
      </c>
      <c r="AA37" s="156">
        <f t="shared" si="11"/>
        <v>0</v>
      </c>
      <c r="AB37" s="156">
        <f t="shared" si="11"/>
        <v>0</v>
      </c>
      <c r="AC37" s="156">
        <f t="shared" si="11"/>
        <v>0</v>
      </c>
      <c r="AD37" s="156">
        <f t="shared" si="11"/>
        <v>0</v>
      </c>
      <c r="AE37" s="156">
        <f t="shared" si="11"/>
        <v>0</v>
      </c>
      <c r="AF37" s="156">
        <f t="shared" si="11"/>
        <v>0</v>
      </c>
      <c r="AG37" s="156">
        <f t="shared" si="11"/>
        <v>0</v>
      </c>
      <c r="AH37" s="156">
        <f t="shared" si="11"/>
        <v>0</v>
      </c>
      <c r="AI37" s="156">
        <f t="shared" si="11"/>
        <v>0</v>
      </c>
      <c r="AJ37" s="156">
        <f t="shared" si="11"/>
        <v>0</v>
      </c>
      <c r="AK37" s="156">
        <f t="shared" si="11"/>
        <v>0</v>
      </c>
      <c r="AL37" s="156">
        <f t="shared" si="11"/>
        <v>0</v>
      </c>
      <c r="AM37" s="156">
        <f t="shared" si="3"/>
        <v>0</v>
      </c>
      <c r="AN37" s="156">
        <f t="shared" si="3"/>
        <v>0</v>
      </c>
      <c r="AO37" s="159">
        <f t="shared" si="12"/>
        <v>0</v>
      </c>
      <c r="AP37" s="192"/>
      <c r="AQ37" s="156">
        <v>12</v>
      </c>
      <c r="AR37" s="156">
        <f t="shared" si="4"/>
        <v>0</v>
      </c>
      <c r="AS37" s="156">
        <f t="shared" si="4"/>
        <v>0</v>
      </c>
      <c r="AT37" s="156">
        <f t="shared" si="4"/>
        <v>0</v>
      </c>
      <c r="AU37" s="156">
        <f t="shared" si="4"/>
        <v>0</v>
      </c>
      <c r="AV37" s="156">
        <f t="shared" si="4"/>
        <v>0</v>
      </c>
      <c r="AW37" s="156">
        <f t="shared" si="4"/>
        <v>0</v>
      </c>
      <c r="AX37" s="156">
        <f t="shared" si="4"/>
        <v>0</v>
      </c>
      <c r="AY37" s="156">
        <f t="shared" si="4"/>
        <v>0</v>
      </c>
      <c r="AZ37" s="156">
        <f t="shared" si="4"/>
        <v>0</v>
      </c>
      <c r="BA37" s="156">
        <f t="shared" si="4"/>
        <v>0</v>
      </c>
      <c r="BB37" s="156">
        <f t="shared" si="4"/>
        <v>0</v>
      </c>
      <c r="BC37" s="156">
        <f t="shared" si="4"/>
        <v>0</v>
      </c>
      <c r="BD37" s="156">
        <f t="shared" si="4"/>
        <v>0</v>
      </c>
      <c r="BE37" s="156">
        <f t="shared" si="4"/>
        <v>0</v>
      </c>
      <c r="BF37" s="156">
        <f t="shared" si="4"/>
        <v>0</v>
      </c>
      <c r="BG37" s="156">
        <f t="shared" si="4"/>
        <v>0</v>
      </c>
      <c r="BH37" s="156">
        <f t="shared" si="5"/>
        <v>0</v>
      </c>
      <c r="BI37" s="156">
        <f t="shared" si="5"/>
        <v>0</v>
      </c>
      <c r="BJ37" s="159">
        <f t="shared" si="13"/>
        <v>0</v>
      </c>
      <c r="BK37" s="192"/>
      <c r="BL37" s="156">
        <v>12</v>
      </c>
      <c r="BM37" s="156">
        <f t="shared" si="6"/>
        <v>0</v>
      </c>
      <c r="BN37" s="156">
        <f t="shared" si="6"/>
        <v>0</v>
      </c>
      <c r="BO37" s="156">
        <f t="shared" si="6"/>
        <v>0</v>
      </c>
      <c r="BP37" s="156">
        <f t="shared" si="6"/>
        <v>0</v>
      </c>
      <c r="BQ37" s="156">
        <f t="shared" si="6"/>
        <v>0</v>
      </c>
      <c r="BR37" s="156">
        <f t="shared" si="6"/>
        <v>0</v>
      </c>
      <c r="BS37" s="156">
        <f t="shared" si="6"/>
        <v>0</v>
      </c>
      <c r="BT37" s="156">
        <f t="shared" si="6"/>
        <v>0</v>
      </c>
      <c r="BU37" s="156">
        <f t="shared" si="6"/>
        <v>0</v>
      </c>
      <c r="BV37" s="156">
        <f t="shared" si="6"/>
        <v>0</v>
      </c>
      <c r="BW37" s="156">
        <f t="shared" si="6"/>
        <v>0</v>
      </c>
      <c r="BX37" s="156">
        <f t="shared" si="6"/>
        <v>0</v>
      </c>
      <c r="BY37" s="156">
        <f t="shared" si="6"/>
        <v>0</v>
      </c>
      <c r="BZ37" s="156">
        <f t="shared" si="6"/>
        <v>0</v>
      </c>
      <c r="CA37" s="156">
        <f t="shared" si="6"/>
        <v>0</v>
      </c>
      <c r="CB37" s="156">
        <f t="shared" si="6"/>
        <v>0</v>
      </c>
      <c r="CC37" s="156">
        <f t="shared" si="7"/>
        <v>0</v>
      </c>
      <c r="CD37" s="156">
        <f t="shared" si="7"/>
        <v>0</v>
      </c>
      <c r="CE37" s="159">
        <f t="shared" si="14"/>
        <v>0</v>
      </c>
      <c r="CF37" s="192"/>
      <c r="CG37" s="156">
        <v>12</v>
      </c>
      <c r="CH37" s="156">
        <f t="shared" si="8"/>
        <v>50000</v>
      </c>
      <c r="CI37" s="156">
        <f t="shared" si="8"/>
        <v>0</v>
      </c>
      <c r="CJ37" s="156">
        <f t="shared" si="8"/>
        <v>0</v>
      </c>
      <c r="CK37" s="156">
        <f t="shared" si="8"/>
        <v>70000</v>
      </c>
      <c r="CL37" s="156">
        <f t="shared" si="8"/>
        <v>192500</v>
      </c>
      <c r="CM37" s="156">
        <f t="shared" si="8"/>
        <v>105000</v>
      </c>
      <c r="CN37" s="156">
        <f t="shared" si="8"/>
        <v>50000</v>
      </c>
      <c r="CO37" s="156">
        <f t="shared" si="8"/>
        <v>0</v>
      </c>
      <c r="CP37" s="156">
        <f t="shared" si="8"/>
        <v>0</v>
      </c>
      <c r="CQ37" s="156">
        <f t="shared" si="8"/>
        <v>0</v>
      </c>
      <c r="CR37" s="156">
        <f t="shared" si="8"/>
        <v>0</v>
      </c>
      <c r="CS37" s="156">
        <f t="shared" si="8"/>
        <v>0</v>
      </c>
      <c r="CT37" s="156">
        <f t="shared" si="8"/>
        <v>0</v>
      </c>
      <c r="CU37" s="156">
        <f t="shared" si="8"/>
        <v>0</v>
      </c>
      <c r="CV37" s="156">
        <f t="shared" si="8"/>
        <v>0</v>
      </c>
      <c r="CW37" s="156">
        <f t="shared" si="8"/>
        <v>0</v>
      </c>
      <c r="CX37" s="156">
        <f t="shared" si="9"/>
        <v>0</v>
      </c>
      <c r="CY37" s="156">
        <f t="shared" si="9"/>
        <v>0</v>
      </c>
      <c r="CZ37" s="159">
        <f t="shared" si="15"/>
        <v>467500</v>
      </c>
      <c r="DA37" s="220"/>
      <c r="DB37" s="220"/>
      <c r="DC37" s="220">
        <f t="shared" si="16"/>
        <v>467500</v>
      </c>
    </row>
    <row r="38" spans="1:107" x14ac:dyDescent="0.25">
      <c r="A38" s="156">
        <v>13</v>
      </c>
      <c r="B38" s="156">
        <f t="shared" si="0"/>
        <v>0</v>
      </c>
      <c r="C38" s="156">
        <f t="shared" si="0"/>
        <v>0</v>
      </c>
      <c r="D38" s="156">
        <f t="shared" si="0"/>
        <v>0</v>
      </c>
      <c r="E38" s="156">
        <f t="shared" si="0"/>
        <v>0</v>
      </c>
      <c r="F38" s="156">
        <f t="shared" si="0"/>
        <v>0</v>
      </c>
      <c r="G38" s="156">
        <f t="shared" si="0"/>
        <v>0</v>
      </c>
      <c r="H38" s="156">
        <f t="shared" si="0"/>
        <v>0</v>
      </c>
      <c r="I38" s="156">
        <f t="shared" si="0"/>
        <v>0</v>
      </c>
      <c r="J38" s="156">
        <f t="shared" si="0"/>
        <v>0</v>
      </c>
      <c r="K38" s="156">
        <f t="shared" si="0"/>
        <v>0</v>
      </c>
      <c r="L38" s="156">
        <f t="shared" si="1"/>
        <v>0</v>
      </c>
      <c r="M38" s="156">
        <f t="shared" si="1"/>
        <v>0</v>
      </c>
      <c r="N38" s="156">
        <f t="shared" si="1"/>
        <v>0</v>
      </c>
      <c r="O38" s="156">
        <f t="shared" si="1"/>
        <v>0</v>
      </c>
      <c r="P38" s="156">
        <f t="shared" si="1"/>
        <v>0</v>
      </c>
      <c r="Q38" s="156">
        <f t="shared" si="1"/>
        <v>0</v>
      </c>
      <c r="R38" s="156">
        <f t="shared" si="1"/>
        <v>0</v>
      </c>
      <c r="S38" s="156">
        <f t="shared" si="1"/>
        <v>0</v>
      </c>
      <c r="T38" s="159">
        <f t="shared" si="10"/>
        <v>0</v>
      </c>
      <c r="U38" s="192"/>
      <c r="V38" s="156">
        <v>13</v>
      </c>
      <c r="W38" s="156">
        <f t="shared" si="11"/>
        <v>0</v>
      </c>
      <c r="X38" s="156">
        <f t="shared" si="11"/>
        <v>0</v>
      </c>
      <c r="Y38" s="156">
        <f t="shared" si="11"/>
        <v>0</v>
      </c>
      <c r="Z38" s="156">
        <f t="shared" si="11"/>
        <v>0</v>
      </c>
      <c r="AA38" s="156">
        <f t="shared" si="11"/>
        <v>0</v>
      </c>
      <c r="AB38" s="156">
        <f t="shared" si="11"/>
        <v>0</v>
      </c>
      <c r="AC38" s="156">
        <f t="shared" si="11"/>
        <v>0</v>
      </c>
      <c r="AD38" s="156">
        <f t="shared" si="11"/>
        <v>0</v>
      </c>
      <c r="AE38" s="156">
        <f t="shared" si="11"/>
        <v>0</v>
      </c>
      <c r="AF38" s="156">
        <f t="shared" si="11"/>
        <v>0</v>
      </c>
      <c r="AG38" s="156">
        <f t="shared" si="11"/>
        <v>0</v>
      </c>
      <c r="AH38" s="156">
        <f t="shared" si="11"/>
        <v>0</v>
      </c>
      <c r="AI38" s="156">
        <f t="shared" si="11"/>
        <v>0</v>
      </c>
      <c r="AJ38" s="156">
        <f t="shared" si="11"/>
        <v>0</v>
      </c>
      <c r="AK38" s="156">
        <f t="shared" si="11"/>
        <v>0</v>
      </c>
      <c r="AL38" s="156">
        <f t="shared" si="3"/>
        <v>0</v>
      </c>
      <c r="AM38" s="156">
        <f t="shared" si="3"/>
        <v>0</v>
      </c>
      <c r="AN38" s="156">
        <f t="shared" si="3"/>
        <v>0</v>
      </c>
      <c r="AO38" s="159">
        <f t="shared" si="12"/>
        <v>0</v>
      </c>
      <c r="AP38" s="192"/>
      <c r="AQ38" s="156">
        <v>13</v>
      </c>
      <c r="AR38" s="156">
        <f t="shared" si="4"/>
        <v>0</v>
      </c>
      <c r="AS38" s="156">
        <f t="shared" si="4"/>
        <v>0</v>
      </c>
      <c r="AT38" s="156">
        <f t="shared" si="4"/>
        <v>0</v>
      </c>
      <c r="AU38" s="156">
        <f t="shared" si="4"/>
        <v>0</v>
      </c>
      <c r="AV38" s="156">
        <f t="shared" si="4"/>
        <v>7000</v>
      </c>
      <c r="AW38" s="156">
        <f t="shared" si="4"/>
        <v>0</v>
      </c>
      <c r="AX38" s="156">
        <f t="shared" si="4"/>
        <v>2800</v>
      </c>
      <c r="AY38" s="156">
        <f t="shared" si="4"/>
        <v>0</v>
      </c>
      <c r="AZ38" s="156">
        <f t="shared" si="4"/>
        <v>0</v>
      </c>
      <c r="BA38" s="156">
        <f t="shared" si="4"/>
        <v>0</v>
      </c>
      <c r="BB38" s="156">
        <f t="shared" si="4"/>
        <v>0</v>
      </c>
      <c r="BC38" s="156">
        <f t="shared" si="4"/>
        <v>0</v>
      </c>
      <c r="BD38" s="156">
        <f t="shared" si="4"/>
        <v>0</v>
      </c>
      <c r="BE38" s="156">
        <f t="shared" si="4"/>
        <v>0</v>
      </c>
      <c r="BF38" s="156">
        <f t="shared" si="4"/>
        <v>0</v>
      </c>
      <c r="BG38" s="156">
        <f t="shared" si="5"/>
        <v>0</v>
      </c>
      <c r="BH38" s="156">
        <f t="shared" si="5"/>
        <v>0</v>
      </c>
      <c r="BI38" s="156">
        <f t="shared" si="5"/>
        <v>0</v>
      </c>
      <c r="BJ38" s="159">
        <f t="shared" si="13"/>
        <v>9800</v>
      </c>
      <c r="BK38" s="192"/>
      <c r="BL38" s="156">
        <v>13</v>
      </c>
      <c r="BM38" s="156">
        <f t="shared" si="6"/>
        <v>0</v>
      </c>
      <c r="BN38" s="156">
        <f t="shared" si="6"/>
        <v>0</v>
      </c>
      <c r="BO38" s="156">
        <f t="shared" si="6"/>
        <v>0</v>
      </c>
      <c r="BP38" s="156">
        <f t="shared" si="6"/>
        <v>0</v>
      </c>
      <c r="BQ38" s="156">
        <f t="shared" si="6"/>
        <v>0</v>
      </c>
      <c r="BR38" s="156">
        <f t="shared" si="6"/>
        <v>0</v>
      </c>
      <c r="BS38" s="156">
        <f t="shared" si="6"/>
        <v>0</v>
      </c>
      <c r="BT38" s="156">
        <f t="shared" si="6"/>
        <v>0</v>
      </c>
      <c r="BU38" s="156">
        <f t="shared" si="6"/>
        <v>0</v>
      </c>
      <c r="BV38" s="156">
        <f t="shared" si="6"/>
        <v>0</v>
      </c>
      <c r="BW38" s="156">
        <f t="shared" si="6"/>
        <v>0</v>
      </c>
      <c r="BX38" s="156">
        <f t="shared" si="6"/>
        <v>0</v>
      </c>
      <c r="BY38" s="156">
        <f t="shared" si="6"/>
        <v>0</v>
      </c>
      <c r="BZ38" s="156">
        <f t="shared" si="6"/>
        <v>0</v>
      </c>
      <c r="CA38" s="156">
        <f t="shared" si="6"/>
        <v>0</v>
      </c>
      <c r="CB38" s="156">
        <f t="shared" si="7"/>
        <v>0</v>
      </c>
      <c r="CC38" s="156">
        <f t="shared" si="7"/>
        <v>0</v>
      </c>
      <c r="CD38" s="156">
        <f t="shared" si="7"/>
        <v>0</v>
      </c>
      <c r="CE38" s="159">
        <f t="shared" si="14"/>
        <v>0</v>
      </c>
      <c r="CF38" s="192"/>
      <c r="CG38" s="156">
        <v>13</v>
      </c>
      <c r="CH38" s="156">
        <f t="shared" si="8"/>
        <v>50000</v>
      </c>
      <c r="CI38" s="156">
        <f t="shared" si="8"/>
        <v>0</v>
      </c>
      <c r="CJ38" s="156">
        <f t="shared" si="8"/>
        <v>0</v>
      </c>
      <c r="CK38" s="156">
        <f t="shared" si="8"/>
        <v>70000</v>
      </c>
      <c r="CL38" s="156">
        <f t="shared" si="8"/>
        <v>192500</v>
      </c>
      <c r="CM38" s="156">
        <f t="shared" si="8"/>
        <v>105000</v>
      </c>
      <c r="CN38" s="156">
        <f t="shared" si="8"/>
        <v>50000</v>
      </c>
      <c r="CO38" s="156">
        <f t="shared" si="8"/>
        <v>0</v>
      </c>
      <c r="CP38" s="156">
        <f t="shared" si="8"/>
        <v>0</v>
      </c>
      <c r="CQ38" s="156">
        <f t="shared" si="8"/>
        <v>0</v>
      </c>
      <c r="CR38" s="156">
        <f t="shared" si="8"/>
        <v>0</v>
      </c>
      <c r="CS38" s="156">
        <f t="shared" si="8"/>
        <v>0</v>
      </c>
      <c r="CT38" s="156">
        <f t="shared" si="8"/>
        <v>0</v>
      </c>
      <c r="CU38" s="156">
        <f t="shared" si="8"/>
        <v>0</v>
      </c>
      <c r="CV38" s="156">
        <f t="shared" si="8"/>
        <v>65000</v>
      </c>
      <c r="CW38" s="156">
        <f t="shared" si="9"/>
        <v>0</v>
      </c>
      <c r="CX38" s="156">
        <f t="shared" si="9"/>
        <v>0</v>
      </c>
      <c r="CY38" s="156">
        <f t="shared" si="9"/>
        <v>0</v>
      </c>
      <c r="CZ38" s="159">
        <f t="shared" si="15"/>
        <v>532500</v>
      </c>
      <c r="DA38" s="220"/>
      <c r="DB38" s="220"/>
      <c r="DC38" s="220">
        <f t="shared" si="16"/>
        <v>542300</v>
      </c>
    </row>
    <row r="39" spans="1:107" x14ac:dyDescent="0.25">
      <c r="A39" s="156">
        <v>14</v>
      </c>
      <c r="B39" s="156">
        <f t="shared" si="0"/>
        <v>0</v>
      </c>
      <c r="C39" s="156">
        <f t="shared" si="0"/>
        <v>0</v>
      </c>
      <c r="D39" s="156">
        <f t="shared" si="0"/>
        <v>0</v>
      </c>
      <c r="E39" s="156">
        <f t="shared" si="0"/>
        <v>0</v>
      </c>
      <c r="F39" s="156">
        <f t="shared" si="0"/>
        <v>0</v>
      </c>
      <c r="G39" s="156">
        <f t="shared" si="0"/>
        <v>0</v>
      </c>
      <c r="H39" s="156">
        <f t="shared" si="0"/>
        <v>0</v>
      </c>
      <c r="I39" s="156">
        <f t="shared" si="0"/>
        <v>0</v>
      </c>
      <c r="J39" s="156">
        <f t="shared" si="0"/>
        <v>0</v>
      </c>
      <c r="K39" s="156">
        <f t="shared" si="0"/>
        <v>0</v>
      </c>
      <c r="L39" s="156">
        <f t="shared" si="1"/>
        <v>0</v>
      </c>
      <c r="M39" s="156">
        <f t="shared" si="1"/>
        <v>0</v>
      </c>
      <c r="N39" s="156">
        <f t="shared" si="1"/>
        <v>0</v>
      </c>
      <c r="O39" s="156">
        <f t="shared" si="1"/>
        <v>0</v>
      </c>
      <c r="P39" s="156">
        <f t="shared" si="1"/>
        <v>0</v>
      </c>
      <c r="Q39" s="156">
        <f t="shared" si="1"/>
        <v>0</v>
      </c>
      <c r="R39" s="156">
        <f t="shared" si="1"/>
        <v>0</v>
      </c>
      <c r="S39" s="156">
        <f t="shared" si="1"/>
        <v>0</v>
      </c>
      <c r="T39" s="159">
        <f t="shared" si="10"/>
        <v>0</v>
      </c>
      <c r="U39" s="192"/>
      <c r="V39" s="156">
        <v>14</v>
      </c>
      <c r="W39" s="156">
        <f t="shared" si="11"/>
        <v>0</v>
      </c>
      <c r="X39" s="156">
        <f t="shared" si="11"/>
        <v>0</v>
      </c>
      <c r="Y39" s="156">
        <f t="shared" si="11"/>
        <v>0</v>
      </c>
      <c r="Z39" s="156">
        <f t="shared" si="11"/>
        <v>0</v>
      </c>
      <c r="AA39" s="156">
        <f t="shared" si="11"/>
        <v>0</v>
      </c>
      <c r="AB39" s="156">
        <f t="shared" si="11"/>
        <v>0</v>
      </c>
      <c r="AC39" s="156">
        <f t="shared" si="11"/>
        <v>0</v>
      </c>
      <c r="AD39" s="156">
        <f t="shared" si="11"/>
        <v>0</v>
      </c>
      <c r="AE39" s="156">
        <f t="shared" si="11"/>
        <v>0</v>
      </c>
      <c r="AF39" s="156">
        <f t="shared" si="11"/>
        <v>0</v>
      </c>
      <c r="AG39" s="156">
        <f t="shared" si="11"/>
        <v>0</v>
      </c>
      <c r="AH39" s="156">
        <f t="shared" si="11"/>
        <v>0</v>
      </c>
      <c r="AI39" s="156">
        <f t="shared" si="11"/>
        <v>0</v>
      </c>
      <c r="AJ39" s="156">
        <f t="shared" si="11"/>
        <v>0</v>
      </c>
      <c r="AK39" s="156">
        <f t="shared" si="11"/>
        <v>0</v>
      </c>
      <c r="AL39" s="156">
        <f t="shared" si="3"/>
        <v>0</v>
      </c>
      <c r="AM39" s="156">
        <f t="shared" si="3"/>
        <v>0</v>
      </c>
      <c r="AN39" s="156">
        <f t="shared" si="3"/>
        <v>0</v>
      </c>
      <c r="AO39" s="159">
        <f t="shared" si="12"/>
        <v>0</v>
      </c>
      <c r="AP39" s="192"/>
      <c r="AQ39" s="156">
        <v>14</v>
      </c>
      <c r="AR39" s="156">
        <f t="shared" si="4"/>
        <v>0</v>
      </c>
      <c r="AS39" s="156">
        <f t="shared" si="4"/>
        <v>0</v>
      </c>
      <c r="AT39" s="156">
        <f t="shared" si="4"/>
        <v>0</v>
      </c>
      <c r="AU39" s="156">
        <f t="shared" si="4"/>
        <v>0</v>
      </c>
      <c r="AV39" s="156">
        <f t="shared" si="4"/>
        <v>0</v>
      </c>
      <c r="AW39" s="156">
        <f t="shared" si="4"/>
        <v>0</v>
      </c>
      <c r="AX39" s="156">
        <f t="shared" si="4"/>
        <v>0</v>
      </c>
      <c r="AY39" s="156">
        <f t="shared" si="4"/>
        <v>0</v>
      </c>
      <c r="AZ39" s="156">
        <f t="shared" si="4"/>
        <v>0</v>
      </c>
      <c r="BA39" s="156">
        <f t="shared" si="4"/>
        <v>0</v>
      </c>
      <c r="BB39" s="156">
        <f t="shared" si="4"/>
        <v>0</v>
      </c>
      <c r="BC39" s="156">
        <f t="shared" si="4"/>
        <v>0</v>
      </c>
      <c r="BD39" s="156">
        <f t="shared" si="4"/>
        <v>0</v>
      </c>
      <c r="BE39" s="156">
        <f t="shared" si="4"/>
        <v>0</v>
      </c>
      <c r="BF39" s="156">
        <f t="shared" si="4"/>
        <v>0</v>
      </c>
      <c r="BG39" s="156">
        <f t="shared" si="5"/>
        <v>0</v>
      </c>
      <c r="BH39" s="156">
        <f t="shared" si="5"/>
        <v>0</v>
      </c>
      <c r="BI39" s="156">
        <f t="shared" si="5"/>
        <v>0</v>
      </c>
      <c r="BJ39" s="159">
        <f t="shared" si="13"/>
        <v>0</v>
      </c>
      <c r="BK39" s="192"/>
      <c r="BL39" s="156">
        <v>14</v>
      </c>
      <c r="BM39" s="156">
        <f t="shared" si="6"/>
        <v>0</v>
      </c>
      <c r="BN39" s="156">
        <f t="shared" si="6"/>
        <v>0</v>
      </c>
      <c r="BO39" s="156">
        <f t="shared" si="6"/>
        <v>0</v>
      </c>
      <c r="BP39" s="156">
        <f t="shared" si="6"/>
        <v>0</v>
      </c>
      <c r="BQ39" s="156">
        <f t="shared" si="6"/>
        <v>0</v>
      </c>
      <c r="BR39" s="156">
        <f t="shared" si="6"/>
        <v>0</v>
      </c>
      <c r="BS39" s="156">
        <f t="shared" si="6"/>
        <v>0</v>
      </c>
      <c r="BT39" s="156">
        <f t="shared" si="6"/>
        <v>0</v>
      </c>
      <c r="BU39" s="156">
        <f t="shared" si="6"/>
        <v>0</v>
      </c>
      <c r="BV39" s="156">
        <f t="shared" si="6"/>
        <v>0</v>
      </c>
      <c r="BW39" s="156">
        <f t="shared" si="6"/>
        <v>0</v>
      </c>
      <c r="BX39" s="156">
        <f t="shared" si="6"/>
        <v>0</v>
      </c>
      <c r="BY39" s="156">
        <f t="shared" si="6"/>
        <v>0</v>
      </c>
      <c r="BZ39" s="156">
        <f t="shared" si="6"/>
        <v>0</v>
      </c>
      <c r="CA39" s="156">
        <f t="shared" si="6"/>
        <v>0</v>
      </c>
      <c r="CB39" s="156">
        <f t="shared" si="7"/>
        <v>0</v>
      </c>
      <c r="CC39" s="156">
        <f t="shared" si="7"/>
        <v>0</v>
      </c>
      <c r="CD39" s="156">
        <f t="shared" si="7"/>
        <v>0</v>
      </c>
      <c r="CE39" s="159">
        <f t="shared" si="14"/>
        <v>0</v>
      </c>
      <c r="CF39" s="192"/>
      <c r="CG39" s="156">
        <v>14</v>
      </c>
      <c r="CH39" s="156">
        <f t="shared" si="8"/>
        <v>50000</v>
      </c>
      <c r="CI39" s="156">
        <f t="shared" si="8"/>
        <v>0</v>
      </c>
      <c r="CJ39" s="156">
        <f t="shared" si="8"/>
        <v>0</v>
      </c>
      <c r="CK39" s="156">
        <f t="shared" si="8"/>
        <v>70000</v>
      </c>
      <c r="CL39" s="156">
        <f t="shared" si="8"/>
        <v>192500</v>
      </c>
      <c r="CM39" s="156">
        <f t="shared" si="8"/>
        <v>105000</v>
      </c>
      <c r="CN39" s="156">
        <f t="shared" si="8"/>
        <v>50000</v>
      </c>
      <c r="CO39" s="156">
        <f t="shared" si="8"/>
        <v>0</v>
      </c>
      <c r="CP39" s="156">
        <f t="shared" si="8"/>
        <v>0</v>
      </c>
      <c r="CQ39" s="156">
        <f t="shared" si="8"/>
        <v>0</v>
      </c>
      <c r="CR39" s="156">
        <f t="shared" si="8"/>
        <v>0</v>
      </c>
      <c r="CS39" s="156">
        <f t="shared" si="8"/>
        <v>0</v>
      </c>
      <c r="CT39" s="156">
        <f t="shared" si="8"/>
        <v>0</v>
      </c>
      <c r="CU39" s="156">
        <f t="shared" si="8"/>
        <v>0</v>
      </c>
      <c r="CV39" s="156">
        <f t="shared" si="8"/>
        <v>0</v>
      </c>
      <c r="CW39" s="156">
        <f t="shared" si="9"/>
        <v>0</v>
      </c>
      <c r="CX39" s="156">
        <f t="shared" si="9"/>
        <v>0</v>
      </c>
      <c r="CY39" s="156">
        <f t="shared" si="9"/>
        <v>0</v>
      </c>
      <c r="CZ39" s="159">
        <f t="shared" si="15"/>
        <v>467500</v>
      </c>
      <c r="DA39" s="220"/>
      <c r="DB39" s="220"/>
      <c r="DC39" s="220">
        <f t="shared" si="16"/>
        <v>467500</v>
      </c>
    </row>
    <row r="40" spans="1:107" x14ac:dyDescent="0.25">
      <c r="A40" s="156">
        <v>15</v>
      </c>
      <c r="B40" s="156">
        <f t="shared" si="0"/>
        <v>0</v>
      </c>
      <c r="C40" s="156">
        <f t="shared" si="0"/>
        <v>0</v>
      </c>
      <c r="D40" s="156">
        <f t="shared" si="0"/>
        <v>0</v>
      </c>
      <c r="E40" s="156">
        <f t="shared" si="0"/>
        <v>0</v>
      </c>
      <c r="F40" s="156">
        <f t="shared" si="0"/>
        <v>0</v>
      </c>
      <c r="G40" s="156">
        <f t="shared" si="0"/>
        <v>0</v>
      </c>
      <c r="H40" s="156">
        <f t="shared" si="0"/>
        <v>0</v>
      </c>
      <c r="I40" s="156">
        <f t="shared" si="0"/>
        <v>0</v>
      </c>
      <c r="J40" s="156">
        <f t="shared" si="0"/>
        <v>0</v>
      </c>
      <c r="K40" s="156">
        <f t="shared" si="0"/>
        <v>0</v>
      </c>
      <c r="L40" s="156">
        <f t="shared" si="1"/>
        <v>0</v>
      </c>
      <c r="M40" s="156">
        <f t="shared" si="1"/>
        <v>0</v>
      </c>
      <c r="N40" s="156">
        <f t="shared" si="1"/>
        <v>0</v>
      </c>
      <c r="O40" s="156">
        <f t="shared" si="1"/>
        <v>0</v>
      </c>
      <c r="P40" s="156">
        <f t="shared" si="1"/>
        <v>0</v>
      </c>
      <c r="Q40" s="156">
        <f t="shared" si="1"/>
        <v>0</v>
      </c>
      <c r="R40" s="156">
        <f t="shared" si="1"/>
        <v>0</v>
      </c>
      <c r="S40" s="156">
        <f t="shared" si="1"/>
        <v>0</v>
      </c>
      <c r="T40" s="159">
        <f t="shared" si="10"/>
        <v>0</v>
      </c>
      <c r="U40" s="192"/>
      <c r="V40" s="156">
        <v>15</v>
      </c>
      <c r="W40" s="156">
        <f t="shared" si="11"/>
        <v>0</v>
      </c>
      <c r="X40" s="156">
        <f t="shared" si="11"/>
        <v>0</v>
      </c>
      <c r="Y40" s="156">
        <f t="shared" si="11"/>
        <v>0</v>
      </c>
      <c r="Z40" s="156">
        <f t="shared" si="11"/>
        <v>0</v>
      </c>
      <c r="AA40" s="156">
        <f t="shared" si="11"/>
        <v>0</v>
      </c>
      <c r="AB40" s="156">
        <f t="shared" si="11"/>
        <v>0</v>
      </c>
      <c r="AC40" s="156">
        <f t="shared" si="11"/>
        <v>0</v>
      </c>
      <c r="AD40" s="156">
        <f t="shared" si="11"/>
        <v>0</v>
      </c>
      <c r="AE40" s="156">
        <f t="shared" si="11"/>
        <v>0</v>
      </c>
      <c r="AF40" s="156">
        <f t="shared" si="11"/>
        <v>0</v>
      </c>
      <c r="AG40" s="156">
        <f t="shared" si="11"/>
        <v>0</v>
      </c>
      <c r="AH40" s="156">
        <f t="shared" si="11"/>
        <v>0</v>
      </c>
      <c r="AI40" s="156">
        <f t="shared" si="11"/>
        <v>0</v>
      </c>
      <c r="AJ40" s="156">
        <f t="shared" si="11"/>
        <v>0</v>
      </c>
      <c r="AK40" s="156">
        <f t="shared" si="11"/>
        <v>0</v>
      </c>
      <c r="AL40" s="156">
        <f t="shared" si="3"/>
        <v>0</v>
      </c>
      <c r="AM40" s="156">
        <f t="shared" si="3"/>
        <v>0</v>
      </c>
      <c r="AN40" s="156">
        <f t="shared" si="3"/>
        <v>0</v>
      </c>
      <c r="AO40" s="159">
        <f t="shared" si="12"/>
        <v>0</v>
      </c>
      <c r="AP40" s="192"/>
      <c r="AQ40" s="156">
        <v>15</v>
      </c>
      <c r="AR40" s="156">
        <f t="shared" si="4"/>
        <v>0</v>
      </c>
      <c r="AS40" s="156">
        <f t="shared" si="4"/>
        <v>0</v>
      </c>
      <c r="AT40" s="156">
        <f t="shared" si="4"/>
        <v>0</v>
      </c>
      <c r="AU40" s="156">
        <f t="shared" si="4"/>
        <v>0</v>
      </c>
      <c r="AV40" s="156">
        <f t="shared" si="4"/>
        <v>7000</v>
      </c>
      <c r="AW40" s="156">
        <f t="shared" si="4"/>
        <v>0</v>
      </c>
      <c r="AX40" s="156">
        <f t="shared" si="4"/>
        <v>2800</v>
      </c>
      <c r="AY40" s="156">
        <f t="shared" si="4"/>
        <v>0</v>
      </c>
      <c r="AZ40" s="156">
        <f t="shared" si="4"/>
        <v>0</v>
      </c>
      <c r="BA40" s="156">
        <f t="shared" si="4"/>
        <v>0</v>
      </c>
      <c r="BB40" s="156">
        <f t="shared" si="4"/>
        <v>0</v>
      </c>
      <c r="BC40" s="156">
        <f t="shared" si="4"/>
        <v>0</v>
      </c>
      <c r="BD40" s="156">
        <f t="shared" si="4"/>
        <v>0</v>
      </c>
      <c r="BE40" s="156">
        <f t="shared" si="4"/>
        <v>0</v>
      </c>
      <c r="BF40" s="156">
        <f t="shared" si="4"/>
        <v>0</v>
      </c>
      <c r="BG40" s="156">
        <f t="shared" si="5"/>
        <v>0</v>
      </c>
      <c r="BH40" s="156">
        <f t="shared" si="5"/>
        <v>0</v>
      </c>
      <c r="BI40" s="156">
        <f t="shared" si="5"/>
        <v>0</v>
      </c>
      <c r="BJ40" s="159">
        <f t="shared" si="13"/>
        <v>9800</v>
      </c>
      <c r="BK40" s="192"/>
      <c r="BL40" s="156">
        <v>15</v>
      </c>
      <c r="BM40" s="156">
        <f t="shared" si="6"/>
        <v>0</v>
      </c>
      <c r="BN40" s="156">
        <f t="shared" si="6"/>
        <v>0</v>
      </c>
      <c r="BO40" s="156">
        <f t="shared" si="6"/>
        <v>0</v>
      </c>
      <c r="BP40" s="156">
        <f t="shared" si="6"/>
        <v>0</v>
      </c>
      <c r="BQ40" s="156">
        <f t="shared" si="6"/>
        <v>0</v>
      </c>
      <c r="BR40" s="156">
        <f t="shared" si="6"/>
        <v>0</v>
      </c>
      <c r="BS40" s="156">
        <f t="shared" si="6"/>
        <v>0</v>
      </c>
      <c r="BT40" s="156">
        <f t="shared" si="6"/>
        <v>0</v>
      </c>
      <c r="BU40" s="156">
        <f t="shared" si="6"/>
        <v>0</v>
      </c>
      <c r="BV40" s="156">
        <f t="shared" si="6"/>
        <v>0</v>
      </c>
      <c r="BW40" s="156">
        <f t="shared" si="6"/>
        <v>0</v>
      </c>
      <c r="BX40" s="156">
        <f t="shared" si="6"/>
        <v>0</v>
      </c>
      <c r="BY40" s="156">
        <f t="shared" si="6"/>
        <v>0</v>
      </c>
      <c r="BZ40" s="156">
        <f t="shared" si="6"/>
        <v>0</v>
      </c>
      <c r="CA40" s="156">
        <f t="shared" si="6"/>
        <v>0</v>
      </c>
      <c r="CB40" s="156">
        <f t="shared" si="7"/>
        <v>0</v>
      </c>
      <c r="CC40" s="156">
        <f t="shared" si="7"/>
        <v>0</v>
      </c>
      <c r="CD40" s="156">
        <f t="shared" si="7"/>
        <v>0</v>
      </c>
      <c r="CE40" s="159">
        <f t="shared" si="14"/>
        <v>0</v>
      </c>
      <c r="CF40" s="192"/>
      <c r="CG40" s="156">
        <v>15</v>
      </c>
      <c r="CH40" s="156">
        <f t="shared" si="8"/>
        <v>50000</v>
      </c>
      <c r="CI40" s="156">
        <f t="shared" si="8"/>
        <v>0</v>
      </c>
      <c r="CJ40" s="156">
        <f t="shared" si="8"/>
        <v>0</v>
      </c>
      <c r="CK40" s="156">
        <f t="shared" si="8"/>
        <v>70000</v>
      </c>
      <c r="CL40" s="156">
        <f t="shared" si="8"/>
        <v>192500</v>
      </c>
      <c r="CM40" s="156">
        <f t="shared" si="8"/>
        <v>105000</v>
      </c>
      <c r="CN40" s="156">
        <f t="shared" si="8"/>
        <v>50000</v>
      </c>
      <c r="CO40" s="156">
        <f t="shared" si="8"/>
        <v>0</v>
      </c>
      <c r="CP40" s="156">
        <f t="shared" si="8"/>
        <v>0</v>
      </c>
      <c r="CQ40" s="156">
        <f t="shared" si="8"/>
        <v>0</v>
      </c>
      <c r="CR40" s="156">
        <f t="shared" si="8"/>
        <v>0</v>
      </c>
      <c r="CS40" s="156">
        <f t="shared" si="8"/>
        <v>0</v>
      </c>
      <c r="CT40" s="156">
        <f t="shared" si="8"/>
        <v>0</v>
      </c>
      <c r="CU40" s="156">
        <f t="shared" si="8"/>
        <v>0</v>
      </c>
      <c r="CV40" s="156">
        <f t="shared" si="8"/>
        <v>65000</v>
      </c>
      <c r="CW40" s="156">
        <f t="shared" si="9"/>
        <v>0</v>
      </c>
      <c r="CX40" s="156">
        <f t="shared" si="9"/>
        <v>0</v>
      </c>
      <c r="CY40" s="156">
        <f t="shared" si="9"/>
        <v>0</v>
      </c>
      <c r="CZ40" s="159">
        <f t="shared" si="15"/>
        <v>532500</v>
      </c>
      <c r="DA40" s="220"/>
      <c r="DB40" s="220"/>
      <c r="DC40" s="220">
        <f t="shared" si="16"/>
        <v>542300</v>
      </c>
    </row>
    <row r="41" spans="1:107" x14ac:dyDescent="0.25">
      <c r="A41" s="156">
        <v>16</v>
      </c>
      <c r="B41" s="156">
        <f t="shared" si="0"/>
        <v>0</v>
      </c>
      <c r="C41" s="156">
        <f t="shared" si="0"/>
        <v>0</v>
      </c>
      <c r="D41" s="156">
        <f t="shared" si="0"/>
        <v>0</v>
      </c>
      <c r="E41" s="156">
        <f t="shared" si="0"/>
        <v>0</v>
      </c>
      <c r="F41" s="156">
        <f t="shared" si="0"/>
        <v>0</v>
      </c>
      <c r="G41" s="156">
        <f t="shared" si="0"/>
        <v>0</v>
      </c>
      <c r="H41" s="156">
        <f t="shared" si="0"/>
        <v>0</v>
      </c>
      <c r="I41" s="156">
        <f t="shared" si="0"/>
        <v>0</v>
      </c>
      <c r="J41" s="156">
        <f t="shared" si="0"/>
        <v>0</v>
      </c>
      <c r="K41" s="156">
        <f t="shared" si="0"/>
        <v>0</v>
      </c>
      <c r="L41" s="156">
        <f t="shared" si="1"/>
        <v>0</v>
      </c>
      <c r="M41" s="156">
        <f t="shared" si="1"/>
        <v>0</v>
      </c>
      <c r="N41" s="156">
        <f t="shared" si="1"/>
        <v>0</v>
      </c>
      <c r="O41" s="156">
        <f t="shared" si="1"/>
        <v>0</v>
      </c>
      <c r="P41" s="156">
        <f t="shared" si="1"/>
        <v>0</v>
      </c>
      <c r="Q41" s="156">
        <f t="shared" si="1"/>
        <v>0</v>
      </c>
      <c r="R41" s="156">
        <f t="shared" si="1"/>
        <v>0</v>
      </c>
      <c r="S41" s="156">
        <f t="shared" si="1"/>
        <v>0</v>
      </c>
      <c r="T41" s="159">
        <f t="shared" si="10"/>
        <v>0</v>
      </c>
      <c r="U41" s="192"/>
      <c r="V41" s="156">
        <v>16</v>
      </c>
      <c r="W41" s="156">
        <f t="shared" si="11"/>
        <v>0</v>
      </c>
      <c r="X41" s="156">
        <f t="shared" si="11"/>
        <v>0</v>
      </c>
      <c r="Y41" s="156">
        <f t="shared" si="11"/>
        <v>0</v>
      </c>
      <c r="Z41" s="156">
        <f t="shared" si="11"/>
        <v>0</v>
      </c>
      <c r="AA41" s="156">
        <f t="shared" si="11"/>
        <v>0</v>
      </c>
      <c r="AB41" s="156">
        <f t="shared" si="11"/>
        <v>0</v>
      </c>
      <c r="AC41" s="156">
        <f t="shared" si="11"/>
        <v>0</v>
      </c>
      <c r="AD41" s="156">
        <f t="shared" si="11"/>
        <v>0</v>
      </c>
      <c r="AE41" s="156">
        <f t="shared" si="11"/>
        <v>0</v>
      </c>
      <c r="AF41" s="156">
        <f t="shared" si="11"/>
        <v>0</v>
      </c>
      <c r="AG41" s="156">
        <f t="shared" si="11"/>
        <v>0</v>
      </c>
      <c r="AH41" s="156">
        <f t="shared" si="11"/>
        <v>0</v>
      </c>
      <c r="AI41" s="156">
        <f t="shared" si="11"/>
        <v>0</v>
      </c>
      <c r="AJ41" s="156">
        <f t="shared" si="11"/>
        <v>0</v>
      </c>
      <c r="AK41" s="156">
        <f t="shared" si="11"/>
        <v>0</v>
      </c>
      <c r="AL41" s="156">
        <f t="shared" si="3"/>
        <v>0</v>
      </c>
      <c r="AM41" s="156">
        <f t="shared" si="3"/>
        <v>0</v>
      </c>
      <c r="AN41" s="156">
        <f t="shared" si="3"/>
        <v>0</v>
      </c>
      <c r="AO41" s="159">
        <f t="shared" si="12"/>
        <v>0</v>
      </c>
      <c r="AP41" s="192"/>
      <c r="AQ41" s="156">
        <v>16</v>
      </c>
      <c r="AR41" s="156">
        <f t="shared" si="4"/>
        <v>0</v>
      </c>
      <c r="AS41" s="156">
        <f t="shared" si="4"/>
        <v>0</v>
      </c>
      <c r="AT41" s="156">
        <f t="shared" si="4"/>
        <v>0</v>
      </c>
      <c r="AU41" s="156">
        <f t="shared" si="4"/>
        <v>0</v>
      </c>
      <c r="AV41" s="156">
        <f t="shared" si="4"/>
        <v>0</v>
      </c>
      <c r="AW41" s="156">
        <f t="shared" si="4"/>
        <v>0</v>
      </c>
      <c r="AX41" s="156">
        <f t="shared" si="4"/>
        <v>0</v>
      </c>
      <c r="AY41" s="156">
        <f t="shared" si="4"/>
        <v>0</v>
      </c>
      <c r="AZ41" s="156">
        <f t="shared" si="4"/>
        <v>0</v>
      </c>
      <c r="BA41" s="156">
        <f t="shared" si="4"/>
        <v>0</v>
      </c>
      <c r="BB41" s="156">
        <f t="shared" si="4"/>
        <v>0</v>
      </c>
      <c r="BC41" s="156">
        <f t="shared" si="4"/>
        <v>0</v>
      </c>
      <c r="BD41" s="156">
        <f t="shared" si="4"/>
        <v>0</v>
      </c>
      <c r="BE41" s="156">
        <f t="shared" si="4"/>
        <v>0</v>
      </c>
      <c r="BF41" s="156">
        <f t="shared" si="4"/>
        <v>0</v>
      </c>
      <c r="BG41" s="156">
        <f t="shared" si="5"/>
        <v>0</v>
      </c>
      <c r="BH41" s="156">
        <f t="shared" si="5"/>
        <v>0</v>
      </c>
      <c r="BI41" s="156">
        <f t="shared" si="5"/>
        <v>0</v>
      </c>
      <c r="BJ41" s="159">
        <f t="shared" si="13"/>
        <v>0</v>
      </c>
      <c r="BK41" s="192"/>
      <c r="BL41" s="156">
        <v>16</v>
      </c>
      <c r="BM41" s="156">
        <f t="shared" si="6"/>
        <v>0</v>
      </c>
      <c r="BN41" s="156">
        <f t="shared" si="6"/>
        <v>0</v>
      </c>
      <c r="BO41" s="156">
        <f t="shared" si="6"/>
        <v>0</v>
      </c>
      <c r="BP41" s="156">
        <f t="shared" si="6"/>
        <v>0</v>
      </c>
      <c r="BQ41" s="156">
        <f t="shared" si="6"/>
        <v>0</v>
      </c>
      <c r="BR41" s="156">
        <f t="shared" si="6"/>
        <v>0</v>
      </c>
      <c r="BS41" s="156">
        <f t="shared" si="6"/>
        <v>0</v>
      </c>
      <c r="BT41" s="156">
        <f t="shared" si="6"/>
        <v>0</v>
      </c>
      <c r="BU41" s="156">
        <f t="shared" si="6"/>
        <v>0</v>
      </c>
      <c r="BV41" s="156">
        <f t="shared" si="6"/>
        <v>0</v>
      </c>
      <c r="BW41" s="156">
        <f t="shared" si="6"/>
        <v>0</v>
      </c>
      <c r="BX41" s="156">
        <f t="shared" si="6"/>
        <v>0</v>
      </c>
      <c r="BY41" s="156">
        <f t="shared" si="6"/>
        <v>0</v>
      </c>
      <c r="BZ41" s="156">
        <f t="shared" si="6"/>
        <v>0</v>
      </c>
      <c r="CA41" s="156">
        <f t="shared" si="6"/>
        <v>0</v>
      </c>
      <c r="CB41" s="156">
        <f t="shared" si="7"/>
        <v>0</v>
      </c>
      <c r="CC41" s="156">
        <f t="shared" si="7"/>
        <v>0</v>
      </c>
      <c r="CD41" s="156">
        <f t="shared" si="7"/>
        <v>0</v>
      </c>
      <c r="CE41" s="159">
        <f t="shared" si="14"/>
        <v>0</v>
      </c>
      <c r="CF41" s="192"/>
      <c r="CG41" s="156">
        <v>16</v>
      </c>
      <c r="CH41" s="156">
        <f t="shared" si="8"/>
        <v>50000</v>
      </c>
      <c r="CI41" s="156">
        <f t="shared" si="8"/>
        <v>0</v>
      </c>
      <c r="CJ41" s="156">
        <f t="shared" si="8"/>
        <v>0</v>
      </c>
      <c r="CK41" s="156">
        <f t="shared" si="8"/>
        <v>70000</v>
      </c>
      <c r="CL41" s="156">
        <f t="shared" si="8"/>
        <v>192500</v>
      </c>
      <c r="CM41" s="156">
        <f t="shared" si="8"/>
        <v>105000</v>
      </c>
      <c r="CN41" s="156">
        <f t="shared" si="8"/>
        <v>50000</v>
      </c>
      <c r="CO41" s="156">
        <f t="shared" si="8"/>
        <v>0</v>
      </c>
      <c r="CP41" s="156">
        <f t="shared" si="8"/>
        <v>0</v>
      </c>
      <c r="CQ41" s="156">
        <f t="shared" si="8"/>
        <v>0</v>
      </c>
      <c r="CR41" s="156">
        <f t="shared" si="8"/>
        <v>0</v>
      </c>
      <c r="CS41" s="156">
        <f t="shared" si="8"/>
        <v>0</v>
      </c>
      <c r="CT41" s="156">
        <f t="shared" si="8"/>
        <v>0</v>
      </c>
      <c r="CU41" s="156">
        <f t="shared" si="8"/>
        <v>0</v>
      </c>
      <c r="CV41" s="156">
        <f t="shared" si="8"/>
        <v>0</v>
      </c>
      <c r="CW41" s="156">
        <f t="shared" si="9"/>
        <v>0</v>
      </c>
      <c r="CX41" s="156">
        <f t="shared" si="9"/>
        <v>0</v>
      </c>
      <c r="CY41" s="156">
        <f t="shared" si="9"/>
        <v>0</v>
      </c>
      <c r="CZ41" s="159">
        <f t="shared" si="15"/>
        <v>467500</v>
      </c>
      <c r="DA41" s="220"/>
      <c r="DB41" s="220"/>
      <c r="DC41" s="220">
        <f t="shared" si="16"/>
        <v>467500</v>
      </c>
    </row>
    <row r="42" spans="1:107" x14ac:dyDescent="0.25">
      <c r="A42" s="156">
        <v>17</v>
      </c>
      <c r="B42" s="156">
        <f t="shared" ref="B42:Q50" si="17">IF($A42&lt;B$19,0,IF($A42=B$19,B$18,IF($A42&gt;(((B$20-1)*B$21)+B$19),0,IF(ROUND(($A42-B$19)/B$21,0)=ROUND(($A42-B$19)/B$21,1),B$18,0))))</f>
        <v>0</v>
      </c>
      <c r="C42" s="156">
        <f t="shared" si="17"/>
        <v>0</v>
      </c>
      <c r="D42" s="156">
        <f t="shared" si="17"/>
        <v>0</v>
      </c>
      <c r="E42" s="156">
        <f t="shared" si="17"/>
        <v>0</v>
      </c>
      <c r="F42" s="156">
        <f t="shared" si="17"/>
        <v>0</v>
      </c>
      <c r="G42" s="156">
        <f t="shared" si="17"/>
        <v>0</v>
      </c>
      <c r="H42" s="156">
        <f t="shared" si="17"/>
        <v>0</v>
      </c>
      <c r="I42" s="156">
        <f t="shared" si="17"/>
        <v>0</v>
      </c>
      <c r="J42" s="156">
        <f t="shared" si="17"/>
        <v>0</v>
      </c>
      <c r="K42" s="156">
        <f t="shared" si="17"/>
        <v>0</v>
      </c>
      <c r="L42" s="156">
        <f t="shared" si="17"/>
        <v>0</v>
      </c>
      <c r="M42" s="156">
        <f t="shared" si="17"/>
        <v>0</v>
      </c>
      <c r="N42" s="156">
        <f t="shared" si="17"/>
        <v>0</v>
      </c>
      <c r="O42" s="156">
        <f t="shared" si="17"/>
        <v>0</v>
      </c>
      <c r="P42" s="156">
        <f t="shared" si="17"/>
        <v>0</v>
      </c>
      <c r="Q42" s="156">
        <f t="shared" si="17"/>
        <v>0</v>
      </c>
      <c r="R42" s="156">
        <f t="shared" ref="L42:S50" si="18">IF($A42&lt;R$19,0,IF($A42=R$19,R$18,IF($A42&gt;(((R$20-1)*R$21)+R$19),0,IF(ROUND(($A42-R$19)/R$21,0)=ROUND(($A42-R$19)/R$21,1),R$18,0))))</f>
        <v>0</v>
      </c>
      <c r="S42" s="156">
        <f t="shared" si="18"/>
        <v>0</v>
      </c>
      <c r="T42" s="159">
        <f t="shared" si="10"/>
        <v>0</v>
      </c>
      <c r="U42" s="192"/>
      <c r="V42" s="156">
        <v>17</v>
      </c>
      <c r="W42" s="156">
        <f t="shared" si="11"/>
        <v>0</v>
      </c>
      <c r="X42" s="156">
        <f t="shared" si="11"/>
        <v>0</v>
      </c>
      <c r="Y42" s="156">
        <f t="shared" si="11"/>
        <v>0</v>
      </c>
      <c r="Z42" s="156">
        <f t="shared" si="11"/>
        <v>0</v>
      </c>
      <c r="AA42" s="156">
        <f t="shared" si="11"/>
        <v>0</v>
      </c>
      <c r="AB42" s="156">
        <f t="shared" si="11"/>
        <v>0</v>
      </c>
      <c r="AC42" s="156">
        <f t="shared" si="11"/>
        <v>0</v>
      </c>
      <c r="AD42" s="156">
        <f t="shared" si="11"/>
        <v>0</v>
      </c>
      <c r="AE42" s="156">
        <f t="shared" si="11"/>
        <v>0</v>
      </c>
      <c r="AF42" s="156">
        <f t="shared" si="11"/>
        <v>0</v>
      </c>
      <c r="AG42" s="156">
        <f t="shared" si="11"/>
        <v>0</v>
      </c>
      <c r="AH42" s="156">
        <f t="shared" si="11"/>
        <v>0</v>
      </c>
      <c r="AI42" s="156">
        <f t="shared" si="11"/>
        <v>0</v>
      </c>
      <c r="AJ42" s="156">
        <f t="shared" si="11"/>
        <v>0</v>
      </c>
      <c r="AK42" s="156">
        <f t="shared" si="11"/>
        <v>0</v>
      </c>
      <c r="AL42" s="156">
        <f t="shared" si="11"/>
        <v>0</v>
      </c>
      <c r="AM42" s="156">
        <f t="shared" ref="AL42:AN50" si="19">IF($A42&lt;AM$19,0,IF($A42=AM$19,AM$18,IF($A42&gt;(((AM$20-1)*AM$21)+AM$19),0,IF(ROUND(($A42-AM$19)/AM$21,0)=ROUND(($A42-AM$19)/AM$21,1),AM$18,0))))</f>
        <v>0</v>
      </c>
      <c r="AN42" s="156">
        <f t="shared" si="19"/>
        <v>0</v>
      </c>
      <c r="AO42" s="159">
        <f t="shared" si="12"/>
        <v>0</v>
      </c>
      <c r="AP42" s="192"/>
      <c r="AQ42" s="156">
        <v>17</v>
      </c>
      <c r="AR42" s="156">
        <f t="shared" ref="AR42:BG50" si="20">IF($A42&lt;AR$19,0,IF($A42=AR$19,AR$18,IF($A42&gt;(((AR$20-1)*AR$21)+AR$19),0,IF(ROUND(($A42-AR$19)/AR$21,0)=ROUND(($A42-AR$19)/AR$21,1),AR$18,0))))</f>
        <v>0</v>
      </c>
      <c r="AS42" s="156">
        <f t="shared" si="20"/>
        <v>0</v>
      </c>
      <c r="AT42" s="156">
        <f t="shared" si="20"/>
        <v>0</v>
      </c>
      <c r="AU42" s="156">
        <f t="shared" si="20"/>
        <v>0</v>
      </c>
      <c r="AV42" s="156">
        <f t="shared" si="20"/>
        <v>7000</v>
      </c>
      <c r="AW42" s="156">
        <f t="shared" si="20"/>
        <v>0</v>
      </c>
      <c r="AX42" s="156">
        <f t="shared" si="20"/>
        <v>2800</v>
      </c>
      <c r="AY42" s="156">
        <f t="shared" si="20"/>
        <v>0</v>
      </c>
      <c r="AZ42" s="156">
        <f t="shared" si="20"/>
        <v>0</v>
      </c>
      <c r="BA42" s="156">
        <f t="shared" si="20"/>
        <v>0</v>
      </c>
      <c r="BB42" s="156">
        <f t="shared" si="20"/>
        <v>0</v>
      </c>
      <c r="BC42" s="156">
        <f t="shared" si="20"/>
        <v>0</v>
      </c>
      <c r="BD42" s="156">
        <f t="shared" si="20"/>
        <v>0</v>
      </c>
      <c r="BE42" s="156">
        <f t="shared" si="20"/>
        <v>0</v>
      </c>
      <c r="BF42" s="156">
        <f t="shared" si="20"/>
        <v>0</v>
      </c>
      <c r="BG42" s="156">
        <f t="shared" si="20"/>
        <v>0</v>
      </c>
      <c r="BH42" s="156">
        <f t="shared" ref="BG42:BI50" si="21">IF($A42&lt;BH$19,0,IF($A42=BH$19,BH$18,IF($A42&gt;(((BH$20-1)*BH$21)+BH$19),0,IF(ROUND(($A42-BH$19)/BH$21,0)=ROUND(($A42-BH$19)/BH$21,1),BH$18,0))))</f>
        <v>0</v>
      </c>
      <c r="BI42" s="156">
        <f t="shared" si="21"/>
        <v>0</v>
      </c>
      <c r="BJ42" s="159">
        <f t="shared" si="13"/>
        <v>9800</v>
      </c>
      <c r="BK42" s="192"/>
      <c r="BL42" s="156">
        <v>17</v>
      </c>
      <c r="BM42" s="156">
        <f t="shared" ref="BM42:CB50" si="22">IF($A42&lt;BM$19,0,IF($A42=BM$19,BM$18,IF($A42&gt;(((BM$20-1)*BM$21)+BM$19),0,IF(ROUND(($A42-BM$19)/BM$21,0)=ROUND(($A42-BM$19)/BM$21,1),BM$18,0))))</f>
        <v>0</v>
      </c>
      <c r="BN42" s="156">
        <f t="shared" si="22"/>
        <v>0</v>
      </c>
      <c r="BO42" s="156">
        <f t="shared" si="22"/>
        <v>0</v>
      </c>
      <c r="BP42" s="156">
        <f t="shared" si="22"/>
        <v>0</v>
      </c>
      <c r="BQ42" s="156">
        <f t="shared" si="22"/>
        <v>0</v>
      </c>
      <c r="BR42" s="156">
        <f t="shared" si="22"/>
        <v>0</v>
      </c>
      <c r="BS42" s="156">
        <f t="shared" si="22"/>
        <v>0</v>
      </c>
      <c r="BT42" s="156">
        <f t="shared" si="22"/>
        <v>0</v>
      </c>
      <c r="BU42" s="156">
        <f t="shared" si="22"/>
        <v>0</v>
      </c>
      <c r="BV42" s="156">
        <f t="shared" si="22"/>
        <v>0</v>
      </c>
      <c r="BW42" s="156">
        <f t="shared" si="22"/>
        <v>0</v>
      </c>
      <c r="BX42" s="156">
        <f t="shared" si="22"/>
        <v>0</v>
      </c>
      <c r="BY42" s="156">
        <f t="shared" si="22"/>
        <v>0</v>
      </c>
      <c r="BZ42" s="156">
        <f t="shared" si="22"/>
        <v>0</v>
      </c>
      <c r="CA42" s="156">
        <f t="shared" si="22"/>
        <v>0</v>
      </c>
      <c r="CB42" s="156">
        <f t="shared" si="22"/>
        <v>0</v>
      </c>
      <c r="CC42" s="156">
        <f t="shared" ref="CB42:CD50" si="23">IF($A42&lt;CC$19,0,IF($A42=CC$19,CC$18,IF($A42&gt;(((CC$20-1)*CC$21)+CC$19),0,IF(ROUND(($A42-CC$19)/CC$21,0)=ROUND(($A42-CC$19)/CC$21,1),CC$18,0))))</f>
        <v>0</v>
      </c>
      <c r="CD42" s="156">
        <f t="shared" si="23"/>
        <v>0</v>
      </c>
      <c r="CE42" s="159">
        <f t="shared" si="14"/>
        <v>0</v>
      </c>
      <c r="CF42" s="192"/>
      <c r="CG42" s="156">
        <v>17</v>
      </c>
      <c r="CH42" s="156">
        <f t="shared" ref="CH42:CW50" si="24">IF($A42&lt;CH$19,0,IF($A42=CH$19,CH$18,IF($A42&gt;(((CH$20-1)*CH$21)+CH$19),0,IF(ROUND(($A42-CH$19)/CH$21,0)=ROUND(($A42-CH$19)/CH$21,1),CH$18,0))))</f>
        <v>50000</v>
      </c>
      <c r="CI42" s="156">
        <f t="shared" si="24"/>
        <v>0</v>
      </c>
      <c r="CJ42" s="156">
        <f t="shared" si="24"/>
        <v>0</v>
      </c>
      <c r="CK42" s="156">
        <f t="shared" si="24"/>
        <v>70000</v>
      </c>
      <c r="CL42" s="156">
        <f t="shared" si="24"/>
        <v>192500</v>
      </c>
      <c r="CM42" s="156">
        <f t="shared" si="24"/>
        <v>105000</v>
      </c>
      <c r="CN42" s="156">
        <f t="shared" si="24"/>
        <v>50000</v>
      </c>
      <c r="CO42" s="156">
        <f t="shared" si="24"/>
        <v>0</v>
      </c>
      <c r="CP42" s="156">
        <f t="shared" si="24"/>
        <v>0</v>
      </c>
      <c r="CQ42" s="156">
        <f t="shared" si="24"/>
        <v>0</v>
      </c>
      <c r="CR42" s="156">
        <f t="shared" si="24"/>
        <v>0</v>
      </c>
      <c r="CS42" s="156">
        <f t="shared" si="24"/>
        <v>0</v>
      </c>
      <c r="CT42" s="156">
        <f t="shared" si="24"/>
        <v>0</v>
      </c>
      <c r="CU42" s="156">
        <f t="shared" si="24"/>
        <v>0</v>
      </c>
      <c r="CV42" s="156">
        <f t="shared" si="24"/>
        <v>65000</v>
      </c>
      <c r="CW42" s="156">
        <f t="shared" si="24"/>
        <v>0</v>
      </c>
      <c r="CX42" s="156">
        <f t="shared" ref="CW42:CY50" si="25">IF($A42&lt;CX$19,0,IF($A42=CX$19,CX$18,IF($A42&gt;(((CX$20-1)*CX$21)+CX$19),0,IF(ROUND(($A42-CX$19)/CX$21,0)=ROUND(($A42-CX$19)/CX$21,1),CX$18,0))))</f>
        <v>0</v>
      </c>
      <c r="CY42" s="156">
        <f t="shared" si="25"/>
        <v>0</v>
      </c>
      <c r="CZ42" s="159">
        <f t="shared" si="15"/>
        <v>532500</v>
      </c>
      <c r="DA42" s="220"/>
      <c r="DB42" s="220"/>
      <c r="DC42" s="220">
        <f t="shared" si="16"/>
        <v>542300</v>
      </c>
    </row>
    <row r="43" spans="1:107" x14ac:dyDescent="0.25">
      <c r="A43" s="156">
        <v>18</v>
      </c>
      <c r="B43" s="156">
        <f t="shared" si="17"/>
        <v>0</v>
      </c>
      <c r="C43" s="156">
        <f t="shared" si="17"/>
        <v>0</v>
      </c>
      <c r="D43" s="156">
        <f t="shared" si="17"/>
        <v>0</v>
      </c>
      <c r="E43" s="156">
        <f t="shared" si="17"/>
        <v>0</v>
      </c>
      <c r="F43" s="156">
        <f t="shared" si="17"/>
        <v>0</v>
      </c>
      <c r="G43" s="156">
        <f t="shared" si="17"/>
        <v>0</v>
      </c>
      <c r="H43" s="156">
        <f t="shared" si="17"/>
        <v>0</v>
      </c>
      <c r="I43" s="156">
        <f t="shared" si="17"/>
        <v>0</v>
      </c>
      <c r="J43" s="156">
        <f t="shared" si="17"/>
        <v>0</v>
      </c>
      <c r="K43" s="156">
        <f t="shared" si="17"/>
        <v>0</v>
      </c>
      <c r="L43" s="156">
        <f t="shared" si="18"/>
        <v>0</v>
      </c>
      <c r="M43" s="156">
        <f t="shared" si="18"/>
        <v>0</v>
      </c>
      <c r="N43" s="156">
        <f t="shared" si="18"/>
        <v>0</v>
      </c>
      <c r="O43" s="156">
        <f t="shared" si="18"/>
        <v>0</v>
      </c>
      <c r="P43" s="156">
        <f t="shared" si="18"/>
        <v>0</v>
      </c>
      <c r="Q43" s="156">
        <f t="shared" si="18"/>
        <v>0</v>
      </c>
      <c r="R43" s="156">
        <f t="shared" si="18"/>
        <v>0</v>
      </c>
      <c r="S43" s="156">
        <f t="shared" si="18"/>
        <v>0</v>
      </c>
      <c r="T43" s="159">
        <f t="shared" si="10"/>
        <v>0</v>
      </c>
      <c r="U43" s="192"/>
      <c r="V43" s="156">
        <v>18</v>
      </c>
      <c r="W43" s="156">
        <f t="shared" ref="W43:AK50" si="26">IF($A43&lt;W$19,0,IF($A43=W$19,W$18,IF($A43&gt;(((W$20-1)*W$21)+W$19),0,IF(ROUND(($A43-W$19)/W$21,0)=ROUND(($A43-W$19)/W$21,1),W$18,0))))</f>
        <v>0</v>
      </c>
      <c r="X43" s="156">
        <f t="shared" si="26"/>
        <v>0</v>
      </c>
      <c r="Y43" s="156">
        <f t="shared" si="26"/>
        <v>0</v>
      </c>
      <c r="Z43" s="156">
        <f t="shared" si="26"/>
        <v>0</v>
      </c>
      <c r="AA43" s="156">
        <f t="shared" si="26"/>
        <v>0</v>
      </c>
      <c r="AB43" s="156">
        <f t="shared" si="26"/>
        <v>0</v>
      </c>
      <c r="AC43" s="156">
        <f t="shared" si="26"/>
        <v>0</v>
      </c>
      <c r="AD43" s="156">
        <f t="shared" si="26"/>
        <v>0</v>
      </c>
      <c r="AE43" s="156">
        <f t="shared" si="26"/>
        <v>0</v>
      </c>
      <c r="AF43" s="156">
        <f t="shared" si="26"/>
        <v>0</v>
      </c>
      <c r="AG43" s="156">
        <f t="shared" si="26"/>
        <v>0</v>
      </c>
      <c r="AH43" s="156">
        <f t="shared" si="26"/>
        <v>0</v>
      </c>
      <c r="AI43" s="156">
        <f t="shared" si="26"/>
        <v>0</v>
      </c>
      <c r="AJ43" s="156">
        <f t="shared" si="26"/>
        <v>0</v>
      </c>
      <c r="AK43" s="156">
        <f t="shared" si="26"/>
        <v>0</v>
      </c>
      <c r="AL43" s="156">
        <f t="shared" si="19"/>
        <v>0</v>
      </c>
      <c r="AM43" s="156">
        <f t="shared" si="19"/>
        <v>0</v>
      </c>
      <c r="AN43" s="156">
        <f t="shared" si="19"/>
        <v>0</v>
      </c>
      <c r="AO43" s="159">
        <f t="shared" si="12"/>
        <v>0</v>
      </c>
      <c r="AP43" s="192"/>
      <c r="AQ43" s="156">
        <v>18</v>
      </c>
      <c r="AR43" s="156">
        <f t="shared" si="20"/>
        <v>0</v>
      </c>
      <c r="AS43" s="156">
        <f t="shared" si="20"/>
        <v>0</v>
      </c>
      <c r="AT43" s="156">
        <f t="shared" si="20"/>
        <v>0</v>
      </c>
      <c r="AU43" s="156">
        <f t="shared" si="20"/>
        <v>0</v>
      </c>
      <c r="AV43" s="156">
        <f t="shared" si="20"/>
        <v>0</v>
      </c>
      <c r="AW43" s="156">
        <f t="shared" si="20"/>
        <v>0</v>
      </c>
      <c r="AX43" s="156">
        <f t="shared" si="20"/>
        <v>0</v>
      </c>
      <c r="AY43" s="156">
        <f t="shared" si="20"/>
        <v>0</v>
      </c>
      <c r="AZ43" s="156">
        <f t="shared" si="20"/>
        <v>0</v>
      </c>
      <c r="BA43" s="156">
        <f t="shared" si="20"/>
        <v>0</v>
      </c>
      <c r="BB43" s="156">
        <f t="shared" si="20"/>
        <v>0</v>
      </c>
      <c r="BC43" s="156">
        <f t="shared" si="20"/>
        <v>0</v>
      </c>
      <c r="BD43" s="156">
        <f t="shared" si="20"/>
        <v>0</v>
      </c>
      <c r="BE43" s="156">
        <f t="shared" si="20"/>
        <v>0</v>
      </c>
      <c r="BF43" s="156">
        <f t="shared" si="20"/>
        <v>0</v>
      </c>
      <c r="BG43" s="156">
        <f t="shared" si="21"/>
        <v>0</v>
      </c>
      <c r="BH43" s="156">
        <f t="shared" si="21"/>
        <v>0</v>
      </c>
      <c r="BI43" s="156">
        <f t="shared" si="21"/>
        <v>0</v>
      </c>
      <c r="BJ43" s="159">
        <f t="shared" si="13"/>
        <v>0</v>
      </c>
      <c r="BK43" s="192"/>
      <c r="BL43" s="156">
        <v>18</v>
      </c>
      <c r="BM43" s="156">
        <f t="shared" si="22"/>
        <v>0</v>
      </c>
      <c r="BN43" s="156">
        <f t="shared" si="22"/>
        <v>0</v>
      </c>
      <c r="BO43" s="156">
        <f t="shared" si="22"/>
        <v>0</v>
      </c>
      <c r="BP43" s="156">
        <f t="shared" si="22"/>
        <v>0</v>
      </c>
      <c r="BQ43" s="156">
        <f t="shared" si="22"/>
        <v>0</v>
      </c>
      <c r="BR43" s="156">
        <f t="shared" si="22"/>
        <v>0</v>
      </c>
      <c r="BS43" s="156">
        <f t="shared" si="22"/>
        <v>0</v>
      </c>
      <c r="BT43" s="156">
        <f t="shared" si="22"/>
        <v>0</v>
      </c>
      <c r="BU43" s="156">
        <f t="shared" si="22"/>
        <v>0</v>
      </c>
      <c r="BV43" s="156">
        <f t="shared" si="22"/>
        <v>0</v>
      </c>
      <c r="BW43" s="156">
        <f t="shared" si="22"/>
        <v>0</v>
      </c>
      <c r="BX43" s="156">
        <f t="shared" si="22"/>
        <v>0</v>
      </c>
      <c r="BY43" s="156">
        <f t="shared" si="22"/>
        <v>0</v>
      </c>
      <c r="BZ43" s="156">
        <f t="shared" si="22"/>
        <v>0</v>
      </c>
      <c r="CA43" s="156">
        <f t="shared" si="22"/>
        <v>0</v>
      </c>
      <c r="CB43" s="156">
        <f t="shared" si="23"/>
        <v>0</v>
      </c>
      <c r="CC43" s="156">
        <f t="shared" si="23"/>
        <v>0</v>
      </c>
      <c r="CD43" s="156">
        <f t="shared" si="23"/>
        <v>0</v>
      </c>
      <c r="CE43" s="159">
        <f t="shared" si="14"/>
        <v>0</v>
      </c>
      <c r="CF43" s="192"/>
      <c r="CG43" s="156">
        <v>18</v>
      </c>
      <c r="CH43" s="156">
        <f t="shared" si="24"/>
        <v>50000</v>
      </c>
      <c r="CI43" s="156">
        <f t="shared" si="24"/>
        <v>0</v>
      </c>
      <c r="CJ43" s="156">
        <f t="shared" si="24"/>
        <v>0</v>
      </c>
      <c r="CK43" s="156">
        <f t="shared" si="24"/>
        <v>70000</v>
      </c>
      <c r="CL43" s="156">
        <f t="shared" si="24"/>
        <v>192500</v>
      </c>
      <c r="CM43" s="156">
        <f t="shared" si="24"/>
        <v>105000</v>
      </c>
      <c r="CN43" s="156">
        <f t="shared" si="24"/>
        <v>50000</v>
      </c>
      <c r="CO43" s="156">
        <f t="shared" si="24"/>
        <v>0</v>
      </c>
      <c r="CP43" s="156">
        <f t="shared" si="24"/>
        <v>0</v>
      </c>
      <c r="CQ43" s="156">
        <f t="shared" si="24"/>
        <v>0</v>
      </c>
      <c r="CR43" s="156">
        <f t="shared" si="24"/>
        <v>0</v>
      </c>
      <c r="CS43" s="156">
        <f t="shared" si="24"/>
        <v>0</v>
      </c>
      <c r="CT43" s="156">
        <f t="shared" si="24"/>
        <v>0</v>
      </c>
      <c r="CU43" s="156">
        <f t="shared" si="24"/>
        <v>0</v>
      </c>
      <c r="CV43" s="156">
        <f t="shared" si="24"/>
        <v>0</v>
      </c>
      <c r="CW43" s="156">
        <f t="shared" si="25"/>
        <v>0</v>
      </c>
      <c r="CX43" s="156">
        <f t="shared" si="25"/>
        <v>0</v>
      </c>
      <c r="CY43" s="156">
        <f t="shared" si="25"/>
        <v>0</v>
      </c>
      <c r="CZ43" s="159">
        <f t="shared" si="15"/>
        <v>467500</v>
      </c>
      <c r="DA43" s="220"/>
      <c r="DB43" s="220"/>
      <c r="DC43" s="220">
        <f t="shared" si="16"/>
        <v>467500</v>
      </c>
    </row>
    <row r="44" spans="1:107" x14ac:dyDescent="0.25">
      <c r="A44" s="156">
        <v>19</v>
      </c>
      <c r="B44" s="156">
        <f t="shared" si="17"/>
        <v>0</v>
      </c>
      <c r="C44" s="156">
        <f t="shared" si="17"/>
        <v>0</v>
      </c>
      <c r="D44" s="156">
        <f t="shared" si="17"/>
        <v>0</v>
      </c>
      <c r="E44" s="156">
        <f t="shared" si="17"/>
        <v>0</v>
      </c>
      <c r="F44" s="156">
        <f t="shared" si="17"/>
        <v>0</v>
      </c>
      <c r="G44" s="156">
        <f t="shared" si="17"/>
        <v>0</v>
      </c>
      <c r="H44" s="156">
        <f t="shared" si="17"/>
        <v>0</v>
      </c>
      <c r="I44" s="156">
        <f t="shared" si="17"/>
        <v>0</v>
      </c>
      <c r="J44" s="156">
        <f t="shared" si="17"/>
        <v>0</v>
      </c>
      <c r="K44" s="156">
        <f t="shared" si="17"/>
        <v>0</v>
      </c>
      <c r="L44" s="156">
        <f t="shared" si="18"/>
        <v>0</v>
      </c>
      <c r="M44" s="156">
        <f t="shared" si="18"/>
        <v>0</v>
      </c>
      <c r="N44" s="156">
        <f t="shared" si="18"/>
        <v>0</v>
      </c>
      <c r="O44" s="156">
        <f t="shared" si="18"/>
        <v>0</v>
      </c>
      <c r="P44" s="156">
        <f t="shared" si="18"/>
        <v>0</v>
      </c>
      <c r="Q44" s="156">
        <f t="shared" si="18"/>
        <v>0</v>
      </c>
      <c r="R44" s="156">
        <f t="shared" si="18"/>
        <v>0</v>
      </c>
      <c r="S44" s="156">
        <f t="shared" si="18"/>
        <v>0</v>
      </c>
      <c r="T44" s="159">
        <f t="shared" si="10"/>
        <v>0</v>
      </c>
      <c r="U44" s="192"/>
      <c r="V44" s="156">
        <v>19</v>
      </c>
      <c r="W44" s="156">
        <f t="shared" si="26"/>
        <v>0</v>
      </c>
      <c r="X44" s="156">
        <f t="shared" si="26"/>
        <v>0</v>
      </c>
      <c r="Y44" s="156">
        <f t="shared" si="26"/>
        <v>0</v>
      </c>
      <c r="Z44" s="156">
        <f t="shared" si="26"/>
        <v>0</v>
      </c>
      <c r="AA44" s="156">
        <f t="shared" si="26"/>
        <v>0</v>
      </c>
      <c r="AB44" s="156">
        <f t="shared" si="26"/>
        <v>0</v>
      </c>
      <c r="AC44" s="156">
        <f t="shared" si="26"/>
        <v>0</v>
      </c>
      <c r="AD44" s="156">
        <f t="shared" si="26"/>
        <v>0</v>
      </c>
      <c r="AE44" s="156">
        <f t="shared" si="26"/>
        <v>0</v>
      </c>
      <c r="AF44" s="156">
        <f t="shared" si="26"/>
        <v>0</v>
      </c>
      <c r="AG44" s="156">
        <f t="shared" si="26"/>
        <v>0</v>
      </c>
      <c r="AH44" s="156">
        <f t="shared" si="26"/>
        <v>0</v>
      </c>
      <c r="AI44" s="156">
        <f t="shared" si="26"/>
        <v>0</v>
      </c>
      <c r="AJ44" s="156">
        <f t="shared" si="26"/>
        <v>0</v>
      </c>
      <c r="AK44" s="156">
        <f t="shared" si="26"/>
        <v>0</v>
      </c>
      <c r="AL44" s="156">
        <f t="shared" si="19"/>
        <v>0</v>
      </c>
      <c r="AM44" s="156">
        <f t="shared" si="19"/>
        <v>0</v>
      </c>
      <c r="AN44" s="156">
        <f t="shared" si="19"/>
        <v>0</v>
      </c>
      <c r="AO44" s="159">
        <f t="shared" si="12"/>
        <v>0</v>
      </c>
      <c r="AP44" s="192"/>
      <c r="AQ44" s="156">
        <v>19</v>
      </c>
      <c r="AR44" s="156">
        <f t="shared" si="20"/>
        <v>0</v>
      </c>
      <c r="AS44" s="156">
        <f t="shared" si="20"/>
        <v>0</v>
      </c>
      <c r="AT44" s="156">
        <f t="shared" si="20"/>
        <v>0</v>
      </c>
      <c r="AU44" s="156">
        <f t="shared" si="20"/>
        <v>0</v>
      </c>
      <c r="AV44" s="156">
        <f t="shared" si="20"/>
        <v>7000</v>
      </c>
      <c r="AW44" s="156">
        <f t="shared" si="20"/>
        <v>0</v>
      </c>
      <c r="AX44" s="156">
        <f t="shared" si="20"/>
        <v>2800</v>
      </c>
      <c r="AY44" s="156">
        <f t="shared" si="20"/>
        <v>0</v>
      </c>
      <c r="AZ44" s="156">
        <f t="shared" si="20"/>
        <v>0</v>
      </c>
      <c r="BA44" s="156">
        <f t="shared" si="20"/>
        <v>0</v>
      </c>
      <c r="BB44" s="156">
        <f t="shared" si="20"/>
        <v>0</v>
      </c>
      <c r="BC44" s="156">
        <f t="shared" si="20"/>
        <v>0</v>
      </c>
      <c r="BD44" s="156">
        <f t="shared" si="20"/>
        <v>0</v>
      </c>
      <c r="BE44" s="156">
        <f t="shared" si="20"/>
        <v>0</v>
      </c>
      <c r="BF44" s="156">
        <f t="shared" si="20"/>
        <v>0</v>
      </c>
      <c r="BG44" s="156">
        <f t="shared" si="21"/>
        <v>0</v>
      </c>
      <c r="BH44" s="156">
        <f t="shared" si="21"/>
        <v>0</v>
      </c>
      <c r="BI44" s="156">
        <f t="shared" si="21"/>
        <v>0</v>
      </c>
      <c r="BJ44" s="159">
        <f t="shared" si="13"/>
        <v>9800</v>
      </c>
      <c r="BK44" s="192"/>
      <c r="BL44" s="156">
        <v>19</v>
      </c>
      <c r="BM44" s="156">
        <f t="shared" si="22"/>
        <v>0</v>
      </c>
      <c r="BN44" s="156">
        <f t="shared" si="22"/>
        <v>0</v>
      </c>
      <c r="BO44" s="156">
        <f t="shared" si="22"/>
        <v>0</v>
      </c>
      <c r="BP44" s="156">
        <f t="shared" si="22"/>
        <v>0</v>
      </c>
      <c r="BQ44" s="156">
        <f t="shared" si="22"/>
        <v>0</v>
      </c>
      <c r="BR44" s="156">
        <f t="shared" si="22"/>
        <v>0</v>
      </c>
      <c r="BS44" s="156">
        <f t="shared" si="22"/>
        <v>0</v>
      </c>
      <c r="BT44" s="156">
        <f t="shared" si="22"/>
        <v>0</v>
      </c>
      <c r="BU44" s="156">
        <f t="shared" si="22"/>
        <v>0</v>
      </c>
      <c r="BV44" s="156">
        <f t="shared" si="22"/>
        <v>0</v>
      </c>
      <c r="BW44" s="156">
        <f t="shared" si="22"/>
        <v>0</v>
      </c>
      <c r="BX44" s="156">
        <f t="shared" si="22"/>
        <v>0</v>
      </c>
      <c r="BY44" s="156">
        <f t="shared" si="22"/>
        <v>0</v>
      </c>
      <c r="BZ44" s="156">
        <f t="shared" si="22"/>
        <v>0</v>
      </c>
      <c r="CA44" s="156">
        <f t="shared" si="22"/>
        <v>0</v>
      </c>
      <c r="CB44" s="156">
        <f t="shared" si="23"/>
        <v>0</v>
      </c>
      <c r="CC44" s="156">
        <f t="shared" si="23"/>
        <v>0</v>
      </c>
      <c r="CD44" s="156">
        <f t="shared" si="23"/>
        <v>0</v>
      </c>
      <c r="CE44" s="159">
        <f t="shared" si="14"/>
        <v>0</v>
      </c>
      <c r="CF44" s="192"/>
      <c r="CG44" s="156">
        <v>19</v>
      </c>
      <c r="CH44" s="156">
        <f t="shared" si="24"/>
        <v>50000</v>
      </c>
      <c r="CI44" s="156">
        <f t="shared" si="24"/>
        <v>0</v>
      </c>
      <c r="CJ44" s="156">
        <f t="shared" si="24"/>
        <v>0</v>
      </c>
      <c r="CK44" s="156">
        <f t="shared" si="24"/>
        <v>70000</v>
      </c>
      <c r="CL44" s="156">
        <f t="shared" si="24"/>
        <v>192500</v>
      </c>
      <c r="CM44" s="156">
        <f t="shared" si="24"/>
        <v>105000</v>
      </c>
      <c r="CN44" s="156">
        <f t="shared" si="24"/>
        <v>50000</v>
      </c>
      <c r="CO44" s="156">
        <f t="shared" si="24"/>
        <v>0</v>
      </c>
      <c r="CP44" s="156">
        <f t="shared" si="24"/>
        <v>0</v>
      </c>
      <c r="CQ44" s="156">
        <f t="shared" si="24"/>
        <v>0</v>
      </c>
      <c r="CR44" s="156">
        <f t="shared" si="24"/>
        <v>0</v>
      </c>
      <c r="CS44" s="156">
        <f t="shared" si="24"/>
        <v>0</v>
      </c>
      <c r="CT44" s="156">
        <f t="shared" si="24"/>
        <v>0</v>
      </c>
      <c r="CU44" s="156">
        <f t="shared" si="24"/>
        <v>0</v>
      </c>
      <c r="CV44" s="156">
        <f t="shared" si="24"/>
        <v>65000</v>
      </c>
      <c r="CW44" s="156">
        <f t="shared" si="25"/>
        <v>0</v>
      </c>
      <c r="CX44" s="156">
        <f t="shared" si="25"/>
        <v>0</v>
      </c>
      <c r="CY44" s="156">
        <f t="shared" si="25"/>
        <v>0</v>
      </c>
      <c r="CZ44" s="159">
        <f t="shared" si="15"/>
        <v>532500</v>
      </c>
      <c r="DA44" s="220"/>
      <c r="DB44" s="220"/>
      <c r="DC44" s="220">
        <f t="shared" si="16"/>
        <v>542300</v>
      </c>
    </row>
    <row r="45" spans="1:107" x14ac:dyDescent="0.25">
      <c r="A45" s="156">
        <v>20</v>
      </c>
      <c r="B45" s="156">
        <f t="shared" si="17"/>
        <v>0</v>
      </c>
      <c r="C45" s="156">
        <f t="shared" si="17"/>
        <v>0</v>
      </c>
      <c r="D45" s="156">
        <f t="shared" si="17"/>
        <v>0</v>
      </c>
      <c r="E45" s="156">
        <f t="shared" si="17"/>
        <v>0</v>
      </c>
      <c r="F45" s="156">
        <f t="shared" si="17"/>
        <v>0</v>
      </c>
      <c r="G45" s="156">
        <f t="shared" si="17"/>
        <v>0</v>
      </c>
      <c r="H45" s="156">
        <f t="shared" si="17"/>
        <v>0</v>
      </c>
      <c r="I45" s="156">
        <f t="shared" si="17"/>
        <v>0</v>
      </c>
      <c r="J45" s="156">
        <f t="shared" si="17"/>
        <v>0</v>
      </c>
      <c r="K45" s="156">
        <f t="shared" si="17"/>
        <v>0</v>
      </c>
      <c r="L45" s="156">
        <f t="shared" si="18"/>
        <v>0</v>
      </c>
      <c r="M45" s="156">
        <f t="shared" si="18"/>
        <v>0</v>
      </c>
      <c r="N45" s="156">
        <f t="shared" si="18"/>
        <v>0</v>
      </c>
      <c r="O45" s="156">
        <f t="shared" si="18"/>
        <v>0</v>
      </c>
      <c r="P45" s="156">
        <f t="shared" si="18"/>
        <v>0</v>
      </c>
      <c r="Q45" s="156">
        <f t="shared" si="18"/>
        <v>0</v>
      </c>
      <c r="R45" s="156">
        <f t="shared" si="18"/>
        <v>0</v>
      </c>
      <c r="S45" s="156">
        <f t="shared" si="18"/>
        <v>0</v>
      </c>
      <c r="T45" s="159">
        <f t="shared" si="10"/>
        <v>0</v>
      </c>
      <c r="U45" s="192"/>
      <c r="V45" s="156">
        <v>20</v>
      </c>
      <c r="W45" s="156">
        <f t="shared" si="26"/>
        <v>0</v>
      </c>
      <c r="X45" s="156">
        <f t="shared" si="26"/>
        <v>0</v>
      </c>
      <c r="Y45" s="156">
        <f t="shared" si="26"/>
        <v>0</v>
      </c>
      <c r="Z45" s="156">
        <f t="shared" si="26"/>
        <v>0</v>
      </c>
      <c r="AA45" s="156">
        <f t="shared" si="26"/>
        <v>0</v>
      </c>
      <c r="AB45" s="156">
        <f t="shared" si="26"/>
        <v>0</v>
      </c>
      <c r="AC45" s="156">
        <f t="shared" si="26"/>
        <v>0</v>
      </c>
      <c r="AD45" s="156">
        <f t="shared" si="26"/>
        <v>0</v>
      </c>
      <c r="AE45" s="156">
        <f t="shared" si="26"/>
        <v>0</v>
      </c>
      <c r="AF45" s="156">
        <f t="shared" si="26"/>
        <v>0</v>
      </c>
      <c r="AG45" s="156">
        <f t="shared" si="26"/>
        <v>0</v>
      </c>
      <c r="AH45" s="156">
        <f t="shared" si="26"/>
        <v>0</v>
      </c>
      <c r="AI45" s="156">
        <f t="shared" si="26"/>
        <v>0</v>
      </c>
      <c r="AJ45" s="156">
        <f t="shared" si="26"/>
        <v>0</v>
      </c>
      <c r="AK45" s="156">
        <f t="shared" si="26"/>
        <v>0</v>
      </c>
      <c r="AL45" s="156">
        <f t="shared" si="19"/>
        <v>0</v>
      </c>
      <c r="AM45" s="156">
        <f t="shared" si="19"/>
        <v>0</v>
      </c>
      <c r="AN45" s="156">
        <f t="shared" si="19"/>
        <v>0</v>
      </c>
      <c r="AO45" s="159">
        <f t="shared" si="12"/>
        <v>0</v>
      </c>
      <c r="AP45" s="192"/>
      <c r="AQ45" s="156">
        <v>20</v>
      </c>
      <c r="AR45" s="156">
        <f t="shared" si="20"/>
        <v>0</v>
      </c>
      <c r="AS45" s="156">
        <f t="shared" si="20"/>
        <v>0</v>
      </c>
      <c r="AT45" s="156">
        <f t="shared" si="20"/>
        <v>0</v>
      </c>
      <c r="AU45" s="156">
        <f t="shared" si="20"/>
        <v>0</v>
      </c>
      <c r="AV45" s="156">
        <f t="shared" si="20"/>
        <v>0</v>
      </c>
      <c r="AW45" s="156">
        <f t="shared" si="20"/>
        <v>0</v>
      </c>
      <c r="AX45" s="156">
        <f t="shared" si="20"/>
        <v>0</v>
      </c>
      <c r="AY45" s="156">
        <f t="shared" si="20"/>
        <v>0</v>
      </c>
      <c r="AZ45" s="156">
        <f t="shared" si="20"/>
        <v>0</v>
      </c>
      <c r="BA45" s="156">
        <f t="shared" si="20"/>
        <v>0</v>
      </c>
      <c r="BB45" s="156">
        <f t="shared" si="20"/>
        <v>0</v>
      </c>
      <c r="BC45" s="156">
        <f t="shared" si="20"/>
        <v>0</v>
      </c>
      <c r="BD45" s="156">
        <f t="shared" si="20"/>
        <v>0</v>
      </c>
      <c r="BE45" s="156">
        <f t="shared" si="20"/>
        <v>0</v>
      </c>
      <c r="BF45" s="156">
        <f t="shared" si="20"/>
        <v>0</v>
      </c>
      <c r="BG45" s="156">
        <f t="shared" si="21"/>
        <v>0</v>
      </c>
      <c r="BH45" s="156">
        <f t="shared" si="21"/>
        <v>0</v>
      </c>
      <c r="BI45" s="156">
        <f t="shared" si="21"/>
        <v>0</v>
      </c>
      <c r="BJ45" s="159">
        <f t="shared" si="13"/>
        <v>0</v>
      </c>
      <c r="BK45" s="192"/>
      <c r="BL45" s="156">
        <v>20</v>
      </c>
      <c r="BM45" s="156">
        <f t="shared" si="22"/>
        <v>0</v>
      </c>
      <c r="BN45" s="156">
        <f t="shared" si="22"/>
        <v>0</v>
      </c>
      <c r="BO45" s="156">
        <f t="shared" si="22"/>
        <v>0</v>
      </c>
      <c r="BP45" s="156">
        <f t="shared" si="22"/>
        <v>0</v>
      </c>
      <c r="BQ45" s="156">
        <f t="shared" si="22"/>
        <v>0</v>
      </c>
      <c r="BR45" s="156">
        <f t="shared" si="22"/>
        <v>0</v>
      </c>
      <c r="BS45" s="156">
        <f t="shared" si="22"/>
        <v>0</v>
      </c>
      <c r="BT45" s="156">
        <f t="shared" si="22"/>
        <v>0</v>
      </c>
      <c r="BU45" s="156">
        <f t="shared" si="22"/>
        <v>0</v>
      </c>
      <c r="BV45" s="156">
        <f t="shared" si="22"/>
        <v>0</v>
      </c>
      <c r="BW45" s="156">
        <f t="shared" si="22"/>
        <v>0</v>
      </c>
      <c r="BX45" s="156">
        <f t="shared" si="22"/>
        <v>0</v>
      </c>
      <c r="BY45" s="156">
        <f t="shared" si="22"/>
        <v>0</v>
      </c>
      <c r="BZ45" s="156">
        <f t="shared" si="22"/>
        <v>0</v>
      </c>
      <c r="CA45" s="156">
        <f t="shared" si="22"/>
        <v>0</v>
      </c>
      <c r="CB45" s="156">
        <f t="shared" si="23"/>
        <v>0</v>
      </c>
      <c r="CC45" s="156">
        <f t="shared" si="23"/>
        <v>0</v>
      </c>
      <c r="CD45" s="156">
        <f t="shared" si="23"/>
        <v>0</v>
      </c>
      <c r="CE45" s="159">
        <f t="shared" si="14"/>
        <v>0</v>
      </c>
      <c r="CF45" s="192"/>
      <c r="CG45" s="156">
        <v>20</v>
      </c>
      <c r="CH45" s="156">
        <f t="shared" si="24"/>
        <v>50000</v>
      </c>
      <c r="CI45" s="156">
        <f t="shared" si="24"/>
        <v>0</v>
      </c>
      <c r="CJ45" s="156">
        <f t="shared" si="24"/>
        <v>0</v>
      </c>
      <c r="CK45" s="156">
        <f t="shared" si="24"/>
        <v>70000</v>
      </c>
      <c r="CL45" s="156">
        <f t="shared" si="24"/>
        <v>192500</v>
      </c>
      <c r="CM45" s="156">
        <f t="shared" si="24"/>
        <v>105000</v>
      </c>
      <c r="CN45" s="156">
        <f t="shared" si="24"/>
        <v>50000</v>
      </c>
      <c r="CO45" s="156">
        <f t="shared" si="24"/>
        <v>0</v>
      </c>
      <c r="CP45" s="156">
        <f t="shared" si="24"/>
        <v>0</v>
      </c>
      <c r="CQ45" s="156">
        <f t="shared" si="24"/>
        <v>0</v>
      </c>
      <c r="CR45" s="156">
        <f t="shared" si="24"/>
        <v>0</v>
      </c>
      <c r="CS45" s="156">
        <f t="shared" si="24"/>
        <v>0</v>
      </c>
      <c r="CT45" s="156">
        <f t="shared" si="24"/>
        <v>0</v>
      </c>
      <c r="CU45" s="156">
        <f t="shared" si="24"/>
        <v>0</v>
      </c>
      <c r="CV45" s="156">
        <f t="shared" si="24"/>
        <v>0</v>
      </c>
      <c r="CW45" s="156">
        <f t="shared" si="25"/>
        <v>0</v>
      </c>
      <c r="CX45" s="156">
        <f t="shared" si="25"/>
        <v>0</v>
      </c>
      <c r="CY45" s="156">
        <f t="shared" si="25"/>
        <v>0</v>
      </c>
      <c r="CZ45" s="159">
        <f t="shared" si="15"/>
        <v>467500</v>
      </c>
      <c r="DA45" s="220"/>
      <c r="DB45" s="220"/>
      <c r="DC45" s="220">
        <f t="shared" si="16"/>
        <v>467500</v>
      </c>
    </row>
    <row r="46" spans="1:107" x14ac:dyDescent="0.25">
      <c r="A46" s="156">
        <v>21</v>
      </c>
      <c r="B46" s="156">
        <f t="shared" si="17"/>
        <v>0</v>
      </c>
      <c r="C46" s="156">
        <f t="shared" si="17"/>
        <v>0</v>
      </c>
      <c r="D46" s="156">
        <f t="shared" si="17"/>
        <v>0</v>
      </c>
      <c r="E46" s="156">
        <f t="shared" si="17"/>
        <v>0</v>
      </c>
      <c r="F46" s="156">
        <f t="shared" si="17"/>
        <v>0</v>
      </c>
      <c r="G46" s="156">
        <f t="shared" si="17"/>
        <v>0</v>
      </c>
      <c r="H46" s="156">
        <f t="shared" si="17"/>
        <v>0</v>
      </c>
      <c r="I46" s="156">
        <f t="shared" si="17"/>
        <v>0</v>
      </c>
      <c r="J46" s="156">
        <f t="shared" si="17"/>
        <v>0</v>
      </c>
      <c r="K46" s="156">
        <f t="shared" si="17"/>
        <v>0</v>
      </c>
      <c r="L46" s="156">
        <f t="shared" si="18"/>
        <v>0</v>
      </c>
      <c r="M46" s="156">
        <f t="shared" si="18"/>
        <v>0</v>
      </c>
      <c r="N46" s="156">
        <f t="shared" si="18"/>
        <v>0</v>
      </c>
      <c r="O46" s="156">
        <f t="shared" si="18"/>
        <v>0</v>
      </c>
      <c r="P46" s="156">
        <f t="shared" si="18"/>
        <v>0</v>
      </c>
      <c r="Q46" s="156">
        <f t="shared" si="18"/>
        <v>0</v>
      </c>
      <c r="R46" s="156">
        <f t="shared" si="18"/>
        <v>0</v>
      </c>
      <c r="S46" s="156">
        <f t="shared" si="18"/>
        <v>0</v>
      </c>
      <c r="T46" s="159">
        <f t="shared" si="10"/>
        <v>0</v>
      </c>
      <c r="U46" s="192"/>
      <c r="V46" s="156">
        <v>21</v>
      </c>
      <c r="W46" s="156">
        <f t="shared" si="26"/>
        <v>0</v>
      </c>
      <c r="X46" s="156">
        <f t="shared" si="26"/>
        <v>0</v>
      </c>
      <c r="Y46" s="156">
        <f t="shared" si="26"/>
        <v>0</v>
      </c>
      <c r="Z46" s="156">
        <f t="shared" si="26"/>
        <v>0</v>
      </c>
      <c r="AA46" s="156">
        <f t="shared" si="26"/>
        <v>0</v>
      </c>
      <c r="AB46" s="156">
        <f t="shared" si="26"/>
        <v>0</v>
      </c>
      <c r="AC46" s="156">
        <f t="shared" si="26"/>
        <v>0</v>
      </c>
      <c r="AD46" s="156">
        <f t="shared" si="26"/>
        <v>0</v>
      </c>
      <c r="AE46" s="156">
        <f t="shared" si="26"/>
        <v>0</v>
      </c>
      <c r="AF46" s="156">
        <f t="shared" si="26"/>
        <v>0</v>
      </c>
      <c r="AG46" s="156">
        <f t="shared" si="26"/>
        <v>0</v>
      </c>
      <c r="AH46" s="156">
        <f t="shared" si="26"/>
        <v>0</v>
      </c>
      <c r="AI46" s="156">
        <f t="shared" si="26"/>
        <v>0</v>
      </c>
      <c r="AJ46" s="156">
        <f t="shared" si="26"/>
        <v>0</v>
      </c>
      <c r="AK46" s="156">
        <f t="shared" si="26"/>
        <v>0</v>
      </c>
      <c r="AL46" s="156">
        <f t="shared" si="19"/>
        <v>0</v>
      </c>
      <c r="AM46" s="156">
        <f t="shared" si="19"/>
        <v>0</v>
      </c>
      <c r="AN46" s="156">
        <f t="shared" si="19"/>
        <v>0</v>
      </c>
      <c r="AO46" s="159">
        <f t="shared" si="12"/>
        <v>0</v>
      </c>
      <c r="AP46" s="192"/>
      <c r="AQ46" s="156">
        <v>21</v>
      </c>
      <c r="AR46" s="156">
        <f t="shared" si="20"/>
        <v>0</v>
      </c>
      <c r="AS46" s="156">
        <f t="shared" si="20"/>
        <v>0</v>
      </c>
      <c r="AT46" s="156">
        <f t="shared" si="20"/>
        <v>0</v>
      </c>
      <c r="AU46" s="156">
        <f t="shared" si="20"/>
        <v>0</v>
      </c>
      <c r="AV46" s="156">
        <f t="shared" si="20"/>
        <v>7000</v>
      </c>
      <c r="AW46" s="156">
        <f t="shared" si="20"/>
        <v>0</v>
      </c>
      <c r="AX46" s="156">
        <f t="shared" si="20"/>
        <v>2800</v>
      </c>
      <c r="AY46" s="156">
        <f t="shared" si="20"/>
        <v>0</v>
      </c>
      <c r="AZ46" s="156">
        <f t="shared" si="20"/>
        <v>0</v>
      </c>
      <c r="BA46" s="156">
        <f t="shared" si="20"/>
        <v>0</v>
      </c>
      <c r="BB46" s="156">
        <f t="shared" si="20"/>
        <v>0</v>
      </c>
      <c r="BC46" s="156">
        <f t="shared" si="20"/>
        <v>0</v>
      </c>
      <c r="BD46" s="156">
        <f t="shared" si="20"/>
        <v>0</v>
      </c>
      <c r="BE46" s="156">
        <f t="shared" si="20"/>
        <v>0</v>
      </c>
      <c r="BF46" s="156">
        <f t="shared" si="20"/>
        <v>0</v>
      </c>
      <c r="BG46" s="156">
        <f t="shared" si="21"/>
        <v>0</v>
      </c>
      <c r="BH46" s="156">
        <f t="shared" si="21"/>
        <v>0</v>
      </c>
      <c r="BI46" s="156">
        <f t="shared" si="21"/>
        <v>0</v>
      </c>
      <c r="BJ46" s="159">
        <f t="shared" si="13"/>
        <v>9800</v>
      </c>
      <c r="BK46" s="192"/>
      <c r="BL46" s="156">
        <v>21</v>
      </c>
      <c r="BM46" s="156">
        <f t="shared" si="22"/>
        <v>0</v>
      </c>
      <c r="BN46" s="156">
        <f t="shared" si="22"/>
        <v>0</v>
      </c>
      <c r="BO46" s="156">
        <f t="shared" si="22"/>
        <v>0</v>
      </c>
      <c r="BP46" s="156">
        <f t="shared" si="22"/>
        <v>0</v>
      </c>
      <c r="BQ46" s="156">
        <f t="shared" si="22"/>
        <v>0</v>
      </c>
      <c r="BR46" s="156">
        <f t="shared" si="22"/>
        <v>0</v>
      </c>
      <c r="BS46" s="156">
        <f t="shared" si="22"/>
        <v>0</v>
      </c>
      <c r="BT46" s="156">
        <f t="shared" si="22"/>
        <v>0</v>
      </c>
      <c r="BU46" s="156">
        <f t="shared" si="22"/>
        <v>0</v>
      </c>
      <c r="BV46" s="156">
        <f t="shared" si="22"/>
        <v>0</v>
      </c>
      <c r="BW46" s="156">
        <f t="shared" si="22"/>
        <v>0</v>
      </c>
      <c r="BX46" s="156">
        <f t="shared" si="22"/>
        <v>0</v>
      </c>
      <c r="BY46" s="156">
        <f t="shared" si="22"/>
        <v>0</v>
      </c>
      <c r="BZ46" s="156">
        <f t="shared" si="22"/>
        <v>0</v>
      </c>
      <c r="CA46" s="156">
        <f t="shared" si="22"/>
        <v>0</v>
      </c>
      <c r="CB46" s="156">
        <f t="shared" si="23"/>
        <v>0</v>
      </c>
      <c r="CC46" s="156">
        <f t="shared" si="23"/>
        <v>0</v>
      </c>
      <c r="CD46" s="156">
        <f t="shared" si="23"/>
        <v>0</v>
      </c>
      <c r="CE46" s="159">
        <f t="shared" si="14"/>
        <v>0</v>
      </c>
      <c r="CF46" s="192"/>
      <c r="CG46" s="156">
        <v>21</v>
      </c>
      <c r="CH46" s="156">
        <f t="shared" si="24"/>
        <v>50000</v>
      </c>
      <c r="CI46" s="156">
        <f t="shared" si="24"/>
        <v>0</v>
      </c>
      <c r="CJ46" s="156">
        <f t="shared" si="24"/>
        <v>0</v>
      </c>
      <c r="CK46" s="156">
        <f t="shared" si="24"/>
        <v>70000</v>
      </c>
      <c r="CL46" s="156">
        <f t="shared" si="24"/>
        <v>192500</v>
      </c>
      <c r="CM46" s="156">
        <f t="shared" si="24"/>
        <v>105000</v>
      </c>
      <c r="CN46" s="156">
        <f t="shared" si="24"/>
        <v>50000</v>
      </c>
      <c r="CO46" s="156">
        <f t="shared" si="24"/>
        <v>0</v>
      </c>
      <c r="CP46" s="156">
        <f t="shared" si="24"/>
        <v>0</v>
      </c>
      <c r="CQ46" s="156">
        <f t="shared" si="24"/>
        <v>0</v>
      </c>
      <c r="CR46" s="156">
        <f t="shared" si="24"/>
        <v>0</v>
      </c>
      <c r="CS46" s="156">
        <f t="shared" si="24"/>
        <v>0</v>
      </c>
      <c r="CT46" s="156">
        <f t="shared" si="24"/>
        <v>0</v>
      </c>
      <c r="CU46" s="156">
        <f t="shared" si="24"/>
        <v>0</v>
      </c>
      <c r="CV46" s="156">
        <f t="shared" si="24"/>
        <v>65000</v>
      </c>
      <c r="CW46" s="156">
        <f t="shared" si="25"/>
        <v>0</v>
      </c>
      <c r="CX46" s="156">
        <f t="shared" si="25"/>
        <v>0</v>
      </c>
      <c r="CY46" s="156">
        <f t="shared" si="25"/>
        <v>0</v>
      </c>
      <c r="CZ46" s="159">
        <f t="shared" si="15"/>
        <v>532500</v>
      </c>
      <c r="DA46" s="220"/>
      <c r="DB46" s="220"/>
      <c r="DC46" s="220">
        <f t="shared" si="16"/>
        <v>542300</v>
      </c>
    </row>
    <row r="47" spans="1:107" x14ac:dyDescent="0.25">
      <c r="A47" s="156">
        <v>22</v>
      </c>
      <c r="B47" s="156">
        <f t="shared" si="17"/>
        <v>0</v>
      </c>
      <c r="C47" s="156">
        <f t="shared" si="17"/>
        <v>0</v>
      </c>
      <c r="D47" s="156">
        <f t="shared" si="17"/>
        <v>0</v>
      </c>
      <c r="E47" s="156">
        <f t="shared" si="17"/>
        <v>0</v>
      </c>
      <c r="F47" s="156">
        <f t="shared" si="17"/>
        <v>0</v>
      </c>
      <c r="G47" s="156">
        <f t="shared" si="17"/>
        <v>0</v>
      </c>
      <c r="H47" s="156">
        <f t="shared" si="17"/>
        <v>0</v>
      </c>
      <c r="I47" s="156">
        <f t="shared" si="17"/>
        <v>0</v>
      </c>
      <c r="J47" s="156">
        <f t="shared" si="17"/>
        <v>0</v>
      </c>
      <c r="K47" s="156">
        <f t="shared" si="17"/>
        <v>0</v>
      </c>
      <c r="L47" s="156">
        <f t="shared" si="18"/>
        <v>0</v>
      </c>
      <c r="M47" s="156">
        <f t="shared" si="18"/>
        <v>0</v>
      </c>
      <c r="N47" s="156">
        <f t="shared" si="18"/>
        <v>0</v>
      </c>
      <c r="O47" s="156">
        <f t="shared" si="18"/>
        <v>0</v>
      </c>
      <c r="P47" s="156">
        <f t="shared" si="18"/>
        <v>0</v>
      </c>
      <c r="Q47" s="156">
        <f t="shared" si="18"/>
        <v>0</v>
      </c>
      <c r="R47" s="156">
        <f t="shared" si="18"/>
        <v>0</v>
      </c>
      <c r="S47" s="156">
        <f t="shared" si="18"/>
        <v>0</v>
      </c>
      <c r="T47" s="159">
        <f t="shared" si="10"/>
        <v>0</v>
      </c>
      <c r="U47" s="192"/>
      <c r="V47" s="156">
        <v>22</v>
      </c>
      <c r="W47" s="156">
        <f t="shared" si="26"/>
        <v>0</v>
      </c>
      <c r="X47" s="156">
        <f t="shared" si="26"/>
        <v>0</v>
      </c>
      <c r="Y47" s="156">
        <f t="shared" si="26"/>
        <v>0</v>
      </c>
      <c r="Z47" s="156">
        <f t="shared" si="26"/>
        <v>0</v>
      </c>
      <c r="AA47" s="156">
        <f t="shared" si="26"/>
        <v>0</v>
      </c>
      <c r="AB47" s="156">
        <f t="shared" si="26"/>
        <v>0</v>
      </c>
      <c r="AC47" s="156">
        <f t="shared" si="26"/>
        <v>0</v>
      </c>
      <c r="AD47" s="156">
        <f t="shared" si="26"/>
        <v>0</v>
      </c>
      <c r="AE47" s="156">
        <f t="shared" si="26"/>
        <v>0</v>
      </c>
      <c r="AF47" s="156">
        <f t="shared" si="26"/>
        <v>0</v>
      </c>
      <c r="AG47" s="156">
        <f t="shared" si="26"/>
        <v>0</v>
      </c>
      <c r="AH47" s="156">
        <f t="shared" si="26"/>
        <v>0</v>
      </c>
      <c r="AI47" s="156">
        <f t="shared" si="26"/>
        <v>0</v>
      </c>
      <c r="AJ47" s="156">
        <f t="shared" si="26"/>
        <v>0</v>
      </c>
      <c r="AK47" s="156">
        <f t="shared" si="26"/>
        <v>0</v>
      </c>
      <c r="AL47" s="156">
        <f t="shared" si="19"/>
        <v>0</v>
      </c>
      <c r="AM47" s="156">
        <f t="shared" si="19"/>
        <v>0</v>
      </c>
      <c r="AN47" s="156">
        <f t="shared" si="19"/>
        <v>0</v>
      </c>
      <c r="AO47" s="159">
        <f t="shared" si="12"/>
        <v>0</v>
      </c>
      <c r="AP47" s="192"/>
      <c r="AQ47" s="156">
        <v>22</v>
      </c>
      <c r="AR47" s="156">
        <f t="shared" si="20"/>
        <v>0</v>
      </c>
      <c r="AS47" s="156">
        <f t="shared" si="20"/>
        <v>0</v>
      </c>
      <c r="AT47" s="156">
        <f t="shared" si="20"/>
        <v>0</v>
      </c>
      <c r="AU47" s="156">
        <f t="shared" si="20"/>
        <v>0</v>
      </c>
      <c r="AV47" s="156">
        <f t="shared" si="20"/>
        <v>0</v>
      </c>
      <c r="AW47" s="156">
        <f t="shared" si="20"/>
        <v>0</v>
      </c>
      <c r="AX47" s="156">
        <f t="shared" si="20"/>
        <v>0</v>
      </c>
      <c r="AY47" s="156">
        <f t="shared" si="20"/>
        <v>0</v>
      </c>
      <c r="AZ47" s="156">
        <f t="shared" si="20"/>
        <v>0</v>
      </c>
      <c r="BA47" s="156">
        <f t="shared" si="20"/>
        <v>0</v>
      </c>
      <c r="BB47" s="156">
        <f t="shared" si="20"/>
        <v>0</v>
      </c>
      <c r="BC47" s="156">
        <f t="shared" si="20"/>
        <v>0</v>
      </c>
      <c r="BD47" s="156">
        <f t="shared" si="20"/>
        <v>0</v>
      </c>
      <c r="BE47" s="156">
        <f t="shared" si="20"/>
        <v>0</v>
      </c>
      <c r="BF47" s="156">
        <f t="shared" si="20"/>
        <v>0</v>
      </c>
      <c r="BG47" s="156">
        <f t="shared" si="21"/>
        <v>0</v>
      </c>
      <c r="BH47" s="156">
        <f t="shared" si="21"/>
        <v>0</v>
      </c>
      <c r="BI47" s="156">
        <f t="shared" si="21"/>
        <v>0</v>
      </c>
      <c r="BJ47" s="159">
        <f t="shared" si="13"/>
        <v>0</v>
      </c>
      <c r="BK47" s="192"/>
      <c r="BL47" s="156">
        <v>22</v>
      </c>
      <c r="BM47" s="156">
        <f t="shared" si="22"/>
        <v>0</v>
      </c>
      <c r="BN47" s="156">
        <f t="shared" si="22"/>
        <v>0</v>
      </c>
      <c r="BO47" s="156">
        <f t="shared" si="22"/>
        <v>0</v>
      </c>
      <c r="BP47" s="156">
        <f t="shared" si="22"/>
        <v>0</v>
      </c>
      <c r="BQ47" s="156">
        <f t="shared" si="22"/>
        <v>0</v>
      </c>
      <c r="BR47" s="156">
        <f t="shared" si="22"/>
        <v>0</v>
      </c>
      <c r="BS47" s="156">
        <f t="shared" si="22"/>
        <v>0</v>
      </c>
      <c r="BT47" s="156">
        <f t="shared" si="22"/>
        <v>0</v>
      </c>
      <c r="BU47" s="156">
        <f t="shared" si="22"/>
        <v>0</v>
      </c>
      <c r="BV47" s="156">
        <f t="shared" si="22"/>
        <v>0</v>
      </c>
      <c r="BW47" s="156">
        <f t="shared" si="22"/>
        <v>0</v>
      </c>
      <c r="BX47" s="156">
        <f t="shared" si="22"/>
        <v>0</v>
      </c>
      <c r="BY47" s="156">
        <f t="shared" si="22"/>
        <v>0</v>
      </c>
      <c r="BZ47" s="156">
        <f t="shared" si="22"/>
        <v>0</v>
      </c>
      <c r="CA47" s="156">
        <f t="shared" si="22"/>
        <v>0</v>
      </c>
      <c r="CB47" s="156">
        <f t="shared" si="23"/>
        <v>0</v>
      </c>
      <c r="CC47" s="156">
        <f t="shared" si="23"/>
        <v>0</v>
      </c>
      <c r="CD47" s="156">
        <f t="shared" si="23"/>
        <v>0</v>
      </c>
      <c r="CE47" s="159">
        <f t="shared" si="14"/>
        <v>0</v>
      </c>
      <c r="CF47" s="192"/>
      <c r="CG47" s="156">
        <v>22</v>
      </c>
      <c r="CH47" s="156">
        <f t="shared" si="24"/>
        <v>50000</v>
      </c>
      <c r="CI47" s="156">
        <f t="shared" si="24"/>
        <v>0</v>
      </c>
      <c r="CJ47" s="156">
        <f t="shared" si="24"/>
        <v>0</v>
      </c>
      <c r="CK47" s="156">
        <f t="shared" si="24"/>
        <v>70000</v>
      </c>
      <c r="CL47" s="156">
        <f t="shared" si="24"/>
        <v>192500</v>
      </c>
      <c r="CM47" s="156">
        <f t="shared" si="24"/>
        <v>105000</v>
      </c>
      <c r="CN47" s="156">
        <f t="shared" si="24"/>
        <v>50000</v>
      </c>
      <c r="CO47" s="156">
        <f t="shared" si="24"/>
        <v>0</v>
      </c>
      <c r="CP47" s="156">
        <f t="shared" si="24"/>
        <v>0</v>
      </c>
      <c r="CQ47" s="156">
        <f t="shared" si="24"/>
        <v>0</v>
      </c>
      <c r="CR47" s="156">
        <f t="shared" si="24"/>
        <v>0</v>
      </c>
      <c r="CS47" s="156">
        <f t="shared" si="24"/>
        <v>0</v>
      </c>
      <c r="CT47" s="156">
        <f t="shared" si="24"/>
        <v>0</v>
      </c>
      <c r="CU47" s="156">
        <f t="shared" si="24"/>
        <v>0</v>
      </c>
      <c r="CV47" s="156">
        <f t="shared" si="24"/>
        <v>0</v>
      </c>
      <c r="CW47" s="156">
        <f t="shared" si="25"/>
        <v>0</v>
      </c>
      <c r="CX47" s="156">
        <f t="shared" si="25"/>
        <v>0</v>
      </c>
      <c r="CY47" s="156">
        <f t="shared" si="25"/>
        <v>0</v>
      </c>
      <c r="CZ47" s="159">
        <f t="shared" si="15"/>
        <v>467500</v>
      </c>
      <c r="DA47" s="220"/>
      <c r="DB47" s="220"/>
      <c r="DC47" s="220">
        <f t="shared" si="16"/>
        <v>467500</v>
      </c>
    </row>
    <row r="48" spans="1:107" x14ac:dyDescent="0.25">
      <c r="A48" s="156">
        <v>23</v>
      </c>
      <c r="B48" s="156">
        <f t="shared" si="17"/>
        <v>0</v>
      </c>
      <c r="C48" s="156">
        <f t="shared" si="17"/>
        <v>0</v>
      </c>
      <c r="D48" s="156">
        <f t="shared" si="17"/>
        <v>0</v>
      </c>
      <c r="E48" s="156">
        <f t="shared" si="17"/>
        <v>0</v>
      </c>
      <c r="F48" s="156">
        <f t="shared" si="17"/>
        <v>0</v>
      </c>
      <c r="G48" s="156">
        <f t="shared" si="17"/>
        <v>0</v>
      </c>
      <c r="H48" s="156">
        <f t="shared" si="17"/>
        <v>0</v>
      </c>
      <c r="I48" s="156">
        <f t="shared" si="17"/>
        <v>0</v>
      </c>
      <c r="J48" s="156">
        <f t="shared" si="17"/>
        <v>0</v>
      </c>
      <c r="K48" s="156">
        <f t="shared" si="17"/>
        <v>0</v>
      </c>
      <c r="L48" s="156">
        <f t="shared" si="18"/>
        <v>0</v>
      </c>
      <c r="M48" s="156">
        <f t="shared" si="18"/>
        <v>0</v>
      </c>
      <c r="N48" s="156">
        <f t="shared" si="18"/>
        <v>0</v>
      </c>
      <c r="O48" s="156">
        <f t="shared" si="18"/>
        <v>0</v>
      </c>
      <c r="P48" s="156">
        <f t="shared" si="18"/>
        <v>0</v>
      </c>
      <c r="Q48" s="156">
        <f t="shared" si="18"/>
        <v>0</v>
      </c>
      <c r="R48" s="156">
        <f t="shared" si="18"/>
        <v>0</v>
      </c>
      <c r="S48" s="156">
        <f t="shared" si="18"/>
        <v>0</v>
      </c>
      <c r="T48" s="159">
        <f t="shared" si="10"/>
        <v>0</v>
      </c>
      <c r="U48" s="192"/>
      <c r="V48" s="156">
        <v>23</v>
      </c>
      <c r="W48" s="156">
        <f t="shared" si="26"/>
        <v>0</v>
      </c>
      <c r="X48" s="156">
        <f t="shared" si="26"/>
        <v>0</v>
      </c>
      <c r="Y48" s="156">
        <f t="shared" si="26"/>
        <v>0</v>
      </c>
      <c r="Z48" s="156">
        <f t="shared" si="26"/>
        <v>0</v>
      </c>
      <c r="AA48" s="156">
        <f t="shared" si="26"/>
        <v>0</v>
      </c>
      <c r="AB48" s="156">
        <f t="shared" si="26"/>
        <v>0</v>
      </c>
      <c r="AC48" s="156">
        <f t="shared" si="26"/>
        <v>0</v>
      </c>
      <c r="AD48" s="156">
        <f t="shared" si="26"/>
        <v>0</v>
      </c>
      <c r="AE48" s="156">
        <f t="shared" si="26"/>
        <v>0</v>
      </c>
      <c r="AF48" s="156">
        <f t="shared" si="26"/>
        <v>0</v>
      </c>
      <c r="AG48" s="156">
        <f t="shared" si="26"/>
        <v>0</v>
      </c>
      <c r="AH48" s="156">
        <f t="shared" si="26"/>
        <v>0</v>
      </c>
      <c r="AI48" s="156">
        <f t="shared" si="26"/>
        <v>0</v>
      </c>
      <c r="AJ48" s="156">
        <f t="shared" si="26"/>
        <v>0</v>
      </c>
      <c r="AK48" s="156">
        <f t="shared" si="26"/>
        <v>0</v>
      </c>
      <c r="AL48" s="156">
        <f t="shared" si="19"/>
        <v>0</v>
      </c>
      <c r="AM48" s="156">
        <f t="shared" si="19"/>
        <v>0</v>
      </c>
      <c r="AN48" s="156">
        <f t="shared" si="19"/>
        <v>0</v>
      </c>
      <c r="AO48" s="159">
        <f t="shared" si="12"/>
        <v>0</v>
      </c>
      <c r="AP48" s="192"/>
      <c r="AQ48" s="156">
        <v>23</v>
      </c>
      <c r="AR48" s="156">
        <f t="shared" si="20"/>
        <v>0</v>
      </c>
      <c r="AS48" s="156">
        <f t="shared" si="20"/>
        <v>0</v>
      </c>
      <c r="AT48" s="156">
        <f t="shared" si="20"/>
        <v>0</v>
      </c>
      <c r="AU48" s="156">
        <f t="shared" si="20"/>
        <v>0</v>
      </c>
      <c r="AV48" s="156">
        <f t="shared" si="20"/>
        <v>7000</v>
      </c>
      <c r="AW48" s="156">
        <f t="shared" si="20"/>
        <v>0</v>
      </c>
      <c r="AX48" s="156">
        <f t="shared" si="20"/>
        <v>2800</v>
      </c>
      <c r="AY48" s="156">
        <f t="shared" si="20"/>
        <v>0</v>
      </c>
      <c r="AZ48" s="156">
        <f t="shared" si="20"/>
        <v>0</v>
      </c>
      <c r="BA48" s="156">
        <f t="shared" si="20"/>
        <v>0</v>
      </c>
      <c r="BB48" s="156">
        <f t="shared" si="20"/>
        <v>0</v>
      </c>
      <c r="BC48" s="156">
        <f t="shared" si="20"/>
        <v>0</v>
      </c>
      <c r="BD48" s="156">
        <f t="shared" si="20"/>
        <v>0</v>
      </c>
      <c r="BE48" s="156">
        <f t="shared" si="20"/>
        <v>0</v>
      </c>
      <c r="BF48" s="156">
        <f t="shared" si="20"/>
        <v>0</v>
      </c>
      <c r="BG48" s="156">
        <f t="shared" si="21"/>
        <v>0</v>
      </c>
      <c r="BH48" s="156">
        <f t="shared" si="21"/>
        <v>0</v>
      </c>
      <c r="BI48" s="156">
        <f t="shared" si="21"/>
        <v>0</v>
      </c>
      <c r="BJ48" s="159">
        <f t="shared" si="13"/>
        <v>9800</v>
      </c>
      <c r="BK48" s="192"/>
      <c r="BL48" s="156">
        <v>23</v>
      </c>
      <c r="BM48" s="156">
        <f t="shared" si="22"/>
        <v>0</v>
      </c>
      <c r="BN48" s="156">
        <f t="shared" si="22"/>
        <v>0</v>
      </c>
      <c r="BO48" s="156">
        <f t="shared" si="22"/>
        <v>0</v>
      </c>
      <c r="BP48" s="156">
        <f t="shared" si="22"/>
        <v>0</v>
      </c>
      <c r="BQ48" s="156">
        <f t="shared" si="22"/>
        <v>0</v>
      </c>
      <c r="BR48" s="156">
        <f t="shared" si="22"/>
        <v>0</v>
      </c>
      <c r="BS48" s="156">
        <f t="shared" si="22"/>
        <v>0</v>
      </c>
      <c r="BT48" s="156">
        <f t="shared" si="22"/>
        <v>0</v>
      </c>
      <c r="BU48" s="156">
        <f t="shared" si="22"/>
        <v>0</v>
      </c>
      <c r="BV48" s="156">
        <f t="shared" si="22"/>
        <v>0</v>
      </c>
      <c r="BW48" s="156">
        <f t="shared" si="22"/>
        <v>0</v>
      </c>
      <c r="BX48" s="156">
        <f t="shared" si="22"/>
        <v>0</v>
      </c>
      <c r="BY48" s="156">
        <f t="shared" si="22"/>
        <v>0</v>
      </c>
      <c r="BZ48" s="156">
        <f t="shared" si="22"/>
        <v>0</v>
      </c>
      <c r="CA48" s="156">
        <f t="shared" si="22"/>
        <v>0</v>
      </c>
      <c r="CB48" s="156">
        <f t="shared" si="23"/>
        <v>0</v>
      </c>
      <c r="CC48" s="156">
        <f t="shared" si="23"/>
        <v>0</v>
      </c>
      <c r="CD48" s="156">
        <f t="shared" si="23"/>
        <v>0</v>
      </c>
      <c r="CE48" s="159">
        <f t="shared" si="14"/>
        <v>0</v>
      </c>
      <c r="CF48" s="192"/>
      <c r="CG48" s="156">
        <v>23</v>
      </c>
      <c r="CH48" s="156">
        <f t="shared" si="24"/>
        <v>50000</v>
      </c>
      <c r="CI48" s="156">
        <f t="shared" si="24"/>
        <v>0</v>
      </c>
      <c r="CJ48" s="156">
        <f t="shared" si="24"/>
        <v>0</v>
      </c>
      <c r="CK48" s="156">
        <f t="shared" si="24"/>
        <v>70000</v>
      </c>
      <c r="CL48" s="156">
        <f t="shared" si="24"/>
        <v>192500</v>
      </c>
      <c r="CM48" s="156">
        <f t="shared" si="24"/>
        <v>105000</v>
      </c>
      <c r="CN48" s="156">
        <f t="shared" si="24"/>
        <v>50000</v>
      </c>
      <c r="CO48" s="156">
        <f t="shared" si="24"/>
        <v>0</v>
      </c>
      <c r="CP48" s="156">
        <f t="shared" si="24"/>
        <v>0</v>
      </c>
      <c r="CQ48" s="156">
        <f t="shared" si="24"/>
        <v>0</v>
      </c>
      <c r="CR48" s="156">
        <f t="shared" si="24"/>
        <v>0</v>
      </c>
      <c r="CS48" s="156">
        <f t="shared" si="24"/>
        <v>0</v>
      </c>
      <c r="CT48" s="156">
        <f t="shared" si="24"/>
        <v>0</v>
      </c>
      <c r="CU48" s="156">
        <f t="shared" si="24"/>
        <v>0</v>
      </c>
      <c r="CV48" s="156">
        <f t="shared" si="24"/>
        <v>65000</v>
      </c>
      <c r="CW48" s="156">
        <f t="shared" si="25"/>
        <v>0</v>
      </c>
      <c r="CX48" s="156">
        <f t="shared" si="25"/>
        <v>0</v>
      </c>
      <c r="CY48" s="156">
        <f t="shared" si="25"/>
        <v>0</v>
      </c>
      <c r="CZ48" s="159">
        <f t="shared" si="15"/>
        <v>532500</v>
      </c>
      <c r="DA48" s="220"/>
      <c r="DB48" s="220"/>
      <c r="DC48" s="220">
        <f t="shared" si="16"/>
        <v>542300</v>
      </c>
    </row>
    <row r="49" spans="1:107" x14ac:dyDescent="0.25">
      <c r="A49" s="156">
        <v>24</v>
      </c>
      <c r="B49" s="156">
        <f t="shared" si="17"/>
        <v>0</v>
      </c>
      <c r="C49" s="156">
        <f t="shared" si="17"/>
        <v>0</v>
      </c>
      <c r="D49" s="156">
        <f t="shared" si="17"/>
        <v>0</v>
      </c>
      <c r="E49" s="156">
        <f t="shared" si="17"/>
        <v>0</v>
      </c>
      <c r="F49" s="156">
        <f t="shared" si="17"/>
        <v>0</v>
      </c>
      <c r="G49" s="156">
        <f t="shared" si="17"/>
        <v>0</v>
      </c>
      <c r="H49" s="156">
        <f t="shared" si="17"/>
        <v>0</v>
      </c>
      <c r="I49" s="156">
        <f t="shared" si="17"/>
        <v>0</v>
      </c>
      <c r="J49" s="156">
        <f t="shared" si="17"/>
        <v>0</v>
      </c>
      <c r="K49" s="156">
        <f t="shared" si="17"/>
        <v>0</v>
      </c>
      <c r="L49" s="156">
        <f t="shared" si="18"/>
        <v>0</v>
      </c>
      <c r="M49" s="156">
        <f t="shared" si="18"/>
        <v>0</v>
      </c>
      <c r="N49" s="156">
        <f t="shared" si="18"/>
        <v>0</v>
      </c>
      <c r="O49" s="156">
        <f t="shared" si="18"/>
        <v>0</v>
      </c>
      <c r="P49" s="156">
        <f t="shared" si="18"/>
        <v>0</v>
      </c>
      <c r="Q49" s="156">
        <f t="shared" si="18"/>
        <v>0</v>
      </c>
      <c r="R49" s="156">
        <f t="shared" si="18"/>
        <v>0</v>
      </c>
      <c r="S49" s="156">
        <f t="shared" si="18"/>
        <v>0</v>
      </c>
      <c r="T49" s="159">
        <f t="shared" si="10"/>
        <v>0</v>
      </c>
      <c r="U49" s="192"/>
      <c r="V49" s="156">
        <v>24</v>
      </c>
      <c r="W49" s="156">
        <f t="shared" si="26"/>
        <v>0</v>
      </c>
      <c r="X49" s="156">
        <f t="shared" si="26"/>
        <v>0</v>
      </c>
      <c r="Y49" s="156">
        <f t="shared" si="26"/>
        <v>0</v>
      </c>
      <c r="Z49" s="156">
        <f t="shared" si="26"/>
        <v>0</v>
      </c>
      <c r="AA49" s="156">
        <f t="shared" si="26"/>
        <v>0</v>
      </c>
      <c r="AB49" s="156">
        <f t="shared" si="26"/>
        <v>0</v>
      </c>
      <c r="AC49" s="156">
        <f t="shared" si="26"/>
        <v>0</v>
      </c>
      <c r="AD49" s="156">
        <f t="shared" si="26"/>
        <v>0</v>
      </c>
      <c r="AE49" s="156">
        <f t="shared" si="26"/>
        <v>0</v>
      </c>
      <c r="AF49" s="156">
        <f t="shared" si="26"/>
        <v>0</v>
      </c>
      <c r="AG49" s="156">
        <f t="shared" si="26"/>
        <v>0</v>
      </c>
      <c r="AH49" s="156">
        <f t="shared" si="26"/>
        <v>0</v>
      </c>
      <c r="AI49" s="156">
        <f t="shared" si="26"/>
        <v>0</v>
      </c>
      <c r="AJ49" s="156">
        <f t="shared" si="26"/>
        <v>0</v>
      </c>
      <c r="AK49" s="156">
        <f t="shared" si="26"/>
        <v>0</v>
      </c>
      <c r="AL49" s="156">
        <f t="shared" si="19"/>
        <v>0</v>
      </c>
      <c r="AM49" s="156">
        <f t="shared" si="19"/>
        <v>0</v>
      </c>
      <c r="AN49" s="156">
        <f t="shared" si="19"/>
        <v>0</v>
      </c>
      <c r="AO49" s="159">
        <f t="shared" si="12"/>
        <v>0</v>
      </c>
      <c r="AP49" s="192"/>
      <c r="AQ49" s="156">
        <v>24</v>
      </c>
      <c r="AR49" s="156">
        <f t="shared" si="20"/>
        <v>0</v>
      </c>
      <c r="AS49" s="156">
        <f t="shared" si="20"/>
        <v>0</v>
      </c>
      <c r="AT49" s="156">
        <f t="shared" si="20"/>
        <v>0</v>
      </c>
      <c r="AU49" s="156">
        <f t="shared" si="20"/>
        <v>0</v>
      </c>
      <c r="AV49" s="156">
        <f t="shared" si="20"/>
        <v>0</v>
      </c>
      <c r="AW49" s="156">
        <f t="shared" si="20"/>
        <v>0</v>
      </c>
      <c r="AX49" s="156">
        <f t="shared" si="20"/>
        <v>0</v>
      </c>
      <c r="AY49" s="156">
        <f t="shared" si="20"/>
        <v>0</v>
      </c>
      <c r="AZ49" s="156">
        <f t="shared" si="20"/>
        <v>0</v>
      </c>
      <c r="BA49" s="156">
        <f t="shared" si="20"/>
        <v>0</v>
      </c>
      <c r="BB49" s="156">
        <f t="shared" si="20"/>
        <v>0</v>
      </c>
      <c r="BC49" s="156">
        <f t="shared" si="20"/>
        <v>0</v>
      </c>
      <c r="BD49" s="156">
        <f t="shared" si="20"/>
        <v>0</v>
      </c>
      <c r="BE49" s="156">
        <f t="shared" si="20"/>
        <v>0</v>
      </c>
      <c r="BF49" s="156">
        <f t="shared" si="20"/>
        <v>0</v>
      </c>
      <c r="BG49" s="156">
        <f t="shared" si="21"/>
        <v>0</v>
      </c>
      <c r="BH49" s="156">
        <f t="shared" si="21"/>
        <v>0</v>
      </c>
      <c r="BI49" s="156">
        <f t="shared" si="21"/>
        <v>0</v>
      </c>
      <c r="BJ49" s="159">
        <f t="shared" si="13"/>
        <v>0</v>
      </c>
      <c r="BK49" s="192"/>
      <c r="BL49" s="156">
        <v>24</v>
      </c>
      <c r="BM49" s="156">
        <f t="shared" si="22"/>
        <v>0</v>
      </c>
      <c r="BN49" s="156">
        <f t="shared" si="22"/>
        <v>0</v>
      </c>
      <c r="BO49" s="156">
        <f t="shared" si="22"/>
        <v>0</v>
      </c>
      <c r="BP49" s="156">
        <f t="shared" si="22"/>
        <v>0</v>
      </c>
      <c r="BQ49" s="156">
        <f t="shared" si="22"/>
        <v>0</v>
      </c>
      <c r="BR49" s="156">
        <f t="shared" si="22"/>
        <v>0</v>
      </c>
      <c r="BS49" s="156">
        <f t="shared" si="22"/>
        <v>0</v>
      </c>
      <c r="BT49" s="156">
        <f t="shared" si="22"/>
        <v>0</v>
      </c>
      <c r="BU49" s="156">
        <f t="shared" si="22"/>
        <v>0</v>
      </c>
      <c r="BV49" s="156">
        <f t="shared" si="22"/>
        <v>0</v>
      </c>
      <c r="BW49" s="156">
        <f t="shared" si="22"/>
        <v>0</v>
      </c>
      <c r="BX49" s="156">
        <f t="shared" si="22"/>
        <v>0</v>
      </c>
      <c r="BY49" s="156">
        <f t="shared" si="22"/>
        <v>0</v>
      </c>
      <c r="BZ49" s="156">
        <f t="shared" si="22"/>
        <v>0</v>
      </c>
      <c r="CA49" s="156">
        <f t="shared" si="22"/>
        <v>0</v>
      </c>
      <c r="CB49" s="156">
        <f t="shared" si="23"/>
        <v>0</v>
      </c>
      <c r="CC49" s="156">
        <f t="shared" si="23"/>
        <v>0</v>
      </c>
      <c r="CD49" s="156">
        <f t="shared" si="23"/>
        <v>0</v>
      </c>
      <c r="CE49" s="159">
        <f t="shared" si="14"/>
        <v>0</v>
      </c>
      <c r="CF49" s="192"/>
      <c r="CG49" s="156">
        <v>24</v>
      </c>
      <c r="CH49" s="156">
        <f t="shared" si="24"/>
        <v>50000</v>
      </c>
      <c r="CI49" s="156">
        <f t="shared" si="24"/>
        <v>0</v>
      </c>
      <c r="CJ49" s="156">
        <f t="shared" si="24"/>
        <v>0</v>
      </c>
      <c r="CK49" s="156">
        <f t="shared" si="24"/>
        <v>70000</v>
      </c>
      <c r="CL49" s="156">
        <f t="shared" si="24"/>
        <v>192500</v>
      </c>
      <c r="CM49" s="156">
        <f t="shared" si="24"/>
        <v>105000</v>
      </c>
      <c r="CN49" s="156">
        <f t="shared" si="24"/>
        <v>50000</v>
      </c>
      <c r="CO49" s="156">
        <f t="shared" si="24"/>
        <v>0</v>
      </c>
      <c r="CP49" s="156">
        <f t="shared" si="24"/>
        <v>0</v>
      </c>
      <c r="CQ49" s="156">
        <f t="shared" si="24"/>
        <v>0</v>
      </c>
      <c r="CR49" s="156">
        <f t="shared" si="24"/>
        <v>0</v>
      </c>
      <c r="CS49" s="156">
        <f t="shared" si="24"/>
        <v>0</v>
      </c>
      <c r="CT49" s="156">
        <f t="shared" si="24"/>
        <v>0</v>
      </c>
      <c r="CU49" s="156">
        <f t="shared" si="24"/>
        <v>0</v>
      </c>
      <c r="CV49" s="156">
        <f t="shared" si="24"/>
        <v>0</v>
      </c>
      <c r="CW49" s="156">
        <f t="shared" si="25"/>
        <v>0</v>
      </c>
      <c r="CX49" s="156">
        <f t="shared" si="25"/>
        <v>0</v>
      </c>
      <c r="CY49" s="156">
        <f t="shared" si="25"/>
        <v>0</v>
      </c>
      <c r="CZ49" s="159">
        <f t="shared" si="15"/>
        <v>467500</v>
      </c>
      <c r="DA49" s="220"/>
      <c r="DB49" s="220"/>
      <c r="DC49" s="220">
        <f t="shared" si="16"/>
        <v>467500</v>
      </c>
    </row>
    <row r="50" spans="1:107" x14ac:dyDescent="0.25">
      <c r="A50" s="156">
        <v>25</v>
      </c>
      <c r="B50" s="156">
        <f t="shared" si="17"/>
        <v>0</v>
      </c>
      <c r="C50" s="156">
        <f t="shared" si="17"/>
        <v>0</v>
      </c>
      <c r="D50" s="156">
        <f t="shared" si="17"/>
        <v>0</v>
      </c>
      <c r="E50" s="156">
        <f t="shared" si="17"/>
        <v>0</v>
      </c>
      <c r="F50" s="156">
        <f t="shared" si="17"/>
        <v>0</v>
      </c>
      <c r="G50" s="156">
        <f t="shared" si="17"/>
        <v>0</v>
      </c>
      <c r="H50" s="156">
        <f t="shared" si="17"/>
        <v>0</v>
      </c>
      <c r="I50" s="156">
        <f t="shared" si="17"/>
        <v>0</v>
      </c>
      <c r="J50" s="156">
        <f t="shared" si="17"/>
        <v>0</v>
      </c>
      <c r="K50" s="156">
        <f t="shared" si="17"/>
        <v>0</v>
      </c>
      <c r="L50" s="156">
        <f t="shared" si="18"/>
        <v>0</v>
      </c>
      <c r="M50" s="156">
        <f t="shared" si="18"/>
        <v>0</v>
      </c>
      <c r="N50" s="156">
        <f t="shared" si="18"/>
        <v>0</v>
      </c>
      <c r="O50" s="156">
        <f t="shared" si="18"/>
        <v>0</v>
      </c>
      <c r="P50" s="156">
        <f t="shared" si="18"/>
        <v>0</v>
      </c>
      <c r="Q50" s="156">
        <f t="shared" si="18"/>
        <v>0</v>
      </c>
      <c r="R50" s="156">
        <f t="shared" si="18"/>
        <v>0</v>
      </c>
      <c r="S50" s="156">
        <f t="shared" si="18"/>
        <v>0</v>
      </c>
      <c r="T50" s="159">
        <f t="shared" si="10"/>
        <v>0</v>
      </c>
      <c r="U50" s="192"/>
      <c r="V50" s="156">
        <v>25</v>
      </c>
      <c r="W50" s="156">
        <f t="shared" si="26"/>
        <v>0</v>
      </c>
      <c r="X50" s="156">
        <f t="shared" si="26"/>
        <v>0</v>
      </c>
      <c r="Y50" s="156">
        <f t="shared" si="26"/>
        <v>0</v>
      </c>
      <c r="Z50" s="156">
        <f t="shared" si="26"/>
        <v>0</v>
      </c>
      <c r="AA50" s="156">
        <f t="shared" si="26"/>
        <v>0</v>
      </c>
      <c r="AB50" s="156">
        <f t="shared" si="26"/>
        <v>0</v>
      </c>
      <c r="AC50" s="156">
        <f t="shared" si="26"/>
        <v>0</v>
      </c>
      <c r="AD50" s="156">
        <f t="shared" si="26"/>
        <v>0</v>
      </c>
      <c r="AE50" s="156">
        <f t="shared" si="26"/>
        <v>0</v>
      </c>
      <c r="AF50" s="156">
        <f t="shared" si="26"/>
        <v>0</v>
      </c>
      <c r="AG50" s="156">
        <f t="shared" si="26"/>
        <v>0</v>
      </c>
      <c r="AH50" s="156">
        <f t="shared" si="26"/>
        <v>0</v>
      </c>
      <c r="AI50" s="156">
        <f t="shared" si="26"/>
        <v>0</v>
      </c>
      <c r="AJ50" s="156">
        <f t="shared" si="26"/>
        <v>0</v>
      </c>
      <c r="AK50" s="156">
        <f t="shared" si="26"/>
        <v>0</v>
      </c>
      <c r="AL50" s="156">
        <f t="shared" si="19"/>
        <v>0</v>
      </c>
      <c r="AM50" s="156">
        <f t="shared" si="19"/>
        <v>0</v>
      </c>
      <c r="AN50" s="156">
        <f t="shared" si="19"/>
        <v>0</v>
      </c>
      <c r="AO50" s="159">
        <f t="shared" si="12"/>
        <v>0</v>
      </c>
      <c r="AP50" s="192"/>
      <c r="AQ50" s="156">
        <v>25</v>
      </c>
      <c r="AR50" s="156">
        <f t="shared" si="20"/>
        <v>0</v>
      </c>
      <c r="AS50" s="156">
        <f t="shared" si="20"/>
        <v>0</v>
      </c>
      <c r="AT50" s="156">
        <f t="shared" si="20"/>
        <v>0</v>
      </c>
      <c r="AU50" s="156">
        <f t="shared" si="20"/>
        <v>0</v>
      </c>
      <c r="AV50" s="156">
        <f t="shared" si="20"/>
        <v>7000</v>
      </c>
      <c r="AW50" s="156">
        <f t="shared" si="20"/>
        <v>0</v>
      </c>
      <c r="AX50" s="156">
        <f t="shared" si="20"/>
        <v>2800</v>
      </c>
      <c r="AY50" s="156">
        <f t="shared" si="20"/>
        <v>0</v>
      </c>
      <c r="AZ50" s="156">
        <f t="shared" si="20"/>
        <v>0</v>
      </c>
      <c r="BA50" s="156">
        <f t="shared" si="20"/>
        <v>0</v>
      </c>
      <c r="BB50" s="156">
        <f t="shared" si="20"/>
        <v>0</v>
      </c>
      <c r="BC50" s="156">
        <f t="shared" si="20"/>
        <v>0</v>
      </c>
      <c r="BD50" s="156">
        <f t="shared" si="20"/>
        <v>0</v>
      </c>
      <c r="BE50" s="156">
        <f t="shared" si="20"/>
        <v>0</v>
      </c>
      <c r="BF50" s="156">
        <f t="shared" si="20"/>
        <v>0</v>
      </c>
      <c r="BG50" s="156">
        <f t="shared" si="21"/>
        <v>0</v>
      </c>
      <c r="BH50" s="156">
        <f t="shared" si="21"/>
        <v>0</v>
      </c>
      <c r="BI50" s="156">
        <f t="shared" si="21"/>
        <v>0</v>
      </c>
      <c r="BJ50" s="159">
        <f t="shared" si="13"/>
        <v>9800</v>
      </c>
      <c r="BK50" s="192"/>
      <c r="BL50" s="156">
        <v>25</v>
      </c>
      <c r="BM50" s="156">
        <f t="shared" si="22"/>
        <v>0</v>
      </c>
      <c r="BN50" s="156">
        <f t="shared" si="22"/>
        <v>0</v>
      </c>
      <c r="BO50" s="156">
        <f t="shared" si="22"/>
        <v>0</v>
      </c>
      <c r="BP50" s="156">
        <f t="shared" si="22"/>
        <v>0</v>
      </c>
      <c r="BQ50" s="156">
        <f t="shared" si="22"/>
        <v>0</v>
      </c>
      <c r="BR50" s="156">
        <f t="shared" si="22"/>
        <v>0</v>
      </c>
      <c r="BS50" s="156">
        <f t="shared" si="22"/>
        <v>0</v>
      </c>
      <c r="BT50" s="156">
        <f t="shared" si="22"/>
        <v>0</v>
      </c>
      <c r="BU50" s="156">
        <f t="shared" si="22"/>
        <v>0</v>
      </c>
      <c r="BV50" s="156">
        <f t="shared" si="22"/>
        <v>0</v>
      </c>
      <c r="BW50" s="156">
        <f t="shared" si="22"/>
        <v>0</v>
      </c>
      <c r="BX50" s="156">
        <f t="shared" si="22"/>
        <v>0</v>
      </c>
      <c r="BY50" s="156">
        <f t="shared" si="22"/>
        <v>0</v>
      </c>
      <c r="BZ50" s="156">
        <f t="shared" si="22"/>
        <v>0</v>
      </c>
      <c r="CA50" s="156">
        <f t="shared" si="22"/>
        <v>0</v>
      </c>
      <c r="CB50" s="156">
        <f t="shared" si="23"/>
        <v>0</v>
      </c>
      <c r="CC50" s="156">
        <f t="shared" si="23"/>
        <v>0</v>
      </c>
      <c r="CD50" s="156">
        <f t="shared" si="23"/>
        <v>0</v>
      </c>
      <c r="CE50" s="159">
        <f t="shared" si="14"/>
        <v>0</v>
      </c>
      <c r="CF50" s="192"/>
      <c r="CG50" s="156">
        <v>25</v>
      </c>
      <c r="CH50" s="156">
        <f t="shared" si="24"/>
        <v>50000</v>
      </c>
      <c r="CI50" s="156">
        <f t="shared" si="24"/>
        <v>0</v>
      </c>
      <c r="CJ50" s="156">
        <f t="shared" si="24"/>
        <v>0</v>
      </c>
      <c r="CK50" s="156">
        <f t="shared" si="24"/>
        <v>70000</v>
      </c>
      <c r="CL50" s="156">
        <f t="shared" si="24"/>
        <v>192500</v>
      </c>
      <c r="CM50" s="156">
        <f t="shared" si="24"/>
        <v>105000</v>
      </c>
      <c r="CN50" s="156">
        <f t="shared" si="24"/>
        <v>50000</v>
      </c>
      <c r="CO50" s="156">
        <f t="shared" si="24"/>
        <v>0</v>
      </c>
      <c r="CP50" s="156">
        <f t="shared" si="24"/>
        <v>0</v>
      </c>
      <c r="CQ50" s="156">
        <f t="shared" si="24"/>
        <v>0</v>
      </c>
      <c r="CR50" s="156">
        <f t="shared" si="24"/>
        <v>0</v>
      </c>
      <c r="CS50" s="156">
        <f t="shared" si="24"/>
        <v>0</v>
      </c>
      <c r="CT50" s="156">
        <f t="shared" si="24"/>
        <v>0</v>
      </c>
      <c r="CU50" s="156">
        <f t="shared" si="24"/>
        <v>0</v>
      </c>
      <c r="CV50" s="156">
        <f t="shared" si="24"/>
        <v>65000</v>
      </c>
      <c r="CW50" s="156">
        <f t="shared" si="25"/>
        <v>0</v>
      </c>
      <c r="CX50" s="156">
        <f t="shared" si="25"/>
        <v>0</v>
      </c>
      <c r="CY50" s="156">
        <f t="shared" si="25"/>
        <v>0</v>
      </c>
      <c r="CZ50" s="159">
        <f t="shared" si="15"/>
        <v>532500</v>
      </c>
      <c r="DA50" s="220"/>
      <c r="DB50" s="220"/>
      <c r="DC50" s="220">
        <f t="shared" si="16"/>
        <v>542300</v>
      </c>
    </row>
    <row r="51" spans="1:107" ht="15.75" thickBot="1" x14ac:dyDescent="0.3">
      <c r="A51" s="155"/>
      <c r="B51" s="156"/>
      <c r="C51" s="156"/>
      <c r="D51" s="156"/>
      <c r="E51" s="156"/>
      <c r="F51" s="156"/>
      <c r="G51" s="156"/>
      <c r="H51" s="156"/>
      <c r="I51" s="156"/>
      <c r="J51" s="156"/>
      <c r="K51" s="156"/>
      <c r="L51" s="156"/>
      <c r="M51" s="156"/>
      <c r="N51" s="156"/>
      <c r="O51" s="156"/>
      <c r="P51" s="156"/>
      <c r="Q51" s="156"/>
      <c r="R51" s="156"/>
      <c r="S51" s="156"/>
      <c r="T51" s="159">
        <f>SUM(T26:T50)</f>
        <v>1820250</v>
      </c>
      <c r="U51" s="192"/>
      <c r="V51" s="155"/>
      <c r="W51" s="156"/>
      <c r="X51" s="156"/>
      <c r="Y51" s="156"/>
      <c r="Z51" s="156"/>
      <c r="AA51" s="156"/>
      <c r="AB51" s="156"/>
      <c r="AC51" s="156"/>
      <c r="AD51" s="156"/>
      <c r="AE51" s="156"/>
      <c r="AF51" s="156"/>
      <c r="AG51" s="156"/>
      <c r="AH51" s="156"/>
      <c r="AI51" s="156"/>
      <c r="AJ51" s="156"/>
      <c r="AK51" s="156"/>
      <c r="AL51" s="156"/>
      <c r="AM51" s="156"/>
      <c r="AN51" s="156"/>
      <c r="AO51" s="159">
        <f>SUM(AO26:AO50)</f>
        <v>495000</v>
      </c>
      <c r="AP51" s="192"/>
      <c r="AQ51" s="155"/>
      <c r="AR51" s="156"/>
      <c r="AS51" s="156"/>
      <c r="AT51" s="156"/>
      <c r="AU51" s="156"/>
      <c r="AV51" s="156"/>
      <c r="AW51" s="156"/>
      <c r="AX51" s="156"/>
      <c r="AY51" s="156"/>
      <c r="AZ51" s="156"/>
      <c r="BA51" s="156"/>
      <c r="BB51" s="156"/>
      <c r="BC51" s="156"/>
      <c r="BD51" s="156"/>
      <c r="BE51" s="156"/>
      <c r="BF51" s="156"/>
      <c r="BG51" s="156"/>
      <c r="BH51" s="156"/>
      <c r="BI51" s="156"/>
      <c r="BJ51" s="159">
        <f>SUM(BJ26:BJ50)</f>
        <v>432600</v>
      </c>
      <c r="BK51" s="192"/>
      <c r="BL51" s="155"/>
      <c r="BM51" s="156"/>
      <c r="BN51" s="156"/>
      <c r="BO51" s="156"/>
      <c r="BP51" s="156"/>
      <c r="BQ51" s="156"/>
      <c r="BR51" s="156"/>
      <c r="BS51" s="156"/>
      <c r="BT51" s="156"/>
      <c r="BU51" s="156"/>
      <c r="BV51" s="156"/>
      <c r="BW51" s="156"/>
      <c r="BX51" s="156"/>
      <c r="BY51" s="156"/>
      <c r="BZ51" s="156"/>
      <c r="CA51" s="156"/>
      <c r="CB51" s="156"/>
      <c r="CC51" s="156"/>
      <c r="CD51" s="156"/>
      <c r="CE51" s="159">
        <f>SUM(CE26:CE50)</f>
        <v>1100000</v>
      </c>
      <c r="CF51" s="192"/>
      <c r="CG51" s="155"/>
      <c r="CH51" s="156"/>
      <c r="CI51" s="156"/>
      <c r="CJ51" s="156"/>
      <c r="CK51" s="156"/>
      <c r="CL51" s="156"/>
      <c r="CM51" s="156"/>
      <c r="CN51" s="156"/>
      <c r="CO51" s="156"/>
      <c r="CP51" s="156"/>
      <c r="CQ51" s="156"/>
      <c r="CR51" s="156"/>
      <c r="CS51" s="156"/>
      <c r="CT51" s="156"/>
      <c r="CU51" s="156"/>
      <c r="CV51" s="156"/>
      <c r="CW51" s="156"/>
      <c r="CX51" s="156"/>
      <c r="CY51" s="156"/>
      <c r="CZ51" s="159">
        <f>SUM(CZ26:CZ50)</f>
        <v>12467500</v>
      </c>
      <c r="DA51" s="220"/>
      <c r="DB51" s="220"/>
      <c r="DC51" s="220">
        <f>SUM(DC26:DC50)</f>
        <v>16315350</v>
      </c>
    </row>
    <row r="52" spans="1:107" ht="15" customHeight="1" x14ac:dyDescent="0.25">
      <c r="R52" s="273" t="s">
        <v>32</v>
      </c>
      <c r="S52" s="188">
        <v>7.0000000000000007E-2</v>
      </c>
      <c r="T52" s="184">
        <f>NPV(S52,T26:T50)</f>
        <v>1225670.7675619896</v>
      </c>
      <c r="U52" s="154"/>
      <c r="AM52" s="273" t="s">
        <v>32</v>
      </c>
      <c r="AN52" s="180">
        <v>7.0000000000000007E-2</v>
      </c>
      <c r="AO52" s="160">
        <f>NPV(AN52,AO26:AO50)</f>
        <v>347667.28627616365</v>
      </c>
      <c r="AP52" s="154"/>
      <c r="BH52" s="273" t="s">
        <v>32</v>
      </c>
      <c r="BI52" s="180">
        <v>7.0000000000000007E-2</v>
      </c>
      <c r="BJ52" s="160">
        <f>NPV(BI52,BJ26:BJ50)</f>
        <v>326300.1588870135</v>
      </c>
      <c r="BK52" s="154"/>
      <c r="CC52" s="273" t="s">
        <v>32</v>
      </c>
      <c r="CD52" s="180">
        <v>7.0000000000000007E-2</v>
      </c>
      <c r="CE52" s="160">
        <f>NPV(CD52,CE26:CE50)</f>
        <v>892962.51431118499</v>
      </c>
      <c r="CF52" s="154"/>
      <c r="CX52" s="273" t="s">
        <v>32</v>
      </c>
      <c r="CY52" s="180">
        <v>7.0000000000000007E-2</v>
      </c>
      <c r="CZ52" s="160">
        <f>NPV(CY52,CZ26:CZ50)</f>
        <v>5784637.2097636051</v>
      </c>
      <c r="DA52" s="286" t="s">
        <v>32</v>
      </c>
      <c r="DB52" s="221">
        <v>7.0000000000000007E-2</v>
      </c>
      <c r="DC52" s="222">
        <f>NPV(DB52,DC26:DC50)</f>
        <v>8577237.9367999565</v>
      </c>
    </row>
    <row r="53" spans="1:107" x14ac:dyDescent="0.25">
      <c r="R53" s="274"/>
      <c r="S53" s="185"/>
      <c r="T53" s="186"/>
      <c r="U53" s="154"/>
      <c r="AM53" s="274"/>
      <c r="AN53" s="181"/>
      <c r="AO53" s="161"/>
      <c r="AP53" s="154"/>
      <c r="BH53" s="274"/>
      <c r="BI53" s="181"/>
      <c r="BJ53" s="161"/>
      <c r="BK53" s="154"/>
      <c r="CC53" s="274"/>
      <c r="CD53" s="181"/>
      <c r="CE53" s="161"/>
      <c r="CF53" s="154"/>
      <c r="CX53" s="274"/>
      <c r="CY53" s="181"/>
      <c r="CZ53" s="161"/>
      <c r="DA53" s="287"/>
      <c r="DB53" s="223"/>
      <c r="DC53" s="224"/>
    </row>
    <row r="54" spans="1:107" x14ac:dyDescent="0.25">
      <c r="R54" s="274"/>
      <c r="S54" s="189">
        <v>0.04</v>
      </c>
      <c r="T54" s="186">
        <f>NPV(S54,T26:T50)</f>
        <v>1439849.7383788589</v>
      </c>
      <c r="U54" s="154"/>
      <c r="AM54" s="274"/>
      <c r="AN54" s="182">
        <v>0.04</v>
      </c>
      <c r="AO54" s="161">
        <f>NPV(AN54,AO26:AO50)</f>
        <v>401489.34107807383</v>
      </c>
      <c r="AP54" s="154"/>
      <c r="BH54" s="274"/>
      <c r="BI54" s="182">
        <v>0.04</v>
      </c>
      <c r="BJ54" s="161">
        <f>NPV(BI54,BJ26:BJ50)</f>
        <v>361812.64992252568</v>
      </c>
      <c r="BK54" s="154"/>
      <c r="CC54" s="274"/>
      <c r="CD54" s="182">
        <v>0.04</v>
      </c>
      <c r="CE54" s="161">
        <f>NPV(CD54,CE26:CE50)</f>
        <v>973445.77816594788</v>
      </c>
      <c r="CF54" s="154"/>
      <c r="CX54" s="274"/>
      <c r="CY54" s="182">
        <v>0.04</v>
      </c>
      <c r="CZ54" s="161">
        <f>NPV(CY54,CZ26:CZ50)</f>
        <v>7770447.4699005689</v>
      </c>
      <c r="DA54" s="287"/>
      <c r="DB54" s="225">
        <v>0.04</v>
      </c>
      <c r="DC54" s="224">
        <f>NPV(DB54,DC26:DC50)</f>
        <v>10947044.977445973</v>
      </c>
    </row>
    <row r="55" spans="1:107" x14ac:dyDescent="0.25">
      <c r="R55" s="274"/>
      <c r="S55" s="185"/>
      <c r="T55" s="186"/>
      <c r="U55" s="154"/>
      <c r="AM55" s="274"/>
      <c r="AN55" s="181"/>
      <c r="AO55" s="161"/>
      <c r="AP55" s="154"/>
      <c r="BH55" s="274"/>
      <c r="BI55" s="181"/>
      <c r="BJ55" s="161"/>
      <c r="BK55" s="154"/>
      <c r="CC55" s="274"/>
      <c r="CD55" s="181"/>
      <c r="CE55" s="161"/>
      <c r="CF55" s="154"/>
      <c r="CX55" s="274"/>
      <c r="CY55" s="181"/>
      <c r="CZ55" s="161"/>
      <c r="DA55" s="287"/>
      <c r="DB55" s="223"/>
      <c r="DC55" s="224"/>
    </row>
    <row r="56" spans="1:107" ht="15.75" thickBot="1" x14ac:dyDescent="0.3">
      <c r="R56" s="275"/>
      <c r="S56" s="190">
        <v>0</v>
      </c>
      <c r="T56" s="187">
        <f>NPV(S56,T26:T50)</f>
        <v>1820250</v>
      </c>
      <c r="U56" s="154"/>
      <c r="AM56" s="275"/>
      <c r="AN56" s="183">
        <v>0</v>
      </c>
      <c r="AO56" s="179">
        <f>NPV(AN56,AO26:AO50)</f>
        <v>495000</v>
      </c>
      <c r="AP56" s="154"/>
      <c r="BH56" s="275"/>
      <c r="BI56" s="183">
        <v>0</v>
      </c>
      <c r="BJ56" s="179">
        <f>NPV(BI56,BJ26:BJ50)</f>
        <v>432600</v>
      </c>
      <c r="BK56" s="154"/>
      <c r="CC56" s="275"/>
      <c r="CD56" s="183">
        <v>0</v>
      </c>
      <c r="CE56" s="179">
        <f>NPV(CD56,CE26:CE50)</f>
        <v>1100000</v>
      </c>
      <c r="CF56" s="154"/>
      <c r="CX56" s="275"/>
      <c r="CY56" s="183">
        <v>0</v>
      </c>
      <c r="CZ56" s="179">
        <f>NPV(CY56,CZ26:CZ50)</f>
        <v>12467500</v>
      </c>
      <c r="DA56" s="288"/>
      <c r="DB56" s="226">
        <v>0</v>
      </c>
      <c r="DC56" s="227">
        <f>NPV(DB56,DC26:DC50)</f>
        <v>16315350</v>
      </c>
    </row>
    <row r="57" spans="1:107" x14ac:dyDescent="0.25">
      <c r="U57" s="167"/>
      <c r="AP57" s="167"/>
      <c r="BK57" s="167"/>
      <c r="CF57" s="167"/>
    </row>
  </sheetData>
  <mergeCells count="58">
    <mergeCell ref="CM5:CY6"/>
    <mergeCell ref="B9:S10"/>
    <mergeCell ref="BM9:CD10"/>
    <mergeCell ref="DA52:DA56"/>
    <mergeCell ref="G11:P13"/>
    <mergeCell ref="BR11:CD12"/>
    <mergeCell ref="CH9:CY10"/>
    <mergeCell ref="CM11:CY13"/>
    <mergeCell ref="R52:R56"/>
    <mergeCell ref="AM52:AM56"/>
    <mergeCell ref="BH52:BH56"/>
    <mergeCell ref="CC52:CC56"/>
    <mergeCell ref="CX52:CX56"/>
    <mergeCell ref="CT15:CU15"/>
    <mergeCell ref="CV15:CW15"/>
    <mergeCell ref="CX15:CY15"/>
    <mergeCell ref="CR15:CS15"/>
    <mergeCell ref="BP15:BR15"/>
    <mergeCell ref="BS15:BT15"/>
    <mergeCell ref="BU15:BV15"/>
    <mergeCell ref="BW15:BX15"/>
    <mergeCell ref="BY15:BZ15"/>
    <mergeCell ref="CA15:CB15"/>
    <mergeCell ref="CC15:CD15"/>
    <mergeCell ref="CH15:CJ15"/>
    <mergeCell ref="CK15:CM15"/>
    <mergeCell ref="CN15:CO15"/>
    <mergeCell ref="CP15:CQ15"/>
    <mergeCell ref="BM15:BO15"/>
    <mergeCell ref="AI15:AJ15"/>
    <mergeCell ref="AK15:AL15"/>
    <mergeCell ref="AM15:AN15"/>
    <mergeCell ref="AR15:AT15"/>
    <mergeCell ref="AU15:AW15"/>
    <mergeCell ref="AX15:AY15"/>
    <mergeCell ref="AZ15:BA15"/>
    <mergeCell ref="BB15:BC15"/>
    <mergeCell ref="BD15:BE15"/>
    <mergeCell ref="BF15:BG15"/>
    <mergeCell ref="BH15:BI15"/>
    <mergeCell ref="AG15:AH15"/>
    <mergeCell ref="A14:S14"/>
    <mergeCell ref="H15:I15"/>
    <mergeCell ref="J15:K15"/>
    <mergeCell ref="L15:M15"/>
    <mergeCell ref="N15:O15"/>
    <mergeCell ref="P15:Q15"/>
    <mergeCell ref="R15:S15"/>
    <mergeCell ref="W15:Y15"/>
    <mergeCell ref="Z15:AB15"/>
    <mergeCell ref="AC15:AD15"/>
    <mergeCell ref="AE15:AF15"/>
    <mergeCell ref="B15:C15"/>
    <mergeCell ref="D15:G15"/>
    <mergeCell ref="B1:H1"/>
    <mergeCell ref="J1:P1"/>
    <mergeCell ref="B2:H2"/>
    <mergeCell ref="A8:L8"/>
  </mergeCells>
  <pageMargins left="0.7" right="0.7" top="0.75" bottom="0.75" header="0.3" footer="0.3"/>
  <pageSetup paperSize="512" orientation="landscape"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D56"/>
  <sheetViews>
    <sheetView topLeftCell="CE22" zoomScaleNormal="100" workbookViewId="0">
      <selection activeCell="AR2" sqref="AR2"/>
    </sheetView>
  </sheetViews>
  <sheetFormatPr defaultRowHeight="15" x14ac:dyDescent="0.25"/>
  <cols>
    <col min="1" max="1" width="22.7109375" customWidth="1"/>
    <col min="2" max="2" width="10.85546875" bestFit="1" customWidth="1"/>
    <col min="3" max="3" width="9.85546875" bestFit="1" customWidth="1"/>
    <col min="5" max="6" width="9.85546875" bestFit="1" customWidth="1"/>
    <col min="8" max="8" width="9.85546875" bestFit="1" customWidth="1"/>
    <col min="19" max="19" width="9.28515625" bestFit="1" customWidth="1"/>
    <col min="20" max="20" width="14.28515625" bestFit="1" customWidth="1"/>
    <col min="21" max="21" width="5.7109375" customWidth="1"/>
    <col min="22" max="22" width="22.7109375" customWidth="1"/>
    <col min="23" max="23" width="10.85546875" bestFit="1" customWidth="1"/>
    <col min="24" max="26" width="9.85546875" bestFit="1" customWidth="1"/>
    <col min="27" max="27" width="9.7109375" customWidth="1"/>
    <col min="28" max="30" width="9.85546875" bestFit="1" customWidth="1"/>
    <col min="42" max="42" width="9.85546875" bestFit="1" customWidth="1"/>
    <col min="43" max="43" width="5.7109375" customWidth="1"/>
    <col min="44" max="44" width="22.7109375" customWidth="1"/>
    <col min="45" max="45" width="10.85546875" bestFit="1" customWidth="1"/>
    <col min="48" max="49" width="9.85546875" bestFit="1" customWidth="1"/>
    <col min="51" max="51" width="9.85546875" bestFit="1" customWidth="1"/>
    <col min="63" max="63" width="9.85546875" bestFit="1" customWidth="1"/>
    <col min="64" max="64" width="5.7109375" customWidth="1"/>
    <col min="65" max="65" width="22.7109375" customWidth="1"/>
    <col min="66" max="66" width="10.85546875" bestFit="1" customWidth="1"/>
    <col min="69" max="69" width="12.85546875" customWidth="1"/>
    <col min="72" max="72" width="9.85546875" bestFit="1" customWidth="1"/>
    <col min="84" max="84" width="9.85546875" bestFit="1" customWidth="1"/>
    <col min="85" max="85" width="9.85546875" style="134" customWidth="1"/>
    <col min="86" max="86" width="22.7109375" style="134" customWidth="1"/>
    <col min="87" max="87" width="10.85546875" style="134" bestFit="1" customWidth="1"/>
    <col min="88" max="88" width="9.85546875" style="134" bestFit="1" customWidth="1"/>
    <col min="89" max="89" width="9.140625" style="134"/>
    <col min="90" max="90" width="9.85546875" style="134" bestFit="1" customWidth="1"/>
    <col min="91" max="92" width="9.140625" style="134"/>
    <col min="93" max="93" width="9.85546875" style="134" bestFit="1" customWidth="1"/>
    <col min="94" max="94" width="9.140625" style="134"/>
    <col min="95" max="95" width="12.28515625" style="134" bestFit="1" customWidth="1"/>
    <col min="96" max="96" width="9.140625" style="134"/>
    <col min="97" max="97" width="9.85546875" style="134" bestFit="1" customWidth="1"/>
    <col min="98" max="98" width="9.140625" style="134"/>
    <col min="99" max="99" width="9.7109375" style="134" customWidth="1"/>
    <col min="100" max="100" width="9.85546875" style="134" bestFit="1" customWidth="1"/>
    <col min="101" max="101" width="10.85546875" style="134" bestFit="1" customWidth="1"/>
    <col min="102" max="104" width="9.140625" style="134"/>
    <col min="105" max="105" width="11.28515625" style="134" customWidth="1"/>
    <col min="106" max="106" width="9.140625" customWidth="1"/>
    <col min="108" max="108" width="10.7109375" customWidth="1"/>
  </cols>
  <sheetData>
    <row r="1" spans="1:108" ht="30" customHeight="1" x14ac:dyDescent="0.25">
      <c r="A1" s="4" t="s">
        <v>0</v>
      </c>
      <c r="B1" s="278" t="s">
        <v>49</v>
      </c>
      <c r="C1" s="279"/>
      <c r="D1" s="279"/>
      <c r="E1" s="279"/>
      <c r="F1" s="279"/>
      <c r="G1" s="279"/>
      <c r="H1" s="279"/>
      <c r="I1" s="1" t="s">
        <v>1</v>
      </c>
      <c r="J1" s="278" t="s">
        <v>48</v>
      </c>
      <c r="K1" s="278"/>
      <c r="L1" s="278"/>
      <c r="M1" s="278"/>
      <c r="N1" s="278"/>
      <c r="O1" s="278"/>
      <c r="P1" s="278"/>
      <c r="Q1" s="63"/>
      <c r="R1" s="63"/>
      <c r="S1" s="63"/>
    </row>
    <row r="2" spans="1:108" x14ac:dyDescent="0.25">
      <c r="A2" s="1" t="s">
        <v>2</v>
      </c>
      <c r="B2" s="285"/>
      <c r="C2" s="285"/>
      <c r="D2" s="285"/>
      <c r="E2" s="285"/>
      <c r="F2" s="285"/>
      <c r="G2" s="285"/>
      <c r="H2" s="285"/>
      <c r="I2" s="21"/>
      <c r="J2" s="21"/>
      <c r="K2" s="21"/>
      <c r="L2" s="21"/>
      <c r="M2" s="21"/>
      <c r="AR2" s="135"/>
      <c r="AS2" s="285"/>
      <c r="AT2" s="285"/>
      <c r="AU2" s="285"/>
      <c r="AV2" s="285"/>
      <c r="AW2" s="285"/>
      <c r="AX2" s="285"/>
      <c r="AY2" s="285"/>
      <c r="AZ2" s="285"/>
      <c r="BA2" s="285"/>
      <c r="CH2" s="168"/>
      <c r="CI2" s="196"/>
    </row>
    <row r="3" spans="1:108" x14ac:dyDescent="0.25">
      <c r="A3" s="1"/>
      <c r="B3" s="20"/>
      <c r="C3" s="20"/>
      <c r="D3" s="20"/>
      <c r="E3" s="20"/>
      <c r="F3" s="20"/>
      <c r="G3" s="20"/>
      <c r="H3" s="20"/>
      <c r="I3" s="20"/>
      <c r="J3" s="20"/>
      <c r="K3" s="20"/>
      <c r="L3" s="20"/>
      <c r="M3" s="20"/>
    </row>
    <row r="4" spans="1:108" x14ac:dyDescent="0.25">
      <c r="A4" s="1" t="s">
        <v>25</v>
      </c>
      <c r="B4" s="1" t="s">
        <v>26</v>
      </c>
      <c r="C4" s="32" t="s">
        <v>29</v>
      </c>
      <c r="D4" s="21"/>
      <c r="E4" s="21"/>
      <c r="F4" s="21"/>
      <c r="G4" s="21"/>
      <c r="H4" s="21"/>
      <c r="I4" s="21"/>
      <c r="J4" s="21"/>
      <c r="K4" s="21"/>
      <c r="L4" s="21"/>
      <c r="M4" s="21"/>
      <c r="N4" s="21"/>
    </row>
    <row r="5" spans="1:108" x14ac:dyDescent="0.25">
      <c r="A5" s="1"/>
      <c r="B5" s="1" t="s">
        <v>3</v>
      </c>
      <c r="C5" s="62" t="s">
        <v>27</v>
      </c>
      <c r="D5" s="21"/>
      <c r="E5" s="21"/>
      <c r="F5" s="21"/>
      <c r="G5" s="21"/>
      <c r="H5" s="21"/>
      <c r="I5" s="21"/>
      <c r="J5" s="21"/>
      <c r="K5" s="21"/>
      <c r="L5" s="21"/>
      <c r="M5" s="21"/>
    </row>
    <row r="6" spans="1:108" ht="15" customHeight="1" x14ac:dyDescent="0.25">
      <c r="C6" s="62" t="s">
        <v>24</v>
      </c>
      <c r="D6" s="33"/>
      <c r="E6" s="33"/>
      <c r="F6" s="33"/>
      <c r="G6" s="33"/>
      <c r="H6" s="33"/>
      <c r="I6" s="33"/>
      <c r="J6" s="33"/>
      <c r="K6" s="33"/>
      <c r="L6" s="33"/>
      <c r="M6" s="33"/>
    </row>
    <row r="7" spans="1:108" x14ac:dyDescent="0.25">
      <c r="A7" s="2"/>
      <c r="B7" s="36"/>
      <c r="C7" s="62" t="s">
        <v>28</v>
      </c>
      <c r="D7" s="33"/>
      <c r="E7" s="33"/>
      <c r="F7" s="33"/>
      <c r="G7" s="33"/>
      <c r="H7" s="33"/>
      <c r="I7" s="33"/>
      <c r="J7" s="33"/>
      <c r="K7" s="33"/>
      <c r="L7" s="33"/>
      <c r="M7" s="33"/>
    </row>
    <row r="8" spans="1:108" x14ac:dyDescent="0.25">
      <c r="A8" s="66" t="s">
        <v>46</v>
      </c>
      <c r="B8" s="3" t="s">
        <v>51</v>
      </c>
      <c r="C8" s="3"/>
      <c r="D8" s="3"/>
      <c r="E8" s="3"/>
      <c r="F8" s="3"/>
      <c r="G8" s="3"/>
      <c r="H8" s="3"/>
      <c r="I8" s="3"/>
      <c r="V8" s="67" t="s">
        <v>46</v>
      </c>
      <c r="AR8" s="68" t="s">
        <v>46</v>
      </c>
      <c r="AS8" s="70" t="s">
        <v>68</v>
      </c>
      <c r="BM8" s="68" t="s">
        <v>46</v>
      </c>
      <c r="BN8" s="196" t="s">
        <v>66</v>
      </c>
      <c r="CH8" s="134" t="s">
        <v>46</v>
      </c>
      <c r="CI8" s="134" t="s">
        <v>418</v>
      </c>
    </row>
    <row r="9" spans="1:108" ht="15.75" customHeight="1" thickBot="1" x14ac:dyDescent="0.3">
      <c r="A9" s="4" t="s">
        <v>4</v>
      </c>
      <c r="B9" s="30" t="s">
        <v>50</v>
      </c>
      <c r="C9" s="31"/>
      <c r="D9" s="31"/>
      <c r="E9" s="31"/>
      <c r="F9" s="31"/>
      <c r="G9" s="31"/>
      <c r="H9" s="31"/>
      <c r="V9" s="4" t="s">
        <v>23</v>
      </c>
      <c r="W9" s="276" t="s">
        <v>59</v>
      </c>
      <c r="X9" s="276"/>
      <c r="Y9" s="276"/>
      <c r="Z9" s="276"/>
      <c r="AA9" s="276"/>
      <c r="AB9" s="276"/>
      <c r="AC9" s="276"/>
      <c r="AD9" s="276"/>
      <c r="AE9" s="276"/>
      <c r="AF9" s="276"/>
      <c r="AG9" s="276"/>
      <c r="AH9" s="276"/>
      <c r="AI9" s="276"/>
      <c r="AR9" s="4" t="s">
        <v>38</v>
      </c>
      <c r="AS9" s="162" t="s">
        <v>67</v>
      </c>
      <c r="AT9" s="162"/>
      <c r="AU9" s="162"/>
      <c r="AV9" s="162"/>
      <c r="AW9" s="162"/>
      <c r="AX9" s="162"/>
      <c r="AY9" s="162"/>
      <c r="AZ9" s="162"/>
      <c r="BA9" s="162"/>
      <c r="BB9" s="162"/>
      <c r="BC9" s="162"/>
      <c r="BD9" s="162"/>
      <c r="BM9" s="4" t="s">
        <v>37</v>
      </c>
      <c r="BN9" s="162" t="s">
        <v>64</v>
      </c>
      <c r="BO9" s="162"/>
      <c r="BP9" s="162"/>
      <c r="BQ9" s="162"/>
      <c r="BR9" s="162"/>
      <c r="BS9" s="162"/>
      <c r="BT9" s="162"/>
      <c r="BU9" s="162"/>
      <c r="BV9" s="162"/>
      <c r="BW9" s="162"/>
      <c r="BX9" s="162"/>
      <c r="BY9" s="162"/>
      <c r="CH9" s="138" t="s">
        <v>37</v>
      </c>
      <c r="CI9" s="276" t="s">
        <v>569</v>
      </c>
      <c r="CJ9" s="276"/>
      <c r="CK9" s="276"/>
      <c r="CL9" s="276"/>
      <c r="CM9" s="276"/>
      <c r="CN9" s="276"/>
      <c r="CO9" s="276"/>
      <c r="CP9" s="276"/>
      <c r="CQ9" s="276"/>
      <c r="CR9" s="276"/>
      <c r="CS9" s="276"/>
      <c r="CT9" s="276"/>
    </row>
    <row r="10" spans="1:108" x14ac:dyDescent="0.25">
      <c r="A10" s="5" t="s">
        <v>5</v>
      </c>
      <c r="B10" s="6">
        <v>100</v>
      </c>
      <c r="C10" s="7"/>
      <c r="E10" s="7"/>
      <c r="F10" s="7"/>
      <c r="G10" s="64" t="s">
        <v>43</v>
      </c>
      <c r="H10" s="281"/>
      <c r="I10" s="281"/>
      <c r="J10" s="281"/>
      <c r="K10" s="281"/>
      <c r="L10" s="281"/>
      <c r="M10" s="281"/>
      <c r="N10" s="281"/>
      <c r="O10" s="281"/>
      <c r="P10" s="281"/>
      <c r="V10" s="5" t="s">
        <v>5</v>
      </c>
      <c r="W10" s="6">
        <v>100</v>
      </c>
      <c r="X10" s="7"/>
      <c r="Y10" s="7"/>
      <c r="Z10" s="7"/>
      <c r="AA10" s="7"/>
      <c r="AB10" s="7"/>
      <c r="AC10" s="65"/>
      <c r="AD10" s="7"/>
      <c r="AR10" s="5" t="s">
        <v>5</v>
      </c>
      <c r="AS10" s="6">
        <v>90</v>
      </c>
      <c r="AT10" s="7"/>
      <c r="AU10" s="7"/>
      <c r="AV10" s="7"/>
      <c r="AW10" s="7"/>
      <c r="AX10" s="7"/>
      <c r="AY10" s="7"/>
      <c r="BM10" s="5" t="s">
        <v>5</v>
      </c>
      <c r="BN10" s="140">
        <v>80</v>
      </c>
      <c r="BO10" s="7"/>
      <c r="BP10" s="7"/>
      <c r="BQ10" s="7"/>
      <c r="BR10" s="7"/>
      <c r="BS10" s="7"/>
      <c r="BT10" s="7"/>
      <c r="CH10" s="139" t="s">
        <v>5</v>
      </c>
      <c r="CI10" s="140">
        <v>95</v>
      </c>
      <c r="CJ10" s="15" t="s">
        <v>419</v>
      </c>
      <c r="CK10" s="141"/>
      <c r="CL10" s="141"/>
      <c r="CM10" s="141"/>
      <c r="CN10" s="141"/>
      <c r="CO10" s="141"/>
    </row>
    <row r="11" spans="1:108" x14ac:dyDescent="0.25">
      <c r="A11" s="8" t="s">
        <v>6</v>
      </c>
      <c r="B11" s="9">
        <v>100</v>
      </c>
      <c r="C11" s="2"/>
      <c r="D11" s="7"/>
      <c r="E11" s="7"/>
      <c r="F11" s="7"/>
      <c r="G11" s="7"/>
      <c r="H11" s="7"/>
      <c r="V11" s="8" t="s">
        <v>6</v>
      </c>
      <c r="W11" s="9">
        <v>100</v>
      </c>
      <c r="X11" s="2"/>
      <c r="Y11" s="7"/>
      <c r="Z11" s="7"/>
      <c r="AA11" s="7"/>
      <c r="AB11" s="7"/>
      <c r="AC11" s="65"/>
      <c r="AD11" s="7"/>
      <c r="AR11" s="8" t="s">
        <v>6</v>
      </c>
      <c r="AS11" s="9">
        <v>80</v>
      </c>
      <c r="AT11" s="2"/>
      <c r="AU11" s="7"/>
      <c r="AV11" s="7"/>
      <c r="AW11" s="7"/>
      <c r="AX11" s="7"/>
      <c r="AY11" s="7"/>
      <c r="BM11" s="8" t="s">
        <v>6</v>
      </c>
      <c r="BN11" s="143">
        <v>80</v>
      </c>
      <c r="BO11" s="2"/>
      <c r="BP11" s="7"/>
      <c r="BQ11" s="7"/>
      <c r="BR11" s="7"/>
      <c r="BS11" s="7"/>
      <c r="BT11" s="7"/>
      <c r="CH11" s="142" t="s">
        <v>6</v>
      </c>
      <c r="CI11" s="143">
        <v>95</v>
      </c>
      <c r="CJ11" s="231"/>
      <c r="CK11" s="141"/>
      <c r="CL11" s="141"/>
      <c r="CM11" s="141"/>
      <c r="CN11" s="141"/>
      <c r="CO11" s="141"/>
    </row>
    <row r="12" spans="1:108" ht="21.6" customHeight="1" thickBot="1" x14ac:dyDescent="0.3">
      <c r="A12" s="10" t="s">
        <v>3</v>
      </c>
      <c r="B12" s="19">
        <f>(B10/100)*(B11/100)</f>
        <v>1</v>
      </c>
      <c r="C12" s="12"/>
      <c r="D12" s="7"/>
      <c r="E12" s="7"/>
      <c r="F12" s="7"/>
      <c r="G12" s="7"/>
      <c r="H12" s="7"/>
      <c r="V12" s="10" t="s">
        <v>3</v>
      </c>
      <c r="W12" s="11">
        <f>(W10/100)*(W11/100)</f>
        <v>1</v>
      </c>
      <c r="X12" s="12"/>
      <c r="Y12" s="7"/>
      <c r="Z12" s="7"/>
      <c r="AA12" s="7"/>
      <c r="AB12" s="7"/>
      <c r="AC12" s="65"/>
      <c r="AD12" s="7"/>
      <c r="AR12" s="10" t="s">
        <v>3</v>
      </c>
      <c r="AS12" s="69">
        <f>(AS10/100)*(AS11/100)</f>
        <v>0.72000000000000008</v>
      </c>
      <c r="AT12" s="12"/>
      <c r="AU12" s="7"/>
      <c r="AV12" s="7"/>
      <c r="AW12" s="7"/>
      <c r="AX12" s="7"/>
      <c r="AY12" s="7"/>
      <c r="BM12" s="10" t="s">
        <v>3</v>
      </c>
      <c r="BN12" s="11">
        <f>(BN10/100)*(BN11/100)</f>
        <v>0.64000000000000012</v>
      </c>
      <c r="BO12" s="12"/>
      <c r="BP12" s="7"/>
      <c r="BQ12" s="7"/>
      <c r="BR12" s="7"/>
      <c r="BS12" s="7"/>
      <c r="BT12" s="7"/>
      <c r="CH12" s="144" t="s">
        <v>3</v>
      </c>
      <c r="CI12" s="145">
        <f>(CI10/100)*(CI11/100)</f>
        <v>0.90249999999999997</v>
      </c>
      <c r="CK12" s="141"/>
      <c r="CL12" s="141"/>
      <c r="CM12" s="141"/>
      <c r="CN12" s="141"/>
      <c r="CO12" s="141"/>
      <c r="DC12" s="68" t="s">
        <v>3</v>
      </c>
      <c r="DD12" s="245">
        <f>AVERAGE(B12, W12, AS12, BN12, CI12)</f>
        <v>0.85250000000000004</v>
      </c>
    </row>
    <row r="13" spans="1:108" ht="15.75" thickBot="1" x14ac:dyDescent="0.3">
      <c r="A13" s="289" t="s">
        <v>40</v>
      </c>
      <c r="B13" s="289"/>
      <c r="C13" s="289"/>
      <c r="D13" s="289"/>
      <c r="E13" s="289"/>
      <c r="F13" s="289"/>
      <c r="G13" s="289"/>
      <c r="H13" s="289"/>
      <c r="I13" s="289"/>
      <c r="J13" s="289"/>
      <c r="K13" s="289"/>
      <c r="L13" s="289"/>
      <c r="M13" s="289"/>
      <c r="N13" s="289"/>
      <c r="O13" s="289"/>
      <c r="P13" s="289"/>
      <c r="Q13" s="289"/>
      <c r="R13" s="289"/>
      <c r="S13" s="289"/>
    </row>
    <row r="14" spans="1:108" s="35" customFormat="1" ht="50.1" customHeight="1" x14ac:dyDescent="0.25">
      <c r="A14" s="37" t="s">
        <v>7</v>
      </c>
      <c r="B14" s="277" t="s">
        <v>13</v>
      </c>
      <c r="C14" s="277"/>
      <c r="D14" s="277"/>
      <c r="E14" s="277" t="s">
        <v>14</v>
      </c>
      <c r="F14" s="277"/>
      <c r="G14" s="277"/>
      <c r="H14" s="277" t="s">
        <v>31</v>
      </c>
      <c r="I14" s="277"/>
      <c r="J14" s="277"/>
      <c r="K14" s="277"/>
      <c r="L14" s="277" t="s">
        <v>30</v>
      </c>
      <c r="M14" s="277"/>
      <c r="N14" s="277" t="s">
        <v>18</v>
      </c>
      <c r="O14" s="277"/>
      <c r="P14" s="277" t="s">
        <v>19</v>
      </c>
      <c r="Q14" s="277"/>
      <c r="R14" s="277" t="s">
        <v>20</v>
      </c>
      <c r="S14" s="280"/>
      <c r="V14" s="170" t="s">
        <v>7</v>
      </c>
      <c r="W14" s="240" t="s">
        <v>13</v>
      </c>
      <c r="X14" s="282" t="s">
        <v>14</v>
      </c>
      <c r="Y14" s="283"/>
      <c r="Z14" s="283"/>
      <c r="AA14" s="283"/>
      <c r="AB14" s="283"/>
      <c r="AC14" s="284"/>
      <c r="AD14" s="271" t="s">
        <v>15</v>
      </c>
      <c r="AE14" s="271"/>
      <c r="AF14" s="271" t="s">
        <v>16</v>
      </c>
      <c r="AG14" s="271"/>
      <c r="AH14" s="271" t="s">
        <v>17</v>
      </c>
      <c r="AI14" s="271"/>
      <c r="AJ14" s="271" t="s">
        <v>18</v>
      </c>
      <c r="AK14" s="271"/>
      <c r="AL14" s="271" t="s">
        <v>19</v>
      </c>
      <c r="AM14" s="271"/>
      <c r="AN14" s="271" t="s">
        <v>20</v>
      </c>
      <c r="AO14" s="272"/>
      <c r="AR14" s="37" t="s">
        <v>7</v>
      </c>
      <c r="AS14" s="271" t="s">
        <v>13</v>
      </c>
      <c r="AT14" s="271"/>
      <c r="AU14" s="271"/>
      <c r="AV14" s="271" t="s">
        <v>14</v>
      </c>
      <c r="AW14" s="271"/>
      <c r="AX14" s="271"/>
      <c r="AY14" s="271" t="s">
        <v>15</v>
      </c>
      <c r="AZ14" s="271"/>
      <c r="BA14" s="271" t="s">
        <v>16</v>
      </c>
      <c r="BB14" s="271"/>
      <c r="BC14" s="271" t="s">
        <v>17</v>
      </c>
      <c r="BD14" s="271"/>
      <c r="BE14" s="271" t="s">
        <v>45</v>
      </c>
      <c r="BF14" s="271"/>
      <c r="BG14" s="271" t="s">
        <v>19</v>
      </c>
      <c r="BH14" s="271"/>
      <c r="BI14" s="271" t="s">
        <v>20</v>
      </c>
      <c r="BJ14" s="272"/>
      <c r="BM14" s="37" t="s">
        <v>7</v>
      </c>
      <c r="BN14" s="271" t="s">
        <v>13</v>
      </c>
      <c r="BO14" s="271"/>
      <c r="BP14" s="271"/>
      <c r="BQ14" s="271" t="s">
        <v>14</v>
      </c>
      <c r="BR14" s="271"/>
      <c r="BS14" s="271"/>
      <c r="BT14" s="271" t="s">
        <v>15</v>
      </c>
      <c r="BU14" s="271"/>
      <c r="BV14" s="271" t="s">
        <v>16</v>
      </c>
      <c r="BW14" s="271"/>
      <c r="BX14" s="271" t="s">
        <v>17</v>
      </c>
      <c r="BY14" s="271"/>
      <c r="BZ14" s="271" t="s">
        <v>18</v>
      </c>
      <c r="CA14" s="271"/>
      <c r="CB14" s="271" t="s">
        <v>19</v>
      </c>
      <c r="CC14" s="271"/>
      <c r="CD14" s="271" t="s">
        <v>20</v>
      </c>
      <c r="CE14" s="272"/>
      <c r="CG14" s="167"/>
      <c r="CH14" s="170" t="s">
        <v>7</v>
      </c>
      <c r="CI14" s="271" t="s">
        <v>47</v>
      </c>
      <c r="CJ14" s="271"/>
      <c r="CK14" s="271"/>
      <c r="CL14" s="271" t="s">
        <v>14</v>
      </c>
      <c r="CM14" s="271"/>
      <c r="CN14" s="271"/>
      <c r="CO14" s="271" t="s">
        <v>15</v>
      </c>
      <c r="CP14" s="271"/>
      <c r="CQ14" s="271" t="s">
        <v>16</v>
      </c>
      <c r="CR14" s="271"/>
      <c r="CS14" s="271" t="s">
        <v>17</v>
      </c>
      <c r="CT14" s="271"/>
      <c r="CU14" s="271" t="s">
        <v>18</v>
      </c>
      <c r="CV14" s="271"/>
      <c r="CW14" s="271" t="s">
        <v>19</v>
      </c>
      <c r="CX14" s="271"/>
      <c r="CY14" s="271" t="s">
        <v>20</v>
      </c>
      <c r="CZ14" s="272"/>
      <c r="DA14" s="167"/>
    </row>
    <row r="15" spans="1:108" s="35" customFormat="1" ht="60" customHeight="1" x14ac:dyDescent="0.25">
      <c r="A15" s="38" t="s">
        <v>8</v>
      </c>
      <c r="B15" s="18" t="s">
        <v>53</v>
      </c>
      <c r="C15" s="18"/>
      <c r="D15" s="18"/>
      <c r="E15" s="150" t="s">
        <v>575</v>
      </c>
      <c r="F15" s="150" t="s">
        <v>576</v>
      </c>
      <c r="G15" s="18" t="s">
        <v>56</v>
      </c>
      <c r="H15" s="18"/>
      <c r="I15" s="18"/>
      <c r="J15" s="18"/>
      <c r="K15" s="18"/>
      <c r="L15" s="18"/>
      <c r="M15" s="18"/>
      <c r="N15" s="18"/>
      <c r="O15" s="18"/>
      <c r="P15" s="18"/>
      <c r="Q15" s="18"/>
      <c r="R15" s="18"/>
      <c r="S15" s="39"/>
      <c r="V15" s="171" t="s">
        <v>8</v>
      </c>
      <c r="W15" s="150"/>
      <c r="X15" s="150" t="s">
        <v>578</v>
      </c>
      <c r="Y15" s="150" t="s">
        <v>579</v>
      </c>
      <c r="Z15" s="150" t="s">
        <v>61</v>
      </c>
      <c r="AA15" s="150" t="s">
        <v>60</v>
      </c>
      <c r="AB15" s="150" t="s">
        <v>62</v>
      </c>
      <c r="AC15" s="150" t="s">
        <v>63</v>
      </c>
      <c r="AD15" s="150"/>
      <c r="AE15" s="150"/>
      <c r="AF15" s="150"/>
      <c r="AG15" s="150"/>
      <c r="AH15" s="150"/>
      <c r="AI15" s="150"/>
      <c r="AJ15" s="150"/>
      <c r="AK15" s="150"/>
      <c r="AL15" s="150"/>
      <c r="AM15" s="150"/>
      <c r="AN15" s="150"/>
      <c r="AO15" s="172"/>
      <c r="AR15" s="38" t="s">
        <v>8</v>
      </c>
      <c r="AS15" s="18"/>
      <c r="AT15" s="18"/>
      <c r="AU15" s="18"/>
      <c r="AV15" s="87" t="s">
        <v>69</v>
      </c>
      <c r="AW15" s="150" t="s">
        <v>423</v>
      </c>
      <c r="AX15" s="87"/>
      <c r="AY15" s="87" t="s">
        <v>70</v>
      </c>
      <c r="AZ15" s="18"/>
      <c r="BA15" s="18"/>
      <c r="BB15" s="18"/>
      <c r="BC15" s="18"/>
      <c r="BD15" s="18"/>
      <c r="BE15" s="18"/>
      <c r="BF15" s="18"/>
      <c r="BG15" s="18"/>
      <c r="BH15" s="18"/>
      <c r="BI15" s="18"/>
      <c r="BJ15" s="39"/>
      <c r="BM15" s="38" t="s">
        <v>8</v>
      </c>
      <c r="BN15" s="150" t="s">
        <v>65</v>
      </c>
      <c r="BO15" s="150"/>
      <c r="BP15" s="150"/>
      <c r="BQ15" s="150" t="s">
        <v>424</v>
      </c>
      <c r="BR15" s="18"/>
      <c r="BS15" s="18"/>
      <c r="BT15" s="18"/>
      <c r="BU15" s="18"/>
      <c r="BV15" s="18"/>
      <c r="BW15" s="18"/>
      <c r="BX15" s="18"/>
      <c r="BY15" s="18"/>
      <c r="BZ15" s="18"/>
      <c r="CA15" s="18"/>
      <c r="CB15" s="18"/>
      <c r="CC15" s="18"/>
      <c r="CD15" s="18"/>
      <c r="CE15" s="39"/>
      <c r="CG15" s="167"/>
      <c r="CH15" s="171" t="s">
        <v>8</v>
      </c>
      <c r="CI15" s="150"/>
      <c r="CJ15" s="150"/>
      <c r="CK15" s="150"/>
      <c r="CL15" s="167"/>
      <c r="CM15" s="150"/>
      <c r="CN15" s="150"/>
      <c r="CO15" s="150"/>
      <c r="CP15" s="150"/>
      <c r="CQ15" s="150" t="s">
        <v>580</v>
      </c>
      <c r="CR15" s="150"/>
      <c r="CS15" s="229"/>
      <c r="CT15" s="150"/>
      <c r="CU15" s="169" t="s">
        <v>420</v>
      </c>
      <c r="CV15" s="150" t="s">
        <v>425</v>
      </c>
      <c r="CW15" s="150" t="s">
        <v>421</v>
      </c>
      <c r="CX15" s="150"/>
      <c r="CY15" s="150"/>
      <c r="CZ15" s="172"/>
      <c r="DA15" s="167"/>
    </row>
    <row r="16" spans="1:108" s="35" customFormat="1" x14ac:dyDescent="0.25">
      <c r="A16" s="38" t="s">
        <v>9</v>
      </c>
      <c r="B16" s="17"/>
      <c r="C16" s="17"/>
      <c r="D16" s="17"/>
      <c r="E16" s="18"/>
      <c r="F16" s="18"/>
      <c r="G16" s="18"/>
      <c r="H16" s="18"/>
      <c r="I16" s="18"/>
      <c r="J16" s="18"/>
      <c r="K16" s="18"/>
      <c r="L16" s="18"/>
      <c r="M16" s="18"/>
      <c r="N16" s="18"/>
      <c r="O16" s="18"/>
      <c r="P16" s="18"/>
      <c r="Q16" s="18"/>
      <c r="R16" s="18"/>
      <c r="S16" s="39"/>
      <c r="V16" s="171" t="s">
        <v>9</v>
      </c>
      <c r="W16" s="149"/>
      <c r="X16" s="149"/>
      <c r="Y16" s="149"/>
      <c r="Z16" s="150"/>
      <c r="AA16" s="150"/>
      <c r="AB16" s="150"/>
      <c r="AC16" s="150"/>
      <c r="AD16" s="150"/>
      <c r="AE16" s="150"/>
      <c r="AF16" s="150"/>
      <c r="AG16" s="150"/>
      <c r="AH16" s="150"/>
      <c r="AI16" s="150"/>
      <c r="AJ16" s="150"/>
      <c r="AK16" s="150"/>
      <c r="AL16" s="150"/>
      <c r="AM16" s="150"/>
      <c r="AN16" s="150"/>
      <c r="AO16" s="172"/>
      <c r="AR16" s="38" t="s">
        <v>9</v>
      </c>
      <c r="AS16" s="17"/>
      <c r="AT16" s="17"/>
      <c r="AU16" s="17"/>
      <c r="AV16" s="87"/>
      <c r="AW16" s="150"/>
      <c r="AX16" s="87"/>
      <c r="AY16" s="87"/>
      <c r="AZ16" s="18"/>
      <c r="BA16" s="18"/>
      <c r="BB16" s="18"/>
      <c r="BC16" s="18"/>
      <c r="BD16" s="18"/>
      <c r="BE16" s="18"/>
      <c r="BF16" s="18"/>
      <c r="BG16" s="18"/>
      <c r="BH16" s="18"/>
      <c r="BI16" s="18"/>
      <c r="BJ16" s="39"/>
      <c r="BM16" s="38" t="s">
        <v>9</v>
      </c>
      <c r="BN16" s="149"/>
      <c r="BO16" s="149"/>
      <c r="BP16" s="149"/>
      <c r="BQ16" s="150"/>
      <c r="BR16" s="18"/>
      <c r="BS16" s="18"/>
      <c r="BT16" s="18"/>
      <c r="BU16" s="18"/>
      <c r="BV16" s="18"/>
      <c r="BW16" s="18"/>
      <c r="BX16" s="18"/>
      <c r="BY16" s="18"/>
      <c r="BZ16" s="18"/>
      <c r="CA16" s="18"/>
      <c r="CB16" s="18"/>
      <c r="CC16" s="18"/>
      <c r="CD16" s="18"/>
      <c r="CE16" s="39"/>
      <c r="CG16" s="167"/>
      <c r="CH16" s="171" t="s">
        <v>9</v>
      </c>
      <c r="CI16" s="149"/>
      <c r="CJ16" s="149"/>
      <c r="CK16" s="149"/>
      <c r="CL16" s="150"/>
      <c r="CM16" s="150"/>
      <c r="CN16" s="150"/>
      <c r="CO16" s="150"/>
      <c r="CP16" s="150"/>
      <c r="CQ16" s="237" t="s">
        <v>104</v>
      </c>
      <c r="CR16" s="150"/>
      <c r="CS16" s="229"/>
      <c r="CT16" s="150"/>
      <c r="CU16" s="150"/>
      <c r="CV16" s="150"/>
      <c r="CW16" s="150" t="s">
        <v>104</v>
      </c>
      <c r="CX16" s="150"/>
      <c r="CY16" s="150"/>
      <c r="CZ16" s="172"/>
      <c r="DA16" s="167"/>
    </row>
    <row r="17" spans="1:108" s="35" customFormat="1" x14ac:dyDescent="0.25">
      <c r="A17" s="38" t="s">
        <v>10</v>
      </c>
      <c r="B17" s="13">
        <f>350*30</f>
        <v>10500</v>
      </c>
      <c r="C17" s="13"/>
      <c r="D17" s="13"/>
      <c r="E17" s="13">
        <f>1000*30</f>
        <v>30000</v>
      </c>
      <c r="F17" s="13">
        <f>1000*30</f>
        <v>30000</v>
      </c>
      <c r="G17" s="13"/>
      <c r="H17" s="13"/>
      <c r="I17" s="13"/>
      <c r="J17" s="13"/>
      <c r="K17" s="13"/>
      <c r="L17" s="13"/>
      <c r="M17" s="13"/>
      <c r="N17" s="13"/>
      <c r="O17" s="13"/>
      <c r="P17" s="13"/>
      <c r="Q17" s="13"/>
      <c r="R17" s="13"/>
      <c r="S17" s="40"/>
      <c r="V17" s="171" t="s">
        <v>10</v>
      </c>
      <c r="W17" s="147"/>
      <c r="X17" s="147">
        <f>(Z17+AA17)*0.4</f>
        <v>13500</v>
      </c>
      <c r="Y17" s="147">
        <f>(AB17+AC17)*0.4</f>
        <v>15000</v>
      </c>
      <c r="Z17" s="147">
        <f>75000*0.2</f>
        <v>15000</v>
      </c>
      <c r="AA17" s="147">
        <f>75000*0.25</f>
        <v>18750</v>
      </c>
      <c r="AB17" s="147">
        <f>75000*0.25</f>
        <v>18750</v>
      </c>
      <c r="AC17" s="147">
        <f>75000*0.25</f>
        <v>18750</v>
      </c>
      <c r="AD17" s="147"/>
      <c r="AE17" s="147"/>
      <c r="AF17" s="147"/>
      <c r="AG17" s="147"/>
      <c r="AH17" s="147"/>
      <c r="AI17" s="147"/>
      <c r="AJ17" s="147"/>
      <c r="AK17" s="147"/>
      <c r="AL17" s="147"/>
      <c r="AM17" s="147"/>
      <c r="AN17" s="147"/>
      <c r="AO17" s="173"/>
      <c r="AR17" s="38" t="s">
        <v>10</v>
      </c>
      <c r="AS17" s="13"/>
      <c r="AT17" s="13"/>
      <c r="AU17" s="13"/>
      <c r="AV17" s="84">
        <v>75000</v>
      </c>
      <c r="AW17" s="147">
        <f>AV17*0.4</f>
        <v>30000</v>
      </c>
      <c r="AX17" s="84"/>
      <c r="AY17" s="84">
        <v>2500</v>
      </c>
      <c r="AZ17" s="13"/>
      <c r="BA17" s="13"/>
      <c r="BB17" s="13"/>
      <c r="BC17" s="13"/>
      <c r="BD17" s="13"/>
      <c r="BE17" s="13"/>
      <c r="BF17" s="13"/>
      <c r="BG17" s="13"/>
      <c r="BH17" s="13"/>
      <c r="BI17" s="13"/>
      <c r="BJ17" s="40"/>
      <c r="BM17" s="38" t="s">
        <v>10</v>
      </c>
      <c r="BN17" s="147">
        <v>2000</v>
      </c>
      <c r="BO17" s="147">
        <v>4000</v>
      </c>
      <c r="BP17" s="147"/>
      <c r="BQ17" s="147">
        <v>20000</v>
      </c>
      <c r="BR17" s="13"/>
      <c r="BS17" s="13"/>
      <c r="BT17" s="13"/>
      <c r="BU17" s="13"/>
      <c r="BV17" s="13"/>
      <c r="BW17" s="13"/>
      <c r="BX17" s="13"/>
      <c r="BY17" s="13"/>
      <c r="BZ17" s="13"/>
      <c r="CA17" s="13"/>
      <c r="CB17" s="13"/>
      <c r="CC17" s="13"/>
      <c r="CD17" s="13"/>
      <c r="CE17" s="40"/>
      <c r="CG17" s="167"/>
      <c r="CH17" s="171" t="s">
        <v>10</v>
      </c>
      <c r="CI17" s="147"/>
      <c r="CJ17" s="147"/>
      <c r="CK17" s="147"/>
      <c r="CL17" s="147"/>
      <c r="CM17" s="147"/>
      <c r="CN17" s="147"/>
      <c r="CO17" s="147"/>
      <c r="CP17" s="147"/>
      <c r="CQ17" s="147">
        <v>0</v>
      </c>
      <c r="CR17" s="147"/>
      <c r="CS17" s="229"/>
      <c r="CT17" s="147"/>
      <c r="CU17" s="147">
        <v>75000</v>
      </c>
      <c r="CV17" s="147">
        <f>CU17*0.4</f>
        <v>30000</v>
      </c>
      <c r="CW17" s="147">
        <v>500000</v>
      </c>
      <c r="CX17" s="147"/>
      <c r="CY17" s="147"/>
      <c r="CZ17" s="173"/>
      <c r="DA17" s="167"/>
    </row>
    <row r="18" spans="1:108" s="35" customFormat="1" x14ac:dyDescent="0.25">
      <c r="A18" s="38" t="s">
        <v>11</v>
      </c>
      <c r="B18" s="14">
        <v>1</v>
      </c>
      <c r="C18" s="14"/>
      <c r="D18" s="14"/>
      <c r="E18" s="14">
        <v>1</v>
      </c>
      <c r="F18" s="14">
        <v>1</v>
      </c>
      <c r="G18" s="14"/>
      <c r="H18" s="14"/>
      <c r="I18" s="14"/>
      <c r="J18" s="14"/>
      <c r="K18" s="14"/>
      <c r="L18" s="14"/>
      <c r="M18" s="14"/>
      <c r="N18" s="14"/>
      <c r="O18" s="14"/>
      <c r="P18" s="14"/>
      <c r="Q18" s="14"/>
      <c r="R18" s="14"/>
      <c r="S18" s="41"/>
      <c r="V18" s="171" t="s">
        <v>11</v>
      </c>
      <c r="W18" s="148"/>
      <c r="X18" s="148">
        <v>1</v>
      </c>
      <c r="Y18" s="148">
        <v>1</v>
      </c>
      <c r="Z18" s="148">
        <v>1</v>
      </c>
      <c r="AA18" s="148">
        <v>1</v>
      </c>
      <c r="AB18" s="148">
        <v>1</v>
      </c>
      <c r="AC18" s="148">
        <v>1</v>
      </c>
      <c r="AD18" s="148"/>
      <c r="AE18" s="148"/>
      <c r="AF18" s="148"/>
      <c r="AG18" s="148"/>
      <c r="AH18" s="148"/>
      <c r="AI18" s="148"/>
      <c r="AJ18" s="148"/>
      <c r="AK18" s="148"/>
      <c r="AL18" s="148"/>
      <c r="AM18" s="148"/>
      <c r="AN18" s="148"/>
      <c r="AO18" s="174"/>
      <c r="AR18" s="38" t="s">
        <v>11</v>
      </c>
      <c r="AS18" s="14"/>
      <c r="AT18" s="14"/>
      <c r="AU18" s="14"/>
      <c r="AV18" s="85">
        <v>1</v>
      </c>
      <c r="AW18" s="148">
        <v>1</v>
      </c>
      <c r="AX18" s="85"/>
      <c r="AY18" s="85">
        <v>1</v>
      </c>
      <c r="AZ18" s="14"/>
      <c r="BA18" s="14"/>
      <c r="BB18" s="14"/>
      <c r="BC18" s="14"/>
      <c r="BD18" s="14"/>
      <c r="BE18" s="14"/>
      <c r="BF18" s="14"/>
      <c r="BG18" s="14"/>
      <c r="BH18" s="14"/>
      <c r="BI18" s="14"/>
      <c r="BJ18" s="41"/>
      <c r="BM18" s="38" t="s">
        <v>11</v>
      </c>
      <c r="BN18" s="148">
        <v>1</v>
      </c>
      <c r="BO18" s="148">
        <v>1</v>
      </c>
      <c r="BP18" s="148"/>
      <c r="BQ18" s="148">
        <v>1</v>
      </c>
      <c r="BR18" s="14"/>
      <c r="BS18" s="14"/>
      <c r="BT18" s="14"/>
      <c r="BU18" s="14"/>
      <c r="BV18" s="14"/>
      <c r="BW18" s="14"/>
      <c r="BX18" s="14"/>
      <c r="BY18" s="14"/>
      <c r="BZ18" s="14"/>
      <c r="CA18" s="14"/>
      <c r="CB18" s="14"/>
      <c r="CC18" s="14"/>
      <c r="CD18" s="14"/>
      <c r="CE18" s="41"/>
      <c r="CG18" s="167"/>
      <c r="CH18" s="171" t="s">
        <v>11</v>
      </c>
      <c r="CI18" s="148"/>
      <c r="CJ18" s="148"/>
      <c r="CK18" s="148"/>
      <c r="CL18" s="148"/>
      <c r="CM18" s="148"/>
      <c r="CN18" s="148"/>
      <c r="CO18" s="148"/>
      <c r="CP18" s="148"/>
      <c r="CQ18" s="148">
        <v>2</v>
      </c>
      <c r="CR18" s="148"/>
      <c r="CS18" s="229"/>
      <c r="CT18" s="148"/>
      <c r="CU18" s="148">
        <v>1</v>
      </c>
      <c r="CV18" s="148">
        <v>1</v>
      </c>
      <c r="CW18" s="148">
        <v>1</v>
      </c>
      <c r="CX18" s="148"/>
      <c r="CY18" s="148"/>
      <c r="CZ18" s="174"/>
      <c r="DA18" s="167"/>
    </row>
    <row r="19" spans="1:108" s="35" customFormat="1" x14ac:dyDescent="0.25">
      <c r="A19" s="38" t="s">
        <v>44</v>
      </c>
      <c r="B19" s="14">
        <v>3</v>
      </c>
      <c r="C19" s="14"/>
      <c r="D19" s="14"/>
      <c r="E19" s="14">
        <v>3</v>
      </c>
      <c r="F19" s="14">
        <v>3</v>
      </c>
      <c r="G19" s="14"/>
      <c r="H19" s="14"/>
      <c r="I19" s="14"/>
      <c r="J19" s="14"/>
      <c r="K19" s="14"/>
      <c r="L19" s="14"/>
      <c r="M19" s="14"/>
      <c r="N19" s="14"/>
      <c r="O19" s="14"/>
      <c r="P19" s="14"/>
      <c r="Q19" s="14"/>
      <c r="R19" s="14"/>
      <c r="S19" s="41"/>
      <c r="V19" s="171" t="s">
        <v>44</v>
      </c>
      <c r="W19" s="148"/>
      <c r="X19" s="148">
        <v>3</v>
      </c>
      <c r="Y19" s="148">
        <v>2</v>
      </c>
      <c r="Z19" s="148">
        <v>3</v>
      </c>
      <c r="AA19" s="148">
        <v>3</v>
      </c>
      <c r="AB19" s="148">
        <v>2</v>
      </c>
      <c r="AC19" s="148">
        <v>2</v>
      </c>
      <c r="AD19" s="148"/>
      <c r="AE19" s="148"/>
      <c r="AF19" s="148"/>
      <c r="AG19" s="148"/>
      <c r="AH19" s="148"/>
      <c r="AI19" s="148"/>
      <c r="AJ19" s="148"/>
      <c r="AK19" s="148"/>
      <c r="AL19" s="148"/>
      <c r="AM19" s="148"/>
      <c r="AN19" s="148"/>
      <c r="AO19" s="174"/>
      <c r="AR19" s="38" t="s">
        <v>44</v>
      </c>
      <c r="AS19" s="14"/>
      <c r="AT19" s="14"/>
      <c r="AU19" s="14"/>
      <c r="AV19" s="85">
        <v>5</v>
      </c>
      <c r="AW19" s="148">
        <v>5</v>
      </c>
      <c r="AX19" s="85"/>
      <c r="AY19" s="85">
        <v>5</v>
      </c>
      <c r="AZ19" s="14"/>
      <c r="BA19" s="14"/>
      <c r="BB19" s="14"/>
      <c r="BC19" s="14"/>
      <c r="BD19" s="14"/>
      <c r="BE19" s="14"/>
      <c r="BF19" s="14"/>
      <c r="BG19" s="14"/>
      <c r="BH19" s="14"/>
      <c r="BI19" s="14"/>
      <c r="BJ19" s="41"/>
      <c r="BM19" s="38" t="s">
        <v>44</v>
      </c>
      <c r="BN19" s="148">
        <v>2</v>
      </c>
      <c r="BO19" s="148">
        <v>2</v>
      </c>
      <c r="BP19" s="148"/>
      <c r="BQ19" s="148">
        <v>2</v>
      </c>
      <c r="BR19" s="14"/>
      <c r="BS19" s="14"/>
      <c r="BT19" s="14"/>
      <c r="BU19" s="14"/>
      <c r="BV19" s="14"/>
      <c r="BW19" s="14"/>
      <c r="BX19" s="14"/>
      <c r="BY19" s="14"/>
      <c r="BZ19" s="14"/>
      <c r="CA19" s="14"/>
      <c r="CB19" s="14"/>
      <c r="CC19" s="14"/>
      <c r="CD19" s="14"/>
      <c r="CE19" s="41"/>
      <c r="CG19" s="167"/>
      <c r="CH19" s="171" t="s">
        <v>44</v>
      </c>
      <c r="CI19" s="148"/>
      <c r="CJ19" s="148"/>
      <c r="CK19" s="148"/>
      <c r="CL19" s="148"/>
      <c r="CM19" s="148"/>
      <c r="CN19" s="148"/>
      <c r="CO19" s="148"/>
      <c r="CP19" s="148"/>
      <c r="CQ19" s="148">
        <v>2</v>
      </c>
      <c r="CR19" s="148"/>
      <c r="CS19" s="229"/>
      <c r="CT19" s="148"/>
      <c r="CU19" s="148">
        <v>1</v>
      </c>
      <c r="CV19" s="148">
        <v>1</v>
      </c>
      <c r="CW19" s="148">
        <v>1</v>
      </c>
      <c r="CX19" s="148"/>
      <c r="CY19" s="148"/>
      <c r="CZ19" s="174"/>
      <c r="DA19" s="167"/>
    </row>
    <row r="20" spans="1:108" s="35" customFormat="1" x14ac:dyDescent="0.25">
      <c r="A20" s="38" t="s">
        <v>42</v>
      </c>
      <c r="B20" s="14">
        <v>1</v>
      </c>
      <c r="C20" s="14"/>
      <c r="D20" s="14"/>
      <c r="E20" s="14">
        <v>1</v>
      </c>
      <c r="F20" s="14">
        <v>1</v>
      </c>
      <c r="G20" s="14"/>
      <c r="H20" s="14"/>
      <c r="I20" s="14"/>
      <c r="J20" s="14"/>
      <c r="K20" s="14"/>
      <c r="L20" s="14"/>
      <c r="M20" s="14"/>
      <c r="N20" s="14"/>
      <c r="O20" s="14"/>
      <c r="P20" s="14"/>
      <c r="Q20" s="14"/>
      <c r="R20" s="14"/>
      <c r="S20" s="41"/>
      <c r="V20" s="171" t="s">
        <v>42</v>
      </c>
      <c r="W20" s="148"/>
      <c r="X20" s="148">
        <v>1</v>
      </c>
      <c r="Y20" s="148">
        <v>1</v>
      </c>
      <c r="Z20" s="148">
        <v>1</v>
      </c>
      <c r="AA20" s="148">
        <v>1</v>
      </c>
      <c r="AB20" s="148">
        <v>1</v>
      </c>
      <c r="AC20" s="148">
        <v>1</v>
      </c>
      <c r="AD20" s="148"/>
      <c r="AE20" s="148"/>
      <c r="AF20" s="148"/>
      <c r="AG20" s="148"/>
      <c r="AH20" s="148"/>
      <c r="AI20" s="148"/>
      <c r="AJ20" s="148"/>
      <c r="AK20" s="148"/>
      <c r="AL20" s="148"/>
      <c r="AM20" s="148"/>
      <c r="AN20" s="148"/>
      <c r="AO20" s="174"/>
      <c r="AR20" s="38" t="s">
        <v>42</v>
      </c>
      <c r="AS20" s="14"/>
      <c r="AT20" s="14"/>
      <c r="AU20" s="14"/>
      <c r="AV20" s="85">
        <v>1</v>
      </c>
      <c r="AW20" s="148">
        <v>1</v>
      </c>
      <c r="AX20" s="85"/>
      <c r="AY20" s="85">
        <v>1</v>
      </c>
      <c r="AZ20" s="14"/>
      <c r="BA20" s="14"/>
      <c r="BB20" s="14"/>
      <c r="BC20" s="14"/>
      <c r="BD20" s="14"/>
      <c r="BE20" s="14"/>
      <c r="BF20" s="14"/>
      <c r="BG20" s="14"/>
      <c r="BH20" s="14"/>
      <c r="BI20" s="14"/>
      <c r="BJ20" s="41"/>
      <c r="BM20" s="38" t="s">
        <v>42</v>
      </c>
      <c r="BN20" s="148">
        <v>1</v>
      </c>
      <c r="BO20" s="148">
        <v>1</v>
      </c>
      <c r="BP20" s="148"/>
      <c r="BQ20" s="148">
        <v>1</v>
      </c>
      <c r="BR20" s="14"/>
      <c r="BS20" s="14"/>
      <c r="BT20" s="14"/>
      <c r="BU20" s="14"/>
      <c r="BV20" s="14"/>
      <c r="BW20" s="14"/>
      <c r="BX20" s="14"/>
      <c r="BY20" s="14"/>
      <c r="BZ20" s="14"/>
      <c r="CA20" s="14"/>
      <c r="CB20" s="14"/>
      <c r="CC20" s="14"/>
      <c r="CD20" s="14"/>
      <c r="CE20" s="41"/>
      <c r="CG20" s="167"/>
      <c r="CH20" s="171" t="s">
        <v>42</v>
      </c>
      <c r="CI20" s="148"/>
      <c r="CJ20" s="148"/>
      <c r="CK20" s="148"/>
      <c r="CL20" s="148"/>
      <c r="CM20" s="148"/>
      <c r="CN20" s="148"/>
      <c r="CO20" s="148"/>
      <c r="CP20" s="148"/>
      <c r="CQ20" s="148">
        <v>1</v>
      </c>
      <c r="CR20" s="148"/>
      <c r="CS20" s="229"/>
      <c r="CT20" s="148"/>
      <c r="CU20" s="148">
        <v>1</v>
      </c>
      <c r="CV20" s="148">
        <v>1</v>
      </c>
      <c r="CW20" s="148">
        <v>1</v>
      </c>
      <c r="CX20" s="148"/>
      <c r="CY20" s="148"/>
      <c r="CZ20" s="174"/>
      <c r="DA20" s="167"/>
    </row>
    <row r="21" spans="1:108" s="35" customFormat="1" ht="60" customHeight="1" thickBot="1" x14ac:dyDescent="0.3">
      <c r="A21" s="42" t="s">
        <v>12</v>
      </c>
      <c r="B21" s="43" t="s">
        <v>55</v>
      </c>
      <c r="C21" s="43"/>
      <c r="D21" s="43"/>
      <c r="E21" s="43" t="s">
        <v>52</v>
      </c>
      <c r="F21" s="43" t="s">
        <v>54</v>
      </c>
      <c r="G21" s="43" t="s">
        <v>57</v>
      </c>
      <c r="H21" s="43" t="s">
        <v>58</v>
      </c>
      <c r="I21" s="43"/>
      <c r="J21" s="43"/>
      <c r="K21" s="43"/>
      <c r="L21" s="43"/>
      <c r="M21" s="43"/>
      <c r="N21" s="43"/>
      <c r="O21" s="43"/>
      <c r="P21" s="43"/>
      <c r="Q21" s="43"/>
      <c r="R21" s="43"/>
      <c r="S21" s="44"/>
      <c r="V21" s="175" t="s">
        <v>12</v>
      </c>
      <c r="W21" s="176"/>
      <c r="X21" s="176"/>
      <c r="Y21" s="176"/>
      <c r="Z21" s="176" t="s">
        <v>427</v>
      </c>
      <c r="AA21" s="176"/>
      <c r="AB21" s="176" t="s">
        <v>577</v>
      </c>
      <c r="AC21" s="176"/>
      <c r="AD21" s="176"/>
      <c r="AE21" s="176"/>
      <c r="AF21" s="176"/>
      <c r="AG21" s="176"/>
      <c r="AH21" s="176"/>
      <c r="AI21" s="176"/>
      <c r="AJ21" s="176"/>
      <c r="AK21" s="176"/>
      <c r="AL21" s="176"/>
      <c r="AM21" s="176"/>
      <c r="AN21" s="176"/>
      <c r="AO21" s="177"/>
      <c r="AR21" s="42" t="s">
        <v>12</v>
      </c>
      <c r="AS21" s="43"/>
      <c r="AT21" s="43"/>
      <c r="AU21" s="43"/>
      <c r="AV21" s="43"/>
      <c r="AW21" s="176"/>
      <c r="AX21" s="43"/>
      <c r="AY21" s="43"/>
      <c r="AZ21" s="43"/>
      <c r="BA21" s="43"/>
      <c r="BB21" s="43"/>
      <c r="BC21" s="43"/>
      <c r="BD21" s="43"/>
      <c r="BE21" s="43"/>
      <c r="BF21" s="43"/>
      <c r="BG21" s="43"/>
      <c r="BH21" s="43"/>
      <c r="BI21" s="43"/>
      <c r="BJ21" s="44"/>
      <c r="BM21" s="42" t="s">
        <v>12</v>
      </c>
      <c r="BN21" s="43"/>
      <c r="BO21" s="43"/>
      <c r="BP21" s="43"/>
      <c r="BQ21" s="43"/>
      <c r="BR21" s="43"/>
      <c r="BS21" s="43"/>
      <c r="BT21" s="43"/>
      <c r="BU21" s="43"/>
      <c r="BV21" s="43"/>
      <c r="BW21" s="43"/>
      <c r="BX21" s="43"/>
      <c r="BY21" s="43"/>
      <c r="BZ21" s="43"/>
      <c r="CA21" s="43"/>
      <c r="CB21" s="43"/>
      <c r="CC21" s="43"/>
      <c r="CD21" s="43"/>
      <c r="CE21" s="44"/>
      <c r="CG21" s="167"/>
      <c r="CH21" s="175" t="s">
        <v>12</v>
      </c>
      <c r="CI21" s="176"/>
      <c r="CJ21" s="176"/>
      <c r="CK21" s="176"/>
      <c r="CL21" s="176"/>
      <c r="CM21" s="176"/>
      <c r="CN21" s="176"/>
      <c r="CO21" s="176"/>
      <c r="CP21" s="176"/>
      <c r="CQ21" s="250" t="s">
        <v>581</v>
      </c>
      <c r="CR21" s="176"/>
      <c r="CS21" s="238"/>
      <c r="CT21" s="176"/>
      <c r="CU21" s="176" t="s">
        <v>422</v>
      </c>
      <c r="CV21" s="176"/>
      <c r="CW21" s="176"/>
      <c r="CX21" s="176"/>
      <c r="CY21" s="176"/>
      <c r="CZ21" s="177"/>
      <c r="DA21" s="167"/>
    </row>
    <row r="22" spans="1:108" s="35" customFormat="1" ht="15" customHeight="1" x14ac:dyDescent="0.25">
      <c r="A22" s="61"/>
      <c r="B22" s="45"/>
      <c r="C22" s="45"/>
      <c r="D22" s="45"/>
      <c r="E22" s="45"/>
      <c r="F22" s="45"/>
      <c r="G22" s="45"/>
      <c r="H22" s="45"/>
      <c r="I22" s="45"/>
      <c r="J22" s="45"/>
      <c r="K22" s="45"/>
      <c r="L22" s="45"/>
      <c r="M22" s="45"/>
      <c r="N22" s="45"/>
      <c r="O22" s="45"/>
      <c r="P22" s="45"/>
      <c r="Q22" s="45"/>
      <c r="R22" s="45"/>
      <c r="S22" s="45"/>
      <c r="V22" s="61"/>
      <c r="W22" s="45"/>
      <c r="X22" s="45"/>
      <c r="Y22" s="45"/>
      <c r="Z22" s="45"/>
      <c r="AA22" s="45"/>
      <c r="AB22" s="45"/>
      <c r="AC22" s="45"/>
      <c r="AD22" s="45"/>
      <c r="AE22" s="45"/>
      <c r="AF22" s="45"/>
      <c r="AG22" s="45"/>
      <c r="AH22" s="45"/>
      <c r="AI22" s="45"/>
      <c r="AJ22" s="45"/>
      <c r="AK22" s="45"/>
      <c r="AL22" s="45"/>
      <c r="AM22" s="45"/>
      <c r="AN22" s="45"/>
      <c r="AO22" s="45"/>
      <c r="AR22" s="61"/>
      <c r="AS22" s="45"/>
      <c r="AT22" s="45"/>
      <c r="AU22" s="45"/>
      <c r="AV22" s="45"/>
      <c r="AW22" s="45"/>
      <c r="AX22" s="45"/>
      <c r="AY22" s="45"/>
      <c r="AZ22" s="45"/>
      <c r="BA22" s="45"/>
      <c r="BB22" s="45"/>
      <c r="BC22" s="45"/>
      <c r="BD22" s="45"/>
      <c r="BE22" s="45"/>
      <c r="BF22" s="45"/>
      <c r="BG22" s="45"/>
      <c r="BH22" s="45"/>
      <c r="BI22" s="45"/>
      <c r="BJ22" s="45"/>
      <c r="BM22" s="61"/>
      <c r="BN22" s="45"/>
      <c r="BO22" s="45"/>
      <c r="BP22" s="45"/>
      <c r="BQ22" s="45"/>
      <c r="BR22" s="45"/>
      <c r="BS22" s="45"/>
      <c r="BT22" s="45"/>
      <c r="BU22" s="45"/>
      <c r="BV22" s="45"/>
      <c r="BW22" s="45"/>
      <c r="BX22" s="45"/>
      <c r="BY22" s="45"/>
      <c r="BZ22" s="45"/>
      <c r="CA22" s="45"/>
      <c r="CB22" s="45"/>
      <c r="CC22" s="45"/>
      <c r="CD22" s="45"/>
      <c r="CE22" s="45"/>
      <c r="CG22" s="167"/>
      <c r="CH22" s="194"/>
      <c r="CI22" s="178"/>
      <c r="CJ22" s="178"/>
      <c r="CK22" s="178"/>
      <c r="CL22" s="178"/>
      <c r="CM22" s="178"/>
      <c r="CN22" s="178"/>
      <c r="CO22" s="178"/>
      <c r="CP22" s="178"/>
      <c r="CQ22" s="178"/>
      <c r="CR22" s="178"/>
      <c r="CS22" s="178"/>
      <c r="CT22" s="178"/>
      <c r="CU22" s="178"/>
      <c r="CV22" s="178"/>
      <c r="CW22" s="178"/>
      <c r="CX22" s="178"/>
      <c r="CY22" s="178"/>
      <c r="CZ22" s="178"/>
      <c r="DA22" s="167"/>
    </row>
    <row r="23" spans="1:108" x14ac:dyDescent="0.25">
      <c r="A23" s="60" t="s">
        <v>39</v>
      </c>
      <c r="B23" s="60"/>
      <c r="C23" s="60"/>
      <c r="D23" s="60"/>
      <c r="E23" s="60"/>
      <c r="F23" s="60"/>
      <c r="G23" s="60"/>
      <c r="H23" s="60"/>
      <c r="I23" s="60"/>
      <c r="J23" s="60"/>
      <c r="K23" s="60"/>
      <c r="L23" s="60"/>
      <c r="M23" s="60"/>
      <c r="N23" s="60"/>
      <c r="O23" s="60"/>
      <c r="P23" s="60"/>
      <c r="Q23" s="60"/>
      <c r="R23" s="60"/>
      <c r="U23" s="35"/>
      <c r="V23" s="60" t="s">
        <v>39</v>
      </c>
      <c r="AQ23" s="35"/>
      <c r="AR23" s="60" t="s">
        <v>39</v>
      </c>
      <c r="BL23" s="35"/>
      <c r="BM23" s="60" t="s">
        <v>39</v>
      </c>
      <c r="CH23" s="193" t="s">
        <v>39</v>
      </c>
      <c r="DB23" s="35"/>
    </row>
    <row r="24" spans="1:108" x14ac:dyDescent="0.25">
      <c r="A24" s="25" t="s">
        <v>21</v>
      </c>
      <c r="B24" s="23"/>
      <c r="C24" s="23"/>
      <c r="D24" s="23"/>
      <c r="E24" s="23"/>
      <c r="F24" s="23"/>
      <c r="G24" s="23"/>
      <c r="H24" s="23"/>
      <c r="I24" s="23"/>
      <c r="J24" s="23"/>
      <c r="K24" s="23"/>
      <c r="L24" s="23"/>
      <c r="M24" s="23"/>
      <c r="N24" s="23"/>
      <c r="O24" s="23"/>
      <c r="P24" s="23"/>
      <c r="Q24" s="23"/>
      <c r="R24" s="23"/>
      <c r="S24" s="23"/>
      <c r="T24" s="26" t="s">
        <v>22</v>
      </c>
      <c r="U24" s="58"/>
      <c r="V24" s="25" t="s">
        <v>21</v>
      </c>
      <c r="W24" s="34"/>
      <c r="X24" s="34"/>
      <c r="Y24" s="34"/>
      <c r="Z24" s="34"/>
      <c r="AA24" s="34"/>
      <c r="AB24" s="34"/>
      <c r="AC24" s="34"/>
      <c r="AD24" s="34"/>
      <c r="AE24" s="34"/>
      <c r="AF24" s="34"/>
      <c r="AG24" s="34"/>
      <c r="AH24" s="34"/>
      <c r="AI24" s="34"/>
      <c r="AJ24" s="34"/>
      <c r="AK24" s="34"/>
      <c r="AL24" s="34"/>
      <c r="AM24" s="34"/>
      <c r="AN24" s="34"/>
      <c r="AO24" s="34"/>
      <c r="AP24" s="26" t="s">
        <v>22</v>
      </c>
      <c r="AQ24" s="58"/>
      <c r="AR24" s="25" t="s">
        <v>21</v>
      </c>
      <c r="AS24" s="34"/>
      <c r="AT24" s="34"/>
      <c r="AU24" s="34"/>
      <c r="AV24" s="34"/>
      <c r="AW24" s="34"/>
      <c r="AX24" s="34"/>
      <c r="AY24" s="34"/>
      <c r="AZ24" s="34"/>
      <c r="BA24" s="34"/>
      <c r="BB24" s="34"/>
      <c r="BC24" s="34"/>
      <c r="BD24" s="34"/>
      <c r="BE24" s="34"/>
      <c r="BF24" s="34"/>
      <c r="BG24" s="34"/>
      <c r="BH24" s="34"/>
      <c r="BI24" s="34"/>
      <c r="BJ24" s="34"/>
      <c r="BK24" s="26" t="s">
        <v>22</v>
      </c>
      <c r="BL24" s="58"/>
      <c r="BM24" s="25" t="s">
        <v>21</v>
      </c>
      <c r="BN24" s="34"/>
      <c r="BO24" s="34"/>
      <c r="BP24" s="34"/>
      <c r="BQ24" s="34"/>
      <c r="BR24" s="34"/>
      <c r="BS24" s="34"/>
      <c r="BT24" s="34"/>
      <c r="BU24" s="34"/>
      <c r="BV24" s="34"/>
      <c r="BW24" s="34"/>
      <c r="BX24" s="34"/>
      <c r="BY24" s="34"/>
      <c r="BZ24" s="34"/>
      <c r="CA24" s="34"/>
      <c r="CB24" s="34"/>
      <c r="CC24" s="34"/>
      <c r="CD24" s="34"/>
      <c r="CE24" s="34"/>
      <c r="CF24" s="26" t="s">
        <v>22</v>
      </c>
      <c r="CG24" s="158"/>
      <c r="CH24" s="157" t="s">
        <v>21</v>
      </c>
      <c r="CI24" s="166"/>
      <c r="CJ24" s="166"/>
      <c r="CK24" s="166"/>
      <c r="CL24" s="166"/>
      <c r="CM24" s="166"/>
      <c r="CN24" s="166"/>
      <c r="CO24" s="166"/>
      <c r="CP24" s="166"/>
      <c r="CQ24" s="166"/>
      <c r="CR24" s="166"/>
      <c r="CS24" s="166"/>
      <c r="CT24" s="166"/>
      <c r="CU24" s="166"/>
      <c r="CV24" s="166"/>
      <c r="CW24" s="166"/>
      <c r="CX24" s="166"/>
      <c r="CY24" s="166"/>
      <c r="CZ24" s="166"/>
      <c r="DA24" s="158" t="s">
        <v>22</v>
      </c>
      <c r="DB24" s="220"/>
      <c r="DC24" s="220"/>
      <c r="DD24" s="228" t="s">
        <v>359</v>
      </c>
    </row>
    <row r="25" spans="1:108" x14ac:dyDescent="0.25">
      <c r="A25" s="24">
        <v>1</v>
      </c>
      <c r="B25" s="24">
        <f t="shared" ref="B25:K34" si="0">IF($A25&lt;B$18,0,IF($A25=B$18,B$17,IF($A25&gt;(((B$19-1)*B$20)+B$18),0,IF(ROUND(($A25-B$18)/B$20,0)=ROUND(($A25-B$18)/B$20,1),B$17,0))))</f>
        <v>10500</v>
      </c>
      <c r="C25" s="24">
        <f t="shared" si="0"/>
        <v>0</v>
      </c>
      <c r="D25" s="24">
        <f t="shared" si="0"/>
        <v>0</v>
      </c>
      <c r="E25" s="24">
        <f t="shared" si="0"/>
        <v>30000</v>
      </c>
      <c r="F25" s="24">
        <f t="shared" si="0"/>
        <v>30000</v>
      </c>
      <c r="G25" s="24">
        <f t="shared" si="0"/>
        <v>0</v>
      </c>
      <c r="H25" s="24">
        <f t="shared" si="0"/>
        <v>0</v>
      </c>
      <c r="I25" s="24">
        <f t="shared" si="0"/>
        <v>0</v>
      </c>
      <c r="J25" s="24">
        <f t="shared" si="0"/>
        <v>0</v>
      </c>
      <c r="K25" s="24">
        <f t="shared" si="0"/>
        <v>0</v>
      </c>
      <c r="L25" s="24">
        <f t="shared" ref="L25:S34" si="1">IF($A25&lt;L$18,0,IF($A25=L$18,L$17,IF($A25&gt;(((L$19-1)*L$20)+L$18),0,IF(ROUND(($A25-L$18)/L$20,0)=ROUND(($A25-L$18)/L$20,1),L$17,0))))</f>
        <v>0</v>
      </c>
      <c r="M25" s="24">
        <f t="shared" si="1"/>
        <v>0</v>
      </c>
      <c r="N25" s="24">
        <f t="shared" si="1"/>
        <v>0</v>
      </c>
      <c r="O25" s="24">
        <f t="shared" si="1"/>
        <v>0</v>
      </c>
      <c r="P25" s="24">
        <f t="shared" si="1"/>
        <v>0</v>
      </c>
      <c r="Q25" s="24">
        <f t="shared" si="1"/>
        <v>0</v>
      </c>
      <c r="R25" s="24">
        <f t="shared" si="1"/>
        <v>0</v>
      </c>
      <c r="S25" s="24">
        <f t="shared" si="1"/>
        <v>0</v>
      </c>
      <c r="T25" s="27">
        <f>SUM(B25:S25)</f>
        <v>70500</v>
      </c>
      <c r="U25" s="59"/>
      <c r="V25" s="24">
        <v>1</v>
      </c>
      <c r="W25" s="24">
        <f t="shared" ref="W25:AG40" si="2">IF($A25&lt;W$18,0,IF($A25=W$18,W$17,IF($A25&gt;(((W$19-1)*W$20)+W$18),0,IF(ROUND(($A25-W$18)/W$20,0)=ROUND(($A25-W$18)/W$20,1),W$17,0))))</f>
        <v>0</v>
      </c>
      <c r="X25" s="24">
        <f t="shared" si="2"/>
        <v>13500</v>
      </c>
      <c r="Y25" s="24">
        <f t="shared" si="2"/>
        <v>15000</v>
      </c>
      <c r="Z25" s="24">
        <f t="shared" si="2"/>
        <v>15000</v>
      </c>
      <c r="AA25" s="24">
        <f t="shared" si="2"/>
        <v>18750</v>
      </c>
      <c r="AB25" s="24">
        <f t="shared" si="2"/>
        <v>18750</v>
      </c>
      <c r="AC25" s="156">
        <f t="shared" si="2"/>
        <v>18750</v>
      </c>
      <c r="AD25" s="24">
        <f t="shared" si="2"/>
        <v>0</v>
      </c>
      <c r="AE25" s="24">
        <f t="shared" si="2"/>
        <v>0</v>
      </c>
      <c r="AF25" s="24">
        <f t="shared" si="2"/>
        <v>0</v>
      </c>
      <c r="AG25" s="24">
        <f t="shared" si="2"/>
        <v>0</v>
      </c>
      <c r="AH25" s="24">
        <f t="shared" ref="AH25:AO28" si="3">IF($A25&lt;AH$18,0,IF($A25=AH$18,AH$17,IF($A25&gt;(((AH$19-1)*AH$20)+AH$18),0,IF(ROUND(($A25-AH$18)/AH$20,0)=ROUND(($A25-AH$18)/AH$20,1),AH$17,0))))</f>
        <v>0</v>
      </c>
      <c r="AI25" s="24">
        <f t="shared" si="3"/>
        <v>0</v>
      </c>
      <c r="AJ25" s="24">
        <f t="shared" si="3"/>
        <v>0</v>
      </c>
      <c r="AK25" s="24">
        <f t="shared" si="3"/>
        <v>0</v>
      </c>
      <c r="AL25" s="24">
        <f t="shared" si="3"/>
        <v>0</v>
      </c>
      <c r="AM25" s="24">
        <f t="shared" si="3"/>
        <v>0</v>
      </c>
      <c r="AN25" s="24">
        <f t="shared" si="3"/>
        <v>0</v>
      </c>
      <c r="AO25" s="24">
        <f t="shared" si="3"/>
        <v>0</v>
      </c>
      <c r="AP25" s="27">
        <f>SUM(W25:AO25)</f>
        <v>99750</v>
      </c>
      <c r="AQ25" s="59"/>
      <c r="AR25" s="24">
        <v>1</v>
      </c>
      <c r="AS25" s="24">
        <f t="shared" ref="AS25:BB28" si="4">IF($A25&lt;AS$18,0,IF($A25=AS$18,AS$17,IF($A25&gt;(((AS$19-1)*AS$20)+AS$18),0,IF(ROUND(($A25-AS$18)/AS$20,0)=ROUND(($A25-AS$18)/AS$20,1),AS$17,0))))</f>
        <v>0</v>
      </c>
      <c r="AT25" s="24">
        <f t="shared" si="4"/>
        <v>0</v>
      </c>
      <c r="AU25" s="24">
        <f t="shared" si="4"/>
        <v>0</v>
      </c>
      <c r="AV25" s="24">
        <f t="shared" si="4"/>
        <v>75000</v>
      </c>
      <c r="AW25" s="24">
        <f t="shared" si="4"/>
        <v>30000</v>
      </c>
      <c r="AX25" s="24">
        <f t="shared" si="4"/>
        <v>0</v>
      </c>
      <c r="AY25" s="24">
        <f t="shared" si="4"/>
        <v>2500</v>
      </c>
      <c r="AZ25" s="24">
        <f t="shared" si="4"/>
        <v>0</v>
      </c>
      <c r="BA25" s="24">
        <f t="shared" si="4"/>
        <v>0</v>
      </c>
      <c r="BB25" s="24">
        <f t="shared" si="4"/>
        <v>0</v>
      </c>
      <c r="BC25" s="24">
        <f t="shared" ref="BC25:BJ28" si="5">IF($A25&lt;BC$18,0,IF($A25=BC$18,BC$17,IF($A25&gt;(((BC$19-1)*BC$20)+BC$18),0,IF(ROUND(($A25-BC$18)/BC$20,0)=ROUND(($A25-BC$18)/BC$20,1),BC$17,0))))</f>
        <v>0</v>
      </c>
      <c r="BD25" s="24">
        <f t="shared" si="5"/>
        <v>0</v>
      </c>
      <c r="BE25" s="24">
        <f t="shared" si="5"/>
        <v>0</v>
      </c>
      <c r="BF25" s="24">
        <f t="shared" si="5"/>
        <v>0</v>
      </c>
      <c r="BG25" s="24">
        <f t="shared" si="5"/>
        <v>0</v>
      </c>
      <c r="BH25" s="24">
        <f t="shared" si="5"/>
        <v>0</v>
      </c>
      <c r="BI25" s="24">
        <f t="shared" si="5"/>
        <v>0</v>
      </c>
      <c r="BJ25" s="24">
        <f t="shared" si="5"/>
        <v>0</v>
      </c>
      <c r="BK25" s="27">
        <f>SUM(AS25:BJ25)</f>
        <v>107500</v>
      </c>
      <c r="BL25" s="59"/>
      <c r="BM25" s="24">
        <v>1</v>
      </c>
      <c r="BN25" s="24">
        <f t="shared" ref="BN25:BW28" si="6">IF($A25&lt;BN$18,0,IF($A25=BN$18,BN$17,IF($A25&gt;(((BN$19-1)*BN$20)+BN$18),0,IF(ROUND(($A25-BN$18)/BN$20,0)=ROUND(($A25-BN$18)/BN$20,1),BN$17,0))))</f>
        <v>2000</v>
      </c>
      <c r="BO25" s="24">
        <f t="shared" si="6"/>
        <v>4000</v>
      </c>
      <c r="BP25" s="24">
        <f t="shared" si="6"/>
        <v>0</v>
      </c>
      <c r="BQ25" s="24">
        <f t="shared" si="6"/>
        <v>20000</v>
      </c>
      <c r="BR25" s="24">
        <f t="shared" si="6"/>
        <v>0</v>
      </c>
      <c r="BS25" s="24">
        <f t="shared" si="6"/>
        <v>0</v>
      </c>
      <c r="BT25" s="24">
        <f t="shared" si="6"/>
        <v>0</v>
      </c>
      <c r="BU25" s="24">
        <f t="shared" si="6"/>
        <v>0</v>
      </c>
      <c r="BV25" s="24">
        <f t="shared" si="6"/>
        <v>0</v>
      </c>
      <c r="BW25" s="24">
        <f t="shared" si="6"/>
        <v>0</v>
      </c>
      <c r="BX25" s="24">
        <f t="shared" ref="BX25:CE28" si="7">IF($A25&lt;BX$18,0,IF($A25=BX$18,BX$17,IF($A25&gt;(((BX$19-1)*BX$20)+BX$18),0,IF(ROUND(($A25-BX$18)/BX$20,0)=ROUND(($A25-BX$18)/BX$20,1),BX$17,0))))</f>
        <v>0</v>
      </c>
      <c r="BY25" s="24">
        <f t="shared" si="7"/>
        <v>0</v>
      </c>
      <c r="BZ25" s="24">
        <f t="shared" si="7"/>
        <v>0</v>
      </c>
      <c r="CA25" s="24">
        <f t="shared" si="7"/>
        <v>0</v>
      </c>
      <c r="CB25" s="24">
        <f t="shared" si="7"/>
        <v>0</v>
      </c>
      <c r="CC25" s="24">
        <f t="shared" si="7"/>
        <v>0</v>
      </c>
      <c r="CD25" s="24">
        <f t="shared" si="7"/>
        <v>0</v>
      </c>
      <c r="CE25" s="24">
        <f t="shared" si="7"/>
        <v>0</v>
      </c>
      <c r="CF25" s="27">
        <f>SUM(BN25:CE25)</f>
        <v>26000</v>
      </c>
      <c r="CG25" s="159"/>
      <c r="CH25" s="156">
        <v>1</v>
      </c>
      <c r="CI25" s="156">
        <f t="shared" ref="CI25:CX40" si="8">IF($A25&lt;CI$18,0,IF($A25=CI$18,CI$17,IF($A25&gt;(((CI$19-1)*CI$20)+CI$18),0,IF(ROUND(($A25-CI$18)/CI$20,0)=ROUND(($A25-CI$18)/CI$20,1),CI$17,0))))</f>
        <v>0</v>
      </c>
      <c r="CJ25" s="156">
        <f t="shared" si="8"/>
        <v>0</v>
      </c>
      <c r="CK25" s="156">
        <f t="shared" si="8"/>
        <v>0</v>
      </c>
      <c r="CL25" s="156">
        <f t="shared" si="8"/>
        <v>0</v>
      </c>
      <c r="CM25" s="156">
        <f t="shared" si="8"/>
        <v>0</v>
      </c>
      <c r="CN25" s="156">
        <f t="shared" si="8"/>
        <v>0</v>
      </c>
      <c r="CO25" s="156">
        <f t="shared" si="8"/>
        <v>0</v>
      </c>
      <c r="CP25" s="156">
        <f t="shared" si="8"/>
        <v>0</v>
      </c>
      <c r="CQ25" s="156">
        <f t="shared" si="8"/>
        <v>0</v>
      </c>
      <c r="CR25" s="156">
        <f t="shared" si="8"/>
        <v>0</v>
      </c>
      <c r="CS25" s="156">
        <f t="shared" si="8"/>
        <v>0</v>
      </c>
      <c r="CT25" s="156">
        <f t="shared" si="8"/>
        <v>0</v>
      </c>
      <c r="CU25" s="156">
        <f t="shared" si="8"/>
        <v>75000</v>
      </c>
      <c r="CV25" s="156">
        <f t="shared" si="8"/>
        <v>30000</v>
      </c>
      <c r="CW25" s="156">
        <f t="shared" si="8"/>
        <v>500000</v>
      </c>
      <c r="CX25" s="156">
        <f t="shared" si="8"/>
        <v>0</v>
      </c>
      <c r="CY25" s="156">
        <f t="shared" ref="CN25:CZ40" si="9">IF($A25&lt;CY$18,0,IF($A25=CY$18,CY$17,IF($A25&gt;(((CY$19-1)*CY$20)+CY$18),0,IF(ROUND(($A25-CY$18)/CY$20,0)=ROUND(($A25-CY$18)/CY$20,1),CY$17,0))))</f>
        <v>0</v>
      </c>
      <c r="CZ25" s="156">
        <f t="shared" si="9"/>
        <v>0</v>
      </c>
      <c r="DA25" s="159">
        <f>SUM(CI25:CZ25)</f>
        <v>605000</v>
      </c>
      <c r="DB25" s="220"/>
      <c r="DC25" s="220"/>
      <c r="DD25" s="220">
        <f>T25+AP25+BK25+CF25+DA25</f>
        <v>908750</v>
      </c>
    </row>
    <row r="26" spans="1:108" x14ac:dyDescent="0.25">
      <c r="A26" s="24">
        <v>2</v>
      </c>
      <c r="B26" s="24">
        <f t="shared" si="0"/>
        <v>10500</v>
      </c>
      <c r="C26" s="24">
        <f t="shared" si="0"/>
        <v>0</v>
      </c>
      <c r="D26" s="24">
        <f t="shared" si="0"/>
        <v>0</v>
      </c>
      <c r="E26" s="24">
        <f t="shared" si="0"/>
        <v>30000</v>
      </c>
      <c r="F26" s="24">
        <f t="shared" si="0"/>
        <v>30000</v>
      </c>
      <c r="G26" s="24">
        <f t="shared" si="0"/>
        <v>0</v>
      </c>
      <c r="H26" s="24">
        <f t="shared" si="0"/>
        <v>0</v>
      </c>
      <c r="I26" s="24">
        <f t="shared" si="0"/>
        <v>0</v>
      </c>
      <c r="J26" s="24">
        <f t="shared" si="0"/>
        <v>0</v>
      </c>
      <c r="K26" s="24">
        <f t="shared" si="0"/>
        <v>0</v>
      </c>
      <c r="L26" s="24">
        <f t="shared" si="1"/>
        <v>0</v>
      </c>
      <c r="M26" s="24">
        <f t="shared" si="1"/>
        <v>0</v>
      </c>
      <c r="N26" s="24">
        <f t="shared" si="1"/>
        <v>0</v>
      </c>
      <c r="O26" s="24">
        <f t="shared" si="1"/>
        <v>0</v>
      </c>
      <c r="P26" s="24">
        <f t="shared" si="1"/>
        <v>0</v>
      </c>
      <c r="Q26" s="24">
        <f t="shared" si="1"/>
        <v>0</v>
      </c>
      <c r="R26" s="24">
        <f t="shared" si="1"/>
        <v>0</v>
      </c>
      <c r="S26" s="24">
        <f t="shared" si="1"/>
        <v>0</v>
      </c>
      <c r="T26" s="27">
        <f t="shared" ref="T26:T49" si="10">SUM(B26:S26)</f>
        <v>70500</v>
      </c>
      <c r="U26" s="59"/>
      <c r="V26" s="24">
        <v>2</v>
      </c>
      <c r="W26" s="24">
        <f t="shared" si="2"/>
        <v>0</v>
      </c>
      <c r="X26" s="24">
        <f t="shared" si="2"/>
        <v>13500</v>
      </c>
      <c r="Y26" s="24">
        <f t="shared" si="2"/>
        <v>15000</v>
      </c>
      <c r="Z26" s="24">
        <f t="shared" si="2"/>
        <v>15000</v>
      </c>
      <c r="AA26" s="24">
        <f t="shared" si="2"/>
        <v>18750</v>
      </c>
      <c r="AB26" s="24">
        <f t="shared" si="2"/>
        <v>18750</v>
      </c>
      <c r="AC26" s="156">
        <f t="shared" si="2"/>
        <v>18750</v>
      </c>
      <c r="AD26" s="24">
        <f t="shared" si="2"/>
        <v>0</v>
      </c>
      <c r="AE26" s="24">
        <f t="shared" si="2"/>
        <v>0</v>
      </c>
      <c r="AF26" s="24">
        <f t="shared" si="2"/>
        <v>0</v>
      </c>
      <c r="AG26" s="24">
        <f t="shared" si="2"/>
        <v>0</v>
      </c>
      <c r="AH26" s="24">
        <f t="shared" si="3"/>
        <v>0</v>
      </c>
      <c r="AI26" s="24">
        <f t="shared" si="3"/>
        <v>0</v>
      </c>
      <c r="AJ26" s="24">
        <f t="shared" si="3"/>
        <v>0</v>
      </c>
      <c r="AK26" s="24">
        <f t="shared" si="3"/>
        <v>0</v>
      </c>
      <c r="AL26" s="24">
        <f t="shared" si="3"/>
        <v>0</v>
      </c>
      <c r="AM26" s="24">
        <f t="shared" si="3"/>
        <v>0</v>
      </c>
      <c r="AN26" s="24">
        <f t="shared" si="3"/>
        <v>0</v>
      </c>
      <c r="AO26" s="24">
        <f t="shared" si="3"/>
        <v>0</v>
      </c>
      <c r="AP26" s="27">
        <f t="shared" ref="AP26:AP49" si="11">SUM(W26:AO26)</f>
        <v>99750</v>
      </c>
      <c r="AQ26" s="59"/>
      <c r="AR26" s="24">
        <v>2</v>
      </c>
      <c r="AS26" s="24">
        <f t="shared" si="4"/>
        <v>0</v>
      </c>
      <c r="AT26" s="24">
        <f t="shared" si="4"/>
        <v>0</v>
      </c>
      <c r="AU26" s="24">
        <f t="shared" si="4"/>
        <v>0</v>
      </c>
      <c r="AV26" s="24">
        <f t="shared" si="4"/>
        <v>75000</v>
      </c>
      <c r="AW26" s="24">
        <f t="shared" si="4"/>
        <v>30000</v>
      </c>
      <c r="AX26" s="24">
        <f t="shared" si="4"/>
        <v>0</v>
      </c>
      <c r="AY26" s="24">
        <f t="shared" si="4"/>
        <v>2500</v>
      </c>
      <c r="AZ26" s="24">
        <f t="shared" si="4"/>
        <v>0</v>
      </c>
      <c r="BA26" s="24">
        <f t="shared" si="4"/>
        <v>0</v>
      </c>
      <c r="BB26" s="24">
        <f t="shared" si="4"/>
        <v>0</v>
      </c>
      <c r="BC26" s="24">
        <f t="shared" si="5"/>
        <v>0</v>
      </c>
      <c r="BD26" s="24">
        <f t="shared" si="5"/>
        <v>0</v>
      </c>
      <c r="BE26" s="24">
        <f t="shared" si="5"/>
        <v>0</v>
      </c>
      <c r="BF26" s="24">
        <f t="shared" si="5"/>
        <v>0</v>
      </c>
      <c r="BG26" s="24">
        <f t="shared" si="5"/>
        <v>0</v>
      </c>
      <c r="BH26" s="24">
        <f t="shared" si="5"/>
        <v>0</v>
      </c>
      <c r="BI26" s="24">
        <f t="shared" si="5"/>
        <v>0</v>
      </c>
      <c r="BJ26" s="24">
        <f t="shared" si="5"/>
        <v>0</v>
      </c>
      <c r="BK26" s="27">
        <f t="shared" ref="BK26:BK49" si="12">SUM(AS26:BJ26)</f>
        <v>107500</v>
      </c>
      <c r="BL26" s="59"/>
      <c r="BM26" s="24">
        <v>2</v>
      </c>
      <c r="BN26" s="24">
        <f t="shared" si="6"/>
        <v>2000</v>
      </c>
      <c r="BO26" s="24">
        <f t="shared" si="6"/>
        <v>4000</v>
      </c>
      <c r="BP26" s="24">
        <f t="shared" si="6"/>
        <v>0</v>
      </c>
      <c r="BQ26" s="24">
        <f t="shared" si="6"/>
        <v>20000</v>
      </c>
      <c r="BR26" s="24">
        <f t="shared" si="6"/>
        <v>0</v>
      </c>
      <c r="BS26" s="24">
        <f t="shared" si="6"/>
        <v>0</v>
      </c>
      <c r="BT26" s="24">
        <f t="shared" si="6"/>
        <v>0</v>
      </c>
      <c r="BU26" s="24">
        <f t="shared" si="6"/>
        <v>0</v>
      </c>
      <c r="BV26" s="24">
        <f t="shared" si="6"/>
        <v>0</v>
      </c>
      <c r="BW26" s="24">
        <f t="shared" si="6"/>
        <v>0</v>
      </c>
      <c r="BX26" s="24">
        <f t="shared" si="7"/>
        <v>0</v>
      </c>
      <c r="BY26" s="24">
        <f t="shared" si="7"/>
        <v>0</v>
      </c>
      <c r="BZ26" s="24">
        <f t="shared" si="7"/>
        <v>0</v>
      </c>
      <c r="CA26" s="24">
        <f t="shared" si="7"/>
        <v>0</v>
      </c>
      <c r="CB26" s="24">
        <f t="shared" si="7"/>
        <v>0</v>
      </c>
      <c r="CC26" s="24">
        <f t="shared" si="7"/>
        <v>0</v>
      </c>
      <c r="CD26" s="24">
        <f t="shared" si="7"/>
        <v>0</v>
      </c>
      <c r="CE26" s="24">
        <f t="shared" si="7"/>
        <v>0</v>
      </c>
      <c r="CF26" s="27">
        <f t="shared" ref="CF26:CF49" si="13">SUM(BN26:CE26)</f>
        <v>26000</v>
      </c>
      <c r="CG26" s="159"/>
      <c r="CH26" s="156">
        <v>2</v>
      </c>
      <c r="CI26" s="156">
        <f t="shared" si="8"/>
        <v>0</v>
      </c>
      <c r="CJ26" s="156">
        <f t="shared" si="8"/>
        <v>0</v>
      </c>
      <c r="CK26" s="156">
        <f t="shared" si="8"/>
        <v>0</v>
      </c>
      <c r="CL26" s="156">
        <f t="shared" si="8"/>
        <v>0</v>
      </c>
      <c r="CM26" s="156">
        <f t="shared" si="8"/>
        <v>0</v>
      </c>
      <c r="CN26" s="156">
        <f t="shared" si="8"/>
        <v>0</v>
      </c>
      <c r="CO26" s="156">
        <f t="shared" si="8"/>
        <v>0</v>
      </c>
      <c r="CP26" s="156">
        <f t="shared" si="8"/>
        <v>0</v>
      </c>
      <c r="CQ26" s="156">
        <f t="shared" si="8"/>
        <v>0</v>
      </c>
      <c r="CR26" s="156">
        <f t="shared" si="8"/>
        <v>0</v>
      </c>
      <c r="CS26" s="156">
        <f t="shared" si="8"/>
        <v>0</v>
      </c>
      <c r="CT26" s="156">
        <f t="shared" si="8"/>
        <v>0</v>
      </c>
      <c r="CU26" s="156">
        <f t="shared" si="8"/>
        <v>0</v>
      </c>
      <c r="CV26" s="156">
        <f t="shared" si="9"/>
        <v>0</v>
      </c>
      <c r="CW26" s="156">
        <f t="shared" si="9"/>
        <v>0</v>
      </c>
      <c r="CX26" s="156">
        <f t="shared" si="9"/>
        <v>0</v>
      </c>
      <c r="CY26" s="156">
        <f t="shared" si="9"/>
        <v>0</v>
      </c>
      <c r="CZ26" s="156">
        <f t="shared" si="9"/>
        <v>0</v>
      </c>
      <c r="DA26" s="159">
        <f t="shared" ref="DA26:DA49" si="14">SUM(CI26:CZ26)</f>
        <v>0</v>
      </c>
      <c r="DB26" s="220"/>
      <c r="DC26" s="220"/>
      <c r="DD26" s="220">
        <f t="shared" ref="DD26:DD49" si="15">T26+AP26+BK26+CF26+DA26</f>
        <v>303750</v>
      </c>
    </row>
    <row r="27" spans="1:108" x14ac:dyDescent="0.25">
      <c r="A27" s="24">
        <v>3</v>
      </c>
      <c r="B27" s="24">
        <f t="shared" si="0"/>
        <v>10500</v>
      </c>
      <c r="C27" s="24">
        <f t="shared" si="0"/>
        <v>0</v>
      </c>
      <c r="D27" s="24">
        <f t="shared" si="0"/>
        <v>0</v>
      </c>
      <c r="E27" s="24">
        <f t="shared" si="0"/>
        <v>30000</v>
      </c>
      <c r="F27" s="24">
        <f t="shared" si="0"/>
        <v>30000</v>
      </c>
      <c r="G27" s="24">
        <f t="shared" si="0"/>
        <v>0</v>
      </c>
      <c r="H27" s="24">
        <f t="shared" si="0"/>
        <v>0</v>
      </c>
      <c r="I27" s="24">
        <f t="shared" si="0"/>
        <v>0</v>
      </c>
      <c r="J27" s="24">
        <f t="shared" si="0"/>
        <v>0</v>
      </c>
      <c r="K27" s="24">
        <f t="shared" si="0"/>
        <v>0</v>
      </c>
      <c r="L27" s="24">
        <f t="shared" si="1"/>
        <v>0</v>
      </c>
      <c r="M27" s="24">
        <f t="shared" si="1"/>
        <v>0</v>
      </c>
      <c r="N27" s="24">
        <f t="shared" si="1"/>
        <v>0</v>
      </c>
      <c r="O27" s="24">
        <f t="shared" si="1"/>
        <v>0</v>
      </c>
      <c r="P27" s="24">
        <f t="shared" si="1"/>
        <v>0</v>
      </c>
      <c r="Q27" s="24">
        <f t="shared" si="1"/>
        <v>0</v>
      </c>
      <c r="R27" s="24">
        <f t="shared" si="1"/>
        <v>0</v>
      </c>
      <c r="S27" s="24">
        <f t="shared" si="1"/>
        <v>0</v>
      </c>
      <c r="T27" s="27">
        <f t="shared" si="10"/>
        <v>70500</v>
      </c>
      <c r="U27" s="59"/>
      <c r="V27" s="24">
        <v>3</v>
      </c>
      <c r="W27" s="24">
        <f t="shared" si="2"/>
        <v>0</v>
      </c>
      <c r="X27" s="24">
        <f t="shared" si="2"/>
        <v>13500</v>
      </c>
      <c r="Y27" s="24">
        <f t="shared" si="2"/>
        <v>0</v>
      </c>
      <c r="Z27" s="24">
        <f t="shared" si="2"/>
        <v>15000</v>
      </c>
      <c r="AA27" s="24">
        <f t="shared" si="2"/>
        <v>18750</v>
      </c>
      <c r="AB27" s="24">
        <f t="shared" si="2"/>
        <v>0</v>
      </c>
      <c r="AC27" s="156">
        <f t="shared" si="2"/>
        <v>0</v>
      </c>
      <c r="AD27" s="24">
        <f t="shared" si="2"/>
        <v>0</v>
      </c>
      <c r="AE27" s="24">
        <f t="shared" si="2"/>
        <v>0</v>
      </c>
      <c r="AF27" s="24">
        <f t="shared" si="2"/>
        <v>0</v>
      </c>
      <c r="AG27" s="24">
        <f t="shared" si="2"/>
        <v>0</v>
      </c>
      <c r="AH27" s="24">
        <f t="shared" si="3"/>
        <v>0</v>
      </c>
      <c r="AI27" s="24">
        <f t="shared" si="3"/>
        <v>0</v>
      </c>
      <c r="AJ27" s="24">
        <f t="shared" si="3"/>
        <v>0</v>
      </c>
      <c r="AK27" s="24">
        <f t="shared" si="3"/>
        <v>0</v>
      </c>
      <c r="AL27" s="24">
        <f t="shared" si="3"/>
        <v>0</v>
      </c>
      <c r="AM27" s="24">
        <f t="shared" si="3"/>
        <v>0</v>
      </c>
      <c r="AN27" s="24">
        <f t="shared" si="3"/>
        <v>0</v>
      </c>
      <c r="AO27" s="24">
        <f t="shared" si="3"/>
        <v>0</v>
      </c>
      <c r="AP27" s="27">
        <f t="shared" si="11"/>
        <v>47250</v>
      </c>
      <c r="AQ27" s="59"/>
      <c r="AR27" s="24">
        <v>3</v>
      </c>
      <c r="AS27" s="24">
        <f t="shared" si="4"/>
        <v>0</v>
      </c>
      <c r="AT27" s="24">
        <f t="shared" si="4"/>
        <v>0</v>
      </c>
      <c r="AU27" s="24">
        <f t="shared" si="4"/>
        <v>0</v>
      </c>
      <c r="AV27" s="24">
        <f t="shared" si="4"/>
        <v>75000</v>
      </c>
      <c r="AW27" s="24">
        <f t="shared" si="4"/>
        <v>30000</v>
      </c>
      <c r="AX27" s="24">
        <f t="shared" si="4"/>
        <v>0</v>
      </c>
      <c r="AY27" s="24">
        <f t="shared" si="4"/>
        <v>2500</v>
      </c>
      <c r="AZ27" s="24">
        <f t="shared" si="4"/>
        <v>0</v>
      </c>
      <c r="BA27" s="24">
        <f t="shared" si="4"/>
        <v>0</v>
      </c>
      <c r="BB27" s="24">
        <f t="shared" si="4"/>
        <v>0</v>
      </c>
      <c r="BC27" s="24">
        <f t="shared" si="5"/>
        <v>0</v>
      </c>
      <c r="BD27" s="24">
        <f t="shared" si="5"/>
        <v>0</v>
      </c>
      <c r="BE27" s="24">
        <f t="shared" si="5"/>
        <v>0</v>
      </c>
      <c r="BF27" s="24">
        <f t="shared" si="5"/>
        <v>0</v>
      </c>
      <c r="BG27" s="24">
        <f t="shared" si="5"/>
        <v>0</v>
      </c>
      <c r="BH27" s="24">
        <f t="shared" si="5"/>
        <v>0</v>
      </c>
      <c r="BI27" s="24">
        <f t="shared" si="5"/>
        <v>0</v>
      </c>
      <c r="BJ27" s="24">
        <f t="shared" si="5"/>
        <v>0</v>
      </c>
      <c r="BK27" s="27">
        <f t="shared" si="12"/>
        <v>107500</v>
      </c>
      <c r="BL27" s="59"/>
      <c r="BM27" s="24">
        <v>3</v>
      </c>
      <c r="BN27" s="24">
        <f t="shared" si="6"/>
        <v>0</v>
      </c>
      <c r="BO27" s="24">
        <f t="shared" si="6"/>
        <v>0</v>
      </c>
      <c r="BP27" s="24">
        <f t="shared" si="6"/>
        <v>0</v>
      </c>
      <c r="BQ27" s="24">
        <f t="shared" si="6"/>
        <v>0</v>
      </c>
      <c r="BR27" s="24">
        <f t="shared" si="6"/>
        <v>0</v>
      </c>
      <c r="BS27" s="24">
        <f t="shared" si="6"/>
        <v>0</v>
      </c>
      <c r="BT27" s="24">
        <f t="shared" si="6"/>
        <v>0</v>
      </c>
      <c r="BU27" s="24">
        <f t="shared" si="6"/>
        <v>0</v>
      </c>
      <c r="BV27" s="24">
        <f t="shared" si="6"/>
        <v>0</v>
      </c>
      <c r="BW27" s="24">
        <f t="shared" si="6"/>
        <v>0</v>
      </c>
      <c r="BX27" s="24">
        <f t="shared" si="7"/>
        <v>0</v>
      </c>
      <c r="BY27" s="24">
        <f t="shared" si="7"/>
        <v>0</v>
      </c>
      <c r="BZ27" s="24">
        <f t="shared" si="7"/>
        <v>0</v>
      </c>
      <c r="CA27" s="24">
        <f t="shared" si="7"/>
        <v>0</v>
      </c>
      <c r="CB27" s="24">
        <f t="shared" si="7"/>
        <v>0</v>
      </c>
      <c r="CC27" s="24">
        <f t="shared" si="7"/>
        <v>0</v>
      </c>
      <c r="CD27" s="24">
        <f t="shared" si="7"/>
        <v>0</v>
      </c>
      <c r="CE27" s="24">
        <f t="shared" si="7"/>
        <v>0</v>
      </c>
      <c r="CF27" s="27">
        <f t="shared" si="13"/>
        <v>0</v>
      </c>
      <c r="CG27" s="159"/>
      <c r="CH27" s="156">
        <v>3</v>
      </c>
      <c r="CI27" s="156">
        <f t="shared" si="8"/>
        <v>0</v>
      </c>
      <c r="CJ27" s="156">
        <f t="shared" si="8"/>
        <v>0</v>
      </c>
      <c r="CK27" s="156">
        <f t="shared" si="8"/>
        <v>0</v>
      </c>
      <c r="CL27" s="156">
        <f t="shared" si="8"/>
        <v>0</v>
      </c>
      <c r="CM27" s="156">
        <f t="shared" si="8"/>
        <v>0</v>
      </c>
      <c r="CN27" s="156">
        <f t="shared" si="8"/>
        <v>0</v>
      </c>
      <c r="CO27" s="156">
        <f t="shared" si="8"/>
        <v>0</v>
      </c>
      <c r="CP27" s="156">
        <f t="shared" si="8"/>
        <v>0</v>
      </c>
      <c r="CQ27" s="156">
        <f t="shared" si="8"/>
        <v>0</v>
      </c>
      <c r="CR27" s="156">
        <f t="shared" si="8"/>
        <v>0</v>
      </c>
      <c r="CS27" s="156">
        <f t="shared" si="8"/>
        <v>0</v>
      </c>
      <c r="CT27" s="156">
        <f t="shared" si="8"/>
        <v>0</v>
      </c>
      <c r="CU27" s="156">
        <f t="shared" si="8"/>
        <v>0</v>
      </c>
      <c r="CV27" s="156">
        <f t="shared" si="9"/>
        <v>0</v>
      </c>
      <c r="CW27" s="156">
        <f t="shared" si="9"/>
        <v>0</v>
      </c>
      <c r="CX27" s="156">
        <f t="shared" si="9"/>
        <v>0</v>
      </c>
      <c r="CY27" s="156">
        <f t="shared" si="9"/>
        <v>0</v>
      </c>
      <c r="CZ27" s="156">
        <f t="shared" si="9"/>
        <v>0</v>
      </c>
      <c r="DA27" s="159">
        <f t="shared" si="14"/>
        <v>0</v>
      </c>
      <c r="DB27" s="220"/>
      <c r="DC27" s="220"/>
      <c r="DD27" s="220">
        <f t="shared" si="15"/>
        <v>225250</v>
      </c>
    </row>
    <row r="28" spans="1:108" x14ac:dyDescent="0.25">
      <c r="A28" s="24">
        <v>4</v>
      </c>
      <c r="B28" s="24">
        <f t="shared" si="0"/>
        <v>0</v>
      </c>
      <c r="C28" s="24">
        <f t="shared" si="0"/>
        <v>0</v>
      </c>
      <c r="D28" s="24">
        <f t="shared" si="0"/>
        <v>0</v>
      </c>
      <c r="E28" s="24">
        <f t="shared" si="0"/>
        <v>0</v>
      </c>
      <c r="F28" s="24">
        <f t="shared" si="0"/>
        <v>0</v>
      </c>
      <c r="G28" s="24">
        <f t="shared" si="0"/>
        <v>0</v>
      </c>
      <c r="H28" s="24">
        <f t="shared" si="0"/>
        <v>0</v>
      </c>
      <c r="I28" s="24">
        <f t="shared" si="0"/>
        <v>0</v>
      </c>
      <c r="J28" s="24">
        <f t="shared" si="0"/>
        <v>0</v>
      </c>
      <c r="K28" s="24">
        <f t="shared" si="0"/>
        <v>0</v>
      </c>
      <c r="L28" s="24">
        <f t="shared" si="1"/>
        <v>0</v>
      </c>
      <c r="M28" s="24">
        <f t="shared" si="1"/>
        <v>0</v>
      </c>
      <c r="N28" s="24">
        <f t="shared" si="1"/>
        <v>0</v>
      </c>
      <c r="O28" s="24">
        <f t="shared" si="1"/>
        <v>0</v>
      </c>
      <c r="P28" s="24">
        <f t="shared" si="1"/>
        <v>0</v>
      </c>
      <c r="Q28" s="24">
        <f t="shared" si="1"/>
        <v>0</v>
      </c>
      <c r="R28" s="24">
        <f t="shared" si="1"/>
        <v>0</v>
      </c>
      <c r="S28" s="24">
        <f t="shared" si="1"/>
        <v>0</v>
      </c>
      <c r="T28" s="27">
        <f t="shared" si="10"/>
        <v>0</v>
      </c>
      <c r="U28" s="59"/>
      <c r="V28" s="24">
        <v>4</v>
      </c>
      <c r="W28" s="24">
        <f t="shared" si="2"/>
        <v>0</v>
      </c>
      <c r="X28" s="24">
        <f t="shared" si="2"/>
        <v>0</v>
      </c>
      <c r="Y28" s="24">
        <f t="shared" si="2"/>
        <v>0</v>
      </c>
      <c r="Z28" s="24">
        <f t="shared" si="2"/>
        <v>0</v>
      </c>
      <c r="AA28" s="24">
        <f t="shared" si="2"/>
        <v>0</v>
      </c>
      <c r="AB28" s="24">
        <f t="shared" si="2"/>
        <v>0</v>
      </c>
      <c r="AC28" s="156">
        <f t="shared" si="2"/>
        <v>0</v>
      </c>
      <c r="AD28" s="24">
        <f t="shared" si="2"/>
        <v>0</v>
      </c>
      <c r="AE28" s="24">
        <f t="shared" si="2"/>
        <v>0</v>
      </c>
      <c r="AF28" s="24">
        <f t="shared" si="2"/>
        <v>0</v>
      </c>
      <c r="AG28" s="24">
        <f t="shared" si="2"/>
        <v>0</v>
      </c>
      <c r="AH28" s="24">
        <f t="shared" si="3"/>
        <v>0</v>
      </c>
      <c r="AI28" s="24">
        <f t="shared" si="3"/>
        <v>0</v>
      </c>
      <c r="AJ28" s="24">
        <f t="shared" si="3"/>
        <v>0</v>
      </c>
      <c r="AK28" s="24">
        <f t="shared" si="3"/>
        <v>0</v>
      </c>
      <c r="AL28" s="24">
        <f t="shared" si="3"/>
        <v>0</v>
      </c>
      <c r="AM28" s="24">
        <f t="shared" si="3"/>
        <v>0</v>
      </c>
      <c r="AN28" s="24">
        <f t="shared" si="3"/>
        <v>0</v>
      </c>
      <c r="AO28" s="24">
        <f t="shared" si="3"/>
        <v>0</v>
      </c>
      <c r="AP28" s="27">
        <f t="shared" si="11"/>
        <v>0</v>
      </c>
      <c r="AQ28" s="59"/>
      <c r="AR28" s="24">
        <v>4</v>
      </c>
      <c r="AS28" s="24">
        <f t="shared" si="4"/>
        <v>0</v>
      </c>
      <c r="AT28" s="24">
        <f t="shared" si="4"/>
        <v>0</v>
      </c>
      <c r="AU28" s="24">
        <f t="shared" si="4"/>
        <v>0</v>
      </c>
      <c r="AV28" s="24">
        <f t="shared" si="4"/>
        <v>75000</v>
      </c>
      <c r="AW28" s="24">
        <f t="shared" si="4"/>
        <v>30000</v>
      </c>
      <c r="AX28" s="24">
        <f t="shared" si="4"/>
        <v>0</v>
      </c>
      <c r="AY28" s="24">
        <f t="shared" si="4"/>
        <v>2500</v>
      </c>
      <c r="AZ28" s="24">
        <f t="shared" si="4"/>
        <v>0</v>
      </c>
      <c r="BA28" s="24">
        <f t="shared" si="4"/>
        <v>0</v>
      </c>
      <c r="BB28" s="24">
        <f t="shared" si="4"/>
        <v>0</v>
      </c>
      <c r="BC28" s="24">
        <f t="shared" si="5"/>
        <v>0</v>
      </c>
      <c r="BD28" s="24">
        <f t="shared" si="5"/>
        <v>0</v>
      </c>
      <c r="BE28" s="24">
        <f t="shared" si="5"/>
        <v>0</v>
      </c>
      <c r="BF28" s="24">
        <f t="shared" si="5"/>
        <v>0</v>
      </c>
      <c r="BG28" s="24">
        <f t="shared" si="5"/>
        <v>0</v>
      </c>
      <c r="BH28" s="24">
        <f t="shared" si="5"/>
        <v>0</v>
      </c>
      <c r="BI28" s="24">
        <f t="shared" si="5"/>
        <v>0</v>
      </c>
      <c r="BJ28" s="24">
        <f t="shared" si="5"/>
        <v>0</v>
      </c>
      <c r="BK28" s="27">
        <f t="shared" si="12"/>
        <v>107500</v>
      </c>
      <c r="BL28" s="59"/>
      <c r="BM28" s="24">
        <v>4</v>
      </c>
      <c r="BN28" s="24">
        <f t="shared" si="6"/>
        <v>0</v>
      </c>
      <c r="BO28" s="24">
        <f t="shared" si="6"/>
        <v>0</v>
      </c>
      <c r="BP28" s="24">
        <f t="shared" si="6"/>
        <v>0</v>
      </c>
      <c r="BQ28" s="24">
        <f t="shared" si="6"/>
        <v>0</v>
      </c>
      <c r="BR28" s="24">
        <f t="shared" si="6"/>
        <v>0</v>
      </c>
      <c r="BS28" s="24">
        <f t="shared" si="6"/>
        <v>0</v>
      </c>
      <c r="BT28" s="24">
        <f t="shared" si="6"/>
        <v>0</v>
      </c>
      <c r="BU28" s="24">
        <f t="shared" si="6"/>
        <v>0</v>
      </c>
      <c r="BV28" s="24">
        <f t="shared" si="6"/>
        <v>0</v>
      </c>
      <c r="BW28" s="24">
        <f t="shared" si="6"/>
        <v>0</v>
      </c>
      <c r="BX28" s="24">
        <f t="shared" si="7"/>
        <v>0</v>
      </c>
      <c r="BY28" s="24">
        <f t="shared" si="7"/>
        <v>0</v>
      </c>
      <c r="BZ28" s="24">
        <f t="shared" si="7"/>
        <v>0</v>
      </c>
      <c r="CA28" s="24">
        <f t="shared" si="7"/>
        <v>0</v>
      </c>
      <c r="CB28" s="24">
        <f t="shared" si="7"/>
        <v>0</v>
      </c>
      <c r="CC28" s="24">
        <f t="shared" si="7"/>
        <v>0</v>
      </c>
      <c r="CD28" s="24">
        <f t="shared" si="7"/>
        <v>0</v>
      </c>
      <c r="CE28" s="24">
        <f t="shared" si="7"/>
        <v>0</v>
      </c>
      <c r="CF28" s="27">
        <f t="shared" si="13"/>
        <v>0</v>
      </c>
      <c r="CG28" s="159"/>
      <c r="CH28" s="156">
        <v>4</v>
      </c>
      <c r="CI28" s="156">
        <f t="shared" si="8"/>
        <v>0</v>
      </c>
      <c r="CJ28" s="156">
        <f t="shared" si="8"/>
        <v>0</v>
      </c>
      <c r="CK28" s="156">
        <f t="shared" si="8"/>
        <v>0</v>
      </c>
      <c r="CL28" s="156">
        <f t="shared" si="8"/>
        <v>0</v>
      </c>
      <c r="CM28" s="156">
        <f t="shared" si="8"/>
        <v>0</v>
      </c>
      <c r="CN28" s="156">
        <f t="shared" si="8"/>
        <v>0</v>
      </c>
      <c r="CO28" s="156">
        <f t="shared" si="8"/>
        <v>0</v>
      </c>
      <c r="CP28" s="156">
        <f t="shared" si="8"/>
        <v>0</v>
      </c>
      <c r="CQ28" s="156">
        <f t="shared" si="8"/>
        <v>0</v>
      </c>
      <c r="CR28" s="156">
        <f t="shared" si="8"/>
        <v>0</v>
      </c>
      <c r="CS28" s="156">
        <f t="shared" si="8"/>
        <v>0</v>
      </c>
      <c r="CT28" s="156">
        <f t="shared" si="8"/>
        <v>0</v>
      </c>
      <c r="CU28" s="156">
        <f t="shared" si="8"/>
        <v>0</v>
      </c>
      <c r="CV28" s="156">
        <f t="shared" si="9"/>
        <v>0</v>
      </c>
      <c r="CW28" s="156">
        <f t="shared" si="9"/>
        <v>0</v>
      </c>
      <c r="CX28" s="156">
        <f t="shared" si="9"/>
        <v>0</v>
      </c>
      <c r="CY28" s="156">
        <f t="shared" si="9"/>
        <v>0</v>
      </c>
      <c r="CZ28" s="156">
        <f t="shared" si="9"/>
        <v>0</v>
      </c>
      <c r="DA28" s="159">
        <f t="shared" si="14"/>
        <v>0</v>
      </c>
      <c r="DB28" s="220"/>
      <c r="DC28" s="220"/>
      <c r="DD28" s="220">
        <f t="shared" si="15"/>
        <v>107500</v>
      </c>
    </row>
    <row r="29" spans="1:108" x14ac:dyDescent="0.25">
      <c r="A29" s="24">
        <v>5</v>
      </c>
      <c r="B29" s="24">
        <f t="shared" si="0"/>
        <v>0</v>
      </c>
      <c r="C29" s="24">
        <f t="shared" si="0"/>
        <v>0</v>
      </c>
      <c r="D29" s="24">
        <f t="shared" si="0"/>
        <v>0</v>
      </c>
      <c r="E29" s="24">
        <f t="shared" si="0"/>
        <v>0</v>
      </c>
      <c r="F29" s="24">
        <f t="shared" si="0"/>
        <v>0</v>
      </c>
      <c r="G29" s="24">
        <f t="shared" si="0"/>
        <v>0</v>
      </c>
      <c r="H29" s="24">
        <f t="shared" si="0"/>
        <v>0</v>
      </c>
      <c r="I29" s="24">
        <f t="shared" si="0"/>
        <v>0</v>
      </c>
      <c r="J29" s="24">
        <f t="shared" si="0"/>
        <v>0</v>
      </c>
      <c r="K29" s="24">
        <f t="shared" si="0"/>
        <v>0</v>
      </c>
      <c r="L29" s="24">
        <f t="shared" si="1"/>
        <v>0</v>
      </c>
      <c r="M29" s="24">
        <f t="shared" si="1"/>
        <v>0</v>
      </c>
      <c r="N29" s="24">
        <f t="shared" si="1"/>
        <v>0</v>
      </c>
      <c r="O29" s="24">
        <f t="shared" si="1"/>
        <v>0</v>
      </c>
      <c r="P29" s="24">
        <f t="shared" si="1"/>
        <v>0</v>
      </c>
      <c r="Q29" s="24">
        <f t="shared" si="1"/>
        <v>0</v>
      </c>
      <c r="R29" s="24">
        <f t="shared" si="1"/>
        <v>0</v>
      </c>
      <c r="S29" s="24">
        <f t="shared" si="1"/>
        <v>0</v>
      </c>
      <c r="T29" s="27">
        <f t="shared" si="10"/>
        <v>0</v>
      </c>
      <c r="U29" s="59"/>
      <c r="V29" s="24">
        <v>5</v>
      </c>
      <c r="W29" s="24">
        <f t="shared" ref="W29:Z49" si="16">IF($A29&lt;W$18,0,IF($A29=W$18,W$17,IF($A29&gt;(((W$19-1)*W$20)+W$18),0,IF(ROUND(($A29-W$18)/W$20,0)=ROUND(($A29-W$18)/W$20,1),W$17,0))))</f>
        <v>0</v>
      </c>
      <c r="X29" s="24">
        <f t="shared" si="16"/>
        <v>0</v>
      </c>
      <c r="Y29" s="24">
        <f t="shared" si="16"/>
        <v>0</v>
      </c>
      <c r="Z29" s="24">
        <f t="shared" si="16"/>
        <v>0</v>
      </c>
      <c r="AA29" s="24">
        <f t="shared" ref="AA29:AA49" si="17">IF($A29&lt;AA$18,0,IF($A29=AA$18,AA$17,IF($A29&gt;(((AA$19-1)*AA$20)+AA$18),0,IF(ROUND(($A29-AA$18)/AA$20,0)=ROUND(($A29-AA$18)/AA$20,1),AA$17,0))))</f>
        <v>0</v>
      </c>
      <c r="AB29" s="24">
        <f t="shared" ref="AB29:AO35" si="18">IF($A29&lt;AB$18,0,IF($A29=AB$18,AB$17,IF($A29&gt;(((AB$19-1)*AB$20)+AB$18),0,IF(ROUND(($A29-AB$18)/AB$20,0)=ROUND(($A29-AB$18)/AB$20,1),AB$17,0))))</f>
        <v>0</v>
      </c>
      <c r="AC29" s="156">
        <f t="shared" si="2"/>
        <v>0</v>
      </c>
      <c r="AD29" s="24">
        <f t="shared" si="18"/>
        <v>0</v>
      </c>
      <c r="AE29" s="24">
        <f t="shared" si="18"/>
        <v>0</v>
      </c>
      <c r="AF29" s="24">
        <f t="shared" si="18"/>
        <v>0</v>
      </c>
      <c r="AG29" s="24">
        <f t="shared" si="18"/>
        <v>0</v>
      </c>
      <c r="AH29" s="24">
        <f t="shared" si="18"/>
        <v>0</v>
      </c>
      <c r="AI29" s="24">
        <f t="shared" si="18"/>
        <v>0</v>
      </c>
      <c r="AJ29" s="24">
        <f t="shared" si="18"/>
        <v>0</v>
      </c>
      <c r="AK29" s="24">
        <f t="shared" si="18"/>
        <v>0</v>
      </c>
      <c r="AL29" s="24">
        <f t="shared" si="18"/>
        <v>0</v>
      </c>
      <c r="AM29" s="24">
        <f t="shared" si="18"/>
        <v>0</v>
      </c>
      <c r="AN29" s="24">
        <f t="shared" si="18"/>
        <v>0</v>
      </c>
      <c r="AO29" s="24">
        <f t="shared" si="18"/>
        <v>0</v>
      </c>
      <c r="AP29" s="27">
        <f t="shared" si="11"/>
        <v>0</v>
      </c>
      <c r="AQ29" s="59"/>
      <c r="AR29" s="24">
        <v>5</v>
      </c>
      <c r="AS29" s="24">
        <f t="shared" ref="AS29:AV49" si="19">IF($A29&lt;AS$18,0,IF($A29=AS$18,AS$17,IF($A29&gt;(((AS$19-1)*AS$20)+AS$18),0,IF(ROUND(($A29-AS$18)/AS$20,0)=ROUND(($A29-AS$18)/AS$20,1),AS$17,0))))</f>
        <v>0</v>
      </c>
      <c r="AT29" s="24">
        <f t="shared" si="19"/>
        <v>0</v>
      </c>
      <c r="AU29" s="24">
        <f t="shared" si="19"/>
        <v>0</v>
      </c>
      <c r="AV29" s="24">
        <f t="shared" si="19"/>
        <v>75000</v>
      </c>
      <c r="AW29" s="24">
        <f t="shared" ref="AW29:AW49" si="20">IF($A29&lt;AW$18,0,IF($A29=AW$18,AW$17,IF($A29&gt;(((AW$19-1)*AW$20)+AW$18),0,IF(ROUND(($A29-AW$18)/AW$20,0)=ROUND(($A29-AW$18)/AW$20,1),AW$17,0))))</f>
        <v>30000</v>
      </c>
      <c r="AX29" s="24">
        <f t="shared" ref="AX29:BJ35" si="21">IF($A29&lt;AX$18,0,IF($A29=AX$18,AX$17,IF($A29&gt;(((AX$19-1)*AX$20)+AX$18),0,IF(ROUND(($A29-AX$18)/AX$20,0)=ROUND(($A29-AX$18)/AX$20,1),AX$17,0))))</f>
        <v>0</v>
      </c>
      <c r="AY29" s="24">
        <f t="shared" si="21"/>
        <v>2500</v>
      </c>
      <c r="AZ29" s="24">
        <f t="shared" si="21"/>
        <v>0</v>
      </c>
      <c r="BA29" s="24">
        <f t="shared" si="21"/>
        <v>0</v>
      </c>
      <c r="BB29" s="24">
        <f t="shared" si="21"/>
        <v>0</v>
      </c>
      <c r="BC29" s="24">
        <f t="shared" si="21"/>
        <v>0</v>
      </c>
      <c r="BD29" s="24">
        <f t="shared" si="21"/>
        <v>0</v>
      </c>
      <c r="BE29" s="24">
        <f t="shared" si="21"/>
        <v>0</v>
      </c>
      <c r="BF29" s="24">
        <f t="shared" si="21"/>
        <v>0</v>
      </c>
      <c r="BG29" s="24">
        <f t="shared" si="21"/>
        <v>0</v>
      </c>
      <c r="BH29" s="24">
        <f t="shared" si="21"/>
        <v>0</v>
      </c>
      <c r="BI29" s="24">
        <f t="shared" si="21"/>
        <v>0</v>
      </c>
      <c r="BJ29" s="24">
        <f t="shared" si="21"/>
        <v>0</v>
      </c>
      <c r="BK29" s="27">
        <f t="shared" si="12"/>
        <v>107500</v>
      </c>
      <c r="BL29" s="59"/>
      <c r="BM29" s="24">
        <v>5</v>
      </c>
      <c r="BN29" s="24">
        <f t="shared" ref="BN29:BQ49" si="22">IF($A29&lt;BN$18,0,IF($A29=BN$18,BN$17,IF($A29&gt;(((BN$19-1)*BN$20)+BN$18),0,IF(ROUND(($A29-BN$18)/BN$20,0)=ROUND(($A29-BN$18)/BN$20,1),BN$17,0))))</f>
        <v>0</v>
      </c>
      <c r="BO29" s="24">
        <f t="shared" si="22"/>
        <v>0</v>
      </c>
      <c r="BP29" s="24">
        <f t="shared" si="22"/>
        <v>0</v>
      </c>
      <c r="BQ29" s="24">
        <f t="shared" si="22"/>
        <v>0</v>
      </c>
      <c r="BR29" s="24">
        <f t="shared" ref="BR29:BR49" si="23">IF($A29&lt;BR$18,0,IF($A29=BR$18,BR$17,IF($A29&gt;(((BR$19-1)*BR$20)+BR$18),0,IF(ROUND(($A29-BR$18)/BR$20,0)=ROUND(($A29-BR$18)/BR$20,1),BR$17,0))))</f>
        <v>0</v>
      </c>
      <c r="BS29" s="24">
        <f t="shared" ref="BS29:CE35" si="24">IF($A29&lt;BS$18,0,IF($A29=BS$18,BS$17,IF($A29&gt;(((BS$19-1)*BS$20)+BS$18),0,IF(ROUND(($A29-BS$18)/BS$20,0)=ROUND(($A29-BS$18)/BS$20,1),BS$17,0))))</f>
        <v>0</v>
      </c>
      <c r="BT29" s="24">
        <f t="shared" si="24"/>
        <v>0</v>
      </c>
      <c r="BU29" s="24">
        <f t="shared" si="24"/>
        <v>0</v>
      </c>
      <c r="BV29" s="24">
        <f t="shared" si="24"/>
        <v>0</v>
      </c>
      <c r="BW29" s="24">
        <f t="shared" si="24"/>
        <v>0</v>
      </c>
      <c r="BX29" s="24">
        <f t="shared" si="24"/>
        <v>0</v>
      </c>
      <c r="BY29" s="24">
        <f t="shared" si="24"/>
        <v>0</v>
      </c>
      <c r="BZ29" s="24">
        <f t="shared" si="24"/>
        <v>0</v>
      </c>
      <c r="CA29" s="24">
        <f t="shared" si="24"/>
        <v>0</v>
      </c>
      <c r="CB29" s="24">
        <f t="shared" si="24"/>
        <v>0</v>
      </c>
      <c r="CC29" s="24">
        <f t="shared" si="24"/>
        <v>0</v>
      </c>
      <c r="CD29" s="24">
        <f t="shared" si="24"/>
        <v>0</v>
      </c>
      <c r="CE29" s="24">
        <f t="shared" si="24"/>
        <v>0</v>
      </c>
      <c r="CF29" s="27">
        <f t="shared" si="13"/>
        <v>0</v>
      </c>
      <c r="CG29" s="159"/>
      <c r="CH29" s="156">
        <v>5</v>
      </c>
      <c r="CI29" s="156">
        <f t="shared" si="8"/>
        <v>0</v>
      </c>
      <c r="CJ29" s="156">
        <f t="shared" si="8"/>
        <v>0</v>
      </c>
      <c r="CK29" s="156">
        <f t="shared" si="8"/>
        <v>0</v>
      </c>
      <c r="CL29" s="156">
        <f t="shared" si="8"/>
        <v>0</v>
      </c>
      <c r="CM29" s="156">
        <f t="shared" si="8"/>
        <v>0</v>
      </c>
      <c r="CN29" s="156">
        <f t="shared" si="8"/>
        <v>0</v>
      </c>
      <c r="CO29" s="156">
        <f t="shared" si="8"/>
        <v>0</v>
      </c>
      <c r="CP29" s="156">
        <f t="shared" si="8"/>
        <v>0</v>
      </c>
      <c r="CQ29" s="156">
        <f t="shared" si="8"/>
        <v>0</v>
      </c>
      <c r="CR29" s="156">
        <f t="shared" si="8"/>
        <v>0</v>
      </c>
      <c r="CS29" s="156">
        <f t="shared" si="8"/>
        <v>0</v>
      </c>
      <c r="CT29" s="156">
        <f t="shared" si="8"/>
        <v>0</v>
      </c>
      <c r="CU29" s="156">
        <f t="shared" si="8"/>
        <v>0</v>
      </c>
      <c r="CV29" s="156">
        <f t="shared" si="8"/>
        <v>0</v>
      </c>
      <c r="CW29" s="156">
        <f t="shared" si="8"/>
        <v>0</v>
      </c>
      <c r="CX29" s="156">
        <f t="shared" si="8"/>
        <v>0</v>
      </c>
      <c r="CY29" s="156">
        <f t="shared" si="9"/>
        <v>0</v>
      </c>
      <c r="CZ29" s="156">
        <f t="shared" si="9"/>
        <v>0</v>
      </c>
      <c r="DA29" s="159">
        <f t="shared" si="14"/>
        <v>0</v>
      </c>
      <c r="DB29" s="220"/>
      <c r="DC29" s="220"/>
      <c r="DD29" s="220">
        <f t="shared" si="15"/>
        <v>107500</v>
      </c>
    </row>
    <row r="30" spans="1:108" x14ac:dyDescent="0.25">
      <c r="A30" s="24">
        <v>6</v>
      </c>
      <c r="B30" s="24">
        <f t="shared" si="0"/>
        <v>0</v>
      </c>
      <c r="C30" s="24">
        <f t="shared" si="0"/>
        <v>0</v>
      </c>
      <c r="D30" s="24">
        <f t="shared" si="0"/>
        <v>0</v>
      </c>
      <c r="E30" s="24">
        <f t="shared" si="0"/>
        <v>0</v>
      </c>
      <c r="F30" s="24">
        <f t="shared" si="0"/>
        <v>0</v>
      </c>
      <c r="G30" s="24">
        <f t="shared" si="0"/>
        <v>0</v>
      </c>
      <c r="H30" s="24">
        <f t="shared" si="0"/>
        <v>0</v>
      </c>
      <c r="I30" s="24">
        <f t="shared" si="0"/>
        <v>0</v>
      </c>
      <c r="J30" s="24">
        <f t="shared" si="0"/>
        <v>0</v>
      </c>
      <c r="K30" s="24">
        <f t="shared" si="0"/>
        <v>0</v>
      </c>
      <c r="L30" s="24">
        <f t="shared" si="1"/>
        <v>0</v>
      </c>
      <c r="M30" s="24">
        <f t="shared" si="1"/>
        <v>0</v>
      </c>
      <c r="N30" s="24">
        <f t="shared" si="1"/>
        <v>0</v>
      </c>
      <c r="O30" s="24">
        <f t="shared" si="1"/>
        <v>0</v>
      </c>
      <c r="P30" s="24">
        <f t="shared" si="1"/>
        <v>0</v>
      </c>
      <c r="Q30" s="24">
        <f t="shared" si="1"/>
        <v>0</v>
      </c>
      <c r="R30" s="24">
        <f t="shared" si="1"/>
        <v>0</v>
      </c>
      <c r="S30" s="24">
        <f t="shared" si="1"/>
        <v>0</v>
      </c>
      <c r="T30" s="27">
        <f t="shared" si="10"/>
        <v>0</v>
      </c>
      <c r="U30" s="59"/>
      <c r="V30" s="24">
        <v>6</v>
      </c>
      <c r="W30" s="24">
        <f t="shared" si="16"/>
        <v>0</v>
      </c>
      <c r="X30" s="24">
        <f t="shared" si="16"/>
        <v>0</v>
      </c>
      <c r="Y30" s="24">
        <f t="shared" si="16"/>
        <v>0</v>
      </c>
      <c r="Z30" s="24">
        <f t="shared" si="16"/>
        <v>0</v>
      </c>
      <c r="AA30" s="24">
        <f t="shared" si="17"/>
        <v>0</v>
      </c>
      <c r="AB30" s="24">
        <f t="shared" si="18"/>
        <v>0</v>
      </c>
      <c r="AC30" s="156">
        <f t="shared" si="2"/>
        <v>0</v>
      </c>
      <c r="AD30" s="24">
        <f t="shared" si="18"/>
        <v>0</v>
      </c>
      <c r="AE30" s="24">
        <f t="shared" si="18"/>
        <v>0</v>
      </c>
      <c r="AF30" s="24">
        <f t="shared" si="18"/>
        <v>0</v>
      </c>
      <c r="AG30" s="24">
        <f t="shared" si="18"/>
        <v>0</v>
      </c>
      <c r="AH30" s="24">
        <f t="shared" si="18"/>
        <v>0</v>
      </c>
      <c r="AI30" s="24">
        <f t="shared" si="18"/>
        <v>0</v>
      </c>
      <c r="AJ30" s="24">
        <f t="shared" si="18"/>
        <v>0</v>
      </c>
      <c r="AK30" s="24">
        <f t="shared" si="18"/>
        <v>0</v>
      </c>
      <c r="AL30" s="24">
        <f t="shared" si="18"/>
        <v>0</v>
      </c>
      <c r="AM30" s="24">
        <f t="shared" si="18"/>
        <v>0</v>
      </c>
      <c r="AN30" s="24">
        <f t="shared" si="18"/>
        <v>0</v>
      </c>
      <c r="AO30" s="24">
        <f t="shared" si="18"/>
        <v>0</v>
      </c>
      <c r="AP30" s="27">
        <f t="shared" si="11"/>
        <v>0</v>
      </c>
      <c r="AQ30" s="59"/>
      <c r="AR30" s="24">
        <v>6</v>
      </c>
      <c r="AS30" s="24">
        <f t="shared" si="19"/>
        <v>0</v>
      </c>
      <c r="AT30" s="24">
        <f t="shared" si="19"/>
        <v>0</v>
      </c>
      <c r="AU30" s="24">
        <f t="shared" si="19"/>
        <v>0</v>
      </c>
      <c r="AV30" s="24">
        <f t="shared" si="19"/>
        <v>0</v>
      </c>
      <c r="AW30" s="24">
        <f t="shared" si="20"/>
        <v>0</v>
      </c>
      <c r="AX30" s="24">
        <f t="shared" si="21"/>
        <v>0</v>
      </c>
      <c r="AY30" s="24">
        <f t="shared" si="21"/>
        <v>0</v>
      </c>
      <c r="AZ30" s="24">
        <f t="shared" si="21"/>
        <v>0</v>
      </c>
      <c r="BA30" s="24">
        <f t="shared" si="21"/>
        <v>0</v>
      </c>
      <c r="BB30" s="24">
        <f t="shared" si="21"/>
        <v>0</v>
      </c>
      <c r="BC30" s="24">
        <f t="shared" si="21"/>
        <v>0</v>
      </c>
      <c r="BD30" s="24">
        <f t="shared" si="21"/>
        <v>0</v>
      </c>
      <c r="BE30" s="24">
        <f t="shared" si="21"/>
        <v>0</v>
      </c>
      <c r="BF30" s="24">
        <f t="shared" si="21"/>
        <v>0</v>
      </c>
      <c r="BG30" s="24">
        <f t="shared" si="21"/>
        <v>0</v>
      </c>
      <c r="BH30" s="24">
        <f t="shared" si="21"/>
        <v>0</v>
      </c>
      <c r="BI30" s="24">
        <f t="shared" si="21"/>
        <v>0</v>
      </c>
      <c r="BJ30" s="24">
        <f t="shared" si="21"/>
        <v>0</v>
      </c>
      <c r="BK30" s="27">
        <f t="shared" si="12"/>
        <v>0</v>
      </c>
      <c r="BL30" s="59"/>
      <c r="BM30" s="24">
        <v>6</v>
      </c>
      <c r="BN30" s="24">
        <f t="shared" si="22"/>
        <v>0</v>
      </c>
      <c r="BO30" s="24">
        <f t="shared" si="22"/>
        <v>0</v>
      </c>
      <c r="BP30" s="24">
        <f t="shared" si="22"/>
        <v>0</v>
      </c>
      <c r="BQ30" s="24">
        <f t="shared" si="22"/>
        <v>0</v>
      </c>
      <c r="BR30" s="24">
        <f t="shared" si="23"/>
        <v>0</v>
      </c>
      <c r="BS30" s="24">
        <f t="shared" si="24"/>
        <v>0</v>
      </c>
      <c r="BT30" s="24">
        <f t="shared" si="24"/>
        <v>0</v>
      </c>
      <c r="BU30" s="24">
        <f t="shared" si="24"/>
        <v>0</v>
      </c>
      <c r="BV30" s="24">
        <f t="shared" si="24"/>
        <v>0</v>
      </c>
      <c r="BW30" s="24">
        <f t="shared" si="24"/>
        <v>0</v>
      </c>
      <c r="BX30" s="24">
        <f t="shared" si="24"/>
        <v>0</v>
      </c>
      <c r="BY30" s="24">
        <f t="shared" si="24"/>
        <v>0</v>
      </c>
      <c r="BZ30" s="24">
        <f t="shared" si="24"/>
        <v>0</v>
      </c>
      <c r="CA30" s="24">
        <f t="shared" si="24"/>
        <v>0</v>
      </c>
      <c r="CB30" s="24">
        <f t="shared" si="24"/>
        <v>0</v>
      </c>
      <c r="CC30" s="24">
        <f t="shared" si="24"/>
        <v>0</v>
      </c>
      <c r="CD30" s="24">
        <f t="shared" si="24"/>
        <v>0</v>
      </c>
      <c r="CE30" s="24">
        <f t="shared" si="24"/>
        <v>0</v>
      </c>
      <c r="CF30" s="27">
        <f t="shared" si="13"/>
        <v>0</v>
      </c>
      <c r="CG30" s="159"/>
      <c r="CH30" s="156">
        <v>6</v>
      </c>
      <c r="CI30" s="156">
        <f t="shared" si="8"/>
        <v>0</v>
      </c>
      <c r="CJ30" s="156">
        <f t="shared" si="8"/>
        <v>0</v>
      </c>
      <c r="CK30" s="156">
        <f t="shared" si="8"/>
        <v>0</v>
      </c>
      <c r="CL30" s="156">
        <f t="shared" si="8"/>
        <v>0</v>
      </c>
      <c r="CM30" s="156">
        <f t="shared" si="8"/>
        <v>0</v>
      </c>
      <c r="CN30" s="156">
        <f t="shared" si="9"/>
        <v>0</v>
      </c>
      <c r="CO30" s="156">
        <f t="shared" si="9"/>
        <v>0</v>
      </c>
      <c r="CP30" s="156">
        <f t="shared" si="9"/>
        <v>0</v>
      </c>
      <c r="CQ30" s="156">
        <f t="shared" si="8"/>
        <v>0</v>
      </c>
      <c r="CR30" s="156">
        <f t="shared" si="8"/>
        <v>0</v>
      </c>
      <c r="CS30" s="156">
        <f t="shared" si="8"/>
        <v>0</v>
      </c>
      <c r="CT30" s="156">
        <f t="shared" si="8"/>
        <v>0</v>
      </c>
      <c r="CU30" s="156">
        <f t="shared" si="8"/>
        <v>0</v>
      </c>
      <c r="CV30" s="156">
        <f t="shared" si="9"/>
        <v>0</v>
      </c>
      <c r="CW30" s="156">
        <f t="shared" si="9"/>
        <v>0</v>
      </c>
      <c r="CX30" s="156">
        <f t="shared" si="9"/>
        <v>0</v>
      </c>
      <c r="CY30" s="156">
        <f t="shared" si="9"/>
        <v>0</v>
      </c>
      <c r="CZ30" s="156">
        <f t="shared" si="9"/>
        <v>0</v>
      </c>
      <c r="DA30" s="159">
        <f t="shared" si="14"/>
        <v>0</v>
      </c>
      <c r="DB30" s="220"/>
      <c r="DC30" s="220"/>
      <c r="DD30" s="220">
        <f t="shared" si="15"/>
        <v>0</v>
      </c>
    </row>
    <row r="31" spans="1:108" x14ac:dyDescent="0.25">
      <c r="A31" s="24">
        <v>7</v>
      </c>
      <c r="B31" s="24">
        <f t="shared" si="0"/>
        <v>0</v>
      </c>
      <c r="C31" s="24">
        <f t="shared" si="0"/>
        <v>0</v>
      </c>
      <c r="D31" s="24">
        <f t="shared" si="0"/>
        <v>0</v>
      </c>
      <c r="E31" s="24">
        <f t="shared" si="0"/>
        <v>0</v>
      </c>
      <c r="F31" s="24">
        <f t="shared" si="0"/>
        <v>0</v>
      </c>
      <c r="G31" s="24">
        <f t="shared" si="0"/>
        <v>0</v>
      </c>
      <c r="H31" s="24">
        <f t="shared" si="0"/>
        <v>0</v>
      </c>
      <c r="I31" s="24">
        <f t="shared" si="0"/>
        <v>0</v>
      </c>
      <c r="J31" s="24">
        <f t="shared" si="0"/>
        <v>0</v>
      </c>
      <c r="K31" s="24">
        <f t="shared" si="0"/>
        <v>0</v>
      </c>
      <c r="L31" s="24">
        <f t="shared" si="1"/>
        <v>0</v>
      </c>
      <c r="M31" s="24">
        <f t="shared" si="1"/>
        <v>0</v>
      </c>
      <c r="N31" s="24">
        <f t="shared" si="1"/>
        <v>0</v>
      </c>
      <c r="O31" s="24">
        <f t="shared" si="1"/>
        <v>0</v>
      </c>
      <c r="P31" s="24">
        <f t="shared" si="1"/>
        <v>0</v>
      </c>
      <c r="Q31" s="24">
        <f t="shared" si="1"/>
        <v>0</v>
      </c>
      <c r="R31" s="24">
        <f t="shared" si="1"/>
        <v>0</v>
      </c>
      <c r="S31" s="24">
        <f t="shared" si="1"/>
        <v>0</v>
      </c>
      <c r="T31" s="27">
        <f t="shared" si="10"/>
        <v>0</v>
      </c>
      <c r="U31" s="59"/>
      <c r="V31" s="24">
        <v>7</v>
      </c>
      <c r="W31" s="24">
        <f t="shared" si="16"/>
        <v>0</v>
      </c>
      <c r="X31" s="24">
        <f t="shared" si="16"/>
        <v>0</v>
      </c>
      <c r="Y31" s="24">
        <f t="shared" si="16"/>
        <v>0</v>
      </c>
      <c r="Z31" s="24">
        <f t="shared" si="16"/>
        <v>0</v>
      </c>
      <c r="AA31" s="24">
        <f t="shared" si="17"/>
        <v>0</v>
      </c>
      <c r="AB31" s="24">
        <f t="shared" si="18"/>
        <v>0</v>
      </c>
      <c r="AC31" s="156">
        <f t="shared" si="2"/>
        <v>0</v>
      </c>
      <c r="AD31" s="24">
        <f t="shared" si="18"/>
        <v>0</v>
      </c>
      <c r="AE31" s="24">
        <f t="shared" si="18"/>
        <v>0</v>
      </c>
      <c r="AF31" s="24">
        <f t="shared" si="18"/>
        <v>0</v>
      </c>
      <c r="AG31" s="24">
        <f t="shared" si="18"/>
        <v>0</v>
      </c>
      <c r="AH31" s="24">
        <f t="shared" si="18"/>
        <v>0</v>
      </c>
      <c r="AI31" s="24">
        <f t="shared" si="18"/>
        <v>0</v>
      </c>
      <c r="AJ31" s="24">
        <f t="shared" si="18"/>
        <v>0</v>
      </c>
      <c r="AK31" s="24">
        <f t="shared" si="18"/>
        <v>0</v>
      </c>
      <c r="AL31" s="24">
        <f t="shared" si="18"/>
        <v>0</v>
      </c>
      <c r="AM31" s="24">
        <f t="shared" si="18"/>
        <v>0</v>
      </c>
      <c r="AN31" s="24">
        <f t="shared" si="18"/>
        <v>0</v>
      </c>
      <c r="AO31" s="24">
        <f t="shared" si="18"/>
        <v>0</v>
      </c>
      <c r="AP31" s="27">
        <f t="shared" si="11"/>
        <v>0</v>
      </c>
      <c r="AQ31" s="59"/>
      <c r="AR31" s="24">
        <v>7</v>
      </c>
      <c r="AS31" s="24">
        <f t="shared" si="19"/>
        <v>0</v>
      </c>
      <c r="AT31" s="24">
        <f t="shared" si="19"/>
        <v>0</v>
      </c>
      <c r="AU31" s="24">
        <f t="shared" si="19"/>
        <v>0</v>
      </c>
      <c r="AV31" s="24">
        <f t="shared" si="19"/>
        <v>0</v>
      </c>
      <c r="AW31" s="24">
        <f t="shared" si="20"/>
        <v>0</v>
      </c>
      <c r="AX31" s="24">
        <f t="shared" si="21"/>
        <v>0</v>
      </c>
      <c r="AY31" s="24">
        <f t="shared" si="21"/>
        <v>0</v>
      </c>
      <c r="AZ31" s="24">
        <f t="shared" si="21"/>
        <v>0</v>
      </c>
      <c r="BA31" s="24">
        <f t="shared" si="21"/>
        <v>0</v>
      </c>
      <c r="BB31" s="24">
        <f t="shared" si="21"/>
        <v>0</v>
      </c>
      <c r="BC31" s="24">
        <f t="shared" si="21"/>
        <v>0</v>
      </c>
      <c r="BD31" s="24">
        <f t="shared" si="21"/>
        <v>0</v>
      </c>
      <c r="BE31" s="24">
        <f t="shared" si="21"/>
        <v>0</v>
      </c>
      <c r="BF31" s="24">
        <f t="shared" si="21"/>
        <v>0</v>
      </c>
      <c r="BG31" s="24">
        <f t="shared" si="21"/>
        <v>0</v>
      </c>
      <c r="BH31" s="24">
        <f t="shared" si="21"/>
        <v>0</v>
      </c>
      <c r="BI31" s="24">
        <f t="shared" si="21"/>
        <v>0</v>
      </c>
      <c r="BJ31" s="24">
        <f t="shared" si="21"/>
        <v>0</v>
      </c>
      <c r="BK31" s="27">
        <f t="shared" si="12"/>
        <v>0</v>
      </c>
      <c r="BL31" s="59"/>
      <c r="BM31" s="24">
        <v>7</v>
      </c>
      <c r="BN31" s="24">
        <f t="shared" si="22"/>
        <v>0</v>
      </c>
      <c r="BO31" s="24">
        <f t="shared" si="22"/>
        <v>0</v>
      </c>
      <c r="BP31" s="24">
        <f t="shared" si="22"/>
        <v>0</v>
      </c>
      <c r="BQ31" s="24">
        <f t="shared" si="22"/>
        <v>0</v>
      </c>
      <c r="BR31" s="24">
        <f t="shared" si="23"/>
        <v>0</v>
      </c>
      <c r="BS31" s="24">
        <f t="shared" si="24"/>
        <v>0</v>
      </c>
      <c r="BT31" s="24">
        <f t="shared" si="24"/>
        <v>0</v>
      </c>
      <c r="BU31" s="24">
        <f t="shared" si="24"/>
        <v>0</v>
      </c>
      <c r="BV31" s="24">
        <f t="shared" si="24"/>
        <v>0</v>
      </c>
      <c r="BW31" s="24">
        <f t="shared" si="24"/>
        <v>0</v>
      </c>
      <c r="BX31" s="24">
        <f t="shared" si="24"/>
        <v>0</v>
      </c>
      <c r="BY31" s="24">
        <f t="shared" si="24"/>
        <v>0</v>
      </c>
      <c r="BZ31" s="24">
        <f t="shared" si="24"/>
        <v>0</v>
      </c>
      <c r="CA31" s="24">
        <f t="shared" si="24"/>
        <v>0</v>
      </c>
      <c r="CB31" s="24">
        <f t="shared" si="24"/>
        <v>0</v>
      </c>
      <c r="CC31" s="24">
        <f t="shared" si="24"/>
        <v>0</v>
      </c>
      <c r="CD31" s="24">
        <f t="shared" si="24"/>
        <v>0</v>
      </c>
      <c r="CE31" s="24">
        <f t="shared" si="24"/>
        <v>0</v>
      </c>
      <c r="CF31" s="27">
        <f t="shared" si="13"/>
        <v>0</v>
      </c>
      <c r="CG31" s="159"/>
      <c r="CH31" s="156">
        <v>7</v>
      </c>
      <c r="CI31" s="156">
        <f t="shared" si="8"/>
        <v>0</v>
      </c>
      <c r="CJ31" s="156">
        <f t="shared" si="8"/>
        <v>0</v>
      </c>
      <c r="CK31" s="156">
        <f t="shared" si="8"/>
        <v>0</v>
      </c>
      <c r="CL31" s="156">
        <f t="shared" si="8"/>
        <v>0</v>
      </c>
      <c r="CM31" s="156">
        <f t="shared" si="8"/>
        <v>0</v>
      </c>
      <c r="CN31" s="156">
        <f t="shared" si="9"/>
        <v>0</v>
      </c>
      <c r="CO31" s="156">
        <f t="shared" si="9"/>
        <v>0</v>
      </c>
      <c r="CP31" s="156">
        <f t="shared" si="9"/>
        <v>0</v>
      </c>
      <c r="CQ31" s="156">
        <f t="shared" si="8"/>
        <v>0</v>
      </c>
      <c r="CR31" s="156">
        <f t="shared" si="8"/>
        <v>0</v>
      </c>
      <c r="CS31" s="156">
        <f t="shared" si="8"/>
        <v>0</v>
      </c>
      <c r="CT31" s="156">
        <f t="shared" si="8"/>
        <v>0</v>
      </c>
      <c r="CU31" s="156">
        <f t="shared" si="8"/>
        <v>0</v>
      </c>
      <c r="CV31" s="156">
        <f t="shared" si="9"/>
        <v>0</v>
      </c>
      <c r="CW31" s="156">
        <f t="shared" si="9"/>
        <v>0</v>
      </c>
      <c r="CX31" s="156">
        <f t="shared" si="9"/>
        <v>0</v>
      </c>
      <c r="CY31" s="156">
        <f t="shared" si="9"/>
        <v>0</v>
      </c>
      <c r="CZ31" s="156">
        <f t="shared" si="9"/>
        <v>0</v>
      </c>
      <c r="DA31" s="159">
        <f t="shared" si="14"/>
        <v>0</v>
      </c>
      <c r="DB31" s="220"/>
      <c r="DC31" s="220"/>
      <c r="DD31" s="220">
        <f t="shared" si="15"/>
        <v>0</v>
      </c>
    </row>
    <row r="32" spans="1:108" x14ac:dyDescent="0.25">
      <c r="A32" s="24">
        <v>8</v>
      </c>
      <c r="B32" s="24">
        <f t="shared" si="0"/>
        <v>0</v>
      </c>
      <c r="C32" s="24">
        <f t="shared" si="0"/>
        <v>0</v>
      </c>
      <c r="D32" s="24">
        <f t="shared" si="0"/>
        <v>0</v>
      </c>
      <c r="E32" s="24">
        <f t="shared" si="0"/>
        <v>0</v>
      </c>
      <c r="F32" s="24">
        <f t="shared" si="0"/>
        <v>0</v>
      </c>
      <c r="G32" s="24">
        <f t="shared" si="0"/>
        <v>0</v>
      </c>
      <c r="H32" s="24">
        <f t="shared" si="0"/>
        <v>0</v>
      </c>
      <c r="I32" s="24">
        <f t="shared" si="0"/>
        <v>0</v>
      </c>
      <c r="J32" s="24">
        <f t="shared" si="0"/>
        <v>0</v>
      </c>
      <c r="K32" s="24">
        <f t="shared" si="0"/>
        <v>0</v>
      </c>
      <c r="L32" s="24">
        <f t="shared" si="1"/>
        <v>0</v>
      </c>
      <c r="M32" s="24">
        <f t="shared" si="1"/>
        <v>0</v>
      </c>
      <c r="N32" s="24">
        <f t="shared" si="1"/>
        <v>0</v>
      </c>
      <c r="O32" s="24">
        <f t="shared" si="1"/>
        <v>0</v>
      </c>
      <c r="P32" s="24">
        <f t="shared" si="1"/>
        <v>0</v>
      </c>
      <c r="Q32" s="24">
        <f t="shared" si="1"/>
        <v>0</v>
      </c>
      <c r="R32" s="24">
        <f t="shared" si="1"/>
        <v>0</v>
      </c>
      <c r="S32" s="24">
        <f t="shared" si="1"/>
        <v>0</v>
      </c>
      <c r="T32" s="27">
        <f t="shared" si="10"/>
        <v>0</v>
      </c>
      <c r="U32" s="59"/>
      <c r="V32" s="24">
        <v>8</v>
      </c>
      <c r="W32" s="24">
        <f t="shared" si="16"/>
        <v>0</v>
      </c>
      <c r="X32" s="24">
        <f t="shared" si="16"/>
        <v>0</v>
      </c>
      <c r="Y32" s="24">
        <f t="shared" si="16"/>
        <v>0</v>
      </c>
      <c r="Z32" s="24">
        <f t="shared" si="16"/>
        <v>0</v>
      </c>
      <c r="AA32" s="24">
        <f t="shared" si="17"/>
        <v>0</v>
      </c>
      <c r="AB32" s="24">
        <f t="shared" si="18"/>
        <v>0</v>
      </c>
      <c r="AC32" s="156">
        <f t="shared" si="2"/>
        <v>0</v>
      </c>
      <c r="AD32" s="24">
        <f t="shared" si="18"/>
        <v>0</v>
      </c>
      <c r="AE32" s="24">
        <f t="shared" si="18"/>
        <v>0</v>
      </c>
      <c r="AF32" s="24">
        <f t="shared" si="18"/>
        <v>0</v>
      </c>
      <c r="AG32" s="24">
        <f t="shared" si="18"/>
        <v>0</v>
      </c>
      <c r="AH32" s="24">
        <f t="shared" si="18"/>
        <v>0</v>
      </c>
      <c r="AI32" s="24">
        <f t="shared" si="18"/>
        <v>0</v>
      </c>
      <c r="AJ32" s="24">
        <f t="shared" si="18"/>
        <v>0</v>
      </c>
      <c r="AK32" s="24">
        <f t="shared" si="18"/>
        <v>0</v>
      </c>
      <c r="AL32" s="24">
        <f t="shared" si="18"/>
        <v>0</v>
      </c>
      <c r="AM32" s="24">
        <f t="shared" si="18"/>
        <v>0</v>
      </c>
      <c r="AN32" s="24">
        <f t="shared" si="18"/>
        <v>0</v>
      </c>
      <c r="AO32" s="24">
        <f t="shared" si="18"/>
        <v>0</v>
      </c>
      <c r="AP32" s="27">
        <f t="shared" si="11"/>
        <v>0</v>
      </c>
      <c r="AQ32" s="59"/>
      <c r="AR32" s="24">
        <v>8</v>
      </c>
      <c r="AS32" s="24">
        <f t="shared" si="19"/>
        <v>0</v>
      </c>
      <c r="AT32" s="24">
        <f t="shared" si="19"/>
        <v>0</v>
      </c>
      <c r="AU32" s="24">
        <f t="shared" si="19"/>
        <v>0</v>
      </c>
      <c r="AV32" s="24">
        <f t="shared" si="19"/>
        <v>0</v>
      </c>
      <c r="AW32" s="24">
        <f t="shared" si="20"/>
        <v>0</v>
      </c>
      <c r="AX32" s="24">
        <f t="shared" si="21"/>
        <v>0</v>
      </c>
      <c r="AY32" s="24">
        <f t="shared" si="21"/>
        <v>0</v>
      </c>
      <c r="AZ32" s="24">
        <f t="shared" si="21"/>
        <v>0</v>
      </c>
      <c r="BA32" s="24">
        <f t="shared" si="21"/>
        <v>0</v>
      </c>
      <c r="BB32" s="24">
        <f t="shared" si="21"/>
        <v>0</v>
      </c>
      <c r="BC32" s="24">
        <f t="shared" si="21"/>
        <v>0</v>
      </c>
      <c r="BD32" s="24">
        <f t="shared" si="21"/>
        <v>0</v>
      </c>
      <c r="BE32" s="24">
        <f t="shared" si="21"/>
        <v>0</v>
      </c>
      <c r="BF32" s="24">
        <f t="shared" si="21"/>
        <v>0</v>
      </c>
      <c r="BG32" s="24">
        <f t="shared" si="21"/>
        <v>0</v>
      </c>
      <c r="BH32" s="24">
        <f t="shared" si="21"/>
        <v>0</v>
      </c>
      <c r="BI32" s="24">
        <f t="shared" si="21"/>
        <v>0</v>
      </c>
      <c r="BJ32" s="24">
        <f t="shared" si="21"/>
        <v>0</v>
      </c>
      <c r="BK32" s="27">
        <f t="shared" si="12"/>
        <v>0</v>
      </c>
      <c r="BL32" s="59"/>
      <c r="BM32" s="24">
        <v>8</v>
      </c>
      <c r="BN32" s="24">
        <f t="shared" si="22"/>
        <v>0</v>
      </c>
      <c r="BO32" s="24">
        <f t="shared" si="22"/>
        <v>0</v>
      </c>
      <c r="BP32" s="24">
        <f t="shared" si="22"/>
        <v>0</v>
      </c>
      <c r="BQ32" s="24">
        <f t="shared" si="22"/>
        <v>0</v>
      </c>
      <c r="BR32" s="24">
        <f t="shared" si="23"/>
        <v>0</v>
      </c>
      <c r="BS32" s="24">
        <f t="shared" si="24"/>
        <v>0</v>
      </c>
      <c r="BT32" s="24">
        <f t="shared" si="24"/>
        <v>0</v>
      </c>
      <c r="BU32" s="24">
        <f t="shared" si="24"/>
        <v>0</v>
      </c>
      <c r="BV32" s="24">
        <f t="shared" si="24"/>
        <v>0</v>
      </c>
      <c r="BW32" s="24">
        <f t="shared" si="24"/>
        <v>0</v>
      </c>
      <c r="BX32" s="24">
        <f t="shared" si="24"/>
        <v>0</v>
      </c>
      <c r="BY32" s="24">
        <f t="shared" si="24"/>
        <v>0</v>
      </c>
      <c r="BZ32" s="24">
        <f t="shared" si="24"/>
        <v>0</v>
      </c>
      <c r="CA32" s="24">
        <f t="shared" si="24"/>
        <v>0</v>
      </c>
      <c r="CB32" s="24">
        <f t="shared" si="24"/>
        <v>0</v>
      </c>
      <c r="CC32" s="24">
        <f t="shared" si="24"/>
        <v>0</v>
      </c>
      <c r="CD32" s="24">
        <f t="shared" si="24"/>
        <v>0</v>
      </c>
      <c r="CE32" s="24">
        <f t="shared" si="24"/>
        <v>0</v>
      </c>
      <c r="CF32" s="27">
        <f t="shared" si="13"/>
        <v>0</v>
      </c>
      <c r="CG32" s="159"/>
      <c r="CH32" s="156">
        <v>8</v>
      </c>
      <c r="CI32" s="156">
        <f t="shared" si="8"/>
        <v>0</v>
      </c>
      <c r="CJ32" s="156">
        <f t="shared" si="8"/>
        <v>0</v>
      </c>
      <c r="CK32" s="156">
        <f t="shared" si="8"/>
        <v>0</v>
      </c>
      <c r="CL32" s="156">
        <f t="shared" si="8"/>
        <v>0</v>
      </c>
      <c r="CM32" s="156">
        <f t="shared" si="8"/>
        <v>0</v>
      </c>
      <c r="CN32" s="156">
        <f t="shared" si="9"/>
        <v>0</v>
      </c>
      <c r="CO32" s="156">
        <f t="shared" si="9"/>
        <v>0</v>
      </c>
      <c r="CP32" s="156">
        <f t="shared" si="9"/>
        <v>0</v>
      </c>
      <c r="CQ32" s="156">
        <f t="shared" si="8"/>
        <v>0</v>
      </c>
      <c r="CR32" s="156">
        <f t="shared" si="8"/>
        <v>0</v>
      </c>
      <c r="CS32" s="156">
        <f t="shared" si="8"/>
        <v>0</v>
      </c>
      <c r="CT32" s="156">
        <f t="shared" si="8"/>
        <v>0</v>
      </c>
      <c r="CU32" s="156">
        <f t="shared" si="8"/>
        <v>0</v>
      </c>
      <c r="CV32" s="156">
        <f t="shared" si="9"/>
        <v>0</v>
      </c>
      <c r="CW32" s="156">
        <f t="shared" si="9"/>
        <v>0</v>
      </c>
      <c r="CX32" s="156">
        <f t="shared" si="9"/>
        <v>0</v>
      </c>
      <c r="CY32" s="156">
        <f t="shared" si="9"/>
        <v>0</v>
      </c>
      <c r="CZ32" s="156">
        <f t="shared" si="9"/>
        <v>0</v>
      </c>
      <c r="DA32" s="159">
        <f t="shared" si="14"/>
        <v>0</v>
      </c>
      <c r="DB32" s="220"/>
      <c r="DC32" s="220"/>
      <c r="DD32" s="220">
        <f t="shared" si="15"/>
        <v>0</v>
      </c>
    </row>
    <row r="33" spans="1:108" x14ac:dyDescent="0.25">
      <c r="A33" s="24">
        <v>9</v>
      </c>
      <c r="B33" s="24">
        <f t="shared" si="0"/>
        <v>0</v>
      </c>
      <c r="C33" s="24">
        <f t="shared" si="0"/>
        <v>0</v>
      </c>
      <c r="D33" s="24">
        <f t="shared" si="0"/>
        <v>0</v>
      </c>
      <c r="E33" s="24">
        <f t="shared" si="0"/>
        <v>0</v>
      </c>
      <c r="F33" s="24">
        <f t="shared" si="0"/>
        <v>0</v>
      </c>
      <c r="G33" s="24">
        <f t="shared" si="0"/>
        <v>0</v>
      </c>
      <c r="H33" s="24">
        <f t="shared" si="0"/>
        <v>0</v>
      </c>
      <c r="I33" s="24">
        <f t="shared" si="0"/>
        <v>0</v>
      </c>
      <c r="J33" s="24">
        <f t="shared" si="0"/>
        <v>0</v>
      </c>
      <c r="K33" s="24">
        <f t="shared" si="0"/>
        <v>0</v>
      </c>
      <c r="L33" s="24">
        <f t="shared" si="1"/>
        <v>0</v>
      </c>
      <c r="M33" s="24">
        <f t="shared" si="1"/>
        <v>0</v>
      </c>
      <c r="N33" s="24">
        <f t="shared" si="1"/>
        <v>0</v>
      </c>
      <c r="O33" s="24">
        <f t="shared" si="1"/>
        <v>0</v>
      </c>
      <c r="P33" s="24">
        <f t="shared" si="1"/>
        <v>0</v>
      </c>
      <c r="Q33" s="24">
        <f t="shared" si="1"/>
        <v>0</v>
      </c>
      <c r="R33" s="24">
        <f t="shared" si="1"/>
        <v>0</v>
      </c>
      <c r="S33" s="24">
        <f t="shared" si="1"/>
        <v>0</v>
      </c>
      <c r="T33" s="27">
        <f t="shared" si="10"/>
        <v>0</v>
      </c>
      <c r="U33" s="59"/>
      <c r="V33" s="24">
        <v>9</v>
      </c>
      <c r="W33" s="24">
        <f t="shared" si="16"/>
        <v>0</v>
      </c>
      <c r="X33" s="24">
        <f t="shared" si="16"/>
        <v>0</v>
      </c>
      <c r="Y33" s="24">
        <f t="shared" si="16"/>
        <v>0</v>
      </c>
      <c r="Z33" s="24">
        <f t="shared" si="16"/>
        <v>0</v>
      </c>
      <c r="AA33" s="24">
        <f t="shared" si="17"/>
        <v>0</v>
      </c>
      <c r="AB33" s="24">
        <f t="shared" si="18"/>
        <v>0</v>
      </c>
      <c r="AC33" s="156">
        <f t="shared" si="2"/>
        <v>0</v>
      </c>
      <c r="AD33" s="24">
        <f t="shared" si="18"/>
        <v>0</v>
      </c>
      <c r="AE33" s="24">
        <f t="shared" si="18"/>
        <v>0</v>
      </c>
      <c r="AF33" s="24">
        <f t="shared" si="18"/>
        <v>0</v>
      </c>
      <c r="AG33" s="24">
        <f t="shared" si="18"/>
        <v>0</v>
      </c>
      <c r="AH33" s="24">
        <f t="shared" si="18"/>
        <v>0</v>
      </c>
      <c r="AI33" s="24">
        <f t="shared" si="18"/>
        <v>0</v>
      </c>
      <c r="AJ33" s="24">
        <f t="shared" si="18"/>
        <v>0</v>
      </c>
      <c r="AK33" s="24">
        <f t="shared" si="18"/>
        <v>0</v>
      </c>
      <c r="AL33" s="24">
        <f t="shared" si="18"/>
        <v>0</v>
      </c>
      <c r="AM33" s="24">
        <f t="shared" si="18"/>
        <v>0</v>
      </c>
      <c r="AN33" s="24">
        <f t="shared" si="18"/>
        <v>0</v>
      </c>
      <c r="AO33" s="24">
        <f t="shared" si="18"/>
        <v>0</v>
      </c>
      <c r="AP33" s="27">
        <f t="shared" si="11"/>
        <v>0</v>
      </c>
      <c r="AQ33" s="59"/>
      <c r="AR33" s="24">
        <v>9</v>
      </c>
      <c r="AS33" s="24">
        <f t="shared" si="19"/>
        <v>0</v>
      </c>
      <c r="AT33" s="24">
        <f t="shared" si="19"/>
        <v>0</v>
      </c>
      <c r="AU33" s="24">
        <f t="shared" si="19"/>
        <v>0</v>
      </c>
      <c r="AV33" s="24">
        <f t="shared" si="19"/>
        <v>0</v>
      </c>
      <c r="AW33" s="24">
        <f t="shared" si="20"/>
        <v>0</v>
      </c>
      <c r="AX33" s="24">
        <f t="shared" si="21"/>
        <v>0</v>
      </c>
      <c r="AY33" s="24">
        <f t="shared" si="21"/>
        <v>0</v>
      </c>
      <c r="AZ33" s="24">
        <f t="shared" si="21"/>
        <v>0</v>
      </c>
      <c r="BA33" s="24">
        <f t="shared" si="21"/>
        <v>0</v>
      </c>
      <c r="BB33" s="24">
        <f t="shared" si="21"/>
        <v>0</v>
      </c>
      <c r="BC33" s="24">
        <f t="shared" si="21"/>
        <v>0</v>
      </c>
      <c r="BD33" s="24">
        <f t="shared" si="21"/>
        <v>0</v>
      </c>
      <c r="BE33" s="24">
        <f t="shared" si="21"/>
        <v>0</v>
      </c>
      <c r="BF33" s="24">
        <f t="shared" si="21"/>
        <v>0</v>
      </c>
      <c r="BG33" s="24">
        <f t="shared" si="21"/>
        <v>0</v>
      </c>
      <c r="BH33" s="24">
        <f t="shared" si="21"/>
        <v>0</v>
      </c>
      <c r="BI33" s="24">
        <f t="shared" si="21"/>
        <v>0</v>
      </c>
      <c r="BJ33" s="24">
        <f t="shared" si="21"/>
        <v>0</v>
      </c>
      <c r="BK33" s="27">
        <f t="shared" si="12"/>
        <v>0</v>
      </c>
      <c r="BL33" s="59"/>
      <c r="BM33" s="24">
        <v>9</v>
      </c>
      <c r="BN33" s="24">
        <f t="shared" si="22"/>
        <v>0</v>
      </c>
      <c r="BO33" s="24">
        <f t="shared" si="22"/>
        <v>0</v>
      </c>
      <c r="BP33" s="24">
        <f t="shared" si="22"/>
        <v>0</v>
      </c>
      <c r="BQ33" s="24">
        <f t="shared" si="22"/>
        <v>0</v>
      </c>
      <c r="BR33" s="24">
        <f t="shared" si="23"/>
        <v>0</v>
      </c>
      <c r="BS33" s="24">
        <f t="shared" si="24"/>
        <v>0</v>
      </c>
      <c r="BT33" s="24">
        <f t="shared" si="24"/>
        <v>0</v>
      </c>
      <c r="BU33" s="24">
        <f t="shared" si="24"/>
        <v>0</v>
      </c>
      <c r="BV33" s="24">
        <f t="shared" si="24"/>
        <v>0</v>
      </c>
      <c r="BW33" s="24">
        <f t="shared" si="24"/>
        <v>0</v>
      </c>
      <c r="BX33" s="24">
        <f t="shared" si="24"/>
        <v>0</v>
      </c>
      <c r="BY33" s="24">
        <f t="shared" si="24"/>
        <v>0</v>
      </c>
      <c r="BZ33" s="24">
        <f t="shared" si="24"/>
        <v>0</v>
      </c>
      <c r="CA33" s="24">
        <f t="shared" si="24"/>
        <v>0</v>
      </c>
      <c r="CB33" s="24">
        <f t="shared" si="24"/>
        <v>0</v>
      </c>
      <c r="CC33" s="24">
        <f t="shared" si="24"/>
        <v>0</v>
      </c>
      <c r="CD33" s="24">
        <f t="shared" si="24"/>
        <v>0</v>
      </c>
      <c r="CE33" s="24">
        <f t="shared" si="24"/>
        <v>0</v>
      </c>
      <c r="CF33" s="27">
        <f t="shared" si="13"/>
        <v>0</v>
      </c>
      <c r="CG33" s="159"/>
      <c r="CH33" s="156">
        <v>9</v>
      </c>
      <c r="CI33" s="156">
        <f t="shared" si="8"/>
        <v>0</v>
      </c>
      <c r="CJ33" s="156">
        <f t="shared" si="8"/>
        <v>0</v>
      </c>
      <c r="CK33" s="156">
        <f t="shared" si="8"/>
        <v>0</v>
      </c>
      <c r="CL33" s="156">
        <f t="shared" si="8"/>
        <v>0</v>
      </c>
      <c r="CM33" s="156">
        <f t="shared" si="8"/>
        <v>0</v>
      </c>
      <c r="CN33" s="156">
        <f t="shared" si="9"/>
        <v>0</v>
      </c>
      <c r="CO33" s="156">
        <f t="shared" si="9"/>
        <v>0</v>
      </c>
      <c r="CP33" s="156">
        <f t="shared" si="9"/>
        <v>0</v>
      </c>
      <c r="CQ33" s="156">
        <f t="shared" si="8"/>
        <v>0</v>
      </c>
      <c r="CR33" s="156">
        <f t="shared" si="8"/>
        <v>0</v>
      </c>
      <c r="CS33" s="156">
        <f t="shared" si="8"/>
        <v>0</v>
      </c>
      <c r="CT33" s="156">
        <f t="shared" si="8"/>
        <v>0</v>
      </c>
      <c r="CU33" s="156">
        <f t="shared" si="8"/>
        <v>0</v>
      </c>
      <c r="CV33" s="156">
        <f t="shared" si="9"/>
        <v>0</v>
      </c>
      <c r="CW33" s="156">
        <f t="shared" si="9"/>
        <v>0</v>
      </c>
      <c r="CX33" s="156">
        <f t="shared" si="9"/>
        <v>0</v>
      </c>
      <c r="CY33" s="156">
        <f t="shared" si="9"/>
        <v>0</v>
      </c>
      <c r="CZ33" s="156">
        <f t="shared" si="9"/>
        <v>0</v>
      </c>
      <c r="DA33" s="159">
        <f t="shared" si="14"/>
        <v>0</v>
      </c>
      <c r="DB33" s="220"/>
      <c r="DC33" s="220"/>
      <c r="DD33" s="220">
        <f t="shared" si="15"/>
        <v>0</v>
      </c>
    </row>
    <row r="34" spans="1:108" x14ac:dyDescent="0.25">
      <c r="A34" s="24">
        <v>10</v>
      </c>
      <c r="B34" s="24">
        <f t="shared" si="0"/>
        <v>0</v>
      </c>
      <c r="C34" s="24">
        <f t="shared" si="0"/>
        <v>0</v>
      </c>
      <c r="D34" s="24">
        <f t="shared" si="0"/>
        <v>0</v>
      </c>
      <c r="E34" s="24">
        <f t="shared" si="0"/>
        <v>0</v>
      </c>
      <c r="F34" s="24">
        <f t="shared" si="0"/>
        <v>0</v>
      </c>
      <c r="G34" s="24">
        <f t="shared" si="0"/>
        <v>0</v>
      </c>
      <c r="H34" s="24">
        <f t="shared" si="0"/>
        <v>0</v>
      </c>
      <c r="I34" s="24">
        <f t="shared" si="0"/>
        <v>0</v>
      </c>
      <c r="J34" s="24">
        <f t="shared" si="0"/>
        <v>0</v>
      </c>
      <c r="K34" s="24">
        <f t="shared" si="0"/>
        <v>0</v>
      </c>
      <c r="L34" s="24">
        <f t="shared" si="1"/>
        <v>0</v>
      </c>
      <c r="M34" s="24">
        <f t="shared" si="1"/>
        <v>0</v>
      </c>
      <c r="N34" s="24">
        <f t="shared" si="1"/>
        <v>0</v>
      </c>
      <c r="O34" s="24">
        <f t="shared" si="1"/>
        <v>0</v>
      </c>
      <c r="P34" s="24">
        <f t="shared" si="1"/>
        <v>0</v>
      </c>
      <c r="Q34" s="24">
        <f t="shared" si="1"/>
        <v>0</v>
      </c>
      <c r="R34" s="24">
        <f t="shared" si="1"/>
        <v>0</v>
      </c>
      <c r="S34" s="24">
        <f t="shared" si="1"/>
        <v>0</v>
      </c>
      <c r="T34" s="27">
        <f t="shared" si="10"/>
        <v>0</v>
      </c>
      <c r="U34" s="59"/>
      <c r="V34" s="24">
        <v>10</v>
      </c>
      <c r="W34" s="24">
        <f t="shared" si="16"/>
        <v>0</v>
      </c>
      <c r="X34" s="24">
        <f t="shared" si="16"/>
        <v>0</v>
      </c>
      <c r="Y34" s="24">
        <f t="shared" si="16"/>
        <v>0</v>
      </c>
      <c r="Z34" s="24">
        <f t="shared" si="16"/>
        <v>0</v>
      </c>
      <c r="AA34" s="24">
        <f t="shared" si="17"/>
        <v>0</v>
      </c>
      <c r="AB34" s="24">
        <f t="shared" si="18"/>
        <v>0</v>
      </c>
      <c r="AC34" s="156">
        <f t="shared" si="2"/>
        <v>0</v>
      </c>
      <c r="AD34" s="24">
        <f t="shared" si="18"/>
        <v>0</v>
      </c>
      <c r="AE34" s="24">
        <f t="shared" si="18"/>
        <v>0</v>
      </c>
      <c r="AF34" s="24">
        <f t="shared" si="18"/>
        <v>0</v>
      </c>
      <c r="AG34" s="24">
        <f t="shared" si="18"/>
        <v>0</v>
      </c>
      <c r="AH34" s="24">
        <f t="shared" si="18"/>
        <v>0</v>
      </c>
      <c r="AI34" s="24">
        <f t="shared" si="18"/>
        <v>0</v>
      </c>
      <c r="AJ34" s="24">
        <f t="shared" si="18"/>
        <v>0</v>
      </c>
      <c r="AK34" s="24">
        <f t="shared" si="18"/>
        <v>0</v>
      </c>
      <c r="AL34" s="24">
        <f t="shared" si="18"/>
        <v>0</v>
      </c>
      <c r="AM34" s="24">
        <f t="shared" si="18"/>
        <v>0</v>
      </c>
      <c r="AN34" s="24">
        <f t="shared" si="18"/>
        <v>0</v>
      </c>
      <c r="AO34" s="24">
        <f t="shared" si="18"/>
        <v>0</v>
      </c>
      <c r="AP34" s="27">
        <f t="shared" si="11"/>
        <v>0</v>
      </c>
      <c r="AQ34" s="59"/>
      <c r="AR34" s="24">
        <v>10</v>
      </c>
      <c r="AS34" s="24">
        <f t="shared" si="19"/>
        <v>0</v>
      </c>
      <c r="AT34" s="24">
        <f t="shared" si="19"/>
        <v>0</v>
      </c>
      <c r="AU34" s="24">
        <f t="shared" si="19"/>
        <v>0</v>
      </c>
      <c r="AV34" s="24">
        <f t="shared" si="19"/>
        <v>0</v>
      </c>
      <c r="AW34" s="24">
        <f t="shared" si="20"/>
        <v>0</v>
      </c>
      <c r="AX34" s="24">
        <f t="shared" si="21"/>
        <v>0</v>
      </c>
      <c r="AY34" s="24">
        <f t="shared" si="21"/>
        <v>0</v>
      </c>
      <c r="AZ34" s="24">
        <f t="shared" si="21"/>
        <v>0</v>
      </c>
      <c r="BA34" s="24">
        <f t="shared" si="21"/>
        <v>0</v>
      </c>
      <c r="BB34" s="24">
        <f t="shared" si="21"/>
        <v>0</v>
      </c>
      <c r="BC34" s="24">
        <f t="shared" si="21"/>
        <v>0</v>
      </c>
      <c r="BD34" s="24">
        <f t="shared" si="21"/>
        <v>0</v>
      </c>
      <c r="BE34" s="24">
        <f t="shared" si="21"/>
        <v>0</v>
      </c>
      <c r="BF34" s="24">
        <f t="shared" si="21"/>
        <v>0</v>
      </c>
      <c r="BG34" s="24">
        <f t="shared" si="21"/>
        <v>0</v>
      </c>
      <c r="BH34" s="24">
        <f t="shared" si="21"/>
        <v>0</v>
      </c>
      <c r="BI34" s="24">
        <f t="shared" si="21"/>
        <v>0</v>
      </c>
      <c r="BJ34" s="24">
        <f t="shared" si="21"/>
        <v>0</v>
      </c>
      <c r="BK34" s="27">
        <f t="shared" si="12"/>
        <v>0</v>
      </c>
      <c r="BL34" s="59"/>
      <c r="BM34" s="24">
        <v>10</v>
      </c>
      <c r="BN34" s="24">
        <f t="shared" si="22"/>
        <v>0</v>
      </c>
      <c r="BO34" s="24">
        <f t="shared" si="22"/>
        <v>0</v>
      </c>
      <c r="BP34" s="24">
        <f t="shared" si="22"/>
        <v>0</v>
      </c>
      <c r="BQ34" s="24">
        <f t="shared" si="22"/>
        <v>0</v>
      </c>
      <c r="BR34" s="24">
        <f t="shared" si="23"/>
        <v>0</v>
      </c>
      <c r="BS34" s="24">
        <f t="shared" si="24"/>
        <v>0</v>
      </c>
      <c r="BT34" s="24">
        <f t="shared" si="24"/>
        <v>0</v>
      </c>
      <c r="BU34" s="24">
        <f t="shared" si="24"/>
        <v>0</v>
      </c>
      <c r="BV34" s="24">
        <f t="shared" si="24"/>
        <v>0</v>
      </c>
      <c r="BW34" s="24">
        <f t="shared" si="24"/>
        <v>0</v>
      </c>
      <c r="BX34" s="24">
        <f t="shared" si="24"/>
        <v>0</v>
      </c>
      <c r="BY34" s="24">
        <f t="shared" si="24"/>
        <v>0</v>
      </c>
      <c r="BZ34" s="24">
        <f t="shared" si="24"/>
        <v>0</v>
      </c>
      <c r="CA34" s="24">
        <f t="shared" si="24"/>
        <v>0</v>
      </c>
      <c r="CB34" s="24">
        <f t="shared" si="24"/>
        <v>0</v>
      </c>
      <c r="CC34" s="24">
        <f t="shared" si="24"/>
        <v>0</v>
      </c>
      <c r="CD34" s="24">
        <f t="shared" si="24"/>
        <v>0</v>
      </c>
      <c r="CE34" s="24">
        <f t="shared" si="24"/>
        <v>0</v>
      </c>
      <c r="CF34" s="27">
        <f t="shared" si="13"/>
        <v>0</v>
      </c>
      <c r="CG34" s="159"/>
      <c r="CH34" s="156">
        <v>10</v>
      </c>
      <c r="CI34" s="156">
        <f t="shared" si="8"/>
        <v>0</v>
      </c>
      <c r="CJ34" s="156">
        <f t="shared" si="8"/>
        <v>0</v>
      </c>
      <c r="CK34" s="156">
        <f t="shared" si="8"/>
        <v>0</v>
      </c>
      <c r="CL34" s="156">
        <f t="shared" si="8"/>
        <v>0</v>
      </c>
      <c r="CM34" s="156">
        <f t="shared" si="8"/>
        <v>0</v>
      </c>
      <c r="CN34" s="156">
        <f t="shared" si="9"/>
        <v>0</v>
      </c>
      <c r="CO34" s="156">
        <f t="shared" si="9"/>
        <v>0</v>
      </c>
      <c r="CP34" s="156">
        <f t="shared" si="9"/>
        <v>0</v>
      </c>
      <c r="CQ34" s="156">
        <f t="shared" si="8"/>
        <v>0</v>
      </c>
      <c r="CR34" s="156">
        <f t="shared" si="8"/>
        <v>0</v>
      </c>
      <c r="CS34" s="156">
        <f t="shared" si="8"/>
        <v>0</v>
      </c>
      <c r="CT34" s="156">
        <f t="shared" si="8"/>
        <v>0</v>
      </c>
      <c r="CU34" s="156">
        <f t="shared" si="8"/>
        <v>0</v>
      </c>
      <c r="CV34" s="156">
        <f t="shared" si="9"/>
        <v>0</v>
      </c>
      <c r="CW34" s="156">
        <f t="shared" si="9"/>
        <v>0</v>
      </c>
      <c r="CX34" s="156">
        <f t="shared" si="9"/>
        <v>0</v>
      </c>
      <c r="CY34" s="156">
        <f t="shared" si="9"/>
        <v>0</v>
      </c>
      <c r="CZ34" s="156">
        <f t="shared" si="9"/>
        <v>0</v>
      </c>
      <c r="DA34" s="159">
        <f t="shared" si="14"/>
        <v>0</v>
      </c>
      <c r="DB34" s="220"/>
      <c r="DC34" s="220"/>
      <c r="DD34" s="220">
        <f t="shared" si="15"/>
        <v>0</v>
      </c>
    </row>
    <row r="35" spans="1:108" x14ac:dyDescent="0.25">
      <c r="A35" s="24">
        <v>11</v>
      </c>
      <c r="B35" s="24">
        <f t="shared" ref="B35:K49" si="25">IF($A35&lt;B$18,0,IF($A35=B$18,B$17,IF($A35&gt;(((B$19-1)*B$20)+B$18),0,IF(ROUND(($A35-B$18)/B$20,0)=ROUND(($A35-B$18)/B$20,1),B$17,0))))</f>
        <v>0</v>
      </c>
      <c r="C35" s="24">
        <f t="shared" si="25"/>
        <v>0</v>
      </c>
      <c r="D35" s="24">
        <f t="shared" si="25"/>
        <v>0</v>
      </c>
      <c r="E35" s="24">
        <f t="shared" si="25"/>
        <v>0</v>
      </c>
      <c r="F35" s="24">
        <f t="shared" si="25"/>
        <v>0</v>
      </c>
      <c r="G35" s="24">
        <f t="shared" si="25"/>
        <v>0</v>
      </c>
      <c r="H35" s="24">
        <f t="shared" si="25"/>
        <v>0</v>
      </c>
      <c r="I35" s="24">
        <f t="shared" si="25"/>
        <v>0</v>
      </c>
      <c r="J35" s="24">
        <f t="shared" si="25"/>
        <v>0</v>
      </c>
      <c r="K35" s="24">
        <f t="shared" si="25"/>
        <v>0</v>
      </c>
      <c r="L35" s="24">
        <f t="shared" ref="L35:S49" si="26">IF($A35&lt;L$18,0,IF($A35=L$18,L$17,IF($A35&gt;(((L$19-1)*L$20)+L$18),0,IF(ROUND(($A35-L$18)/L$20,0)=ROUND(($A35-L$18)/L$20,1),L$17,0))))</f>
        <v>0</v>
      </c>
      <c r="M35" s="24">
        <f t="shared" si="26"/>
        <v>0</v>
      </c>
      <c r="N35" s="24">
        <f t="shared" si="26"/>
        <v>0</v>
      </c>
      <c r="O35" s="24">
        <f t="shared" si="26"/>
        <v>0</v>
      </c>
      <c r="P35" s="24">
        <f t="shared" si="26"/>
        <v>0</v>
      </c>
      <c r="Q35" s="24">
        <f t="shared" si="26"/>
        <v>0</v>
      </c>
      <c r="R35" s="24">
        <f t="shared" si="26"/>
        <v>0</v>
      </c>
      <c r="S35" s="24">
        <f t="shared" si="26"/>
        <v>0</v>
      </c>
      <c r="T35" s="27">
        <f t="shared" si="10"/>
        <v>0</v>
      </c>
      <c r="U35" s="59"/>
      <c r="V35" s="24">
        <v>11</v>
      </c>
      <c r="W35" s="24">
        <f t="shared" si="16"/>
        <v>0</v>
      </c>
      <c r="X35" s="24">
        <f t="shared" si="16"/>
        <v>0</v>
      </c>
      <c r="Y35" s="24">
        <f t="shared" si="16"/>
        <v>0</v>
      </c>
      <c r="Z35" s="24">
        <f t="shared" si="16"/>
        <v>0</v>
      </c>
      <c r="AA35" s="24">
        <f t="shared" si="17"/>
        <v>0</v>
      </c>
      <c r="AB35" s="24">
        <f t="shared" si="18"/>
        <v>0</v>
      </c>
      <c r="AC35" s="156">
        <f t="shared" si="2"/>
        <v>0</v>
      </c>
      <c r="AD35" s="24">
        <f t="shared" si="18"/>
        <v>0</v>
      </c>
      <c r="AE35" s="24">
        <f t="shared" si="18"/>
        <v>0</v>
      </c>
      <c r="AF35" s="24">
        <f t="shared" si="18"/>
        <v>0</v>
      </c>
      <c r="AG35" s="24">
        <f t="shared" si="18"/>
        <v>0</v>
      </c>
      <c r="AH35" s="24">
        <f t="shared" si="18"/>
        <v>0</v>
      </c>
      <c r="AI35" s="24">
        <f t="shared" si="18"/>
        <v>0</v>
      </c>
      <c r="AJ35" s="24">
        <f t="shared" si="18"/>
        <v>0</v>
      </c>
      <c r="AK35" s="24">
        <f t="shared" si="18"/>
        <v>0</v>
      </c>
      <c r="AL35" s="24">
        <f t="shared" si="18"/>
        <v>0</v>
      </c>
      <c r="AM35" s="24">
        <f t="shared" si="18"/>
        <v>0</v>
      </c>
      <c r="AN35" s="24">
        <f t="shared" si="18"/>
        <v>0</v>
      </c>
      <c r="AO35" s="24">
        <f t="shared" si="18"/>
        <v>0</v>
      </c>
      <c r="AP35" s="27">
        <f t="shared" si="11"/>
        <v>0</v>
      </c>
      <c r="AQ35" s="59"/>
      <c r="AR35" s="24">
        <v>11</v>
      </c>
      <c r="AS35" s="24">
        <f t="shared" si="19"/>
        <v>0</v>
      </c>
      <c r="AT35" s="24">
        <f t="shared" si="19"/>
        <v>0</v>
      </c>
      <c r="AU35" s="24">
        <f t="shared" si="19"/>
        <v>0</v>
      </c>
      <c r="AV35" s="24">
        <f t="shared" si="19"/>
        <v>0</v>
      </c>
      <c r="AW35" s="24">
        <f t="shared" si="20"/>
        <v>0</v>
      </c>
      <c r="AX35" s="24">
        <f t="shared" si="21"/>
        <v>0</v>
      </c>
      <c r="AY35" s="24">
        <f t="shared" si="21"/>
        <v>0</v>
      </c>
      <c r="AZ35" s="24">
        <f t="shared" si="21"/>
        <v>0</v>
      </c>
      <c r="BA35" s="24">
        <f t="shared" si="21"/>
        <v>0</v>
      </c>
      <c r="BB35" s="24">
        <f t="shared" si="21"/>
        <v>0</v>
      </c>
      <c r="BC35" s="24">
        <f t="shared" si="21"/>
        <v>0</v>
      </c>
      <c r="BD35" s="24">
        <f t="shared" si="21"/>
        <v>0</v>
      </c>
      <c r="BE35" s="24">
        <f t="shared" si="21"/>
        <v>0</v>
      </c>
      <c r="BF35" s="24">
        <f t="shared" si="21"/>
        <v>0</v>
      </c>
      <c r="BG35" s="24">
        <f t="shared" si="21"/>
        <v>0</v>
      </c>
      <c r="BH35" s="24">
        <f t="shared" si="21"/>
        <v>0</v>
      </c>
      <c r="BI35" s="24">
        <f t="shared" si="21"/>
        <v>0</v>
      </c>
      <c r="BJ35" s="24">
        <f t="shared" si="21"/>
        <v>0</v>
      </c>
      <c r="BK35" s="27">
        <f t="shared" si="12"/>
        <v>0</v>
      </c>
      <c r="BL35" s="59"/>
      <c r="BM35" s="24">
        <v>11</v>
      </c>
      <c r="BN35" s="24">
        <f t="shared" si="22"/>
        <v>0</v>
      </c>
      <c r="BO35" s="24">
        <f t="shared" si="22"/>
        <v>0</v>
      </c>
      <c r="BP35" s="24">
        <f t="shared" si="22"/>
        <v>0</v>
      </c>
      <c r="BQ35" s="24">
        <f t="shared" si="22"/>
        <v>0</v>
      </c>
      <c r="BR35" s="24">
        <f t="shared" si="23"/>
        <v>0</v>
      </c>
      <c r="BS35" s="24">
        <f t="shared" si="24"/>
        <v>0</v>
      </c>
      <c r="BT35" s="24">
        <f t="shared" si="24"/>
        <v>0</v>
      </c>
      <c r="BU35" s="24">
        <f t="shared" si="24"/>
        <v>0</v>
      </c>
      <c r="BV35" s="24">
        <f t="shared" si="24"/>
        <v>0</v>
      </c>
      <c r="BW35" s="24">
        <f t="shared" si="24"/>
        <v>0</v>
      </c>
      <c r="BX35" s="24">
        <f t="shared" si="24"/>
        <v>0</v>
      </c>
      <c r="BY35" s="24">
        <f t="shared" si="24"/>
        <v>0</v>
      </c>
      <c r="BZ35" s="24">
        <f t="shared" si="24"/>
        <v>0</v>
      </c>
      <c r="CA35" s="24">
        <f t="shared" si="24"/>
        <v>0</v>
      </c>
      <c r="CB35" s="24">
        <f t="shared" si="24"/>
        <v>0</v>
      </c>
      <c r="CC35" s="24">
        <f t="shared" si="24"/>
        <v>0</v>
      </c>
      <c r="CD35" s="24">
        <f t="shared" si="24"/>
        <v>0</v>
      </c>
      <c r="CE35" s="24">
        <f t="shared" si="24"/>
        <v>0</v>
      </c>
      <c r="CF35" s="27">
        <f t="shared" si="13"/>
        <v>0</v>
      </c>
      <c r="CG35" s="159"/>
      <c r="CH35" s="156">
        <v>11</v>
      </c>
      <c r="CI35" s="156">
        <f t="shared" si="8"/>
        <v>0</v>
      </c>
      <c r="CJ35" s="156">
        <f t="shared" si="8"/>
        <v>0</v>
      </c>
      <c r="CK35" s="156">
        <f t="shared" si="8"/>
        <v>0</v>
      </c>
      <c r="CL35" s="156">
        <f t="shared" si="8"/>
        <v>0</v>
      </c>
      <c r="CM35" s="156">
        <f t="shared" si="8"/>
        <v>0</v>
      </c>
      <c r="CN35" s="156">
        <f t="shared" si="9"/>
        <v>0</v>
      </c>
      <c r="CO35" s="156">
        <f t="shared" si="9"/>
        <v>0</v>
      </c>
      <c r="CP35" s="156">
        <f t="shared" si="9"/>
        <v>0</v>
      </c>
      <c r="CQ35" s="156">
        <f t="shared" si="8"/>
        <v>0</v>
      </c>
      <c r="CR35" s="156">
        <f t="shared" si="8"/>
        <v>0</v>
      </c>
      <c r="CS35" s="156">
        <f t="shared" si="8"/>
        <v>0</v>
      </c>
      <c r="CT35" s="156">
        <f t="shared" si="8"/>
        <v>0</v>
      </c>
      <c r="CU35" s="156">
        <f t="shared" si="8"/>
        <v>0</v>
      </c>
      <c r="CV35" s="156">
        <f t="shared" si="9"/>
        <v>0</v>
      </c>
      <c r="CW35" s="156">
        <f t="shared" si="9"/>
        <v>0</v>
      </c>
      <c r="CX35" s="156">
        <f t="shared" si="9"/>
        <v>0</v>
      </c>
      <c r="CY35" s="156">
        <f t="shared" si="9"/>
        <v>0</v>
      </c>
      <c r="CZ35" s="156">
        <f t="shared" si="9"/>
        <v>0</v>
      </c>
      <c r="DA35" s="159">
        <f t="shared" si="14"/>
        <v>0</v>
      </c>
      <c r="DB35" s="220"/>
      <c r="DC35" s="220"/>
      <c r="DD35" s="220">
        <f t="shared" si="15"/>
        <v>0</v>
      </c>
    </row>
    <row r="36" spans="1:108" x14ac:dyDescent="0.25">
      <c r="A36" s="24">
        <v>12</v>
      </c>
      <c r="B36" s="24">
        <f t="shared" si="25"/>
        <v>0</v>
      </c>
      <c r="C36" s="24">
        <f t="shared" si="25"/>
        <v>0</v>
      </c>
      <c r="D36" s="24">
        <f t="shared" si="25"/>
        <v>0</v>
      </c>
      <c r="E36" s="24">
        <f t="shared" si="25"/>
        <v>0</v>
      </c>
      <c r="F36" s="24">
        <f t="shared" si="25"/>
        <v>0</v>
      </c>
      <c r="G36" s="24">
        <f t="shared" si="25"/>
        <v>0</v>
      </c>
      <c r="H36" s="24">
        <f t="shared" si="25"/>
        <v>0</v>
      </c>
      <c r="I36" s="24">
        <f t="shared" si="25"/>
        <v>0</v>
      </c>
      <c r="J36" s="24">
        <f t="shared" si="25"/>
        <v>0</v>
      </c>
      <c r="K36" s="24">
        <f t="shared" si="25"/>
        <v>0</v>
      </c>
      <c r="L36" s="24">
        <f t="shared" si="26"/>
        <v>0</v>
      </c>
      <c r="M36" s="24">
        <f t="shared" si="26"/>
        <v>0</v>
      </c>
      <c r="N36" s="24">
        <f t="shared" si="26"/>
        <v>0</v>
      </c>
      <c r="O36" s="24">
        <f t="shared" si="26"/>
        <v>0</v>
      </c>
      <c r="P36" s="24">
        <f t="shared" si="26"/>
        <v>0</v>
      </c>
      <c r="Q36" s="24">
        <f t="shared" si="26"/>
        <v>0</v>
      </c>
      <c r="R36" s="24">
        <f t="shared" si="26"/>
        <v>0</v>
      </c>
      <c r="S36" s="24">
        <f t="shared" si="26"/>
        <v>0</v>
      </c>
      <c r="T36" s="27">
        <f t="shared" si="10"/>
        <v>0</v>
      </c>
      <c r="U36" s="59"/>
      <c r="V36" s="24">
        <v>12</v>
      </c>
      <c r="W36" s="24">
        <f t="shared" si="16"/>
        <v>0</v>
      </c>
      <c r="X36" s="24">
        <f t="shared" si="16"/>
        <v>0</v>
      </c>
      <c r="Y36" s="24">
        <f t="shared" si="16"/>
        <v>0</v>
      </c>
      <c r="Z36" s="24">
        <f t="shared" si="16"/>
        <v>0</v>
      </c>
      <c r="AA36" s="24">
        <f t="shared" si="17"/>
        <v>0</v>
      </c>
      <c r="AB36" s="24">
        <f t="shared" ref="AB36:AL49" si="27">IF($A36&lt;AB$18,0,IF($A36=AB$18,AB$17,IF($A36&gt;(((AB$19-1)*AB$20)+AB$18),0,IF(ROUND(($A36-AB$18)/AB$20,0)=ROUND(($A36-AB$18)/AB$20,1),AB$17,0))))</f>
        <v>0</v>
      </c>
      <c r="AC36" s="156">
        <f t="shared" si="2"/>
        <v>0</v>
      </c>
      <c r="AD36" s="24">
        <f t="shared" si="27"/>
        <v>0</v>
      </c>
      <c r="AE36" s="24">
        <f t="shared" si="27"/>
        <v>0</v>
      </c>
      <c r="AF36" s="24">
        <f t="shared" si="27"/>
        <v>0</v>
      </c>
      <c r="AG36" s="24">
        <f t="shared" si="27"/>
        <v>0</v>
      </c>
      <c r="AH36" s="24">
        <f t="shared" si="27"/>
        <v>0</v>
      </c>
      <c r="AI36" s="24">
        <f t="shared" si="27"/>
        <v>0</v>
      </c>
      <c r="AJ36" s="24">
        <f t="shared" si="27"/>
        <v>0</v>
      </c>
      <c r="AK36" s="24">
        <f t="shared" si="27"/>
        <v>0</v>
      </c>
      <c r="AL36" s="24">
        <f t="shared" si="27"/>
        <v>0</v>
      </c>
      <c r="AM36" s="24">
        <f t="shared" ref="AM36:AO49" si="28">IF($A36&lt;AM$18,0,IF($A36=AM$18,AM$17,IF($A36&gt;(((AM$19-1)*AM$20)+AM$18),0,IF(ROUND(($A36-AM$18)/AM$20,0)=ROUND(($A36-AM$18)/AM$20,1),AM$17,0))))</f>
        <v>0</v>
      </c>
      <c r="AN36" s="24">
        <f t="shared" si="28"/>
        <v>0</v>
      </c>
      <c r="AO36" s="24">
        <f t="shared" si="28"/>
        <v>0</v>
      </c>
      <c r="AP36" s="27">
        <f t="shared" si="11"/>
        <v>0</v>
      </c>
      <c r="AQ36" s="59"/>
      <c r="AR36" s="24">
        <v>12</v>
      </c>
      <c r="AS36" s="24">
        <f t="shared" si="19"/>
        <v>0</v>
      </c>
      <c r="AT36" s="24">
        <f t="shared" si="19"/>
        <v>0</v>
      </c>
      <c r="AU36" s="24">
        <f t="shared" si="19"/>
        <v>0</v>
      </c>
      <c r="AV36" s="24">
        <f t="shared" si="19"/>
        <v>0</v>
      </c>
      <c r="AW36" s="24">
        <f t="shared" si="20"/>
        <v>0</v>
      </c>
      <c r="AX36" s="24">
        <f t="shared" ref="AX36:BG49" si="29">IF($A36&lt;AX$18,0,IF($A36=AX$18,AX$17,IF($A36&gt;(((AX$19-1)*AX$20)+AX$18),0,IF(ROUND(($A36-AX$18)/AX$20,0)=ROUND(($A36-AX$18)/AX$20,1),AX$17,0))))</f>
        <v>0</v>
      </c>
      <c r="AY36" s="24">
        <f t="shared" si="29"/>
        <v>0</v>
      </c>
      <c r="AZ36" s="24">
        <f t="shared" si="29"/>
        <v>0</v>
      </c>
      <c r="BA36" s="24">
        <f t="shared" si="29"/>
        <v>0</v>
      </c>
      <c r="BB36" s="24">
        <f t="shared" si="29"/>
        <v>0</v>
      </c>
      <c r="BC36" s="24">
        <f t="shared" si="29"/>
        <v>0</v>
      </c>
      <c r="BD36" s="24">
        <f t="shared" si="29"/>
        <v>0</v>
      </c>
      <c r="BE36" s="24">
        <f t="shared" si="29"/>
        <v>0</v>
      </c>
      <c r="BF36" s="24">
        <f t="shared" si="29"/>
        <v>0</v>
      </c>
      <c r="BG36" s="24">
        <f t="shared" si="29"/>
        <v>0</v>
      </c>
      <c r="BH36" s="24">
        <f t="shared" ref="BH36:BJ49" si="30">IF($A36&lt;BH$18,0,IF($A36=BH$18,BH$17,IF($A36&gt;(((BH$19-1)*BH$20)+BH$18),0,IF(ROUND(($A36-BH$18)/BH$20,0)=ROUND(($A36-BH$18)/BH$20,1),BH$17,0))))</f>
        <v>0</v>
      </c>
      <c r="BI36" s="24">
        <f t="shared" si="30"/>
        <v>0</v>
      </c>
      <c r="BJ36" s="24">
        <f t="shared" si="30"/>
        <v>0</v>
      </c>
      <c r="BK36" s="27">
        <f t="shared" si="12"/>
        <v>0</v>
      </c>
      <c r="BL36" s="59"/>
      <c r="BM36" s="24">
        <v>12</v>
      </c>
      <c r="BN36" s="24">
        <f t="shared" si="22"/>
        <v>0</v>
      </c>
      <c r="BO36" s="24">
        <f t="shared" si="22"/>
        <v>0</v>
      </c>
      <c r="BP36" s="24">
        <f t="shared" si="22"/>
        <v>0</v>
      </c>
      <c r="BQ36" s="24">
        <f t="shared" si="22"/>
        <v>0</v>
      </c>
      <c r="BR36" s="24">
        <f t="shared" si="23"/>
        <v>0</v>
      </c>
      <c r="BS36" s="24">
        <f t="shared" ref="BS36:CB49" si="31">IF($A36&lt;BS$18,0,IF($A36=BS$18,BS$17,IF($A36&gt;(((BS$19-1)*BS$20)+BS$18),0,IF(ROUND(($A36-BS$18)/BS$20,0)=ROUND(($A36-BS$18)/BS$20,1),BS$17,0))))</f>
        <v>0</v>
      </c>
      <c r="BT36" s="24">
        <f t="shared" si="31"/>
        <v>0</v>
      </c>
      <c r="BU36" s="24">
        <f t="shared" si="31"/>
        <v>0</v>
      </c>
      <c r="BV36" s="24">
        <f t="shared" si="31"/>
        <v>0</v>
      </c>
      <c r="BW36" s="24">
        <f t="shared" si="31"/>
        <v>0</v>
      </c>
      <c r="BX36" s="24">
        <f t="shared" si="31"/>
        <v>0</v>
      </c>
      <c r="BY36" s="24">
        <f t="shared" si="31"/>
        <v>0</v>
      </c>
      <c r="BZ36" s="24">
        <f t="shared" si="31"/>
        <v>0</v>
      </c>
      <c r="CA36" s="24">
        <f t="shared" si="31"/>
        <v>0</v>
      </c>
      <c r="CB36" s="24">
        <f t="shared" si="31"/>
        <v>0</v>
      </c>
      <c r="CC36" s="24">
        <f t="shared" ref="CC36:CE49" si="32">IF($A36&lt;CC$18,0,IF($A36=CC$18,CC$17,IF($A36&gt;(((CC$19-1)*CC$20)+CC$18),0,IF(ROUND(($A36-CC$18)/CC$20,0)=ROUND(($A36-CC$18)/CC$20,1),CC$17,0))))</f>
        <v>0</v>
      </c>
      <c r="CD36" s="24">
        <f t="shared" si="32"/>
        <v>0</v>
      </c>
      <c r="CE36" s="24">
        <f t="shared" si="32"/>
        <v>0</v>
      </c>
      <c r="CF36" s="27">
        <f t="shared" si="13"/>
        <v>0</v>
      </c>
      <c r="CG36" s="159"/>
      <c r="CH36" s="156">
        <v>12</v>
      </c>
      <c r="CI36" s="156">
        <f t="shared" si="8"/>
        <v>0</v>
      </c>
      <c r="CJ36" s="156">
        <f t="shared" si="8"/>
        <v>0</v>
      </c>
      <c r="CK36" s="156">
        <f t="shared" si="8"/>
        <v>0</v>
      </c>
      <c r="CL36" s="156">
        <f t="shared" si="8"/>
        <v>0</v>
      </c>
      <c r="CM36" s="156">
        <f t="shared" si="8"/>
        <v>0</v>
      </c>
      <c r="CN36" s="156">
        <f t="shared" si="9"/>
        <v>0</v>
      </c>
      <c r="CO36" s="156">
        <f t="shared" si="9"/>
        <v>0</v>
      </c>
      <c r="CP36" s="156">
        <f t="shared" si="9"/>
        <v>0</v>
      </c>
      <c r="CQ36" s="156">
        <f t="shared" si="8"/>
        <v>0</v>
      </c>
      <c r="CR36" s="156">
        <f t="shared" si="8"/>
        <v>0</v>
      </c>
      <c r="CS36" s="156">
        <f t="shared" si="8"/>
        <v>0</v>
      </c>
      <c r="CT36" s="156">
        <f t="shared" si="8"/>
        <v>0</v>
      </c>
      <c r="CU36" s="156">
        <f t="shared" si="8"/>
        <v>0</v>
      </c>
      <c r="CV36" s="156">
        <f t="shared" si="9"/>
        <v>0</v>
      </c>
      <c r="CW36" s="156">
        <f t="shared" si="9"/>
        <v>0</v>
      </c>
      <c r="CX36" s="156">
        <f t="shared" si="9"/>
        <v>0</v>
      </c>
      <c r="CY36" s="156">
        <f t="shared" si="9"/>
        <v>0</v>
      </c>
      <c r="CZ36" s="156">
        <f t="shared" si="9"/>
        <v>0</v>
      </c>
      <c r="DA36" s="159">
        <f t="shared" si="14"/>
        <v>0</v>
      </c>
      <c r="DB36" s="220"/>
      <c r="DC36" s="220"/>
      <c r="DD36" s="220">
        <f t="shared" si="15"/>
        <v>0</v>
      </c>
    </row>
    <row r="37" spans="1:108" x14ac:dyDescent="0.25">
      <c r="A37" s="24">
        <v>13</v>
      </c>
      <c r="B37" s="24">
        <f t="shared" si="25"/>
        <v>0</v>
      </c>
      <c r="C37" s="24">
        <f t="shared" si="25"/>
        <v>0</v>
      </c>
      <c r="D37" s="24">
        <f t="shared" si="25"/>
        <v>0</v>
      </c>
      <c r="E37" s="24">
        <f t="shared" si="25"/>
        <v>0</v>
      </c>
      <c r="F37" s="24">
        <f t="shared" si="25"/>
        <v>0</v>
      </c>
      <c r="G37" s="24">
        <f t="shared" si="25"/>
        <v>0</v>
      </c>
      <c r="H37" s="24">
        <f t="shared" si="25"/>
        <v>0</v>
      </c>
      <c r="I37" s="24">
        <f t="shared" si="25"/>
        <v>0</v>
      </c>
      <c r="J37" s="24">
        <f t="shared" si="25"/>
        <v>0</v>
      </c>
      <c r="K37" s="24">
        <f t="shared" si="25"/>
        <v>0</v>
      </c>
      <c r="L37" s="24">
        <f t="shared" si="26"/>
        <v>0</v>
      </c>
      <c r="M37" s="24">
        <f t="shared" si="26"/>
        <v>0</v>
      </c>
      <c r="N37" s="24">
        <f t="shared" si="26"/>
        <v>0</v>
      </c>
      <c r="O37" s="24">
        <f t="shared" si="26"/>
        <v>0</v>
      </c>
      <c r="P37" s="24">
        <f t="shared" si="26"/>
        <v>0</v>
      </c>
      <c r="Q37" s="24">
        <f t="shared" si="26"/>
        <v>0</v>
      </c>
      <c r="R37" s="24">
        <f t="shared" si="26"/>
        <v>0</v>
      </c>
      <c r="S37" s="24">
        <f t="shared" si="26"/>
        <v>0</v>
      </c>
      <c r="T37" s="27">
        <f t="shared" si="10"/>
        <v>0</v>
      </c>
      <c r="U37" s="59"/>
      <c r="V37" s="24">
        <v>13</v>
      </c>
      <c r="W37" s="24">
        <f t="shared" si="16"/>
        <v>0</v>
      </c>
      <c r="X37" s="24">
        <f t="shared" si="16"/>
        <v>0</v>
      </c>
      <c r="Y37" s="24">
        <f t="shared" si="16"/>
        <v>0</v>
      </c>
      <c r="Z37" s="24">
        <f t="shared" si="16"/>
        <v>0</v>
      </c>
      <c r="AA37" s="24">
        <f t="shared" si="17"/>
        <v>0</v>
      </c>
      <c r="AB37" s="24">
        <f t="shared" si="27"/>
        <v>0</v>
      </c>
      <c r="AC37" s="156">
        <f t="shared" si="2"/>
        <v>0</v>
      </c>
      <c r="AD37" s="24">
        <f t="shared" si="27"/>
        <v>0</v>
      </c>
      <c r="AE37" s="24">
        <f t="shared" si="27"/>
        <v>0</v>
      </c>
      <c r="AF37" s="24">
        <f t="shared" si="27"/>
        <v>0</v>
      </c>
      <c r="AG37" s="24">
        <f t="shared" si="27"/>
        <v>0</v>
      </c>
      <c r="AH37" s="24">
        <f t="shared" si="27"/>
        <v>0</v>
      </c>
      <c r="AI37" s="24">
        <f t="shared" si="27"/>
        <v>0</v>
      </c>
      <c r="AJ37" s="24">
        <f t="shared" si="27"/>
        <v>0</v>
      </c>
      <c r="AK37" s="24">
        <f t="shared" si="27"/>
        <v>0</v>
      </c>
      <c r="AL37" s="24">
        <f t="shared" si="27"/>
        <v>0</v>
      </c>
      <c r="AM37" s="24">
        <f t="shared" si="28"/>
        <v>0</v>
      </c>
      <c r="AN37" s="24">
        <f t="shared" si="28"/>
        <v>0</v>
      </c>
      <c r="AO37" s="24">
        <f t="shared" si="28"/>
        <v>0</v>
      </c>
      <c r="AP37" s="27">
        <f t="shared" si="11"/>
        <v>0</v>
      </c>
      <c r="AQ37" s="59"/>
      <c r="AR37" s="24">
        <v>13</v>
      </c>
      <c r="AS37" s="24">
        <f t="shared" si="19"/>
        <v>0</v>
      </c>
      <c r="AT37" s="24">
        <f t="shared" si="19"/>
        <v>0</v>
      </c>
      <c r="AU37" s="24">
        <f t="shared" si="19"/>
        <v>0</v>
      </c>
      <c r="AV37" s="24">
        <f t="shared" si="19"/>
        <v>0</v>
      </c>
      <c r="AW37" s="24">
        <f t="shared" si="20"/>
        <v>0</v>
      </c>
      <c r="AX37" s="24">
        <f t="shared" si="29"/>
        <v>0</v>
      </c>
      <c r="AY37" s="24">
        <f t="shared" si="29"/>
        <v>0</v>
      </c>
      <c r="AZ37" s="24">
        <f t="shared" si="29"/>
        <v>0</v>
      </c>
      <c r="BA37" s="24">
        <f t="shared" si="29"/>
        <v>0</v>
      </c>
      <c r="BB37" s="24">
        <f t="shared" si="29"/>
        <v>0</v>
      </c>
      <c r="BC37" s="24">
        <f t="shared" si="29"/>
        <v>0</v>
      </c>
      <c r="BD37" s="24">
        <f t="shared" si="29"/>
        <v>0</v>
      </c>
      <c r="BE37" s="24">
        <f t="shared" si="29"/>
        <v>0</v>
      </c>
      <c r="BF37" s="24">
        <f t="shared" si="29"/>
        <v>0</v>
      </c>
      <c r="BG37" s="24">
        <f t="shared" si="29"/>
        <v>0</v>
      </c>
      <c r="BH37" s="24">
        <f t="shared" si="30"/>
        <v>0</v>
      </c>
      <c r="BI37" s="24">
        <f t="shared" si="30"/>
        <v>0</v>
      </c>
      <c r="BJ37" s="24">
        <f t="shared" si="30"/>
        <v>0</v>
      </c>
      <c r="BK37" s="27">
        <f t="shared" si="12"/>
        <v>0</v>
      </c>
      <c r="BL37" s="59"/>
      <c r="BM37" s="24">
        <v>13</v>
      </c>
      <c r="BN37" s="24">
        <f t="shared" si="22"/>
        <v>0</v>
      </c>
      <c r="BO37" s="24">
        <f t="shared" si="22"/>
        <v>0</v>
      </c>
      <c r="BP37" s="24">
        <f t="shared" si="22"/>
        <v>0</v>
      </c>
      <c r="BQ37" s="24">
        <f t="shared" si="22"/>
        <v>0</v>
      </c>
      <c r="BR37" s="24">
        <f t="shared" si="23"/>
        <v>0</v>
      </c>
      <c r="BS37" s="24">
        <f t="shared" si="31"/>
        <v>0</v>
      </c>
      <c r="BT37" s="24">
        <f t="shared" si="31"/>
        <v>0</v>
      </c>
      <c r="BU37" s="24">
        <f t="shared" si="31"/>
        <v>0</v>
      </c>
      <c r="BV37" s="24">
        <f t="shared" si="31"/>
        <v>0</v>
      </c>
      <c r="BW37" s="24">
        <f t="shared" si="31"/>
        <v>0</v>
      </c>
      <c r="BX37" s="24">
        <f t="shared" si="31"/>
        <v>0</v>
      </c>
      <c r="BY37" s="24">
        <f t="shared" si="31"/>
        <v>0</v>
      </c>
      <c r="BZ37" s="24">
        <f t="shared" si="31"/>
        <v>0</v>
      </c>
      <c r="CA37" s="24">
        <f t="shared" si="31"/>
        <v>0</v>
      </c>
      <c r="CB37" s="24">
        <f t="shared" si="31"/>
        <v>0</v>
      </c>
      <c r="CC37" s="24">
        <f t="shared" si="32"/>
        <v>0</v>
      </c>
      <c r="CD37" s="24">
        <f t="shared" si="32"/>
        <v>0</v>
      </c>
      <c r="CE37" s="24">
        <f t="shared" si="32"/>
        <v>0</v>
      </c>
      <c r="CF37" s="27">
        <f t="shared" si="13"/>
        <v>0</v>
      </c>
      <c r="CG37" s="159"/>
      <c r="CH37" s="156">
        <v>13</v>
      </c>
      <c r="CI37" s="156">
        <f t="shared" si="8"/>
        <v>0</v>
      </c>
      <c r="CJ37" s="156">
        <f t="shared" si="8"/>
        <v>0</v>
      </c>
      <c r="CK37" s="156">
        <f t="shared" si="8"/>
        <v>0</v>
      </c>
      <c r="CL37" s="156">
        <f t="shared" si="8"/>
        <v>0</v>
      </c>
      <c r="CM37" s="156">
        <f t="shared" si="8"/>
        <v>0</v>
      </c>
      <c r="CN37" s="156">
        <f t="shared" si="9"/>
        <v>0</v>
      </c>
      <c r="CO37" s="156">
        <f t="shared" si="9"/>
        <v>0</v>
      </c>
      <c r="CP37" s="156">
        <f t="shared" si="9"/>
        <v>0</v>
      </c>
      <c r="CQ37" s="156">
        <f t="shared" si="8"/>
        <v>0</v>
      </c>
      <c r="CR37" s="156">
        <f t="shared" si="8"/>
        <v>0</v>
      </c>
      <c r="CS37" s="156">
        <f t="shared" si="8"/>
        <v>0</v>
      </c>
      <c r="CT37" s="156">
        <f t="shared" si="8"/>
        <v>0</v>
      </c>
      <c r="CU37" s="156">
        <f t="shared" si="8"/>
        <v>0</v>
      </c>
      <c r="CV37" s="156">
        <f t="shared" si="9"/>
        <v>0</v>
      </c>
      <c r="CW37" s="156">
        <f t="shared" si="9"/>
        <v>0</v>
      </c>
      <c r="CX37" s="156">
        <f t="shared" si="9"/>
        <v>0</v>
      </c>
      <c r="CY37" s="156">
        <f t="shared" si="9"/>
        <v>0</v>
      </c>
      <c r="CZ37" s="156">
        <f t="shared" si="9"/>
        <v>0</v>
      </c>
      <c r="DA37" s="159">
        <f t="shared" si="14"/>
        <v>0</v>
      </c>
      <c r="DB37" s="220"/>
      <c r="DC37" s="220"/>
      <c r="DD37" s="220">
        <f t="shared" si="15"/>
        <v>0</v>
      </c>
    </row>
    <row r="38" spans="1:108" x14ac:dyDescent="0.25">
      <c r="A38" s="24">
        <v>14</v>
      </c>
      <c r="B38" s="24">
        <f t="shared" si="25"/>
        <v>0</v>
      </c>
      <c r="C38" s="24">
        <f t="shared" si="25"/>
        <v>0</v>
      </c>
      <c r="D38" s="24">
        <f t="shared" si="25"/>
        <v>0</v>
      </c>
      <c r="E38" s="24">
        <f t="shared" si="25"/>
        <v>0</v>
      </c>
      <c r="F38" s="24">
        <f t="shared" si="25"/>
        <v>0</v>
      </c>
      <c r="G38" s="24">
        <f t="shared" si="25"/>
        <v>0</v>
      </c>
      <c r="H38" s="24">
        <f t="shared" si="25"/>
        <v>0</v>
      </c>
      <c r="I38" s="24">
        <f t="shared" si="25"/>
        <v>0</v>
      </c>
      <c r="J38" s="24">
        <f t="shared" si="25"/>
        <v>0</v>
      </c>
      <c r="K38" s="24">
        <f t="shared" si="25"/>
        <v>0</v>
      </c>
      <c r="L38" s="24">
        <f t="shared" si="26"/>
        <v>0</v>
      </c>
      <c r="M38" s="24">
        <f t="shared" si="26"/>
        <v>0</v>
      </c>
      <c r="N38" s="24">
        <f t="shared" si="26"/>
        <v>0</v>
      </c>
      <c r="O38" s="24">
        <f t="shared" si="26"/>
        <v>0</v>
      </c>
      <c r="P38" s="24">
        <f t="shared" si="26"/>
        <v>0</v>
      </c>
      <c r="Q38" s="24">
        <f t="shared" si="26"/>
        <v>0</v>
      </c>
      <c r="R38" s="24">
        <f t="shared" si="26"/>
        <v>0</v>
      </c>
      <c r="S38" s="24">
        <f t="shared" si="26"/>
        <v>0</v>
      </c>
      <c r="T38" s="27">
        <f t="shared" si="10"/>
        <v>0</v>
      </c>
      <c r="U38" s="59"/>
      <c r="V38" s="24">
        <v>14</v>
      </c>
      <c r="W38" s="24">
        <f t="shared" si="16"/>
        <v>0</v>
      </c>
      <c r="X38" s="24">
        <f t="shared" si="16"/>
        <v>0</v>
      </c>
      <c r="Y38" s="24">
        <f t="shared" si="16"/>
        <v>0</v>
      </c>
      <c r="Z38" s="24">
        <f t="shared" si="16"/>
        <v>0</v>
      </c>
      <c r="AA38" s="24">
        <f t="shared" si="17"/>
        <v>0</v>
      </c>
      <c r="AB38" s="24">
        <f t="shared" si="27"/>
        <v>0</v>
      </c>
      <c r="AC38" s="156">
        <f t="shared" si="2"/>
        <v>0</v>
      </c>
      <c r="AD38" s="24">
        <f t="shared" si="27"/>
        <v>0</v>
      </c>
      <c r="AE38" s="24">
        <f t="shared" si="27"/>
        <v>0</v>
      </c>
      <c r="AF38" s="24">
        <f t="shared" si="27"/>
        <v>0</v>
      </c>
      <c r="AG38" s="24">
        <f t="shared" si="27"/>
        <v>0</v>
      </c>
      <c r="AH38" s="24">
        <f t="shared" si="27"/>
        <v>0</v>
      </c>
      <c r="AI38" s="24">
        <f t="shared" si="27"/>
        <v>0</v>
      </c>
      <c r="AJ38" s="24">
        <f t="shared" si="27"/>
        <v>0</v>
      </c>
      <c r="AK38" s="24">
        <f t="shared" si="27"/>
        <v>0</v>
      </c>
      <c r="AL38" s="24">
        <f t="shared" si="27"/>
        <v>0</v>
      </c>
      <c r="AM38" s="24">
        <f t="shared" si="28"/>
        <v>0</v>
      </c>
      <c r="AN38" s="24">
        <f t="shared" si="28"/>
        <v>0</v>
      </c>
      <c r="AO38" s="24">
        <f t="shared" si="28"/>
        <v>0</v>
      </c>
      <c r="AP38" s="27">
        <f t="shared" si="11"/>
        <v>0</v>
      </c>
      <c r="AQ38" s="59"/>
      <c r="AR38" s="24">
        <v>14</v>
      </c>
      <c r="AS38" s="24">
        <f t="shared" si="19"/>
        <v>0</v>
      </c>
      <c r="AT38" s="24">
        <f t="shared" si="19"/>
        <v>0</v>
      </c>
      <c r="AU38" s="24">
        <f t="shared" si="19"/>
        <v>0</v>
      </c>
      <c r="AV38" s="24">
        <f t="shared" si="19"/>
        <v>0</v>
      </c>
      <c r="AW38" s="24">
        <f t="shared" si="20"/>
        <v>0</v>
      </c>
      <c r="AX38" s="24">
        <f t="shared" si="29"/>
        <v>0</v>
      </c>
      <c r="AY38" s="24">
        <f t="shared" si="29"/>
        <v>0</v>
      </c>
      <c r="AZ38" s="24">
        <f t="shared" si="29"/>
        <v>0</v>
      </c>
      <c r="BA38" s="24">
        <f t="shared" si="29"/>
        <v>0</v>
      </c>
      <c r="BB38" s="24">
        <f t="shared" si="29"/>
        <v>0</v>
      </c>
      <c r="BC38" s="24">
        <f t="shared" si="29"/>
        <v>0</v>
      </c>
      <c r="BD38" s="24">
        <f t="shared" si="29"/>
        <v>0</v>
      </c>
      <c r="BE38" s="24">
        <f t="shared" si="29"/>
        <v>0</v>
      </c>
      <c r="BF38" s="24">
        <f t="shared" si="29"/>
        <v>0</v>
      </c>
      <c r="BG38" s="24">
        <f t="shared" si="29"/>
        <v>0</v>
      </c>
      <c r="BH38" s="24">
        <f t="shared" si="30"/>
        <v>0</v>
      </c>
      <c r="BI38" s="24">
        <f t="shared" si="30"/>
        <v>0</v>
      </c>
      <c r="BJ38" s="24">
        <f t="shared" si="30"/>
        <v>0</v>
      </c>
      <c r="BK38" s="27">
        <f t="shared" si="12"/>
        <v>0</v>
      </c>
      <c r="BL38" s="59"/>
      <c r="BM38" s="24">
        <v>14</v>
      </c>
      <c r="BN38" s="24">
        <f t="shared" si="22"/>
        <v>0</v>
      </c>
      <c r="BO38" s="24">
        <f t="shared" si="22"/>
        <v>0</v>
      </c>
      <c r="BP38" s="24">
        <f t="shared" si="22"/>
        <v>0</v>
      </c>
      <c r="BQ38" s="24">
        <f t="shared" si="22"/>
        <v>0</v>
      </c>
      <c r="BR38" s="24">
        <f t="shared" si="23"/>
        <v>0</v>
      </c>
      <c r="BS38" s="24">
        <f t="shared" si="31"/>
        <v>0</v>
      </c>
      <c r="BT38" s="24">
        <f t="shared" si="31"/>
        <v>0</v>
      </c>
      <c r="BU38" s="24">
        <f t="shared" si="31"/>
        <v>0</v>
      </c>
      <c r="BV38" s="24">
        <f t="shared" si="31"/>
        <v>0</v>
      </c>
      <c r="BW38" s="24">
        <f t="shared" si="31"/>
        <v>0</v>
      </c>
      <c r="BX38" s="24">
        <f t="shared" si="31"/>
        <v>0</v>
      </c>
      <c r="BY38" s="24">
        <f t="shared" si="31"/>
        <v>0</v>
      </c>
      <c r="BZ38" s="24">
        <f t="shared" si="31"/>
        <v>0</v>
      </c>
      <c r="CA38" s="24">
        <f t="shared" si="31"/>
        <v>0</v>
      </c>
      <c r="CB38" s="24">
        <f t="shared" si="31"/>
        <v>0</v>
      </c>
      <c r="CC38" s="24">
        <f t="shared" si="32"/>
        <v>0</v>
      </c>
      <c r="CD38" s="24">
        <f t="shared" si="32"/>
        <v>0</v>
      </c>
      <c r="CE38" s="24">
        <f t="shared" si="32"/>
        <v>0</v>
      </c>
      <c r="CF38" s="27">
        <f t="shared" si="13"/>
        <v>0</v>
      </c>
      <c r="CG38" s="159"/>
      <c r="CH38" s="156">
        <v>14</v>
      </c>
      <c r="CI38" s="156">
        <f t="shared" si="8"/>
        <v>0</v>
      </c>
      <c r="CJ38" s="156">
        <f t="shared" si="8"/>
        <v>0</v>
      </c>
      <c r="CK38" s="156">
        <f t="shared" si="8"/>
        <v>0</v>
      </c>
      <c r="CL38" s="156">
        <f t="shared" si="8"/>
        <v>0</v>
      </c>
      <c r="CM38" s="156">
        <f t="shared" si="8"/>
        <v>0</v>
      </c>
      <c r="CN38" s="156">
        <f t="shared" si="9"/>
        <v>0</v>
      </c>
      <c r="CO38" s="156">
        <f t="shared" si="9"/>
        <v>0</v>
      </c>
      <c r="CP38" s="156">
        <f t="shared" si="9"/>
        <v>0</v>
      </c>
      <c r="CQ38" s="156">
        <f t="shared" si="8"/>
        <v>0</v>
      </c>
      <c r="CR38" s="156">
        <f t="shared" si="8"/>
        <v>0</v>
      </c>
      <c r="CS38" s="156">
        <f t="shared" si="8"/>
        <v>0</v>
      </c>
      <c r="CT38" s="156">
        <f t="shared" si="8"/>
        <v>0</v>
      </c>
      <c r="CU38" s="156">
        <f t="shared" si="8"/>
        <v>0</v>
      </c>
      <c r="CV38" s="156">
        <f t="shared" si="9"/>
        <v>0</v>
      </c>
      <c r="CW38" s="156">
        <f t="shared" si="9"/>
        <v>0</v>
      </c>
      <c r="CX38" s="156">
        <f t="shared" si="9"/>
        <v>0</v>
      </c>
      <c r="CY38" s="156">
        <f t="shared" si="9"/>
        <v>0</v>
      </c>
      <c r="CZ38" s="156">
        <f t="shared" si="9"/>
        <v>0</v>
      </c>
      <c r="DA38" s="159">
        <f t="shared" si="14"/>
        <v>0</v>
      </c>
      <c r="DB38" s="220"/>
      <c r="DC38" s="220"/>
      <c r="DD38" s="220">
        <f t="shared" si="15"/>
        <v>0</v>
      </c>
    </row>
    <row r="39" spans="1:108" x14ac:dyDescent="0.25">
      <c r="A39" s="24">
        <v>15</v>
      </c>
      <c r="B39" s="24">
        <f t="shared" si="25"/>
        <v>0</v>
      </c>
      <c r="C39" s="24">
        <f t="shared" si="25"/>
        <v>0</v>
      </c>
      <c r="D39" s="24">
        <f t="shared" si="25"/>
        <v>0</v>
      </c>
      <c r="E39" s="24">
        <f t="shared" si="25"/>
        <v>0</v>
      </c>
      <c r="F39" s="24">
        <f t="shared" si="25"/>
        <v>0</v>
      </c>
      <c r="G39" s="24">
        <f t="shared" si="25"/>
        <v>0</v>
      </c>
      <c r="H39" s="24">
        <f t="shared" si="25"/>
        <v>0</v>
      </c>
      <c r="I39" s="24">
        <f t="shared" si="25"/>
        <v>0</v>
      </c>
      <c r="J39" s="24">
        <f t="shared" si="25"/>
        <v>0</v>
      </c>
      <c r="K39" s="24">
        <f t="shared" si="25"/>
        <v>0</v>
      </c>
      <c r="L39" s="24">
        <f t="shared" si="26"/>
        <v>0</v>
      </c>
      <c r="M39" s="24">
        <f t="shared" si="26"/>
        <v>0</v>
      </c>
      <c r="N39" s="24">
        <f t="shared" si="26"/>
        <v>0</v>
      </c>
      <c r="O39" s="24">
        <f t="shared" si="26"/>
        <v>0</v>
      </c>
      <c r="P39" s="24">
        <f t="shared" si="26"/>
        <v>0</v>
      </c>
      <c r="Q39" s="24">
        <f t="shared" si="26"/>
        <v>0</v>
      </c>
      <c r="R39" s="24">
        <f t="shared" si="26"/>
        <v>0</v>
      </c>
      <c r="S39" s="24">
        <f t="shared" si="26"/>
        <v>0</v>
      </c>
      <c r="T39" s="27">
        <f t="shared" si="10"/>
        <v>0</v>
      </c>
      <c r="U39" s="59"/>
      <c r="V39" s="24">
        <v>15</v>
      </c>
      <c r="W39" s="24">
        <f t="shared" si="16"/>
        <v>0</v>
      </c>
      <c r="X39" s="24">
        <f t="shared" si="16"/>
        <v>0</v>
      </c>
      <c r="Y39" s="24">
        <f t="shared" si="16"/>
        <v>0</v>
      </c>
      <c r="Z39" s="24">
        <f t="shared" si="16"/>
        <v>0</v>
      </c>
      <c r="AA39" s="24">
        <f t="shared" si="17"/>
        <v>0</v>
      </c>
      <c r="AB39" s="24">
        <f t="shared" si="27"/>
        <v>0</v>
      </c>
      <c r="AC39" s="156">
        <f t="shared" si="2"/>
        <v>0</v>
      </c>
      <c r="AD39" s="24">
        <f t="shared" si="27"/>
        <v>0</v>
      </c>
      <c r="AE39" s="24">
        <f t="shared" si="27"/>
        <v>0</v>
      </c>
      <c r="AF39" s="24">
        <f t="shared" si="27"/>
        <v>0</v>
      </c>
      <c r="AG39" s="24">
        <f t="shared" si="27"/>
        <v>0</v>
      </c>
      <c r="AH39" s="24">
        <f t="shared" si="27"/>
        <v>0</v>
      </c>
      <c r="AI39" s="24">
        <f t="shared" si="27"/>
        <v>0</v>
      </c>
      <c r="AJ39" s="24">
        <f t="shared" si="27"/>
        <v>0</v>
      </c>
      <c r="AK39" s="24">
        <f t="shared" si="27"/>
        <v>0</v>
      </c>
      <c r="AL39" s="24">
        <f t="shared" si="27"/>
        <v>0</v>
      </c>
      <c r="AM39" s="24">
        <f t="shared" si="28"/>
        <v>0</v>
      </c>
      <c r="AN39" s="24">
        <f t="shared" si="28"/>
        <v>0</v>
      </c>
      <c r="AO39" s="24">
        <f t="shared" si="28"/>
        <v>0</v>
      </c>
      <c r="AP39" s="27">
        <f t="shared" si="11"/>
        <v>0</v>
      </c>
      <c r="AQ39" s="59"/>
      <c r="AR39" s="24">
        <v>15</v>
      </c>
      <c r="AS39" s="24">
        <f t="shared" si="19"/>
        <v>0</v>
      </c>
      <c r="AT39" s="24">
        <f t="shared" si="19"/>
        <v>0</v>
      </c>
      <c r="AU39" s="24">
        <f t="shared" si="19"/>
        <v>0</v>
      </c>
      <c r="AV39" s="24">
        <f t="shared" si="19"/>
        <v>0</v>
      </c>
      <c r="AW39" s="24">
        <f t="shared" si="20"/>
        <v>0</v>
      </c>
      <c r="AX39" s="24">
        <f t="shared" si="29"/>
        <v>0</v>
      </c>
      <c r="AY39" s="24">
        <f t="shared" si="29"/>
        <v>0</v>
      </c>
      <c r="AZ39" s="24">
        <f t="shared" si="29"/>
        <v>0</v>
      </c>
      <c r="BA39" s="24">
        <f t="shared" si="29"/>
        <v>0</v>
      </c>
      <c r="BB39" s="24">
        <f t="shared" si="29"/>
        <v>0</v>
      </c>
      <c r="BC39" s="24">
        <f t="shared" si="29"/>
        <v>0</v>
      </c>
      <c r="BD39" s="24">
        <f t="shared" si="29"/>
        <v>0</v>
      </c>
      <c r="BE39" s="24">
        <f t="shared" si="29"/>
        <v>0</v>
      </c>
      <c r="BF39" s="24">
        <f t="shared" si="29"/>
        <v>0</v>
      </c>
      <c r="BG39" s="24">
        <f t="shared" si="29"/>
        <v>0</v>
      </c>
      <c r="BH39" s="24">
        <f t="shared" si="30"/>
        <v>0</v>
      </c>
      <c r="BI39" s="24">
        <f t="shared" si="30"/>
        <v>0</v>
      </c>
      <c r="BJ39" s="24">
        <f t="shared" si="30"/>
        <v>0</v>
      </c>
      <c r="BK39" s="27">
        <f t="shared" si="12"/>
        <v>0</v>
      </c>
      <c r="BL39" s="59"/>
      <c r="BM39" s="24">
        <v>15</v>
      </c>
      <c r="BN39" s="24">
        <f t="shared" si="22"/>
        <v>0</v>
      </c>
      <c r="BO39" s="24">
        <f t="shared" si="22"/>
        <v>0</v>
      </c>
      <c r="BP39" s="24">
        <f t="shared" si="22"/>
        <v>0</v>
      </c>
      <c r="BQ39" s="24">
        <f t="shared" si="22"/>
        <v>0</v>
      </c>
      <c r="BR39" s="24">
        <f t="shared" si="23"/>
        <v>0</v>
      </c>
      <c r="BS39" s="24">
        <f t="shared" si="31"/>
        <v>0</v>
      </c>
      <c r="BT39" s="24">
        <f t="shared" si="31"/>
        <v>0</v>
      </c>
      <c r="BU39" s="24">
        <f t="shared" si="31"/>
        <v>0</v>
      </c>
      <c r="BV39" s="24">
        <f t="shared" si="31"/>
        <v>0</v>
      </c>
      <c r="BW39" s="24">
        <f t="shared" si="31"/>
        <v>0</v>
      </c>
      <c r="BX39" s="24">
        <f t="shared" si="31"/>
        <v>0</v>
      </c>
      <c r="BY39" s="24">
        <f t="shared" si="31"/>
        <v>0</v>
      </c>
      <c r="BZ39" s="24">
        <f t="shared" si="31"/>
        <v>0</v>
      </c>
      <c r="CA39" s="24">
        <f t="shared" si="31"/>
        <v>0</v>
      </c>
      <c r="CB39" s="24">
        <f t="shared" si="31"/>
        <v>0</v>
      </c>
      <c r="CC39" s="24">
        <f t="shared" si="32"/>
        <v>0</v>
      </c>
      <c r="CD39" s="24">
        <f t="shared" si="32"/>
        <v>0</v>
      </c>
      <c r="CE39" s="24">
        <f t="shared" si="32"/>
        <v>0</v>
      </c>
      <c r="CF39" s="27">
        <f t="shared" si="13"/>
        <v>0</v>
      </c>
      <c r="CG39" s="159"/>
      <c r="CH39" s="156">
        <v>15</v>
      </c>
      <c r="CI39" s="156">
        <f t="shared" si="8"/>
        <v>0</v>
      </c>
      <c r="CJ39" s="156">
        <f t="shared" si="8"/>
        <v>0</v>
      </c>
      <c r="CK39" s="156">
        <f t="shared" si="8"/>
        <v>0</v>
      </c>
      <c r="CL39" s="156">
        <f t="shared" si="8"/>
        <v>0</v>
      </c>
      <c r="CM39" s="156">
        <f t="shared" si="8"/>
        <v>0</v>
      </c>
      <c r="CN39" s="156">
        <f t="shared" si="9"/>
        <v>0</v>
      </c>
      <c r="CO39" s="156">
        <f t="shared" si="9"/>
        <v>0</v>
      </c>
      <c r="CP39" s="156">
        <f t="shared" si="9"/>
        <v>0</v>
      </c>
      <c r="CQ39" s="156">
        <f t="shared" si="8"/>
        <v>0</v>
      </c>
      <c r="CR39" s="156">
        <f t="shared" si="8"/>
        <v>0</v>
      </c>
      <c r="CS39" s="156">
        <f t="shared" si="8"/>
        <v>0</v>
      </c>
      <c r="CT39" s="156">
        <f t="shared" si="8"/>
        <v>0</v>
      </c>
      <c r="CU39" s="156">
        <f t="shared" si="8"/>
        <v>0</v>
      </c>
      <c r="CV39" s="156">
        <f t="shared" si="9"/>
        <v>0</v>
      </c>
      <c r="CW39" s="156">
        <f t="shared" si="9"/>
        <v>0</v>
      </c>
      <c r="CX39" s="156">
        <f t="shared" si="9"/>
        <v>0</v>
      </c>
      <c r="CY39" s="156">
        <f t="shared" si="9"/>
        <v>0</v>
      </c>
      <c r="CZ39" s="156">
        <f t="shared" si="9"/>
        <v>0</v>
      </c>
      <c r="DA39" s="159">
        <f t="shared" si="14"/>
        <v>0</v>
      </c>
      <c r="DB39" s="220"/>
      <c r="DC39" s="220"/>
      <c r="DD39" s="220">
        <f t="shared" si="15"/>
        <v>0</v>
      </c>
    </row>
    <row r="40" spans="1:108" x14ac:dyDescent="0.25">
      <c r="A40" s="24">
        <v>16</v>
      </c>
      <c r="B40" s="24">
        <f t="shared" si="25"/>
        <v>0</v>
      </c>
      <c r="C40" s="24">
        <f t="shared" si="25"/>
        <v>0</v>
      </c>
      <c r="D40" s="24">
        <f t="shared" si="25"/>
        <v>0</v>
      </c>
      <c r="E40" s="24">
        <f t="shared" si="25"/>
        <v>0</v>
      </c>
      <c r="F40" s="24">
        <f t="shared" si="25"/>
        <v>0</v>
      </c>
      <c r="G40" s="24">
        <f t="shared" si="25"/>
        <v>0</v>
      </c>
      <c r="H40" s="24">
        <f t="shared" si="25"/>
        <v>0</v>
      </c>
      <c r="I40" s="24">
        <f t="shared" si="25"/>
        <v>0</v>
      </c>
      <c r="J40" s="24">
        <f t="shared" si="25"/>
        <v>0</v>
      </c>
      <c r="K40" s="24">
        <f t="shared" si="25"/>
        <v>0</v>
      </c>
      <c r="L40" s="24">
        <f t="shared" si="26"/>
        <v>0</v>
      </c>
      <c r="M40" s="24">
        <f t="shared" si="26"/>
        <v>0</v>
      </c>
      <c r="N40" s="24">
        <f t="shared" si="26"/>
        <v>0</v>
      </c>
      <c r="O40" s="24">
        <f t="shared" si="26"/>
        <v>0</v>
      </c>
      <c r="P40" s="24">
        <f t="shared" si="26"/>
        <v>0</v>
      </c>
      <c r="Q40" s="24">
        <f t="shared" si="26"/>
        <v>0</v>
      </c>
      <c r="R40" s="24">
        <f t="shared" si="26"/>
        <v>0</v>
      </c>
      <c r="S40" s="24">
        <f t="shared" si="26"/>
        <v>0</v>
      </c>
      <c r="T40" s="27">
        <f t="shared" si="10"/>
        <v>0</v>
      </c>
      <c r="U40" s="59"/>
      <c r="V40" s="24">
        <v>16</v>
      </c>
      <c r="W40" s="24">
        <f t="shared" si="16"/>
        <v>0</v>
      </c>
      <c r="X40" s="24">
        <f t="shared" si="16"/>
        <v>0</v>
      </c>
      <c r="Y40" s="24">
        <f t="shared" si="16"/>
        <v>0</v>
      </c>
      <c r="Z40" s="24">
        <f t="shared" si="16"/>
        <v>0</v>
      </c>
      <c r="AA40" s="24">
        <f t="shared" si="17"/>
        <v>0</v>
      </c>
      <c r="AB40" s="24">
        <f t="shared" si="27"/>
        <v>0</v>
      </c>
      <c r="AC40" s="156">
        <f t="shared" si="2"/>
        <v>0</v>
      </c>
      <c r="AD40" s="24">
        <f t="shared" si="27"/>
        <v>0</v>
      </c>
      <c r="AE40" s="24">
        <f t="shared" si="27"/>
        <v>0</v>
      </c>
      <c r="AF40" s="24">
        <f t="shared" si="27"/>
        <v>0</v>
      </c>
      <c r="AG40" s="24">
        <f t="shared" si="27"/>
        <v>0</v>
      </c>
      <c r="AH40" s="24">
        <f t="shared" si="27"/>
        <v>0</v>
      </c>
      <c r="AI40" s="24">
        <f t="shared" si="27"/>
        <v>0</v>
      </c>
      <c r="AJ40" s="24">
        <f t="shared" si="27"/>
        <v>0</v>
      </c>
      <c r="AK40" s="24">
        <f t="shared" si="27"/>
        <v>0</v>
      </c>
      <c r="AL40" s="24">
        <f t="shared" si="27"/>
        <v>0</v>
      </c>
      <c r="AM40" s="24">
        <f t="shared" si="28"/>
        <v>0</v>
      </c>
      <c r="AN40" s="24">
        <f t="shared" si="28"/>
        <v>0</v>
      </c>
      <c r="AO40" s="24">
        <f t="shared" si="28"/>
        <v>0</v>
      </c>
      <c r="AP40" s="27">
        <f t="shared" si="11"/>
        <v>0</v>
      </c>
      <c r="AQ40" s="59"/>
      <c r="AR40" s="24">
        <v>16</v>
      </c>
      <c r="AS40" s="24">
        <f t="shared" si="19"/>
        <v>0</v>
      </c>
      <c r="AT40" s="24">
        <f t="shared" si="19"/>
        <v>0</v>
      </c>
      <c r="AU40" s="24">
        <f t="shared" si="19"/>
        <v>0</v>
      </c>
      <c r="AV40" s="24">
        <f t="shared" si="19"/>
        <v>0</v>
      </c>
      <c r="AW40" s="24">
        <f t="shared" si="20"/>
        <v>0</v>
      </c>
      <c r="AX40" s="24">
        <f t="shared" si="29"/>
        <v>0</v>
      </c>
      <c r="AY40" s="24">
        <f t="shared" si="29"/>
        <v>0</v>
      </c>
      <c r="AZ40" s="24">
        <f t="shared" si="29"/>
        <v>0</v>
      </c>
      <c r="BA40" s="24">
        <f t="shared" si="29"/>
        <v>0</v>
      </c>
      <c r="BB40" s="24">
        <f t="shared" si="29"/>
        <v>0</v>
      </c>
      <c r="BC40" s="24">
        <f t="shared" si="29"/>
        <v>0</v>
      </c>
      <c r="BD40" s="24">
        <f t="shared" si="29"/>
        <v>0</v>
      </c>
      <c r="BE40" s="24">
        <f t="shared" si="29"/>
        <v>0</v>
      </c>
      <c r="BF40" s="24">
        <f t="shared" si="29"/>
        <v>0</v>
      </c>
      <c r="BG40" s="24">
        <f t="shared" si="29"/>
        <v>0</v>
      </c>
      <c r="BH40" s="24">
        <f t="shared" si="30"/>
        <v>0</v>
      </c>
      <c r="BI40" s="24">
        <f t="shared" si="30"/>
        <v>0</v>
      </c>
      <c r="BJ40" s="24">
        <f t="shared" si="30"/>
        <v>0</v>
      </c>
      <c r="BK40" s="27">
        <f t="shared" si="12"/>
        <v>0</v>
      </c>
      <c r="BL40" s="59"/>
      <c r="BM40" s="24">
        <v>16</v>
      </c>
      <c r="BN40" s="24">
        <f t="shared" si="22"/>
        <v>0</v>
      </c>
      <c r="BO40" s="24">
        <f t="shared" si="22"/>
        <v>0</v>
      </c>
      <c r="BP40" s="24">
        <f t="shared" si="22"/>
        <v>0</v>
      </c>
      <c r="BQ40" s="24">
        <f t="shared" si="22"/>
        <v>0</v>
      </c>
      <c r="BR40" s="24">
        <f t="shared" si="23"/>
        <v>0</v>
      </c>
      <c r="BS40" s="24">
        <f t="shared" si="31"/>
        <v>0</v>
      </c>
      <c r="BT40" s="24">
        <f t="shared" si="31"/>
        <v>0</v>
      </c>
      <c r="BU40" s="24">
        <f t="shared" si="31"/>
        <v>0</v>
      </c>
      <c r="BV40" s="24">
        <f t="shared" si="31"/>
        <v>0</v>
      </c>
      <c r="BW40" s="24">
        <f t="shared" si="31"/>
        <v>0</v>
      </c>
      <c r="BX40" s="24">
        <f t="shared" si="31"/>
        <v>0</v>
      </c>
      <c r="BY40" s="24">
        <f t="shared" si="31"/>
        <v>0</v>
      </c>
      <c r="BZ40" s="24">
        <f t="shared" si="31"/>
        <v>0</v>
      </c>
      <c r="CA40" s="24">
        <f t="shared" si="31"/>
        <v>0</v>
      </c>
      <c r="CB40" s="24">
        <f t="shared" si="31"/>
        <v>0</v>
      </c>
      <c r="CC40" s="24">
        <f t="shared" si="32"/>
        <v>0</v>
      </c>
      <c r="CD40" s="24">
        <f t="shared" si="32"/>
        <v>0</v>
      </c>
      <c r="CE40" s="24">
        <f t="shared" si="32"/>
        <v>0</v>
      </c>
      <c r="CF40" s="27">
        <f t="shared" si="13"/>
        <v>0</v>
      </c>
      <c r="CG40" s="159"/>
      <c r="CH40" s="156">
        <v>16</v>
      </c>
      <c r="CI40" s="156">
        <f t="shared" si="8"/>
        <v>0</v>
      </c>
      <c r="CJ40" s="156">
        <f t="shared" si="8"/>
        <v>0</v>
      </c>
      <c r="CK40" s="156">
        <f t="shared" si="8"/>
        <v>0</v>
      </c>
      <c r="CL40" s="156">
        <f t="shared" si="8"/>
        <v>0</v>
      </c>
      <c r="CM40" s="156">
        <f t="shared" si="8"/>
        <v>0</v>
      </c>
      <c r="CN40" s="156">
        <f t="shared" si="9"/>
        <v>0</v>
      </c>
      <c r="CO40" s="156">
        <f t="shared" si="9"/>
        <v>0</v>
      </c>
      <c r="CP40" s="156">
        <f t="shared" si="9"/>
        <v>0</v>
      </c>
      <c r="CQ40" s="156">
        <f t="shared" si="8"/>
        <v>0</v>
      </c>
      <c r="CR40" s="156">
        <f t="shared" si="8"/>
        <v>0</v>
      </c>
      <c r="CS40" s="156">
        <f t="shared" si="8"/>
        <v>0</v>
      </c>
      <c r="CT40" s="156">
        <f t="shared" si="8"/>
        <v>0</v>
      </c>
      <c r="CU40" s="156">
        <f t="shared" si="8"/>
        <v>0</v>
      </c>
      <c r="CV40" s="156">
        <f t="shared" si="9"/>
        <v>0</v>
      </c>
      <c r="CW40" s="156">
        <f t="shared" si="9"/>
        <v>0</v>
      </c>
      <c r="CX40" s="156">
        <f t="shared" si="9"/>
        <v>0</v>
      </c>
      <c r="CY40" s="156">
        <f t="shared" si="9"/>
        <v>0</v>
      </c>
      <c r="CZ40" s="156">
        <f t="shared" si="9"/>
        <v>0</v>
      </c>
      <c r="DA40" s="159">
        <f t="shared" si="14"/>
        <v>0</v>
      </c>
      <c r="DB40" s="220"/>
      <c r="DC40" s="220"/>
      <c r="DD40" s="220">
        <f t="shared" si="15"/>
        <v>0</v>
      </c>
    </row>
    <row r="41" spans="1:108" x14ac:dyDescent="0.25">
      <c r="A41" s="24">
        <v>17</v>
      </c>
      <c r="B41" s="24">
        <f t="shared" si="25"/>
        <v>0</v>
      </c>
      <c r="C41" s="24">
        <f t="shared" si="25"/>
        <v>0</v>
      </c>
      <c r="D41" s="24">
        <f t="shared" si="25"/>
        <v>0</v>
      </c>
      <c r="E41" s="24">
        <f t="shared" si="25"/>
        <v>0</v>
      </c>
      <c r="F41" s="24">
        <f t="shared" si="25"/>
        <v>0</v>
      </c>
      <c r="G41" s="24">
        <f t="shared" si="25"/>
        <v>0</v>
      </c>
      <c r="H41" s="24">
        <f t="shared" si="25"/>
        <v>0</v>
      </c>
      <c r="I41" s="24">
        <f t="shared" si="25"/>
        <v>0</v>
      </c>
      <c r="J41" s="24">
        <f t="shared" si="25"/>
        <v>0</v>
      </c>
      <c r="K41" s="24">
        <f t="shared" si="25"/>
        <v>0</v>
      </c>
      <c r="L41" s="24">
        <f t="shared" si="26"/>
        <v>0</v>
      </c>
      <c r="M41" s="24">
        <f t="shared" si="26"/>
        <v>0</v>
      </c>
      <c r="N41" s="24">
        <f t="shared" si="26"/>
        <v>0</v>
      </c>
      <c r="O41" s="24">
        <f t="shared" si="26"/>
        <v>0</v>
      </c>
      <c r="P41" s="24">
        <f t="shared" si="26"/>
        <v>0</v>
      </c>
      <c r="Q41" s="24">
        <f t="shared" si="26"/>
        <v>0</v>
      </c>
      <c r="R41" s="24">
        <f t="shared" si="26"/>
        <v>0</v>
      </c>
      <c r="S41" s="24">
        <f t="shared" si="26"/>
        <v>0</v>
      </c>
      <c r="T41" s="27">
        <f t="shared" si="10"/>
        <v>0</v>
      </c>
      <c r="U41" s="59"/>
      <c r="V41" s="24">
        <v>17</v>
      </c>
      <c r="W41" s="24">
        <f t="shared" si="16"/>
        <v>0</v>
      </c>
      <c r="X41" s="24">
        <f t="shared" si="16"/>
        <v>0</v>
      </c>
      <c r="Y41" s="24">
        <f t="shared" si="16"/>
        <v>0</v>
      </c>
      <c r="Z41" s="24">
        <f t="shared" si="16"/>
        <v>0</v>
      </c>
      <c r="AA41" s="24">
        <f t="shared" si="17"/>
        <v>0</v>
      </c>
      <c r="AB41" s="24">
        <f t="shared" si="27"/>
        <v>0</v>
      </c>
      <c r="AC41" s="156">
        <f t="shared" si="27"/>
        <v>0</v>
      </c>
      <c r="AD41" s="24">
        <f t="shared" si="27"/>
        <v>0</v>
      </c>
      <c r="AE41" s="24">
        <f t="shared" si="27"/>
        <v>0</v>
      </c>
      <c r="AF41" s="24">
        <f t="shared" si="27"/>
        <v>0</v>
      </c>
      <c r="AG41" s="24">
        <f t="shared" si="27"/>
        <v>0</v>
      </c>
      <c r="AH41" s="24">
        <f t="shared" si="27"/>
        <v>0</v>
      </c>
      <c r="AI41" s="24">
        <f t="shared" si="27"/>
        <v>0</v>
      </c>
      <c r="AJ41" s="24">
        <f t="shared" si="27"/>
        <v>0</v>
      </c>
      <c r="AK41" s="24">
        <f t="shared" si="27"/>
        <v>0</v>
      </c>
      <c r="AL41" s="24">
        <f t="shared" si="27"/>
        <v>0</v>
      </c>
      <c r="AM41" s="24">
        <f t="shared" si="28"/>
        <v>0</v>
      </c>
      <c r="AN41" s="24">
        <f t="shared" si="28"/>
        <v>0</v>
      </c>
      <c r="AO41" s="24">
        <f t="shared" si="28"/>
        <v>0</v>
      </c>
      <c r="AP41" s="27">
        <f t="shared" si="11"/>
        <v>0</v>
      </c>
      <c r="AQ41" s="59"/>
      <c r="AR41" s="24">
        <v>17</v>
      </c>
      <c r="AS41" s="24">
        <f t="shared" si="19"/>
        <v>0</v>
      </c>
      <c r="AT41" s="24">
        <f t="shared" si="19"/>
        <v>0</v>
      </c>
      <c r="AU41" s="24">
        <f t="shared" si="19"/>
        <v>0</v>
      </c>
      <c r="AV41" s="24">
        <f t="shared" si="19"/>
        <v>0</v>
      </c>
      <c r="AW41" s="24">
        <f t="shared" si="20"/>
        <v>0</v>
      </c>
      <c r="AX41" s="24">
        <f t="shared" si="29"/>
        <v>0</v>
      </c>
      <c r="AY41" s="24">
        <f t="shared" si="29"/>
        <v>0</v>
      </c>
      <c r="AZ41" s="24">
        <f t="shared" si="29"/>
        <v>0</v>
      </c>
      <c r="BA41" s="24">
        <f t="shared" si="29"/>
        <v>0</v>
      </c>
      <c r="BB41" s="24">
        <f t="shared" si="29"/>
        <v>0</v>
      </c>
      <c r="BC41" s="24">
        <f t="shared" si="29"/>
        <v>0</v>
      </c>
      <c r="BD41" s="24">
        <f t="shared" si="29"/>
        <v>0</v>
      </c>
      <c r="BE41" s="24">
        <f t="shared" si="29"/>
        <v>0</v>
      </c>
      <c r="BF41" s="24">
        <f t="shared" si="29"/>
        <v>0</v>
      </c>
      <c r="BG41" s="24">
        <f t="shared" si="29"/>
        <v>0</v>
      </c>
      <c r="BH41" s="24">
        <f t="shared" si="30"/>
        <v>0</v>
      </c>
      <c r="BI41" s="24">
        <f t="shared" si="30"/>
        <v>0</v>
      </c>
      <c r="BJ41" s="24">
        <f t="shared" si="30"/>
        <v>0</v>
      </c>
      <c r="BK41" s="27">
        <f t="shared" si="12"/>
        <v>0</v>
      </c>
      <c r="BL41" s="59"/>
      <c r="BM41" s="24">
        <v>17</v>
      </c>
      <c r="BN41" s="24">
        <f t="shared" si="22"/>
        <v>0</v>
      </c>
      <c r="BO41" s="24">
        <f t="shared" si="22"/>
        <v>0</v>
      </c>
      <c r="BP41" s="24">
        <f t="shared" si="22"/>
        <v>0</v>
      </c>
      <c r="BQ41" s="24">
        <f t="shared" si="22"/>
        <v>0</v>
      </c>
      <c r="BR41" s="24">
        <f t="shared" si="23"/>
        <v>0</v>
      </c>
      <c r="BS41" s="24">
        <f t="shared" si="31"/>
        <v>0</v>
      </c>
      <c r="BT41" s="24">
        <f t="shared" si="31"/>
        <v>0</v>
      </c>
      <c r="BU41" s="24">
        <f t="shared" si="31"/>
        <v>0</v>
      </c>
      <c r="BV41" s="24">
        <f t="shared" si="31"/>
        <v>0</v>
      </c>
      <c r="BW41" s="24">
        <f t="shared" si="31"/>
        <v>0</v>
      </c>
      <c r="BX41" s="24">
        <f t="shared" si="31"/>
        <v>0</v>
      </c>
      <c r="BY41" s="24">
        <f t="shared" si="31"/>
        <v>0</v>
      </c>
      <c r="BZ41" s="24">
        <f t="shared" si="31"/>
        <v>0</v>
      </c>
      <c r="CA41" s="24">
        <f t="shared" si="31"/>
        <v>0</v>
      </c>
      <c r="CB41" s="24">
        <f t="shared" si="31"/>
        <v>0</v>
      </c>
      <c r="CC41" s="24">
        <f t="shared" si="32"/>
        <v>0</v>
      </c>
      <c r="CD41" s="24">
        <f t="shared" si="32"/>
        <v>0</v>
      </c>
      <c r="CE41" s="24">
        <f t="shared" si="32"/>
        <v>0</v>
      </c>
      <c r="CF41" s="27">
        <f t="shared" si="13"/>
        <v>0</v>
      </c>
      <c r="CG41" s="159"/>
      <c r="CH41" s="156">
        <v>17</v>
      </c>
      <c r="CI41" s="156">
        <f t="shared" ref="CI41:CX49" si="33">IF($A41&lt;CI$18,0,IF($A41=CI$18,CI$17,IF($A41&gt;(((CI$19-1)*CI$20)+CI$18),0,IF(ROUND(($A41-CI$18)/CI$20,0)=ROUND(($A41-CI$18)/CI$20,1),CI$17,0))))</f>
        <v>0</v>
      </c>
      <c r="CJ41" s="156">
        <f t="shared" si="33"/>
        <v>0</v>
      </c>
      <c r="CK41" s="156">
        <f t="shared" si="33"/>
        <v>0</v>
      </c>
      <c r="CL41" s="156">
        <f t="shared" si="33"/>
        <v>0</v>
      </c>
      <c r="CM41" s="156">
        <f t="shared" si="33"/>
        <v>0</v>
      </c>
      <c r="CN41" s="156">
        <f t="shared" si="33"/>
        <v>0</v>
      </c>
      <c r="CO41" s="156">
        <f t="shared" si="33"/>
        <v>0</v>
      </c>
      <c r="CP41" s="156">
        <f t="shared" si="33"/>
        <v>0</v>
      </c>
      <c r="CQ41" s="156">
        <f t="shared" si="33"/>
        <v>0</v>
      </c>
      <c r="CR41" s="156">
        <f t="shared" si="33"/>
        <v>0</v>
      </c>
      <c r="CS41" s="156">
        <f t="shared" si="33"/>
        <v>0</v>
      </c>
      <c r="CT41" s="156">
        <f t="shared" si="33"/>
        <v>0</v>
      </c>
      <c r="CU41" s="156">
        <f t="shared" si="33"/>
        <v>0</v>
      </c>
      <c r="CV41" s="156">
        <f t="shared" si="33"/>
        <v>0</v>
      </c>
      <c r="CW41" s="156">
        <f t="shared" si="33"/>
        <v>0</v>
      </c>
      <c r="CX41" s="156">
        <f t="shared" si="33"/>
        <v>0</v>
      </c>
      <c r="CY41" s="156">
        <f t="shared" ref="CX41:CZ49" si="34">IF($A41&lt;CY$18,0,IF($A41=CY$18,CY$17,IF($A41&gt;(((CY$19-1)*CY$20)+CY$18),0,IF(ROUND(($A41-CY$18)/CY$20,0)=ROUND(($A41-CY$18)/CY$20,1),CY$17,0))))</f>
        <v>0</v>
      </c>
      <c r="CZ41" s="156">
        <f t="shared" si="34"/>
        <v>0</v>
      </c>
      <c r="DA41" s="159">
        <f t="shared" si="14"/>
        <v>0</v>
      </c>
      <c r="DB41" s="220"/>
      <c r="DC41" s="220"/>
      <c r="DD41" s="220">
        <f t="shared" si="15"/>
        <v>0</v>
      </c>
    </row>
    <row r="42" spans="1:108" x14ac:dyDescent="0.25">
      <c r="A42" s="24">
        <v>18</v>
      </c>
      <c r="B42" s="24">
        <f t="shared" si="25"/>
        <v>0</v>
      </c>
      <c r="C42" s="24">
        <f t="shared" si="25"/>
        <v>0</v>
      </c>
      <c r="D42" s="24">
        <f t="shared" si="25"/>
        <v>0</v>
      </c>
      <c r="E42" s="24">
        <f t="shared" si="25"/>
        <v>0</v>
      </c>
      <c r="F42" s="24">
        <f t="shared" si="25"/>
        <v>0</v>
      </c>
      <c r="G42" s="24">
        <f t="shared" si="25"/>
        <v>0</v>
      </c>
      <c r="H42" s="24">
        <f t="shared" si="25"/>
        <v>0</v>
      </c>
      <c r="I42" s="24">
        <f t="shared" si="25"/>
        <v>0</v>
      </c>
      <c r="J42" s="24">
        <f t="shared" si="25"/>
        <v>0</v>
      </c>
      <c r="K42" s="24">
        <f t="shared" si="25"/>
        <v>0</v>
      </c>
      <c r="L42" s="24">
        <f t="shared" si="26"/>
        <v>0</v>
      </c>
      <c r="M42" s="24">
        <f t="shared" si="26"/>
        <v>0</v>
      </c>
      <c r="N42" s="24">
        <f t="shared" si="26"/>
        <v>0</v>
      </c>
      <c r="O42" s="24">
        <f t="shared" si="26"/>
        <v>0</v>
      </c>
      <c r="P42" s="24">
        <f t="shared" si="26"/>
        <v>0</v>
      </c>
      <c r="Q42" s="24">
        <f t="shared" si="26"/>
        <v>0</v>
      </c>
      <c r="R42" s="24">
        <f t="shared" si="26"/>
        <v>0</v>
      </c>
      <c r="S42" s="24">
        <f t="shared" si="26"/>
        <v>0</v>
      </c>
      <c r="T42" s="27">
        <f t="shared" si="10"/>
        <v>0</v>
      </c>
      <c r="U42" s="59"/>
      <c r="V42" s="24">
        <v>18</v>
      </c>
      <c r="W42" s="24">
        <f t="shared" si="16"/>
        <v>0</v>
      </c>
      <c r="X42" s="24">
        <f t="shared" si="16"/>
        <v>0</v>
      </c>
      <c r="Y42" s="24">
        <f t="shared" si="16"/>
        <v>0</v>
      </c>
      <c r="Z42" s="24">
        <f t="shared" si="16"/>
        <v>0</v>
      </c>
      <c r="AA42" s="24">
        <f t="shared" si="17"/>
        <v>0</v>
      </c>
      <c r="AB42" s="24">
        <f t="shared" si="27"/>
        <v>0</v>
      </c>
      <c r="AC42" s="156">
        <f t="shared" si="27"/>
        <v>0</v>
      </c>
      <c r="AD42" s="24">
        <f t="shared" si="27"/>
        <v>0</v>
      </c>
      <c r="AE42" s="24">
        <f t="shared" si="27"/>
        <v>0</v>
      </c>
      <c r="AF42" s="24">
        <f t="shared" si="27"/>
        <v>0</v>
      </c>
      <c r="AG42" s="24">
        <f t="shared" si="27"/>
        <v>0</v>
      </c>
      <c r="AH42" s="24">
        <f t="shared" si="27"/>
        <v>0</v>
      </c>
      <c r="AI42" s="24">
        <f t="shared" si="27"/>
        <v>0</v>
      </c>
      <c r="AJ42" s="24">
        <f t="shared" si="27"/>
        <v>0</v>
      </c>
      <c r="AK42" s="24">
        <f t="shared" si="27"/>
        <v>0</v>
      </c>
      <c r="AL42" s="24">
        <f t="shared" si="27"/>
        <v>0</v>
      </c>
      <c r="AM42" s="24">
        <f t="shared" si="28"/>
        <v>0</v>
      </c>
      <c r="AN42" s="24">
        <f t="shared" si="28"/>
        <v>0</v>
      </c>
      <c r="AO42" s="24">
        <f t="shared" si="28"/>
        <v>0</v>
      </c>
      <c r="AP42" s="27">
        <f t="shared" si="11"/>
        <v>0</v>
      </c>
      <c r="AQ42" s="59"/>
      <c r="AR42" s="24">
        <v>18</v>
      </c>
      <c r="AS42" s="24">
        <f t="shared" si="19"/>
        <v>0</v>
      </c>
      <c r="AT42" s="24">
        <f t="shared" si="19"/>
        <v>0</v>
      </c>
      <c r="AU42" s="24">
        <f t="shared" si="19"/>
        <v>0</v>
      </c>
      <c r="AV42" s="24">
        <f t="shared" si="19"/>
        <v>0</v>
      </c>
      <c r="AW42" s="24">
        <f t="shared" si="20"/>
        <v>0</v>
      </c>
      <c r="AX42" s="24">
        <f t="shared" si="29"/>
        <v>0</v>
      </c>
      <c r="AY42" s="24">
        <f t="shared" si="29"/>
        <v>0</v>
      </c>
      <c r="AZ42" s="24">
        <f t="shared" si="29"/>
        <v>0</v>
      </c>
      <c r="BA42" s="24">
        <f t="shared" si="29"/>
        <v>0</v>
      </c>
      <c r="BB42" s="24">
        <f t="shared" si="29"/>
        <v>0</v>
      </c>
      <c r="BC42" s="24">
        <f t="shared" si="29"/>
        <v>0</v>
      </c>
      <c r="BD42" s="24">
        <f t="shared" si="29"/>
        <v>0</v>
      </c>
      <c r="BE42" s="24">
        <f t="shared" si="29"/>
        <v>0</v>
      </c>
      <c r="BF42" s="24">
        <f t="shared" si="29"/>
        <v>0</v>
      </c>
      <c r="BG42" s="24">
        <f t="shared" si="29"/>
        <v>0</v>
      </c>
      <c r="BH42" s="24">
        <f t="shared" si="30"/>
        <v>0</v>
      </c>
      <c r="BI42" s="24">
        <f t="shared" si="30"/>
        <v>0</v>
      </c>
      <c r="BJ42" s="24">
        <f t="shared" si="30"/>
        <v>0</v>
      </c>
      <c r="BK42" s="27">
        <f t="shared" si="12"/>
        <v>0</v>
      </c>
      <c r="BL42" s="59"/>
      <c r="BM42" s="24">
        <v>18</v>
      </c>
      <c r="BN42" s="24">
        <f t="shared" si="22"/>
        <v>0</v>
      </c>
      <c r="BO42" s="24">
        <f t="shared" si="22"/>
        <v>0</v>
      </c>
      <c r="BP42" s="24">
        <f t="shared" si="22"/>
        <v>0</v>
      </c>
      <c r="BQ42" s="24">
        <f t="shared" si="22"/>
        <v>0</v>
      </c>
      <c r="BR42" s="24">
        <f t="shared" si="23"/>
        <v>0</v>
      </c>
      <c r="BS42" s="24">
        <f t="shared" si="31"/>
        <v>0</v>
      </c>
      <c r="BT42" s="24">
        <f t="shared" si="31"/>
        <v>0</v>
      </c>
      <c r="BU42" s="24">
        <f t="shared" si="31"/>
        <v>0</v>
      </c>
      <c r="BV42" s="24">
        <f t="shared" si="31"/>
        <v>0</v>
      </c>
      <c r="BW42" s="24">
        <f t="shared" si="31"/>
        <v>0</v>
      </c>
      <c r="BX42" s="24">
        <f t="shared" si="31"/>
        <v>0</v>
      </c>
      <c r="BY42" s="24">
        <f t="shared" si="31"/>
        <v>0</v>
      </c>
      <c r="BZ42" s="24">
        <f t="shared" si="31"/>
        <v>0</v>
      </c>
      <c r="CA42" s="24">
        <f t="shared" si="31"/>
        <v>0</v>
      </c>
      <c r="CB42" s="24">
        <f t="shared" si="31"/>
        <v>0</v>
      </c>
      <c r="CC42" s="24">
        <f t="shared" si="32"/>
        <v>0</v>
      </c>
      <c r="CD42" s="24">
        <f t="shared" si="32"/>
        <v>0</v>
      </c>
      <c r="CE42" s="24">
        <f t="shared" si="32"/>
        <v>0</v>
      </c>
      <c r="CF42" s="27">
        <f t="shared" si="13"/>
        <v>0</v>
      </c>
      <c r="CG42" s="159"/>
      <c r="CH42" s="156">
        <v>18</v>
      </c>
      <c r="CI42" s="156">
        <f t="shared" si="33"/>
        <v>0</v>
      </c>
      <c r="CJ42" s="156">
        <f t="shared" si="33"/>
        <v>0</v>
      </c>
      <c r="CK42" s="156">
        <f t="shared" si="33"/>
        <v>0</v>
      </c>
      <c r="CL42" s="156">
        <f t="shared" si="33"/>
        <v>0</v>
      </c>
      <c r="CM42" s="156">
        <f t="shared" si="33"/>
        <v>0</v>
      </c>
      <c r="CN42" s="156">
        <f t="shared" si="33"/>
        <v>0</v>
      </c>
      <c r="CO42" s="156">
        <f t="shared" si="33"/>
        <v>0</v>
      </c>
      <c r="CP42" s="156">
        <f t="shared" si="33"/>
        <v>0</v>
      </c>
      <c r="CQ42" s="156">
        <f t="shared" si="33"/>
        <v>0</v>
      </c>
      <c r="CR42" s="156">
        <f t="shared" si="33"/>
        <v>0</v>
      </c>
      <c r="CS42" s="156">
        <f t="shared" si="33"/>
        <v>0</v>
      </c>
      <c r="CT42" s="156">
        <f t="shared" si="33"/>
        <v>0</v>
      </c>
      <c r="CU42" s="156">
        <f t="shared" si="33"/>
        <v>0</v>
      </c>
      <c r="CV42" s="156">
        <f t="shared" si="33"/>
        <v>0</v>
      </c>
      <c r="CW42" s="156">
        <f t="shared" si="33"/>
        <v>0</v>
      </c>
      <c r="CX42" s="156">
        <f t="shared" si="34"/>
        <v>0</v>
      </c>
      <c r="CY42" s="156">
        <f t="shared" si="34"/>
        <v>0</v>
      </c>
      <c r="CZ42" s="156">
        <f t="shared" si="34"/>
        <v>0</v>
      </c>
      <c r="DA42" s="159">
        <f t="shared" si="14"/>
        <v>0</v>
      </c>
      <c r="DB42" s="220"/>
      <c r="DC42" s="220"/>
      <c r="DD42" s="220">
        <f t="shared" si="15"/>
        <v>0</v>
      </c>
    </row>
    <row r="43" spans="1:108" x14ac:dyDescent="0.25">
      <c r="A43" s="24">
        <v>19</v>
      </c>
      <c r="B43" s="24">
        <f t="shared" si="25"/>
        <v>0</v>
      </c>
      <c r="C43" s="24">
        <f t="shared" si="25"/>
        <v>0</v>
      </c>
      <c r="D43" s="24">
        <f t="shared" si="25"/>
        <v>0</v>
      </c>
      <c r="E43" s="24">
        <f t="shared" si="25"/>
        <v>0</v>
      </c>
      <c r="F43" s="24">
        <f t="shared" si="25"/>
        <v>0</v>
      </c>
      <c r="G43" s="24">
        <f t="shared" si="25"/>
        <v>0</v>
      </c>
      <c r="H43" s="24">
        <f t="shared" si="25"/>
        <v>0</v>
      </c>
      <c r="I43" s="24">
        <f t="shared" si="25"/>
        <v>0</v>
      </c>
      <c r="J43" s="24">
        <f t="shared" si="25"/>
        <v>0</v>
      </c>
      <c r="K43" s="24">
        <f t="shared" si="25"/>
        <v>0</v>
      </c>
      <c r="L43" s="24">
        <f t="shared" si="26"/>
        <v>0</v>
      </c>
      <c r="M43" s="24">
        <f t="shared" si="26"/>
        <v>0</v>
      </c>
      <c r="N43" s="24">
        <f t="shared" si="26"/>
        <v>0</v>
      </c>
      <c r="O43" s="24">
        <f t="shared" si="26"/>
        <v>0</v>
      </c>
      <c r="P43" s="24">
        <f t="shared" si="26"/>
        <v>0</v>
      </c>
      <c r="Q43" s="24">
        <f t="shared" si="26"/>
        <v>0</v>
      </c>
      <c r="R43" s="24">
        <f t="shared" si="26"/>
        <v>0</v>
      </c>
      <c r="S43" s="24">
        <f t="shared" si="26"/>
        <v>0</v>
      </c>
      <c r="T43" s="27">
        <f t="shared" si="10"/>
        <v>0</v>
      </c>
      <c r="U43" s="59"/>
      <c r="V43" s="24">
        <v>19</v>
      </c>
      <c r="W43" s="24">
        <f t="shared" si="16"/>
        <v>0</v>
      </c>
      <c r="X43" s="24">
        <f t="shared" si="16"/>
        <v>0</v>
      </c>
      <c r="Y43" s="24">
        <f t="shared" si="16"/>
        <v>0</v>
      </c>
      <c r="Z43" s="24">
        <f t="shared" si="16"/>
        <v>0</v>
      </c>
      <c r="AA43" s="24">
        <f t="shared" si="17"/>
        <v>0</v>
      </c>
      <c r="AB43" s="24">
        <f t="shared" si="27"/>
        <v>0</v>
      </c>
      <c r="AC43" s="156">
        <f t="shared" si="27"/>
        <v>0</v>
      </c>
      <c r="AD43" s="24">
        <f t="shared" si="27"/>
        <v>0</v>
      </c>
      <c r="AE43" s="24">
        <f t="shared" si="27"/>
        <v>0</v>
      </c>
      <c r="AF43" s="24">
        <f t="shared" si="27"/>
        <v>0</v>
      </c>
      <c r="AG43" s="24">
        <f t="shared" si="27"/>
        <v>0</v>
      </c>
      <c r="AH43" s="24">
        <f t="shared" si="27"/>
        <v>0</v>
      </c>
      <c r="AI43" s="24">
        <f t="shared" si="27"/>
        <v>0</v>
      </c>
      <c r="AJ43" s="24">
        <f t="shared" si="27"/>
        <v>0</v>
      </c>
      <c r="AK43" s="24">
        <f t="shared" si="27"/>
        <v>0</v>
      </c>
      <c r="AL43" s="24">
        <f t="shared" si="27"/>
        <v>0</v>
      </c>
      <c r="AM43" s="24">
        <f t="shared" si="28"/>
        <v>0</v>
      </c>
      <c r="AN43" s="24">
        <f t="shared" si="28"/>
        <v>0</v>
      </c>
      <c r="AO43" s="24">
        <f t="shared" si="28"/>
        <v>0</v>
      </c>
      <c r="AP43" s="27">
        <f t="shared" si="11"/>
        <v>0</v>
      </c>
      <c r="AQ43" s="59"/>
      <c r="AR43" s="24">
        <v>19</v>
      </c>
      <c r="AS43" s="24">
        <f t="shared" si="19"/>
        <v>0</v>
      </c>
      <c r="AT43" s="24">
        <f t="shared" si="19"/>
        <v>0</v>
      </c>
      <c r="AU43" s="24">
        <f t="shared" si="19"/>
        <v>0</v>
      </c>
      <c r="AV43" s="24">
        <f t="shared" si="19"/>
        <v>0</v>
      </c>
      <c r="AW43" s="24">
        <f t="shared" si="20"/>
        <v>0</v>
      </c>
      <c r="AX43" s="24">
        <f t="shared" si="29"/>
        <v>0</v>
      </c>
      <c r="AY43" s="24">
        <f t="shared" si="29"/>
        <v>0</v>
      </c>
      <c r="AZ43" s="24">
        <f t="shared" si="29"/>
        <v>0</v>
      </c>
      <c r="BA43" s="24">
        <f t="shared" si="29"/>
        <v>0</v>
      </c>
      <c r="BB43" s="24">
        <f t="shared" si="29"/>
        <v>0</v>
      </c>
      <c r="BC43" s="24">
        <f t="shared" si="29"/>
        <v>0</v>
      </c>
      <c r="BD43" s="24">
        <f t="shared" si="29"/>
        <v>0</v>
      </c>
      <c r="BE43" s="24">
        <f t="shared" si="29"/>
        <v>0</v>
      </c>
      <c r="BF43" s="24">
        <f t="shared" si="29"/>
        <v>0</v>
      </c>
      <c r="BG43" s="24">
        <f t="shared" si="29"/>
        <v>0</v>
      </c>
      <c r="BH43" s="24">
        <f t="shared" si="30"/>
        <v>0</v>
      </c>
      <c r="BI43" s="24">
        <f t="shared" si="30"/>
        <v>0</v>
      </c>
      <c r="BJ43" s="24">
        <f t="shared" si="30"/>
        <v>0</v>
      </c>
      <c r="BK43" s="27">
        <f t="shared" si="12"/>
        <v>0</v>
      </c>
      <c r="BL43" s="59"/>
      <c r="BM43" s="24">
        <v>19</v>
      </c>
      <c r="BN43" s="24">
        <f t="shared" si="22"/>
        <v>0</v>
      </c>
      <c r="BO43" s="24">
        <f t="shared" si="22"/>
        <v>0</v>
      </c>
      <c r="BP43" s="24">
        <f t="shared" si="22"/>
        <v>0</v>
      </c>
      <c r="BQ43" s="24">
        <f t="shared" si="22"/>
        <v>0</v>
      </c>
      <c r="BR43" s="24">
        <f t="shared" si="23"/>
        <v>0</v>
      </c>
      <c r="BS43" s="24">
        <f t="shared" si="31"/>
        <v>0</v>
      </c>
      <c r="BT43" s="24">
        <f t="shared" si="31"/>
        <v>0</v>
      </c>
      <c r="BU43" s="24">
        <f t="shared" si="31"/>
        <v>0</v>
      </c>
      <c r="BV43" s="24">
        <f t="shared" si="31"/>
        <v>0</v>
      </c>
      <c r="BW43" s="24">
        <f t="shared" si="31"/>
        <v>0</v>
      </c>
      <c r="BX43" s="24">
        <f t="shared" si="31"/>
        <v>0</v>
      </c>
      <c r="BY43" s="24">
        <f t="shared" si="31"/>
        <v>0</v>
      </c>
      <c r="BZ43" s="24">
        <f t="shared" si="31"/>
        <v>0</v>
      </c>
      <c r="CA43" s="24">
        <f t="shared" si="31"/>
        <v>0</v>
      </c>
      <c r="CB43" s="24">
        <f t="shared" si="31"/>
        <v>0</v>
      </c>
      <c r="CC43" s="24">
        <f t="shared" si="32"/>
        <v>0</v>
      </c>
      <c r="CD43" s="24">
        <f t="shared" si="32"/>
        <v>0</v>
      </c>
      <c r="CE43" s="24">
        <f t="shared" si="32"/>
        <v>0</v>
      </c>
      <c r="CF43" s="27">
        <f t="shared" si="13"/>
        <v>0</v>
      </c>
      <c r="CG43" s="159"/>
      <c r="CH43" s="156">
        <v>19</v>
      </c>
      <c r="CI43" s="156">
        <f t="shared" si="33"/>
        <v>0</v>
      </c>
      <c r="CJ43" s="156">
        <f t="shared" si="33"/>
        <v>0</v>
      </c>
      <c r="CK43" s="156">
        <f t="shared" si="33"/>
        <v>0</v>
      </c>
      <c r="CL43" s="156">
        <f t="shared" si="33"/>
        <v>0</v>
      </c>
      <c r="CM43" s="156">
        <f t="shared" si="33"/>
        <v>0</v>
      </c>
      <c r="CN43" s="156">
        <f t="shared" si="33"/>
        <v>0</v>
      </c>
      <c r="CO43" s="156">
        <f t="shared" si="33"/>
        <v>0</v>
      </c>
      <c r="CP43" s="156">
        <f t="shared" si="33"/>
        <v>0</v>
      </c>
      <c r="CQ43" s="156">
        <f t="shared" si="33"/>
        <v>0</v>
      </c>
      <c r="CR43" s="156">
        <f t="shared" si="33"/>
        <v>0</v>
      </c>
      <c r="CS43" s="156">
        <f t="shared" si="33"/>
        <v>0</v>
      </c>
      <c r="CT43" s="156">
        <f t="shared" si="33"/>
        <v>0</v>
      </c>
      <c r="CU43" s="156">
        <f t="shared" si="33"/>
        <v>0</v>
      </c>
      <c r="CV43" s="156">
        <f t="shared" si="33"/>
        <v>0</v>
      </c>
      <c r="CW43" s="156">
        <f t="shared" si="33"/>
        <v>0</v>
      </c>
      <c r="CX43" s="156">
        <f t="shared" si="34"/>
        <v>0</v>
      </c>
      <c r="CY43" s="156">
        <f t="shared" si="34"/>
        <v>0</v>
      </c>
      <c r="CZ43" s="156">
        <f t="shared" si="34"/>
        <v>0</v>
      </c>
      <c r="DA43" s="159">
        <f t="shared" si="14"/>
        <v>0</v>
      </c>
      <c r="DB43" s="220"/>
      <c r="DC43" s="220"/>
      <c r="DD43" s="220">
        <f t="shared" si="15"/>
        <v>0</v>
      </c>
    </row>
    <row r="44" spans="1:108" x14ac:dyDescent="0.25">
      <c r="A44" s="24">
        <v>20</v>
      </c>
      <c r="B44" s="24">
        <f t="shared" si="25"/>
        <v>0</v>
      </c>
      <c r="C44" s="24">
        <f t="shared" si="25"/>
        <v>0</v>
      </c>
      <c r="D44" s="24">
        <f t="shared" si="25"/>
        <v>0</v>
      </c>
      <c r="E44" s="24">
        <f t="shared" si="25"/>
        <v>0</v>
      </c>
      <c r="F44" s="24">
        <f t="shared" si="25"/>
        <v>0</v>
      </c>
      <c r="G44" s="24">
        <f t="shared" si="25"/>
        <v>0</v>
      </c>
      <c r="H44" s="24">
        <f t="shared" si="25"/>
        <v>0</v>
      </c>
      <c r="I44" s="24">
        <f t="shared" si="25"/>
        <v>0</v>
      </c>
      <c r="J44" s="24">
        <f t="shared" si="25"/>
        <v>0</v>
      </c>
      <c r="K44" s="24">
        <f t="shared" si="25"/>
        <v>0</v>
      </c>
      <c r="L44" s="24">
        <f t="shared" si="26"/>
        <v>0</v>
      </c>
      <c r="M44" s="24">
        <f t="shared" si="26"/>
        <v>0</v>
      </c>
      <c r="N44" s="24">
        <f t="shared" si="26"/>
        <v>0</v>
      </c>
      <c r="O44" s="24">
        <f t="shared" si="26"/>
        <v>0</v>
      </c>
      <c r="P44" s="24">
        <f t="shared" si="26"/>
        <v>0</v>
      </c>
      <c r="Q44" s="24">
        <f t="shared" si="26"/>
        <v>0</v>
      </c>
      <c r="R44" s="24">
        <f t="shared" si="26"/>
        <v>0</v>
      </c>
      <c r="S44" s="24">
        <f t="shared" si="26"/>
        <v>0</v>
      </c>
      <c r="T44" s="27">
        <f t="shared" si="10"/>
        <v>0</v>
      </c>
      <c r="U44" s="59"/>
      <c r="V44" s="24">
        <v>20</v>
      </c>
      <c r="W44" s="24">
        <f t="shared" si="16"/>
        <v>0</v>
      </c>
      <c r="X44" s="24">
        <f t="shared" si="16"/>
        <v>0</v>
      </c>
      <c r="Y44" s="24">
        <f t="shared" si="16"/>
        <v>0</v>
      </c>
      <c r="Z44" s="24">
        <f t="shared" si="16"/>
        <v>0</v>
      </c>
      <c r="AA44" s="24">
        <f t="shared" si="17"/>
        <v>0</v>
      </c>
      <c r="AB44" s="24">
        <f t="shared" si="27"/>
        <v>0</v>
      </c>
      <c r="AC44" s="156">
        <f t="shared" si="27"/>
        <v>0</v>
      </c>
      <c r="AD44" s="24">
        <f t="shared" si="27"/>
        <v>0</v>
      </c>
      <c r="AE44" s="24">
        <f t="shared" si="27"/>
        <v>0</v>
      </c>
      <c r="AF44" s="24">
        <f t="shared" si="27"/>
        <v>0</v>
      </c>
      <c r="AG44" s="24">
        <f t="shared" si="27"/>
        <v>0</v>
      </c>
      <c r="AH44" s="24">
        <f t="shared" si="27"/>
        <v>0</v>
      </c>
      <c r="AI44" s="24">
        <f t="shared" si="27"/>
        <v>0</v>
      </c>
      <c r="AJ44" s="24">
        <f t="shared" si="27"/>
        <v>0</v>
      </c>
      <c r="AK44" s="24">
        <f t="shared" si="27"/>
        <v>0</v>
      </c>
      <c r="AL44" s="24">
        <f t="shared" si="27"/>
        <v>0</v>
      </c>
      <c r="AM44" s="24">
        <f t="shared" si="28"/>
        <v>0</v>
      </c>
      <c r="AN44" s="24">
        <f t="shared" si="28"/>
        <v>0</v>
      </c>
      <c r="AO44" s="24">
        <f t="shared" si="28"/>
        <v>0</v>
      </c>
      <c r="AP44" s="27">
        <f t="shared" si="11"/>
        <v>0</v>
      </c>
      <c r="AQ44" s="59"/>
      <c r="AR44" s="24">
        <v>20</v>
      </c>
      <c r="AS44" s="24">
        <f t="shared" si="19"/>
        <v>0</v>
      </c>
      <c r="AT44" s="24">
        <f t="shared" si="19"/>
        <v>0</v>
      </c>
      <c r="AU44" s="24">
        <f t="shared" si="19"/>
        <v>0</v>
      </c>
      <c r="AV44" s="24">
        <f t="shared" si="19"/>
        <v>0</v>
      </c>
      <c r="AW44" s="24">
        <f t="shared" si="20"/>
        <v>0</v>
      </c>
      <c r="AX44" s="24">
        <f t="shared" si="29"/>
        <v>0</v>
      </c>
      <c r="AY44" s="24">
        <f t="shared" si="29"/>
        <v>0</v>
      </c>
      <c r="AZ44" s="24">
        <f t="shared" si="29"/>
        <v>0</v>
      </c>
      <c r="BA44" s="24">
        <f t="shared" si="29"/>
        <v>0</v>
      </c>
      <c r="BB44" s="24">
        <f t="shared" si="29"/>
        <v>0</v>
      </c>
      <c r="BC44" s="24">
        <f t="shared" si="29"/>
        <v>0</v>
      </c>
      <c r="BD44" s="24">
        <f t="shared" si="29"/>
        <v>0</v>
      </c>
      <c r="BE44" s="24">
        <f t="shared" si="29"/>
        <v>0</v>
      </c>
      <c r="BF44" s="24">
        <f t="shared" si="29"/>
        <v>0</v>
      </c>
      <c r="BG44" s="24">
        <f t="shared" si="29"/>
        <v>0</v>
      </c>
      <c r="BH44" s="24">
        <f t="shared" si="30"/>
        <v>0</v>
      </c>
      <c r="BI44" s="24">
        <f t="shared" si="30"/>
        <v>0</v>
      </c>
      <c r="BJ44" s="24">
        <f t="shared" si="30"/>
        <v>0</v>
      </c>
      <c r="BK44" s="27">
        <f t="shared" si="12"/>
        <v>0</v>
      </c>
      <c r="BL44" s="59"/>
      <c r="BM44" s="24">
        <v>20</v>
      </c>
      <c r="BN44" s="24">
        <f t="shared" si="22"/>
        <v>0</v>
      </c>
      <c r="BO44" s="24">
        <f t="shared" si="22"/>
        <v>0</v>
      </c>
      <c r="BP44" s="24">
        <f t="shared" si="22"/>
        <v>0</v>
      </c>
      <c r="BQ44" s="24">
        <f t="shared" si="22"/>
        <v>0</v>
      </c>
      <c r="BR44" s="24">
        <f t="shared" si="23"/>
        <v>0</v>
      </c>
      <c r="BS44" s="24">
        <f t="shared" si="31"/>
        <v>0</v>
      </c>
      <c r="BT44" s="24">
        <f t="shared" si="31"/>
        <v>0</v>
      </c>
      <c r="BU44" s="24">
        <f t="shared" si="31"/>
        <v>0</v>
      </c>
      <c r="BV44" s="24">
        <f t="shared" si="31"/>
        <v>0</v>
      </c>
      <c r="BW44" s="24">
        <f t="shared" si="31"/>
        <v>0</v>
      </c>
      <c r="BX44" s="24">
        <f t="shared" si="31"/>
        <v>0</v>
      </c>
      <c r="BY44" s="24">
        <f t="shared" si="31"/>
        <v>0</v>
      </c>
      <c r="BZ44" s="24">
        <f t="shared" si="31"/>
        <v>0</v>
      </c>
      <c r="CA44" s="24">
        <f t="shared" si="31"/>
        <v>0</v>
      </c>
      <c r="CB44" s="24">
        <f t="shared" si="31"/>
        <v>0</v>
      </c>
      <c r="CC44" s="24">
        <f t="shared" si="32"/>
        <v>0</v>
      </c>
      <c r="CD44" s="24">
        <f t="shared" si="32"/>
        <v>0</v>
      </c>
      <c r="CE44" s="24">
        <f t="shared" si="32"/>
        <v>0</v>
      </c>
      <c r="CF44" s="27">
        <f t="shared" si="13"/>
        <v>0</v>
      </c>
      <c r="CG44" s="159"/>
      <c r="CH44" s="156">
        <v>20</v>
      </c>
      <c r="CI44" s="156">
        <f t="shared" si="33"/>
        <v>0</v>
      </c>
      <c r="CJ44" s="156">
        <f t="shared" si="33"/>
        <v>0</v>
      </c>
      <c r="CK44" s="156">
        <f t="shared" si="33"/>
        <v>0</v>
      </c>
      <c r="CL44" s="156">
        <f t="shared" si="33"/>
        <v>0</v>
      </c>
      <c r="CM44" s="156">
        <f t="shared" si="33"/>
        <v>0</v>
      </c>
      <c r="CN44" s="156">
        <f t="shared" si="33"/>
        <v>0</v>
      </c>
      <c r="CO44" s="156">
        <f t="shared" si="33"/>
        <v>0</v>
      </c>
      <c r="CP44" s="156">
        <f t="shared" si="33"/>
        <v>0</v>
      </c>
      <c r="CQ44" s="156">
        <f t="shared" si="33"/>
        <v>0</v>
      </c>
      <c r="CR44" s="156">
        <f t="shared" si="33"/>
        <v>0</v>
      </c>
      <c r="CS44" s="156">
        <f t="shared" si="33"/>
        <v>0</v>
      </c>
      <c r="CT44" s="156">
        <f t="shared" si="33"/>
        <v>0</v>
      </c>
      <c r="CU44" s="156">
        <f t="shared" si="33"/>
        <v>0</v>
      </c>
      <c r="CV44" s="156">
        <f t="shared" si="33"/>
        <v>0</v>
      </c>
      <c r="CW44" s="156">
        <f t="shared" si="33"/>
        <v>0</v>
      </c>
      <c r="CX44" s="156">
        <f t="shared" si="34"/>
        <v>0</v>
      </c>
      <c r="CY44" s="156">
        <f t="shared" si="34"/>
        <v>0</v>
      </c>
      <c r="CZ44" s="156">
        <f t="shared" si="34"/>
        <v>0</v>
      </c>
      <c r="DA44" s="159">
        <f t="shared" si="14"/>
        <v>0</v>
      </c>
      <c r="DB44" s="220"/>
      <c r="DC44" s="220"/>
      <c r="DD44" s="220">
        <f t="shared" si="15"/>
        <v>0</v>
      </c>
    </row>
    <row r="45" spans="1:108" x14ac:dyDescent="0.25">
      <c r="A45" s="24">
        <v>21</v>
      </c>
      <c r="B45" s="24">
        <f t="shared" si="25"/>
        <v>0</v>
      </c>
      <c r="C45" s="24">
        <f t="shared" si="25"/>
        <v>0</v>
      </c>
      <c r="D45" s="24">
        <f t="shared" si="25"/>
        <v>0</v>
      </c>
      <c r="E45" s="24">
        <f t="shared" si="25"/>
        <v>0</v>
      </c>
      <c r="F45" s="24">
        <f t="shared" si="25"/>
        <v>0</v>
      </c>
      <c r="G45" s="24">
        <f t="shared" si="25"/>
        <v>0</v>
      </c>
      <c r="H45" s="24">
        <f t="shared" si="25"/>
        <v>0</v>
      </c>
      <c r="I45" s="24">
        <f t="shared" si="25"/>
        <v>0</v>
      </c>
      <c r="J45" s="24">
        <f t="shared" si="25"/>
        <v>0</v>
      </c>
      <c r="K45" s="24">
        <f t="shared" si="25"/>
        <v>0</v>
      </c>
      <c r="L45" s="24">
        <f t="shared" si="26"/>
        <v>0</v>
      </c>
      <c r="M45" s="24">
        <f t="shared" si="26"/>
        <v>0</v>
      </c>
      <c r="N45" s="24">
        <f t="shared" si="26"/>
        <v>0</v>
      </c>
      <c r="O45" s="24">
        <f t="shared" si="26"/>
        <v>0</v>
      </c>
      <c r="P45" s="24">
        <f t="shared" si="26"/>
        <v>0</v>
      </c>
      <c r="Q45" s="24">
        <f t="shared" si="26"/>
        <v>0</v>
      </c>
      <c r="R45" s="24">
        <f t="shared" si="26"/>
        <v>0</v>
      </c>
      <c r="S45" s="24">
        <f t="shared" si="26"/>
        <v>0</v>
      </c>
      <c r="T45" s="27">
        <f t="shared" si="10"/>
        <v>0</v>
      </c>
      <c r="U45" s="59"/>
      <c r="V45" s="24">
        <v>21</v>
      </c>
      <c r="W45" s="24">
        <f t="shared" si="16"/>
        <v>0</v>
      </c>
      <c r="X45" s="24">
        <f t="shared" si="16"/>
        <v>0</v>
      </c>
      <c r="Y45" s="24">
        <f t="shared" si="16"/>
        <v>0</v>
      </c>
      <c r="Z45" s="24">
        <f t="shared" si="16"/>
        <v>0</v>
      </c>
      <c r="AA45" s="24">
        <f t="shared" si="17"/>
        <v>0</v>
      </c>
      <c r="AB45" s="24">
        <f t="shared" si="27"/>
        <v>0</v>
      </c>
      <c r="AC45" s="156">
        <f t="shared" si="27"/>
        <v>0</v>
      </c>
      <c r="AD45" s="24">
        <f t="shared" si="27"/>
        <v>0</v>
      </c>
      <c r="AE45" s="24">
        <f t="shared" si="27"/>
        <v>0</v>
      </c>
      <c r="AF45" s="24">
        <f t="shared" si="27"/>
        <v>0</v>
      </c>
      <c r="AG45" s="24">
        <f t="shared" si="27"/>
        <v>0</v>
      </c>
      <c r="AH45" s="24">
        <f t="shared" si="27"/>
        <v>0</v>
      </c>
      <c r="AI45" s="24">
        <f t="shared" si="27"/>
        <v>0</v>
      </c>
      <c r="AJ45" s="24">
        <f t="shared" si="27"/>
        <v>0</v>
      </c>
      <c r="AK45" s="24">
        <f t="shared" si="27"/>
        <v>0</v>
      </c>
      <c r="AL45" s="24">
        <f t="shared" si="27"/>
        <v>0</v>
      </c>
      <c r="AM45" s="24">
        <f t="shared" si="28"/>
        <v>0</v>
      </c>
      <c r="AN45" s="24">
        <f t="shared" si="28"/>
        <v>0</v>
      </c>
      <c r="AO45" s="24">
        <f t="shared" si="28"/>
        <v>0</v>
      </c>
      <c r="AP45" s="27">
        <f t="shared" si="11"/>
        <v>0</v>
      </c>
      <c r="AQ45" s="59"/>
      <c r="AR45" s="24">
        <v>21</v>
      </c>
      <c r="AS45" s="24">
        <f t="shared" si="19"/>
        <v>0</v>
      </c>
      <c r="AT45" s="24">
        <f t="shared" si="19"/>
        <v>0</v>
      </c>
      <c r="AU45" s="24">
        <f t="shared" si="19"/>
        <v>0</v>
      </c>
      <c r="AV45" s="24">
        <f t="shared" si="19"/>
        <v>0</v>
      </c>
      <c r="AW45" s="24">
        <f t="shared" si="20"/>
        <v>0</v>
      </c>
      <c r="AX45" s="24">
        <f t="shared" si="29"/>
        <v>0</v>
      </c>
      <c r="AY45" s="24">
        <f t="shared" si="29"/>
        <v>0</v>
      </c>
      <c r="AZ45" s="24">
        <f t="shared" si="29"/>
        <v>0</v>
      </c>
      <c r="BA45" s="24">
        <f t="shared" si="29"/>
        <v>0</v>
      </c>
      <c r="BB45" s="24">
        <f t="shared" si="29"/>
        <v>0</v>
      </c>
      <c r="BC45" s="24">
        <f t="shared" si="29"/>
        <v>0</v>
      </c>
      <c r="BD45" s="24">
        <f t="shared" si="29"/>
        <v>0</v>
      </c>
      <c r="BE45" s="24">
        <f t="shared" si="29"/>
        <v>0</v>
      </c>
      <c r="BF45" s="24">
        <f t="shared" si="29"/>
        <v>0</v>
      </c>
      <c r="BG45" s="24">
        <f t="shared" si="29"/>
        <v>0</v>
      </c>
      <c r="BH45" s="24">
        <f t="shared" si="30"/>
        <v>0</v>
      </c>
      <c r="BI45" s="24">
        <f t="shared" si="30"/>
        <v>0</v>
      </c>
      <c r="BJ45" s="24">
        <f t="shared" si="30"/>
        <v>0</v>
      </c>
      <c r="BK45" s="27">
        <f t="shared" si="12"/>
        <v>0</v>
      </c>
      <c r="BL45" s="59"/>
      <c r="BM45" s="24">
        <v>21</v>
      </c>
      <c r="BN45" s="24">
        <f t="shared" si="22"/>
        <v>0</v>
      </c>
      <c r="BO45" s="24">
        <f t="shared" si="22"/>
        <v>0</v>
      </c>
      <c r="BP45" s="24">
        <f t="shared" si="22"/>
        <v>0</v>
      </c>
      <c r="BQ45" s="24">
        <f t="shared" si="22"/>
        <v>0</v>
      </c>
      <c r="BR45" s="24">
        <f t="shared" si="23"/>
        <v>0</v>
      </c>
      <c r="BS45" s="24">
        <f t="shared" si="31"/>
        <v>0</v>
      </c>
      <c r="BT45" s="24">
        <f t="shared" si="31"/>
        <v>0</v>
      </c>
      <c r="BU45" s="24">
        <f t="shared" si="31"/>
        <v>0</v>
      </c>
      <c r="BV45" s="24">
        <f t="shared" si="31"/>
        <v>0</v>
      </c>
      <c r="BW45" s="24">
        <f t="shared" si="31"/>
        <v>0</v>
      </c>
      <c r="BX45" s="24">
        <f t="shared" si="31"/>
        <v>0</v>
      </c>
      <c r="BY45" s="24">
        <f t="shared" si="31"/>
        <v>0</v>
      </c>
      <c r="BZ45" s="24">
        <f t="shared" si="31"/>
        <v>0</v>
      </c>
      <c r="CA45" s="24">
        <f t="shared" si="31"/>
        <v>0</v>
      </c>
      <c r="CB45" s="24">
        <f t="shared" si="31"/>
        <v>0</v>
      </c>
      <c r="CC45" s="24">
        <f t="shared" si="32"/>
        <v>0</v>
      </c>
      <c r="CD45" s="24">
        <f t="shared" si="32"/>
        <v>0</v>
      </c>
      <c r="CE45" s="24">
        <f t="shared" si="32"/>
        <v>0</v>
      </c>
      <c r="CF45" s="27">
        <f t="shared" si="13"/>
        <v>0</v>
      </c>
      <c r="CG45" s="159"/>
      <c r="CH45" s="156">
        <v>21</v>
      </c>
      <c r="CI45" s="156">
        <f t="shared" si="33"/>
        <v>0</v>
      </c>
      <c r="CJ45" s="156">
        <f t="shared" si="33"/>
        <v>0</v>
      </c>
      <c r="CK45" s="156">
        <f t="shared" si="33"/>
        <v>0</v>
      </c>
      <c r="CL45" s="156">
        <f t="shared" si="33"/>
        <v>0</v>
      </c>
      <c r="CM45" s="156">
        <f t="shared" si="33"/>
        <v>0</v>
      </c>
      <c r="CN45" s="156">
        <f t="shared" si="33"/>
        <v>0</v>
      </c>
      <c r="CO45" s="156">
        <f t="shared" si="33"/>
        <v>0</v>
      </c>
      <c r="CP45" s="156">
        <f t="shared" si="33"/>
        <v>0</v>
      </c>
      <c r="CQ45" s="156">
        <f t="shared" si="33"/>
        <v>0</v>
      </c>
      <c r="CR45" s="156">
        <f t="shared" si="33"/>
        <v>0</v>
      </c>
      <c r="CS45" s="156">
        <f t="shared" si="33"/>
        <v>0</v>
      </c>
      <c r="CT45" s="156">
        <f t="shared" si="33"/>
        <v>0</v>
      </c>
      <c r="CU45" s="156">
        <f t="shared" si="33"/>
        <v>0</v>
      </c>
      <c r="CV45" s="156">
        <f t="shared" si="33"/>
        <v>0</v>
      </c>
      <c r="CW45" s="156">
        <f t="shared" si="33"/>
        <v>0</v>
      </c>
      <c r="CX45" s="156">
        <f t="shared" si="34"/>
        <v>0</v>
      </c>
      <c r="CY45" s="156">
        <f t="shared" si="34"/>
        <v>0</v>
      </c>
      <c r="CZ45" s="156">
        <f t="shared" si="34"/>
        <v>0</v>
      </c>
      <c r="DA45" s="159">
        <f t="shared" si="14"/>
        <v>0</v>
      </c>
      <c r="DB45" s="220"/>
      <c r="DC45" s="220"/>
      <c r="DD45" s="220">
        <f t="shared" si="15"/>
        <v>0</v>
      </c>
    </row>
    <row r="46" spans="1:108" x14ac:dyDescent="0.25">
      <c r="A46" s="24">
        <v>22</v>
      </c>
      <c r="B46" s="24">
        <f t="shared" si="25"/>
        <v>0</v>
      </c>
      <c r="C46" s="24">
        <f t="shared" si="25"/>
        <v>0</v>
      </c>
      <c r="D46" s="24">
        <f t="shared" si="25"/>
        <v>0</v>
      </c>
      <c r="E46" s="24">
        <f t="shared" si="25"/>
        <v>0</v>
      </c>
      <c r="F46" s="24">
        <f t="shared" si="25"/>
        <v>0</v>
      </c>
      <c r="G46" s="24">
        <f t="shared" si="25"/>
        <v>0</v>
      </c>
      <c r="H46" s="24">
        <f t="shared" si="25"/>
        <v>0</v>
      </c>
      <c r="I46" s="24">
        <f t="shared" si="25"/>
        <v>0</v>
      </c>
      <c r="J46" s="24">
        <f t="shared" si="25"/>
        <v>0</v>
      </c>
      <c r="K46" s="24">
        <f t="shared" si="25"/>
        <v>0</v>
      </c>
      <c r="L46" s="24">
        <f t="shared" si="26"/>
        <v>0</v>
      </c>
      <c r="M46" s="24">
        <f t="shared" si="26"/>
        <v>0</v>
      </c>
      <c r="N46" s="24">
        <f t="shared" si="26"/>
        <v>0</v>
      </c>
      <c r="O46" s="24">
        <f t="shared" si="26"/>
        <v>0</v>
      </c>
      <c r="P46" s="24">
        <f t="shared" si="26"/>
        <v>0</v>
      </c>
      <c r="Q46" s="24">
        <f t="shared" si="26"/>
        <v>0</v>
      </c>
      <c r="R46" s="24">
        <f t="shared" si="26"/>
        <v>0</v>
      </c>
      <c r="S46" s="24">
        <f t="shared" si="26"/>
        <v>0</v>
      </c>
      <c r="T46" s="27">
        <f t="shared" si="10"/>
        <v>0</v>
      </c>
      <c r="U46" s="59"/>
      <c r="V46" s="24">
        <v>22</v>
      </c>
      <c r="W46" s="24">
        <f t="shared" si="16"/>
        <v>0</v>
      </c>
      <c r="X46" s="24">
        <f t="shared" si="16"/>
        <v>0</v>
      </c>
      <c r="Y46" s="24">
        <f t="shared" si="16"/>
        <v>0</v>
      </c>
      <c r="Z46" s="24">
        <f t="shared" si="16"/>
        <v>0</v>
      </c>
      <c r="AA46" s="24">
        <f t="shared" si="17"/>
        <v>0</v>
      </c>
      <c r="AB46" s="24">
        <f t="shared" si="27"/>
        <v>0</v>
      </c>
      <c r="AC46" s="156">
        <f t="shared" si="27"/>
        <v>0</v>
      </c>
      <c r="AD46" s="24">
        <f t="shared" si="27"/>
        <v>0</v>
      </c>
      <c r="AE46" s="24">
        <f t="shared" si="27"/>
        <v>0</v>
      </c>
      <c r="AF46" s="24">
        <f t="shared" si="27"/>
        <v>0</v>
      </c>
      <c r="AG46" s="24">
        <f t="shared" si="27"/>
        <v>0</v>
      </c>
      <c r="AH46" s="24">
        <f t="shared" si="27"/>
        <v>0</v>
      </c>
      <c r="AI46" s="24">
        <f t="shared" si="27"/>
        <v>0</v>
      </c>
      <c r="AJ46" s="24">
        <f t="shared" si="27"/>
        <v>0</v>
      </c>
      <c r="AK46" s="24">
        <f t="shared" si="27"/>
        <v>0</v>
      </c>
      <c r="AL46" s="24">
        <f t="shared" si="27"/>
        <v>0</v>
      </c>
      <c r="AM46" s="24">
        <f t="shared" si="28"/>
        <v>0</v>
      </c>
      <c r="AN46" s="24">
        <f t="shared" si="28"/>
        <v>0</v>
      </c>
      <c r="AO46" s="24">
        <f t="shared" si="28"/>
        <v>0</v>
      </c>
      <c r="AP46" s="27">
        <f t="shared" si="11"/>
        <v>0</v>
      </c>
      <c r="AQ46" s="59"/>
      <c r="AR46" s="24">
        <v>22</v>
      </c>
      <c r="AS46" s="24">
        <f t="shared" si="19"/>
        <v>0</v>
      </c>
      <c r="AT46" s="24">
        <f t="shared" si="19"/>
        <v>0</v>
      </c>
      <c r="AU46" s="24">
        <f t="shared" si="19"/>
        <v>0</v>
      </c>
      <c r="AV46" s="24">
        <f t="shared" si="19"/>
        <v>0</v>
      </c>
      <c r="AW46" s="24">
        <f t="shared" si="20"/>
        <v>0</v>
      </c>
      <c r="AX46" s="24">
        <f t="shared" si="29"/>
        <v>0</v>
      </c>
      <c r="AY46" s="24">
        <f t="shared" si="29"/>
        <v>0</v>
      </c>
      <c r="AZ46" s="24">
        <f t="shared" si="29"/>
        <v>0</v>
      </c>
      <c r="BA46" s="24">
        <f t="shared" si="29"/>
        <v>0</v>
      </c>
      <c r="BB46" s="24">
        <f t="shared" si="29"/>
        <v>0</v>
      </c>
      <c r="BC46" s="24">
        <f t="shared" si="29"/>
        <v>0</v>
      </c>
      <c r="BD46" s="24">
        <f t="shared" si="29"/>
        <v>0</v>
      </c>
      <c r="BE46" s="24">
        <f t="shared" si="29"/>
        <v>0</v>
      </c>
      <c r="BF46" s="24">
        <f t="shared" si="29"/>
        <v>0</v>
      </c>
      <c r="BG46" s="24">
        <f t="shared" si="29"/>
        <v>0</v>
      </c>
      <c r="BH46" s="24">
        <f t="shared" si="30"/>
        <v>0</v>
      </c>
      <c r="BI46" s="24">
        <f t="shared" si="30"/>
        <v>0</v>
      </c>
      <c r="BJ46" s="24">
        <f t="shared" si="30"/>
        <v>0</v>
      </c>
      <c r="BK46" s="27">
        <f t="shared" si="12"/>
        <v>0</v>
      </c>
      <c r="BL46" s="59"/>
      <c r="BM46" s="24">
        <v>22</v>
      </c>
      <c r="BN46" s="24">
        <f t="shared" si="22"/>
        <v>0</v>
      </c>
      <c r="BO46" s="24">
        <f t="shared" si="22"/>
        <v>0</v>
      </c>
      <c r="BP46" s="24">
        <f t="shared" si="22"/>
        <v>0</v>
      </c>
      <c r="BQ46" s="24">
        <f t="shared" si="22"/>
        <v>0</v>
      </c>
      <c r="BR46" s="24">
        <f t="shared" si="23"/>
        <v>0</v>
      </c>
      <c r="BS46" s="24">
        <f t="shared" si="31"/>
        <v>0</v>
      </c>
      <c r="BT46" s="24">
        <f t="shared" si="31"/>
        <v>0</v>
      </c>
      <c r="BU46" s="24">
        <f t="shared" si="31"/>
        <v>0</v>
      </c>
      <c r="BV46" s="24">
        <f t="shared" si="31"/>
        <v>0</v>
      </c>
      <c r="BW46" s="24">
        <f t="shared" si="31"/>
        <v>0</v>
      </c>
      <c r="BX46" s="24">
        <f t="shared" si="31"/>
        <v>0</v>
      </c>
      <c r="BY46" s="24">
        <f t="shared" si="31"/>
        <v>0</v>
      </c>
      <c r="BZ46" s="24">
        <f t="shared" si="31"/>
        <v>0</v>
      </c>
      <c r="CA46" s="24">
        <f t="shared" si="31"/>
        <v>0</v>
      </c>
      <c r="CB46" s="24">
        <f t="shared" si="31"/>
        <v>0</v>
      </c>
      <c r="CC46" s="24">
        <f t="shared" si="32"/>
        <v>0</v>
      </c>
      <c r="CD46" s="24">
        <f t="shared" si="32"/>
        <v>0</v>
      </c>
      <c r="CE46" s="24">
        <f t="shared" si="32"/>
        <v>0</v>
      </c>
      <c r="CF46" s="27">
        <f t="shared" si="13"/>
        <v>0</v>
      </c>
      <c r="CG46" s="159"/>
      <c r="CH46" s="156">
        <v>22</v>
      </c>
      <c r="CI46" s="156">
        <f t="shared" si="33"/>
        <v>0</v>
      </c>
      <c r="CJ46" s="156">
        <f t="shared" si="33"/>
        <v>0</v>
      </c>
      <c r="CK46" s="156">
        <f t="shared" si="33"/>
        <v>0</v>
      </c>
      <c r="CL46" s="156">
        <f t="shared" si="33"/>
        <v>0</v>
      </c>
      <c r="CM46" s="156">
        <f t="shared" si="33"/>
        <v>0</v>
      </c>
      <c r="CN46" s="156">
        <f t="shared" si="33"/>
        <v>0</v>
      </c>
      <c r="CO46" s="156">
        <f t="shared" si="33"/>
        <v>0</v>
      </c>
      <c r="CP46" s="156">
        <f t="shared" si="33"/>
        <v>0</v>
      </c>
      <c r="CQ46" s="156">
        <f t="shared" si="33"/>
        <v>0</v>
      </c>
      <c r="CR46" s="156">
        <f t="shared" si="33"/>
        <v>0</v>
      </c>
      <c r="CS46" s="156">
        <f t="shared" si="33"/>
        <v>0</v>
      </c>
      <c r="CT46" s="156">
        <f t="shared" si="33"/>
        <v>0</v>
      </c>
      <c r="CU46" s="156">
        <f t="shared" si="33"/>
        <v>0</v>
      </c>
      <c r="CV46" s="156">
        <f t="shared" si="33"/>
        <v>0</v>
      </c>
      <c r="CW46" s="156">
        <f t="shared" si="33"/>
        <v>0</v>
      </c>
      <c r="CX46" s="156">
        <f t="shared" si="34"/>
        <v>0</v>
      </c>
      <c r="CY46" s="156">
        <f t="shared" si="34"/>
        <v>0</v>
      </c>
      <c r="CZ46" s="156">
        <f t="shared" si="34"/>
        <v>0</v>
      </c>
      <c r="DA46" s="159">
        <f t="shared" si="14"/>
        <v>0</v>
      </c>
      <c r="DB46" s="220"/>
      <c r="DC46" s="220"/>
      <c r="DD46" s="220">
        <f t="shared" si="15"/>
        <v>0</v>
      </c>
    </row>
    <row r="47" spans="1:108" x14ac:dyDescent="0.25">
      <c r="A47" s="24">
        <v>23</v>
      </c>
      <c r="B47" s="24">
        <f t="shared" si="25"/>
        <v>0</v>
      </c>
      <c r="C47" s="24">
        <f t="shared" si="25"/>
        <v>0</v>
      </c>
      <c r="D47" s="24">
        <f t="shared" si="25"/>
        <v>0</v>
      </c>
      <c r="E47" s="24">
        <f t="shared" si="25"/>
        <v>0</v>
      </c>
      <c r="F47" s="24">
        <f t="shared" si="25"/>
        <v>0</v>
      </c>
      <c r="G47" s="24">
        <f t="shared" si="25"/>
        <v>0</v>
      </c>
      <c r="H47" s="24">
        <f t="shared" si="25"/>
        <v>0</v>
      </c>
      <c r="I47" s="24">
        <f t="shared" si="25"/>
        <v>0</v>
      </c>
      <c r="J47" s="24">
        <f t="shared" si="25"/>
        <v>0</v>
      </c>
      <c r="K47" s="24">
        <f t="shared" si="25"/>
        <v>0</v>
      </c>
      <c r="L47" s="24">
        <f t="shared" si="26"/>
        <v>0</v>
      </c>
      <c r="M47" s="24">
        <f t="shared" si="26"/>
        <v>0</v>
      </c>
      <c r="N47" s="24">
        <f t="shared" si="26"/>
        <v>0</v>
      </c>
      <c r="O47" s="24">
        <f t="shared" si="26"/>
        <v>0</v>
      </c>
      <c r="P47" s="24">
        <f t="shared" si="26"/>
        <v>0</v>
      </c>
      <c r="Q47" s="24">
        <f t="shared" si="26"/>
        <v>0</v>
      </c>
      <c r="R47" s="24">
        <f t="shared" si="26"/>
        <v>0</v>
      </c>
      <c r="S47" s="24">
        <f t="shared" si="26"/>
        <v>0</v>
      </c>
      <c r="T47" s="27">
        <f t="shared" si="10"/>
        <v>0</v>
      </c>
      <c r="U47" s="59"/>
      <c r="V47" s="24">
        <v>23</v>
      </c>
      <c r="W47" s="24">
        <f t="shared" si="16"/>
        <v>0</v>
      </c>
      <c r="X47" s="24">
        <f t="shared" si="16"/>
        <v>0</v>
      </c>
      <c r="Y47" s="24">
        <f t="shared" si="16"/>
        <v>0</v>
      </c>
      <c r="Z47" s="24">
        <f t="shared" si="16"/>
        <v>0</v>
      </c>
      <c r="AA47" s="24">
        <f t="shared" si="17"/>
        <v>0</v>
      </c>
      <c r="AB47" s="24">
        <f t="shared" si="27"/>
        <v>0</v>
      </c>
      <c r="AC47" s="156">
        <f t="shared" si="27"/>
        <v>0</v>
      </c>
      <c r="AD47" s="24">
        <f t="shared" si="27"/>
        <v>0</v>
      </c>
      <c r="AE47" s="24">
        <f t="shared" si="27"/>
        <v>0</v>
      </c>
      <c r="AF47" s="24">
        <f t="shared" si="27"/>
        <v>0</v>
      </c>
      <c r="AG47" s="24">
        <f t="shared" si="27"/>
        <v>0</v>
      </c>
      <c r="AH47" s="24">
        <f t="shared" si="27"/>
        <v>0</v>
      </c>
      <c r="AI47" s="24">
        <f t="shared" si="27"/>
        <v>0</v>
      </c>
      <c r="AJ47" s="24">
        <f t="shared" si="27"/>
        <v>0</v>
      </c>
      <c r="AK47" s="24">
        <f t="shared" si="27"/>
        <v>0</v>
      </c>
      <c r="AL47" s="24">
        <f t="shared" si="27"/>
        <v>0</v>
      </c>
      <c r="AM47" s="24">
        <f t="shared" si="28"/>
        <v>0</v>
      </c>
      <c r="AN47" s="24">
        <f t="shared" si="28"/>
        <v>0</v>
      </c>
      <c r="AO47" s="24">
        <f t="shared" si="28"/>
        <v>0</v>
      </c>
      <c r="AP47" s="27">
        <f t="shared" si="11"/>
        <v>0</v>
      </c>
      <c r="AQ47" s="59"/>
      <c r="AR47" s="24">
        <v>23</v>
      </c>
      <c r="AS47" s="24">
        <f t="shared" si="19"/>
        <v>0</v>
      </c>
      <c r="AT47" s="24">
        <f t="shared" si="19"/>
        <v>0</v>
      </c>
      <c r="AU47" s="24">
        <f t="shared" si="19"/>
        <v>0</v>
      </c>
      <c r="AV47" s="24">
        <f t="shared" si="19"/>
        <v>0</v>
      </c>
      <c r="AW47" s="24">
        <f t="shared" si="20"/>
        <v>0</v>
      </c>
      <c r="AX47" s="24">
        <f t="shared" si="29"/>
        <v>0</v>
      </c>
      <c r="AY47" s="24">
        <f t="shared" si="29"/>
        <v>0</v>
      </c>
      <c r="AZ47" s="24">
        <f t="shared" si="29"/>
        <v>0</v>
      </c>
      <c r="BA47" s="24">
        <f t="shared" si="29"/>
        <v>0</v>
      </c>
      <c r="BB47" s="24">
        <f t="shared" si="29"/>
        <v>0</v>
      </c>
      <c r="BC47" s="24">
        <f t="shared" si="29"/>
        <v>0</v>
      </c>
      <c r="BD47" s="24">
        <f t="shared" si="29"/>
        <v>0</v>
      </c>
      <c r="BE47" s="24">
        <f t="shared" si="29"/>
        <v>0</v>
      </c>
      <c r="BF47" s="24">
        <f t="shared" si="29"/>
        <v>0</v>
      </c>
      <c r="BG47" s="24">
        <f t="shared" si="29"/>
        <v>0</v>
      </c>
      <c r="BH47" s="24">
        <f t="shared" si="30"/>
        <v>0</v>
      </c>
      <c r="BI47" s="24">
        <f t="shared" si="30"/>
        <v>0</v>
      </c>
      <c r="BJ47" s="24">
        <f t="shared" si="30"/>
        <v>0</v>
      </c>
      <c r="BK47" s="27">
        <f t="shared" si="12"/>
        <v>0</v>
      </c>
      <c r="BL47" s="59"/>
      <c r="BM47" s="24">
        <v>23</v>
      </c>
      <c r="BN47" s="24">
        <f t="shared" si="22"/>
        <v>0</v>
      </c>
      <c r="BO47" s="24">
        <f t="shared" si="22"/>
        <v>0</v>
      </c>
      <c r="BP47" s="24">
        <f t="shared" si="22"/>
        <v>0</v>
      </c>
      <c r="BQ47" s="24">
        <f t="shared" si="22"/>
        <v>0</v>
      </c>
      <c r="BR47" s="24">
        <f t="shared" si="23"/>
        <v>0</v>
      </c>
      <c r="BS47" s="24">
        <f t="shared" si="31"/>
        <v>0</v>
      </c>
      <c r="BT47" s="24">
        <f t="shared" si="31"/>
        <v>0</v>
      </c>
      <c r="BU47" s="24">
        <f t="shared" si="31"/>
        <v>0</v>
      </c>
      <c r="BV47" s="24">
        <f t="shared" si="31"/>
        <v>0</v>
      </c>
      <c r="BW47" s="24">
        <f t="shared" si="31"/>
        <v>0</v>
      </c>
      <c r="BX47" s="24">
        <f t="shared" si="31"/>
        <v>0</v>
      </c>
      <c r="BY47" s="24">
        <f t="shared" si="31"/>
        <v>0</v>
      </c>
      <c r="BZ47" s="24">
        <f t="shared" si="31"/>
        <v>0</v>
      </c>
      <c r="CA47" s="24">
        <f t="shared" si="31"/>
        <v>0</v>
      </c>
      <c r="CB47" s="24">
        <f t="shared" si="31"/>
        <v>0</v>
      </c>
      <c r="CC47" s="24">
        <f t="shared" si="32"/>
        <v>0</v>
      </c>
      <c r="CD47" s="24">
        <f t="shared" si="32"/>
        <v>0</v>
      </c>
      <c r="CE47" s="24">
        <f t="shared" si="32"/>
        <v>0</v>
      </c>
      <c r="CF47" s="27">
        <f t="shared" si="13"/>
        <v>0</v>
      </c>
      <c r="CG47" s="159"/>
      <c r="CH47" s="156">
        <v>23</v>
      </c>
      <c r="CI47" s="156">
        <f t="shared" si="33"/>
        <v>0</v>
      </c>
      <c r="CJ47" s="156">
        <f t="shared" si="33"/>
        <v>0</v>
      </c>
      <c r="CK47" s="156">
        <f t="shared" si="33"/>
        <v>0</v>
      </c>
      <c r="CL47" s="156">
        <f t="shared" si="33"/>
        <v>0</v>
      </c>
      <c r="CM47" s="156">
        <f t="shared" si="33"/>
        <v>0</v>
      </c>
      <c r="CN47" s="156">
        <f t="shared" si="33"/>
        <v>0</v>
      </c>
      <c r="CO47" s="156">
        <f t="shared" si="33"/>
        <v>0</v>
      </c>
      <c r="CP47" s="156">
        <f t="shared" si="33"/>
        <v>0</v>
      </c>
      <c r="CQ47" s="156">
        <f t="shared" si="33"/>
        <v>0</v>
      </c>
      <c r="CR47" s="156">
        <f t="shared" si="33"/>
        <v>0</v>
      </c>
      <c r="CS47" s="156">
        <f t="shared" si="33"/>
        <v>0</v>
      </c>
      <c r="CT47" s="156">
        <f t="shared" si="33"/>
        <v>0</v>
      </c>
      <c r="CU47" s="156">
        <f t="shared" si="33"/>
        <v>0</v>
      </c>
      <c r="CV47" s="156">
        <f t="shared" si="33"/>
        <v>0</v>
      </c>
      <c r="CW47" s="156">
        <f t="shared" si="33"/>
        <v>0</v>
      </c>
      <c r="CX47" s="156">
        <f t="shared" si="34"/>
        <v>0</v>
      </c>
      <c r="CY47" s="156">
        <f t="shared" si="34"/>
        <v>0</v>
      </c>
      <c r="CZ47" s="156">
        <f t="shared" si="34"/>
        <v>0</v>
      </c>
      <c r="DA47" s="159">
        <f t="shared" si="14"/>
        <v>0</v>
      </c>
      <c r="DB47" s="220"/>
      <c r="DC47" s="220"/>
      <c r="DD47" s="220">
        <f t="shared" si="15"/>
        <v>0</v>
      </c>
    </row>
    <row r="48" spans="1:108" x14ac:dyDescent="0.25">
      <c r="A48" s="24">
        <v>24</v>
      </c>
      <c r="B48" s="24">
        <f t="shared" si="25"/>
        <v>0</v>
      </c>
      <c r="C48" s="24">
        <f t="shared" si="25"/>
        <v>0</v>
      </c>
      <c r="D48" s="24">
        <f t="shared" si="25"/>
        <v>0</v>
      </c>
      <c r="E48" s="24">
        <f t="shared" si="25"/>
        <v>0</v>
      </c>
      <c r="F48" s="24">
        <f t="shared" si="25"/>
        <v>0</v>
      </c>
      <c r="G48" s="24">
        <f t="shared" si="25"/>
        <v>0</v>
      </c>
      <c r="H48" s="24">
        <f t="shared" si="25"/>
        <v>0</v>
      </c>
      <c r="I48" s="24">
        <f t="shared" si="25"/>
        <v>0</v>
      </c>
      <c r="J48" s="24">
        <f t="shared" si="25"/>
        <v>0</v>
      </c>
      <c r="K48" s="24">
        <f t="shared" si="25"/>
        <v>0</v>
      </c>
      <c r="L48" s="24">
        <f t="shared" si="26"/>
        <v>0</v>
      </c>
      <c r="M48" s="24">
        <f t="shared" si="26"/>
        <v>0</v>
      </c>
      <c r="N48" s="24">
        <f t="shared" si="26"/>
        <v>0</v>
      </c>
      <c r="O48" s="24">
        <f t="shared" si="26"/>
        <v>0</v>
      </c>
      <c r="P48" s="24">
        <f t="shared" si="26"/>
        <v>0</v>
      </c>
      <c r="Q48" s="24">
        <f t="shared" si="26"/>
        <v>0</v>
      </c>
      <c r="R48" s="24">
        <f t="shared" si="26"/>
        <v>0</v>
      </c>
      <c r="S48" s="24">
        <f t="shared" si="26"/>
        <v>0</v>
      </c>
      <c r="T48" s="27">
        <f t="shared" si="10"/>
        <v>0</v>
      </c>
      <c r="U48" s="59"/>
      <c r="V48" s="24">
        <v>24</v>
      </c>
      <c r="W48" s="24">
        <f t="shared" si="16"/>
        <v>0</v>
      </c>
      <c r="X48" s="24">
        <f t="shared" si="16"/>
        <v>0</v>
      </c>
      <c r="Y48" s="24">
        <f t="shared" si="16"/>
        <v>0</v>
      </c>
      <c r="Z48" s="24">
        <f t="shared" si="16"/>
        <v>0</v>
      </c>
      <c r="AA48" s="24">
        <f t="shared" si="17"/>
        <v>0</v>
      </c>
      <c r="AB48" s="24">
        <f t="shared" si="27"/>
        <v>0</v>
      </c>
      <c r="AC48" s="156">
        <f t="shared" si="27"/>
        <v>0</v>
      </c>
      <c r="AD48" s="24">
        <f t="shared" si="27"/>
        <v>0</v>
      </c>
      <c r="AE48" s="24">
        <f t="shared" si="27"/>
        <v>0</v>
      </c>
      <c r="AF48" s="24">
        <f t="shared" si="27"/>
        <v>0</v>
      </c>
      <c r="AG48" s="24">
        <f t="shared" si="27"/>
        <v>0</v>
      </c>
      <c r="AH48" s="24">
        <f t="shared" si="27"/>
        <v>0</v>
      </c>
      <c r="AI48" s="24">
        <f t="shared" si="27"/>
        <v>0</v>
      </c>
      <c r="AJ48" s="24">
        <f t="shared" si="27"/>
        <v>0</v>
      </c>
      <c r="AK48" s="24">
        <f t="shared" si="27"/>
        <v>0</v>
      </c>
      <c r="AL48" s="24">
        <f t="shared" si="27"/>
        <v>0</v>
      </c>
      <c r="AM48" s="24">
        <f t="shared" si="28"/>
        <v>0</v>
      </c>
      <c r="AN48" s="24">
        <f t="shared" si="28"/>
        <v>0</v>
      </c>
      <c r="AO48" s="24">
        <f t="shared" si="28"/>
        <v>0</v>
      </c>
      <c r="AP48" s="27">
        <f t="shared" si="11"/>
        <v>0</v>
      </c>
      <c r="AQ48" s="59"/>
      <c r="AR48" s="24">
        <v>24</v>
      </c>
      <c r="AS48" s="24">
        <f t="shared" si="19"/>
        <v>0</v>
      </c>
      <c r="AT48" s="24">
        <f t="shared" si="19"/>
        <v>0</v>
      </c>
      <c r="AU48" s="24">
        <f t="shared" si="19"/>
        <v>0</v>
      </c>
      <c r="AV48" s="24">
        <f t="shared" si="19"/>
        <v>0</v>
      </c>
      <c r="AW48" s="24">
        <f t="shared" si="20"/>
        <v>0</v>
      </c>
      <c r="AX48" s="24">
        <f t="shared" si="29"/>
        <v>0</v>
      </c>
      <c r="AY48" s="24">
        <f t="shared" si="29"/>
        <v>0</v>
      </c>
      <c r="AZ48" s="24">
        <f t="shared" si="29"/>
        <v>0</v>
      </c>
      <c r="BA48" s="24">
        <f t="shared" si="29"/>
        <v>0</v>
      </c>
      <c r="BB48" s="24">
        <f t="shared" si="29"/>
        <v>0</v>
      </c>
      <c r="BC48" s="24">
        <f t="shared" si="29"/>
        <v>0</v>
      </c>
      <c r="BD48" s="24">
        <f t="shared" si="29"/>
        <v>0</v>
      </c>
      <c r="BE48" s="24">
        <f t="shared" si="29"/>
        <v>0</v>
      </c>
      <c r="BF48" s="24">
        <f t="shared" si="29"/>
        <v>0</v>
      </c>
      <c r="BG48" s="24">
        <f t="shared" si="29"/>
        <v>0</v>
      </c>
      <c r="BH48" s="24">
        <f t="shared" si="30"/>
        <v>0</v>
      </c>
      <c r="BI48" s="24">
        <f t="shared" si="30"/>
        <v>0</v>
      </c>
      <c r="BJ48" s="24">
        <f t="shared" si="30"/>
        <v>0</v>
      </c>
      <c r="BK48" s="27">
        <f t="shared" si="12"/>
        <v>0</v>
      </c>
      <c r="BL48" s="59"/>
      <c r="BM48" s="24">
        <v>24</v>
      </c>
      <c r="BN48" s="24">
        <f t="shared" si="22"/>
        <v>0</v>
      </c>
      <c r="BO48" s="24">
        <f t="shared" si="22"/>
        <v>0</v>
      </c>
      <c r="BP48" s="24">
        <f t="shared" si="22"/>
        <v>0</v>
      </c>
      <c r="BQ48" s="24">
        <f t="shared" si="22"/>
        <v>0</v>
      </c>
      <c r="BR48" s="24">
        <f t="shared" si="23"/>
        <v>0</v>
      </c>
      <c r="BS48" s="24">
        <f t="shared" si="31"/>
        <v>0</v>
      </c>
      <c r="BT48" s="24">
        <f t="shared" si="31"/>
        <v>0</v>
      </c>
      <c r="BU48" s="24">
        <f t="shared" si="31"/>
        <v>0</v>
      </c>
      <c r="BV48" s="24">
        <f t="shared" si="31"/>
        <v>0</v>
      </c>
      <c r="BW48" s="24">
        <f t="shared" si="31"/>
        <v>0</v>
      </c>
      <c r="BX48" s="24">
        <f t="shared" si="31"/>
        <v>0</v>
      </c>
      <c r="BY48" s="24">
        <f t="shared" si="31"/>
        <v>0</v>
      </c>
      <c r="BZ48" s="24">
        <f t="shared" si="31"/>
        <v>0</v>
      </c>
      <c r="CA48" s="24">
        <f t="shared" si="31"/>
        <v>0</v>
      </c>
      <c r="CB48" s="24">
        <f t="shared" si="31"/>
        <v>0</v>
      </c>
      <c r="CC48" s="24">
        <f t="shared" si="32"/>
        <v>0</v>
      </c>
      <c r="CD48" s="24">
        <f t="shared" si="32"/>
        <v>0</v>
      </c>
      <c r="CE48" s="24">
        <f t="shared" si="32"/>
        <v>0</v>
      </c>
      <c r="CF48" s="27">
        <f t="shared" si="13"/>
        <v>0</v>
      </c>
      <c r="CG48" s="159"/>
      <c r="CH48" s="156">
        <v>24</v>
      </c>
      <c r="CI48" s="156">
        <f t="shared" si="33"/>
        <v>0</v>
      </c>
      <c r="CJ48" s="156">
        <f t="shared" si="33"/>
        <v>0</v>
      </c>
      <c r="CK48" s="156">
        <f t="shared" si="33"/>
        <v>0</v>
      </c>
      <c r="CL48" s="156">
        <f t="shared" si="33"/>
        <v>0</v>
      </c>
      <c r="CM48" s="156">
        <f t="shared" si="33"/>
        <v>0</v>
      </c>
      <c r="CN48" s="156">
        <f t="shared" si="33"/>
        <v>0</v>
      </c>
      <c r="CO48" s="156">
        <f t="shared" si="33"/>
        <v>0</v>
      </c>
      <c r="CP48" s="156">
        <f t="shared" si="33"/>
        <v>0</v>
      </c>
      <c r="CQ48" s="156">
        <f t="shared" si="33"/>
        <v>0</v>
      </c>
      <c r="CR48" s="156">
        <f t="shared" si="33"/>
        <v>0</v>
      </c>
      <c r="CS48" s="156">
        <f t="shared" si="33"/>
        <v>0</v>
      </c>
      <c r="CT48" s="156">
        <f t="shared" si="33"/>
        <v>0</v>
      </c>
      <c r="CU48" s="156">
        <f t="shared" si="33"/>
        <v>0</v>
      </c>
      <c r="CV48" s="156">
        <f t="shared" si="33"/>
        <v>0</v>
      </c>
      <c r="CW48" s="156">
        <f t="shared" si="33"/>
        <v>0</v>
      </c>
      <c r="CX48" s="156">
        <f t="shared" si="34"/>
        <v>0</v>
      </c>
      <c r="CY48" s="156">
        <f t="shared" si="34"/>
        <v>0</v>
      </c>
      <c r="CZ48" s="156">
        <f t="shared" si="34"/>
        <v>0</v>
      </c>
      <c r="DA48" s="159">
        <f t="shared" si="14"/>
        <v>0</v>
      </c>
      <c r="DB48" s="220"/>
      <c r="DC48" s="220"/>
      <c r="DD48" s="220">
        <f t="shared" si="15"/>
        <v>0</v>
      </c>
    </row>
    <row r="49" spans="1:108" x14ac:dyDescent="0.25">
      <c r="A49" s="24">
        <v>25</v>
      </c>
      <c r="B49" s="24">
        <f t="shared" si="25"/>
        <v>0</v>
      </c>
      <c r="C49" s="24">
        <f t="shared" si="25"/>
        <v>0</v>
      </c>
      <c r="D49" s="24">
        <f t="shared" si="25"/>
        <v>0</v>
      </c>
      <c r="E49" s="24">
        <f t="shared" si="25"/>
        <v>0</v>
      </c>
      <c r="F49" s="24">
        <f t="shared" si="25"/>
        <v>0</v>
      </c>
      <c r="G49" s="24">
        <f t="shared" si="25"/>
        <v>0</v>
      </c>
      <c r="H49" s="24">
        <f t="shared" si="25"/>
        <v>0</v>
      </c>
      <c r="I49" s="24">
        <f t="shared" si="25"/>
        <v>0</v>
      </c>
      <c r="J49" s="24">
        <f t="shared" si="25"/>
        <v>0</v>
      </c>
      <c r="K49" s="24">
        <f t="shared" si="25"/>
        <v>0</v>
      </c>
      <c r="L49" s="24">
        <f t="shared" si="26"/>
        <v>0</v>
      </c>
      <c r="M49" s="24">
        <f t="shared" si="26"/>
        <v>0</v>
      </c>
      <c r="N49" s="24">
        <f t="shared" si="26"/>
        <v>0</v>
      </c>
      <c r="O49" s="24">
        <f t="shared" si="26"/>
        <v>0</v>
      </c>
      <c r="P49" s="24">
        <f t="shared" si="26"/>
        <v>0</v>
      </c>
      <c r="Q49" s="24">
        <f t="shared" si="26"/>
        <v>0</v>
      </c>
      <c r="R49" s="24">
        <f t="shared" si="26"/>
        <v>0</v>
      </c>
      <c r="S49" s="24">
        <f t="shared" si="26"/>
        <v>0</v>
      </c>
      <c r="T49" s="27">
        <f t="shared" si="10"/>
        <v>0</v>
      </c>
      <c r="U49" s="59"/>
      <c r="V49" s="24">
        <v>25</v>
      </c>
      <c r="W49" s="24">
        <f t="shared" si="16"/>
        <v>0</v>
      </c>
      <c r="X49" s="24">
        <f t="shared" si="16"/>
        <v>0</v>
      </c>
      <c r="Y49" s="24">
        <f t="shared" si="16"/>
        <v>0</v>
      </c>
      <c r="Z49" s="24">
        <f t="shared" si="16"/>
        <v>0</v>
      </c>
      <c r="AA49" s="24">
        <f t="shared" si="17"/>
        <v>0</v>
      </c>
      <c r="AB49" s="24">
        <f t="shared" si="27"/>
        <v>0</v>
      </c>
      <c r="AC49" s="156">
        <f t="shared" si="27"/>
        <v>0</v>
      </c>
      <c r="AD49" s="24">
        <f t="shared" si="27"/>
        <v>0</v>
      </c>
      <c r="AE49" s="24">
        <f t="shared" si="27"/>
        <v>0</v>
      </c>
      <c r="AF49" s="24">
        <f t="shared" si="27"/>
        <v>0</v>
      </c>
      <c r="AG49" s="24">
        <f t="shared" si="27"/>
        <v>0</v>
      </c>
      <c r="AH49" s="24">
        <f t="shared" si="27"/>
        <v>0</v>
      </c>
      <c r="AI49" s="24">
        <f t="shared" si="27"/>
        <v>0</v>
      </c>
      <c r="AJ49" s="24">
        <f t="shared" si="27"/>
        <v>0</v>
      </c>
      <c r="AK49" s="24">
        <f t="shared" si="27"/>
        <v>0</v>
      </c>
      <c r="AL49" s="24">
        <f t="shared" si="27"/>
        <v>0</v>
      </c>
      <c r="AM49" s="24">
        <f t="shared" si="28"/>
        <v>0</v>
      </c>
      <c r="AN49" s="24">
        <f t="shared" si="28"/>
        <v>0</v>
      </c>
      <c r="AO49" s="24">
        <f t="shared" si="28"/>
        <v>0</v>
      </c>
      <c r="AP49" s="27">
        <f t="shared" si="11"/>
        <v>0</v>
      </c>
      <c r="AQ49" s="59"/>
      <c r="AR49" s="24">
        <v>25</v>
      </c>
      <c r="AS49" s="24">
        <f t="shared" si="19"/>
        <v>0</v>
      </c>
      <c r="AT49" s="24">
        <f t="shared" si="19"/>
        <v>0</v>
      </c>
      <c r="AU49" s="24">
        <f t="shared" si="19"/>
        <v>0</v>
      </c>
      <c r="AV49" s="24">
        <f t="shared" si="19"/>
        <v>0</v>
      </c>
      <c r="AW49" s="24">
        <f t="shared" si="20"/>
        <v>0</v>
      </c>
      <c r="AX49" s="24">
        <f t="shared" si="29"/>
        <v>0</v>
      </c>
      <c r="AY49" s="24">
        <f t="shared" si="29"/>
        <v>0</v>
      </c>
      <c r="AZ49" s="24">
        <f t="shared" si="29"/>
        <v>0</v>
      </c>
      <c r="BA49" s="24">
        <f t="shared" si="29"/>
        <v>0</v>
      </c>
      <c r="BB49" s="24">
        <f t="shared" si="29"/>
        <v>0</v>
      </c>
      <c r="BC49" s="24">
        <f t="shared" si="29"/>
        <v>0</v>
      </c>
      <c r="BD49" s="24">
        <f t="shared" si="29"/>
        <v>0</v>
      </c>
      <c r="BE49" s="24">
        <f t="shared" si="29"/>
        <v>0</v>
      </c>
      <c r="BF49" s="24">
        <f t="shared" si="29"/>
        <v>0</v>
      </c>
      <c r="BG49" s="24">
        <f t="shared" si="29"/>
        <v>0</v>
      </c>
      <c r="BH49" s="24">
        <f t="shared" si="30"/>
        <v>0</v>
      </c>
      <c r="BI49" s="24">
        <f t="shared" si="30"/>
        <v>0</v>
      </c>
      <c r="BJ49" s="24">
        <f t="shared" si="30"/>
        <v>0</v>
      </c>
      <c r="BK49" s="27">
        <f t="shared" si="12"/>
        <v>0</v>
      </c>
      <c r="BL49" s="59"/>
      <c r="BM49" s="24">
        <v>25</v>
      </c>
      <c r="BN49" s="24">
        <f t="shared" si="22"/>
        <v>0</v>
      </c>
      <c r="BO49" s="24">
        <f t="shared" si="22"/>
        <v>0</v>
      </c>
      <c r="BP49" s="24">
        <f t="shared" si="22"/>
        <v>0</v>
      </c>
      <c r="BQ49" s="24">
        <f t="shared" si="22"/>
        <v>0</v>
      </c>
      <c r="BR49" s="24">
        <f t="shared" si="23"/>
        <v>0</v>
      </c>
      <c r="BS49" s="24">
        <f t="shared" si="31"/>
        <v>0</v>
      </c>
      <c r="BT49" s="24">
        <f t="shared" si="31"/>
        <v>0</v>
      </c>
      <c r="BU49" s="24">
        <f t="shared" si="31"/>
        <v>0</v>
      </c>
      <c r="BV49" s="24">
        <f t="shared" si="31"/>
        <v>0</v>
      </c>
      <c r="BW49" s="24">
        <f t="shared" si="31"/>
        <v>0</v>
      </c>
      <c r="BX49" s="24">
        <f t="shared" si="31"/>
        <v>0</v>
      </c>
      <c r="BY49" s="24">
        <f t="shared" si="31"/>
        <v>0</v>
      </c>
      <c r="BZ49" s="24">
        <f t="shared" si="31"/>
        <v>0</v>
      </c>
      <c r="CA49" s="24">
        <f t="shared" si="31"/>
        <v>0</v>
      </c>
      <c r="CB49" s="24">
        <f t="shared" si="31"/>
        <v>0</v>
      </c>
      <c r="CC49" s="24">
        <f t="shared" si="32"/>
        <v>0</v>
      </c>
      <c r="CD49" s="24">
        <f t="shared" si="32"/>
        <v>0</v>
      </c>
      <c r="CE49" s="24">
        <f t="shared" si="32"/>
        <v>0</v>
      </c>
      <c r="CF49" s="27">
        <f t="shared" si="13"/>
        <v>0</v>
      </c>
      <c r="CG49" s="159"/>
      <c r="CH49" s="156">
        <v>25</v>
      </c>
      <c r="CI49" s="156">
        <f t="shared" si="33"/>
        <v>0</v>
      </c>
      <c r="CJ49" s="156">
        <f t="shared" si="33"/>
        <v>0</v>
      </c>
      <c r="CK49" s="156">
        <f t="shared" si="33"/>
        <v>0</v>
      </c>
      <c r="CL49" s="156">
        <f t="shared" si="33"/>
        <v>0</v>
      </c>
      <c r="CM49" s="156">
        <f t="shared" si="33"/>
        <v>0</v>
      </c>
      <c r="CN49" s="156">
        <f t="shared" si="33"/>
        <v>0</v>
      </c>
      <c r="CO49" s="156">
        <f t="shared" si="33"/>
        <v>0</v>
      </c>
      <c r="CP49" s="156">
        <f t="shared" si="33"/>
        <v>0</v>
      </c>
      <c r="CQ49" s="156">
        <f t="shared" si="33"/>
        <v>0</v>
      </c>
      <c r="CR49" s="156">
        <f t="shared" si="33"/>
        <v>0</v>
      </c>
      <c r="CS49" s="156">
        <f t="shared" si="33"/>
        <v>0</v>
      </c>
      <c r="CT49" s="156">
        <f t="shared" si="33"/>
        <v>0</v>
      </c>
      <c r="CU49" s="156">
        <f t="shared" si="33"/>
        <v>0</v>
      </c>
      <c r="CV49" s="156">
        <f t="shared" si="33"/>
        <v>0</v>
      </c>
      <c r="CW49" s="156">
        <f t="shared" si="33"/>
        <v>0</v>
      </c>
      <c r="CX49" s="156">
        <f t="shared" si="34"/>
        <v>0</v>
      </c>
      <c r="CY49" s="156">
        <f t="shared" si="34"/>
        <v>0</v>
      </c>
      <c r="CZ49" s="156">
        <f t="shared" si="34"/>
        <v>0</v>
      </c>
      <c r="DA49" s="159">
        <f t="shared" si="14"/>
        <v>0</v>
      </c>
      <c r="DB49" s="220"/>
      <c r="DC49" s="220"/>
      <c r="DD49" s="220">
        <f t="shared" si="15"/>
        <v>0</v>
      </c>
    </row>
    <row r="50" spans="1:108" ht="15.75" thickBot="1" x14ac:dyDescent="0.3">
      <c r="A50" s="23"/>
      <c r="B50" s="24"/>
      <c r="C50" s="24"/>
      <c r="D50" s="24"/>
      <c r="E50" s="24"/>
      <c r="F50" s="24"/>
      <c r="G50" s="24"/>
      <c r="H50" s="24"/>
      <c r="I50" s="24"/>
      <c r="J50" s="24"/>
      <c r="K50" s="24"/>
      <c r="L50" s="24"/>
      <c r="M50" s="24"/>
      <c r="N50" s="24"/>
      <c r="O50" s="24"/>
      <c r="P50" s="24"/>
      <c r="Q50" s="24"/>
      <c r="R50" s="24"/>
      <c r="S50" s="24"/>
      <c r="T50" s="27">
        <f>SUM(T25:T49)</f>
        <v>211500</v>
      </c>
      <c r="U50" s="59"/>
      <c r="V50" s="23"/>
      <c r="W50" s="24"/>
      <c r="X50" s="24"/>
      <c r="Y50" s="24"/>
      <c r="Z50" s="24"/>
      <c r="AA50" s="24"/>
      <c r="AB50" s="24"/>
      <c r="AC50" s="24"/>
      <c r="AD50" s="24"/>
      <c r="AE50" s="24"/>
      <c r="AF50" s="24"/>
      <c r="AG50" s="24"/>
      <c r="AH50" s="24"/>
      <c r="AI50" s="24"/>
      <c r="AJ50" s="24"/>
      <c r="AK50" s="24"/>
      <c r="AL50" s="24"/>
      <c r="AM50" s="24"/>
      <c r="AN50" s="24"/>
      <c r="AO50" s="24"/>
      <c r="AP50" s="27">
        <f>SUM(AP25:AP49)</f>
        <v>246750</v>
      </c>
      <c r="AQ50" s="59"/>
      <c r="AR50" s="23"/>
      <c r="AS50" s="24"/>
      <c r="AT50" s="24"/>
      <c r="AU50" s="24"/>
      <c r="AV50" s="24"/>
      <c r="AW50" s="24"/>
      <c r="AX50" s="24"/>
      <c r="AY50" s="24"/>
      <c r="AZ50" s="24"/>
      <c r="BA50" s="24"/>
      <c r="BB50" s="24"/>
      <c r="BC50" s="24"/>
      <c r="BD50" s="24"/>
      <c r="BE50" s="24"/>
      <c r="BF50" s="24"/>
      <c r="BG50" s="24"/>
      <c r="BH50" s="24"/>
      <c r="BI50" s="24"/>
      <c r="BJ50" s="24"/>
      <c r="BK50" s="27">
        <f>SUM(BK25:BK49)</f>
        <v>537500</v>
      </c>
      <c r="BL50" s="59"/>
      <c r="BM50" s="23"/>
      <c r="BN50" s="24"/>
      <c r="BO50" s="24"/>
      <c r="BP50" s="24"/>
      <c r="BQ50" s="24"/>
      <c r="BR50" s="24"/>
      <c r="BS50" s="24"/>
      <c r="BT50" s="24"/>
      <c r="BU50" s="24"/>
      <c r="BV50" s="24"/>
      <c r="BW50" s="24"/>
      <c r="BX50" s="24"/>
      <c r="BY50" s="24"/>
      <c r="BZ50" s="24"/>
      <c r="CA50" s="24"/>
      <c r="CB50" s="24"/>
      <c r="CC50" s="24"/>
      <c r="CD50" s="24"/>
      <c r="CE50" s="24"/>
      <c r="CF50" s="27">
        <f>SUM(CF25:CF49)</f>
        <v>52000</v>
      </c>
      <c r="CG50" s="159"/>
      <c r="CH50" s="155"/>
      <c r="CI50" s="156"/>
      <c r="CJ50" s="156"/>
      <c r="CK50" s="156"/>
      <c r="CL50" s="156"/>
      <c r="CM50" s="156"/>
      <c r="CN50" s="156"/>
      <c r="CO50" s="156"/>
      <c r="CP50" s="156"/>
      <c r="CQ50" s="156"/>
      <c r="CR50" s="156"/>
      <c r="CS50" s="156"/>
      <c r="CT50" s="156"/>
      <c r="CU50" s="156"/>
      <c r="CV50" s="156"/>
      <c r="CW50" s="156"/>
      <c r="CX50" s="156"/>
      <c r="CY50" s="156"/>
      <c r="CZ50" s="156"/>
      <c r="DA50" s="159">
        <f>SUM(DA25:DA49)</f>
        <v>605000</v>
      </c>
      <c r="DB50" s="220"/>
      <c r="DC50" s="220"/>
      <c r="DD50" s="220">
        <f>SUM(DD25:DD49)</f>
        <v>1652750</v>
      </c>
    </row>
    <row r="51" spans="1:108" ht="15" customHeight="1" x14ac:dyDescent="0.25">
      <c r="R51" s="273" t="s">
        <v>32</v>
      </c>
      <c r="S51" s="55">
        <v>7.0000000000000007E-2</v>
      </c>
      <c r="T51" s="51">
        <f>NPV(S51,T25:T49)</f>
        <v>185014.2811313562</v>
      </c>
      <c r="U51" s="22"/>
      <c r="AN51" s="273" t="s">
        <v>32</v>
      </c>
      <c r="AO51" s="47">
        <v>7.0000000000000007E-2</v>
      </c>
      <c r="AP51" s="28">
        <f>NPV(AO51,AP25:AP49)</f>
        <v>218919.88689376618</v>
      </c>
      <c r="AQ51" s="22"/>
      <c r="BI51" s="273" t="s">
        <v>32</v>
      </c>
      <c r="BJ51" s="47">
        <v>7.0000000000000007E-2</v>
      </c>
      <c r="BK51" s="28">
        <f>NPV(BJ51,BK25:BK49)</f>
        <v>440771.22436436627</v>
      </c>
      <c r="BL51" s="22"/>
      <c r="CD51" s="273" t="s">
        <v>32</v>
      </c>
      <c r="CE51" s="47">
        <v>7.0000000000000007E-2</v>
      </c>
      <c r="CF51" s="28">
        <f>NPV(CE51,CF25:CF49)</f>
        <v>47008.472355664242</v>
      </c>
      <c r="CG51" s="233"/>
      <c r="CY51" s="273" t="s">
        <v>32</v>
      </c>
      <c r="CZ51" s="180">
        <v>7.0000000000000007E-2</v>
      </c>
      <c r="DA51" s="160">
        <f>NPV(CZ51,DA25:DA49)</f>
        <v>565420.56074766349</v>
      </c>
      <c r="DB51" s="286" t="s">
        <v>32</v>
      </c>
      <c r="DC51" s="221">
        <v>7.0000000000000007E-2</v>
      </c>
      <c r="DD51" s="222">
        <f>NPV(DC51,DD25:DD49)</f>
        <v>1457134.4254928164</v>
      </c>
    </row>
    <row r="52" spans="1:108" x14ac:dyDescent="0.25">
      <c r="R52" s="274"/>
      <c r="S52" s="52"/>
      <c r="T52" s="53"/>
      <c r="U52" s="22"/>
      <c r="AN52" s="274"/>
      <c r="AO52" s="48"/>
      <c r="AP52" s="29"/>
      <c r="AQ52" s="22"/>
      <c r="BI52" s="274"/>
      <c r="BJ52" s="48"/>
      <c r="BK52" s="29"/>
      <c r="BL52" s="22"/>
      <c r="CD52" s="274"/>
      <c r="CE52" s="48"/>
      <c r="CF52" s="29"/>
      <c r="CG52" s="233"/>
      <c r="CY52" s="274"/>
      <c r="CZ52" s="181"/>
      <c r="DA52" s="161"/>
      <c r="DB52" s="287"/>
      <c r="DC52" s="223"/>
      <c r="DD52" s="224"/>
    </row>
    <row r="53" spans="1:108" x14ac:dyDescent="0.25">
      <c r="R53" s="274"/>
      <c r="S53" s="56">
        <v>0.04</v>
      </c>
      <c r="T53" s="53">
        <f>NPV(S53,T25:T49)</f>
        <v>195643.91784251248</v>
      </c>
      <c r="U53" s="22"/>
      <c r="AN53" s="274"/>
      <c r="AO53" s="49">
        <v>0.04</v>
      </c>
      <c r="AP53" s="29">
        <f>NPV(AO53,AP25:AP49)</f>
        <v>230143.02173418296</v>
      </c>
      <c r="AQ53" s="22"/>
      <c r="BI53" s="274"/>
      <c r="BJ53" s="49">
        <v>0.04</v>
      </c>
      <c r="BK53" s="29">
        <f>NPV(BJ53,BK25:BK49)</f>
        <v>478570.90058424207</v>
      </c>
      <c r="BL53" s="22"/>
      <c r="CD53" s="274"/>
      <c r="CE53" s="49">
        <v>0.04</v>
      </c>
      <c r="CF53" s="29">
        <f>NPV(CE53,CF25:CF49)</f>
        <v>49038.461538461539</v>
      </c>
      <c r="CG53" s="233"/>
      <c r="CY53" s="274"/>
      <c r="CZ53" s="182">
        <v>0.04</v>
      </c>
      <c r="DA53" s="161">
        <f>NPV(CZ53,DA25:DA49)</f>
        <v>581730.76923076925</v>
      </c>
      <c r="DB53" s="287"/>
      <c r="DC53" s="225">
        <v>0.04</v>
      </c>
      <c r="DD53" s="224">
        <f>NPV(DC53,DD25:DD49)</f>
        <v>1535127.0709301685</v>
      </c>
    </row>
    <row r="54" spans="1:108" x14ac:dyDescent="0.25">
      <c r="R54" s="274"/>
      <c r="S54" s="52"/>
      <c r="T54" s="53"/>
      <c r="U54" s="22"/>
      <c r="AN54" s="274"/>
      <c r="AO54" s="48"/>
      <c r="AP54" s="29"/>
      <c r="AQ54" s="22"/>
      <c r="BI54" s="274"/>
      <c r="BJ54" s="48"/>
      <c r="BK54" s="29"/>
      <c r="BL54" s="22"/>
      <c r="CD54" s="274"/>
      <c r="CE54" s="48"/>
      <c r="CF54" s="29"/>
      <c r="CG54" s="233"/>
      <c r="CY54" s="274"/>
      <c r="CZ54" s="181"/>
      <c r="DA54" s="161"/>
      <c r="DB54" s="287"/>
      <c r="DC54" s="223"/>
      <c r="DD54" s="224"/>
    </row>
    <row r="55" spans="1:108" ht="15.75" thickBot="1" x14ac:dyDescent="0.3">
      <c r="R55" s="275"/>
      <c r="S55" s="57">
        <v>0</v>
      </c>
      <c r="T55" s="54">
        <f>NPV(S55,T25:T49)</f>
        <v>211500</v>
      </c>
      <c r="U55" s="22"/>
      <c r="AN55" s="275"/>
      <c r="AO55" s="50">
        <v>0</v>
      </c>
      <c r="AP55" s="46">
        <f>NPV(AO55,AP25:AP49)</f>
        <v>246750</v>
      </c>
      <c r="AQ55" s="22"/>
      <c r="BI55" s="275"/>
      <c r="BJ55" s="50">
        <v>0</v>
      </c>
      <c r="BK55" s="46">
        <f>NPV(BJ55,BK25:BK49)</f>
        <v>537500</v>
      </c>
      <c r="BL55" s="22"/>
      <c r="CD55" s="275"/>
      <c r="CE55" s="50">
        <v>0</v>
      </c>
      <c r="CF55" s="46">
        <f>NPV(CE55,CF25:CF49)</f>
        <v>52000</v>
      </c>
      <c r="CG55" s="233"/>
      <c r="CY55" s="275"/>
      <c r="CZ55" s="183">
        <v>0</v>
      </c>
      <c r="DA55" s="179">
        <f>NPV(CZ55,DA25:DA49)</f>
        <v>605000</v>
      </c>
      <c r="DB55" s="288"/>
      <c r="DC55" s="226">
        <v>0</v>
      </c>
      <c r="DD55" s="227">
        <f>NPV(DC55,DD25:DD49)</f>
        <v>1652750</v>
      </c>
    </row>
    <row r="56" spans="1:108" x14ac:dyDescent="0.25">
      <c r="U56" s="35"/>
      <c r="AQ56" s="35"/>
      <c r="BL56" s="35"/>
      <c r="DB56" s="35"/>
    </row>
  </sheetData>
  <mergeCells count="53">
    <mergeCell ref="AS2:BA2"/>
    <mergeCell ref="DB51:DB55"/>
    <mergeCell ref="A13:S13"/>
    <mergeCell ref="B2:H2"/>
    <mergeCell ref="BZ14:CA14"/>
    <mergeCell ref="CB14:CC14"/>
    <mergeCell ref="CD14:CE14"/>
    <mergeCell ref="BN14:BP14"/>
    <mergeCell ref="BQ14:BS14"/>
    <mergeCell ref="BT14:BU14"/>
    <mergeCell ref="BV14:BW14"/>
    <mergeCell ref="BX14:BY14"/>
    <mergeCell ref="BC14:BD14"/>
    <mergeCell ref="BE14:BF14"/>
    <mergeCell ref="BG14:BH14"/>
    <mergeCell ref="BI14:BJ14"/>
    <mergeCell ref="CD51:CD55"/>
    <mergeCell ref="BI51:BI55"/>
    <mergeCell ref="AS14:AU14"/>
    <mergeCell ref="AV14:AX14"/>
    <mergeCell ref="AY14:AZ14"/>
    <mergeCell ref="BA14:BB14"/>
    <mergeCell ref="W9:AI9"/>
    <mergeCell ref="R51:R55"/>
    <mergeCell ref="AN51:AN55"/>
    <mergeCell ref="B1:H1"/>
    <mergeCell ref="AF14:AG14"/>
    <mergeCell ref="AH14:AI14"/>
    <mergeCell ref="AJ14:AK14"/>
    <mergeCell ref="AL14:AM14"/>
    <mergeCell ref="AN14:AO14"/>
    <mergeCell ref="P14:Q14"/>
    <mergeCell ref="R14:S14"/>
    <mergeCell ref="AD14:AE14"/>
    <mergeCell ref="B14:D14"/>
    <mergeCell ref="J1:P1"/>
    <mergeCell ref="H10:P10"/>
    <mergeCell ref="X14:AC14"/>
    <mergeCell ref="E14:G14"/>
    <mergeCell ref="H14:I14"/>
    <mergeCell ref="J14:K14"/>
    <mergeCell ref="L14:M14"/>
    <mergeCell ref="N14:O14"/>
    <mergeCell ref="CU14:CV14"/>
    <mergeCell ref="CW14:CX14"/>
    <mergeCell ref="CY14:CZ14"/>
    <mergeCell ref="CY51:CY55"/>
    <mergeCell ref="CI9:CT9"/>
    <mergeCell ref="CI14:CK14"/>
    <mergeCell ref="CL14:CN14"/>
    <mergeCell ref="CO14:CP14"/>
    <mergeCell ref="CQ14:CR14"/>
    <mergeCell ref="CS14:CT14"/>
  </mergeCells>
  <pageMargins left="0.7" right="0.7" top="0.75" bottom="0.75" header="0.3" footer="0.3"/>
  <pageSetup paperSize="512" orientation="landscape"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441BE-54AB-4063-BC3E-17F64433F637}">
  <dimension ref="A1:BM56"/>
  <sheetViews>
    <sheetView topLeftCell="AP22" zoomScale="96" zoomScaleNormal="96" workbookViewId="0">
      <selection activeCell="AQ2" sqref="AQ2"/>
    </sheetView>
  </sheetViews>
  <sheetFormatPr defaultRowHeight="15" x14ac:dyDescent="0.25"/>
  <cols>
    <col min="1" max="1" width="22.7109375" style="71" customWidth="1"/>
    <col min="2" max="2" width="10.85546875" style="71" bestFit="1" customWidth="1"/>
    <col min="3" max="3" width="10.7109375" style="71" customWidth="1"/>
    <col min="4" max="5" width="11" style="71" customWidth="1"/>
    <col min="6" max="6" width="10.5703125" style="71" customWidth="1"/>
    <col min="7" max="7" width="11.85546875" style="71" customWidth="1"/>
    <col min="8" max="8" width="9.85546875" style="71" bestFit="1" customWidth="1"/>
    <col min="9" max="18" width="9.140625" style="71"/>
    <col min="19" max="19" width="9.28515625" style="71" bestFit="1" customWidth="1"/>
    <col min="20" max="20" width="14.28515625" style="71" bestFit="1" customWidth="1"/>
    <col min="21" max="21" width="5.7109375" style="71" customWidth="1"/>
    <col min="22" max="22" width="22.7109375" style="71" customWidth="1"/>
    <col min="23" max="23" width="10.85546875" style="71" bestFit="1" customWidth="1"/>
    <col min="24" max="25" width="9.140625" style="71"/>
    <col min="26" max="26" width="9.85546875" style="71" bestFit="1" customWidth="1"/>
    <col min="27" max="27" width="9.7109375" style="71" customWidth="1"/>
    <col min="28" max="28" width="9.140625" style="71"/>
    <col min="29" max="29" width="9.85546875" style="71" bestFit="1" customWidth="1"/>
    <col min="30" max="40" width="9.140625" style="71"/>
    <col min="41" max="41" width="11.140625" style="71" customWidth="1"/>
    <col min="42" max="42" width="5.7109375" style="71" customWidth="1"/>
    <col min="43" max="43" width="22.7109375" style="71" customWidth="1"/>
    <col min="44" max="44" width="10.85546875" style="71" bestFit="1" customWidth="1"/>
    <col min="45" max="45" width="12.42578125" style="71" customWidth="1"/>
    <col min="46" max="46" width="9.140625" style="71"/>
    <col min="47" max="47" width="10.28515625" style="71" bestFit="1" customWidth="1"/>
    <col min="48" max="48" width="18.7109375" style="71" customWidth="1"/>
    <col min="49" max="49" width="15.5703125" style="71" customWidth="1"/>
    <col min="50" max="50" width="9.85546875" style="71" bestFit="1" customWidth="1"/>
    <col min="51" max="51" width="16.7109375" style="71" customWidth="1"/>
    <col min="52" max="52" width="10.5703125" style="71" customWidth="1"/>
    <col min="53" max="53" width="16.85546875" style="71" customWidth="1"/>
    <col min="54" max="55" width="9.140625" style="71"/>
    <col min="56" max="56" width="10.85546875" style="71" customWidth="1"/>
    <col min="57" max="61" width="9.140625" style="71"/>
    <col min="62" max="62" width="11.28515625" style="71" customWidth="1"/>
    <col min="63" max="64" width="9.140625" style="71"/>
    <col min="65" max="65" width="10.42578125" style="71" customWidth="1"/>
    <col min="66" max="16384" width="9.140625" style="71"/>
  </cols>
  <sheetData>
    <row r="1" spans="1:65" ht="30" customHeight="1" x14ac:dyDescent="0.25">
      <c r="A1" s="75" t="s">
        <v>0</v>
      </c>
      <c r="B1" s="278" t="s">
        <v>71</v>
      </c>
      <c r="C1" s="279"/>
      <c r="D1" s="279"/>
      <c r="E1" s="279"/>
      <c r="F1" s="279"/>
      <c r="G1" s="279"/>
      <c r="H1" s="279"/>
      <c r="I1" s="72" t="s">
        <v>1</v>
      </c>
      <c r="J1" s="278" t="s">
        <v>48</v>
      </c>
      <c r="K1" s="278"/>
      <c r="L1" s="278"/>
      <c r="M1" s="278"/>
      <c r="N1" s="278"/>
      <c r="O1" s="278"/>
      <c r="P1" s="278"/>
      <c r="Q1" s="132"/>
      <c r="R1" s="132"/>
      <c r="S1" s="132"/>
    </row>
    <row r="2" spans="1:65" x14ac:dyDescent="0.25">
      <c r="A2" s="72" t="s">
        <v>2</v>
      </c>
      <c r="B2" s="285"/>
      <c r="C2" s="285"/>
      <c r="D2" s="285"/>
      <c r="E2" s="285"/>
      <c r="F2" s="285"/>
      <c r="G2" s="285"/>
      <c r="H2" s="285"/>
      <c r="I2" s="90"/>
      <c r="J2" s="90"/>
      <c r="K2" s="90"/>
      <c r="L2" s="90"/>
      <c r="M2" s="90"/>
      <c r="AQ2" s="135"/>
      <c r="AR2" s="285"/>
      <c r="AS2" s="285"/>
      <c r="AT2" s="285"/>
      <c r="AU2" s="285"/>
      <c r="AV2" s="285"/>
      <c r="AW2" s="285"/>
      <c r="AX2" s="285"/>
      <c r="AY2" s="285"/>
      <c r="AZ2" s="285"/>
    </row>
    <row r="3" spans="1:65" x14ac:dyDescent="0.25">
      <c r="A3" s="72"/>
      <c r="B3" s="89"/>
      <c r="C3" s="89"/>
      <c r="D3" s="89"/>
      <c r="E3" s="89"/>
      <c r="F3" s="89"/>
      <c r="G3" s="89"/>
      <c r="H3" s="89"/>
      <c r="I3" s="89"/>
      <c r="J3" s="89"/>
      <c r="K3" s="89"/>
      <c r="L3" s="89"/>
      <c r="M3" s="89"/>
    </row>
    <row r="4" spans="1:65" x14ac:dyDescent="0.25">
      <c r="A4" s="72" t="s">
        <v>25</v>
      </c>
      <c r="B4" s="72" t="s">
        <v>26</v>
      </c>
      <c r="C4" s="101" t="s">
        <v>29</v>
      </c>
      <c r="D4" s="90"/>
      <c r="E4" s="90"/>
      <c r="F4" s="90"/>
      <c r="G4" s="90"/>
      <c r="H4" s="90"/>
      <c r="I4" s="90"/>
      <c r="J4" s="90"/>
      <c r="K4" s="90"/>
      <c r="L4" s="90"/>
      <c r="M4" s="90"/>
      <c r="N4" s="90"/>
    </row>
    <row r="5" spans="1:65" x14ac:dyDescent="0.25">
      <c r="A5" s="72"/>
      <c r="B5" s="72" t="s">
        <v>3</v>
      </c>
      <c r="C5" s="131" t="s">
        <v>27</v>
      </c>
      <c r="D5" s="90"/>
      <c r="E5" s="90"/>
      <c r="F5" s="90"/>
      <c r="G5" s="90"/>
      <c r="H5" s="90"/>
      <c r="I5" s="90"/>
      <c r="J5" s="90"/>
      <c r="K5" s="90"/>
      <c r="L5" s="90"/>
      <c r="M5" s="90"/>
    </row>
    <row r="6" spans="1:65" ht="15" customHeight="1" x14ac:dyDescent="0.25">
      <c r="C6" s="131" t="s">
        <v>24</v>
      </c>
      <c r="D6" s="102"/>
      <c r="E6" s="102"/>
      <c r="F6" s="102"/>
      <c r="G6" s="102"/>
      <c r="H6" s="102"/>
      <c r="I6" s="102"/>
      <c r="J6" s="102"/>
      <c r="K6" s="102"/>
      <c r="L6" s="102"/>
      <c r="M6" s="102"/>
    </row>
    <row r="7" spans="1:65" x14ac:dyDescent="0.25">
      <c r="A7" s="73"/>
      <c r="B7" s="105"/>
      <c r="C7" s="131" t="s">
        <v>28</v>
      </c>
      <c r="D7" s="102"/>
      <c r="E7" s="102"/>
      <c r="F7" s="102"/>
      <c r="G7" s="102"/>
      <c r="H7" s="102"/>
      <c r="I7" s="102"/>
      <c r="J7" s="102"/>
      <c r="K7" s="102"/>
      <c r="L7" s="102"/>
      <c r="M7" s="102"/>
      <c r="W7" s="205"/>
      <c r="AW7" s="71" t="s">
        <v>568</v>
      </c>
    </row>
    <row r="8" spans="1:65" x14ac:dyDescent="0.25">
      <c r="A8" s="66" t="s">
        <v>46</v>
      </c>
      <c r="B8" s="74" t="s">
        <v>72</v>
      </c>
      <c r="C8" s="74"/>
      <c r="D8" s="74"/>
      <c r="E8" s="74"/>
      <c r="F8" s="74"/>
      <c r="G8" s="74"/>
      <c r="H8" s="74"/>
      <c r="I8" s="74"/>
      <c r="V8" s="67" t="s">
        <v>46</v>
      </c>
      <c r="W8" s="71" t="s">
        <v>73</v>
      </c>
      <c r="AQ8" s="68" t="s">
        <v>46</v>
      </c>
      <c r="AR8" s="71" t="s">
        <v>361</v>
      </c>
    </row>
    <row r="9" spans="1:65" ht="15.75" customHeight="1" thickBot="1" x14ac:dyDescent="0.3">
      <c r="A9" s="75" t="s">
        <v>4</v>
      </c>
      <c r="B9" s="99" t="s">
        <v>74</v>
      </c>
      <c r="C9" s="100"/>
      <c r="D9" s="100"/>
      <c r="E9" s="100"/>
      <c r="F9" s="100"/>
      <c r="G9" s="100"/>
      <c r="H9" s="100"/>
      <c r="V9" s="75" t="s">
        <v>23</v>
      </c>
      <c r="W9" s="276" t="s">
        <v>75</v>
      </c>
      <c r="X9" s="276"/>
      <c r="Y9" s="276"/>
      <c r="Z9" s="276"/>
      <c r="AA9" s="276"/>
      <c r="AB9" s="276"/>
      <c r="AC9" s="276"/>
      <c r="AD9" s="276"/>
      <c r="AE9" s="276"/>
      <c r="AF9" s="276"/>
      <c r="AG9" s="276"/>
      <c r="AH9" s="276"/>
      <c r="AQ9" s="75" t="s">
        <v>38</v>
      </c>
      <c r="AR9" s="162" t="s">
        <v>570</v>
      </c>
      <c r="AS9" s="162"/>
      <c r="AT9" s="162"/>
      <c r="AU9" s="162"/>
      <c r="AV9" s="162"/>
      <c r="AW9" s="162"/>
      <c r="AX9" s="162"/>
      <c r="AY9" s="162"/>
      <c r="AZ9" s="162"/>
      <c r="BA9" s="162"/>
      <c r="BB9" s="162"/>
      <c r="BC9" s="162"/>
    </row>
    <row r="10" spans="1:65" ht="15" customHeight="1" x14ac:dyDescent="0.25">
      <c r="A10" s="76" t="s">
        <v>5</v>
      </c>
      <c r="B10" s="77">
        <v>100</v>
      </c>
      <c r="C10" s="78"/>
      <c r="E10" s="78"/>
      <c r="F10" s="78"/>
      <c r="G10" s="133" t="s">
        <v>43</v>
      </c>
      <c r="H10" s="281"/>
      <c r="I10" s="281"/>
      <c r="J10" s="281"/>
      <c r="K10" s="281"/>
      <c r="L10" s="281"/>
      <c r="M10" s="281"/>
      <c r="N10" s="281"/>
      <c r="O10" s="281"/>
      <c r="P10" s="281"/>
      <c r="V10" s="76" t="s">
        <v>5</v>
      </c>
      <c r="W10" s="77">
        <v>100</v>
      </c>
      <c r="X10" s="78"/>
      <c r="Y10" s="78"/>
      <c r="Z10" s="78"/>
      <c r="AA10" s="78"/>
      <c r="AB10" s="78"/>
      <c r="AQ10" s="76" t="s">
        <v>5</v>
      </c>
      <c r="AR10" s="77">
        <v>90</v>
      </c>
      <c r="AS10" s="78"/>
      <c r="AT10" s="78"/>
      <c r="AU10" s="78"/>
      <c r="AV10" s="198" t="s">
        <v>43</v>
      </c>
      <c r="AW10" s="203" t="s">
        <v>85</v>
      </c>
      <c r="AY10" s="204"/>
      <c r="AZ10" s="204"/>
      <c r="BA10" s="203"/>
      <c r="BB10" s="203"/>
      <c r="BC10" s="203"/>
      <c r="BD10" s="203"/>
      <c r="BE10" s="203"/>
      <c r="BF10" s="203"/>
      <c r="BG10" s="203"/>
      <c r="BH10" s="203"/>
    </row>
    <row r="11" spans="1:65" x14ac:dyDescent="0.25">
      <c r="A11" s="79" t="s">
        <v>6</v>
      </c>
      <c r="B11" s="80">
        <v>100</v>
      </c>
      <c r="C11" s="73"/>
      <c r="D11" s="78"/>
      <c r="E11" s="78"/>
      <c r="F11" s="78"/>
      <c r="G11" s="78"/>
      <c r="H11" s="78"/>
      <c r="V11" s="79" t="s">
        <v>6</v>
      </c>
      <c r="W11" s="80">
        <v>100</v>
      </c>
      <c r="X11" s="73"/>
      <c r="Y11" s="78"/>
      <c r="Z11" s="78"/>
      <c r="AA11" s="78"/>
      <c r="AB11" s="78"/>
      <c r="AC11" s="78"/>
      <c r="AQ11" s="79" t="s">
        <v>6</v>
      </c>
      <c r="AR11" s="80">
        <v>85</v>
      </c>
      <c r="AS11" s="73"/>
      <c r="AT11" s="78"/>
      <c r="AU11" s="78"/>
      <c r="AV11" s="78"/>
      <c r="AW11" s="78"/>
      <c r="AX11" s="78"/>
    </row>
    <row r="12" spans="1:65" ht="21.6" customHeight="1" thickBot="1" x14ac:dyDescent="0.3">
      <c r="A12" s="81" t="s">
        <v>3</v>
      </c>
      <c r="B12" s="88">
        <f>(B10/100)*(B11/100)</f>
        <v>1</v>
      </c>
      <c r="C12" s="83"/>
      <c r="D12" s="78"/>
      <c r="E12" s="78"/>
      <c r="F12" s="78"/>
      <c r="G12" s="78"/>
      <c r="H12" s="78"/>
      <c r="V12" s="81" t="s">
        <v>3</v>
      </c>
      <c r="W12" s="82">
        <f>(W10/100)*(W11/100)</f>
        <v>1</v>
      </c>
      <c r="X12" s="83"/>
      <c r="Y12" s="78"/>
      <c r="Z12" s="78"/>
      <c r="AA12" s="78"/>
      <c r="AB12" s="78"/>
      <c r="AC12" s="78"/>
      <c r="AQ12" s="81" t="s">
        <v>3</v>
      </c>
      <c r="AR12" s="145">
        <f>(AR10/100)*(AR11/100)</f>
        <v>0.76500000000000001</v>
      </c>
      <c r="AS12" s="83"/>
      <c r="AT12" s="78"/>
      <c r="AU12" s="78"/>
      <c r="AV12" s="78"/>
      <c r="AW12" s="78"/>
      <c r="AX12" s="78"/>
      <c r="BL12" s="68" t="s">
        <v>3</v>
      </c>
      <c r="BM12" s="245">
        <f>AVERAGE(B12,W12,AR12)</f>
        <v>0.92166666666666675</v>
      </c>
    </row>
    <row r="13" spans="1:65" ht="15.75" thickBot="1" x14ac:dyDescent="0.3">
      <c r="A13" s="289" t="s">
        <v>40</v>
      </c>
      <c r="B13" s="289"/>
      <c r="C13" s="289"/>
      <c r="D13" s="289"/>
      <c r="E13" s="289"/>
      <c r="F13" s="289"/>
      <c r="G13" s="289"/>
      <c r="H13" s="289"/>
      <c r="I13" s="289"/>
      <c r="J13" s="289"/>
      <c r="K13" s="289"/>
      <c r="L13" s="289"/>
      <c r="M13" s="289"/>
      <c r="N13" s="289"/>
      <c r="O13" s="289"/>
      <c r="P13" s="289"/>
      <c r="Q13" s="289"/>
      <c r="R13" s="289"/>
      <c r="S13" s="289"/>
    </row>
    <row r="14" spans="1:65" s="104" customFormat="1" ht="50.1" customHeight="1" x14ac:dyDescent="0.25">
      <c r="A14" s="106" t="s">
        <v>7</v>
      </c>
      <c r="B14" s="240" t="s">
        <v>13</v>
      </c>
      <c r="C14" s="282" t="s">
        <v>14</v>
      </c>
      <c r="D14" s="283"/>
      <c r="E14" s="283"/>
      <c r="F14" s="283"/>
      <c r="G14" s="284"/>
      <c r="H14" s="290" t="s">
        <v>31</v>
      </c>
      <c r="I14" s="290"/>
      <c r="J14" s="271" t="s">
        <v>16</v>
      </c>
      <c r="K14" s="271"/>
      <c r="L14" s="271" t="s">
        <v>30</v>
      </c>
      <c r="M14" s="271"/>
      <c r="N14" s="271" t="s">
        <v>18</v>
      </c>
      <c r="O14" s="271"/>
      <c r="P14" s="271" t="s">
        <v>19</v>
      </c>
      <c r="Q14" s="271"/>
      <c r="R14" s="271" t="s">
        <v>20</v>
      </c>
      <c r="S14" s="272"/>
      <c r="V14" s="106" t="s">
        <v>7</v>
      </c>
      <c r="W14" s="271" t="s">
        <v>13</v>
      </c>
      <c r="X14" s="271"/>
      <c r="Y14" s="271"/>
      <c r="Z14" s="271" t="s">
        <v>14</v>
      </c>
      <c r="AA14" s="271"/>
      <c r="AB14" s="271"/>
      <c r="AC14" s="271" t="s">
        <v>15</v>
      </c>
      <c r="AD14" s="271"/>
      <c r="AE14" s="271" t="s">
        <v>16</v>
      </c>
      <c r="AF14" s="271"/>
      <c r="AG14" s="271" t="s">
        <v>17</v>
      </c>
      <c r="AH14" s="271"/>
      <c r="AI14" s="271" t="s">
        <v>18</v>
      </c>
      <c r="AJ14" s="271"/>
      <c r="AK14" s="271" t="s">
        <v>19</v>
      </c>
      <c r="AL14" s="271"/>
      <c r="AM14" s="271" t="s">
        <v>20</v>
      </c>
      <c r="AN14" s="272"/>
      <c r="AQ14" s="106" t="s">
        <v>7</v>
      </c>
      <c r="AR14" s="282" t="s">
        <v>13</v>
      </c>
      <c r="AS14" s="283"/>
      <c r="AT14" s="283"/>
      <c r="AU14" s="284"/>
      <c r="AV14" s="282" t="s">
        <v>14</v>
      </c>
      <c r="AW14" s="283"/>
      <c r="AX14" s="283"/>
      <c r="AY14" s="284"/>
      <c r="AZ14" s="271" t="s">
        <v>15</v>
      </c>
      <c r="BA14" s="271"/>
      <c r="BB14" s="271" t="s">
        <v>17</v>
      </c>
      <c r="BC14" s="271"/>
      <c r="BD14" s="271" t="s">
        <v>45</v>
      </c>
      <c r="BE14" s="271"/>
      <c r="BF14" s="271" t="s">
        <v>19</v>
      </c>
      <c r="BG14" s="271"/>
      <c r="BH14" s="271" t="s">
        <v>20</v>
      </c>
      <c r="BI14" s="272"/>
    </row>
    <row r="15" spans="1:65" s="104" customFormat="1" ht="60" customHeight="1" x14ac:dyDescent="0.25">
      <c r="A15" s="107" t="s">
        <v>8</v>
      </c>
      <c r="B15" s="87" t="s">
        <v>76</v>
      </c>
      <c r="C15" s="150" t="s">
        <v>429</v>
      </c>
      <c r="D15" s="150" t="s">
        <v>428</v>
      </c>
      <c r="E15" s="87" t="s">
        <v>77</v>
      </c>
      <c r="F15" s="87" t="s">
        <v>78</v>
      </c>
      <c r="G15" s="87" t="s">
        <v>79</v>
      </c>
      <c r="H15" s="87" t="s">
        <v>31</v>
      </c>
      <c r="I15" s="87" t="s">
        <v>80</v>
      </c>
      <c r="J15" s="87"/>
      <c r="K15" s="87"/>
      <c r="L15" s="87"/>
      <c r="M15" s="87"/>
      <c r="N15" s="87"/>
      <c r="O15" s="87"/>
      <c r="P15" s="87"/>
      <c r="Q15" s="87"/>
      <c r="R15" s="87"/>
      <c r="S15" s="108"/>
      <c r="V15" s="107" t="s">
        <v>8</v>
      </c>
      <c r="W15" s="150" t="s">
        <v>84</v>
      </c>
      <c r="X15" s="87"/>
      <c r="Y15" s="87"/>
      <c r="Z15" s="87"/>
      <c r="AA15" s="87"/>
      <c r="AB15" s="87"/>
      <c r="AC15" s="87"/>
      <c r="AD15" s="87"/>
      <c r="AE15" s="87"/>
      <c r="AF15" s="87"/>
      <c r="AG15" s="87"/>
      <c r="AH15" s="87"/>
      <c r="AI15" s="87"/>
      <c r="AJ15" s="87"/>
      <c r="AK15" s="87"/>
      <c r="AL15" s="87"/>
      <c r="AM15" s="87"/>
      <c r="AN15" s="108"/>
      <c r="AQ15" s="107" t="s">
        <v>8</v>
      </c>
      <c r="AR15" s="150" t="s">
        <v>86</v>
      </c>
      <c r="AS15" s="150" t="s">
        <v>87</v>
      </c>
      <c r="AT15" s="150" t="s">
        <v>86</v>
      </c>
      <c r="AU15" s="150" t="s">
        <v>87</v>
      </c>
      <c r="AV15" s="150" t="s">
        <v>574</v>
      </c>
      <c r="AW15" s="150" t="s">
        <v>88</v>
      </c>
      <c r="AX15" s="150" t="s">
        <v>89</v>
      </c>
      <c r="AY15" s="150" t="s">
        <v>430</v>
      </c>
      <c r="AZ15" s="150" t="s">
        <v>90</v>
      </c>
      <c r="BA15" s="150"/>
      <c r="BB15" s="150"/>
      <c r="BC15" s="150"/>
      <c r="BD15" s="150" t="s">
        <v>91</v>
      </c>
      <c r="BE15" s="87"/>
      <c r="BF15" s="87"/>
      <c r="BG15" s="87"/>
      <c r="BH15" s="87"/>
      <c r="BI15" s="108"/>
    </row>
    <row r="16" spans="1:65" s="104" customFormat="1" x14ac:dyDescent="0.25">
      <c r="A16" s="107" t="s">
        <v>9</v>
      </c>
      <c r="B16" s="86"/>
      <c r="C16" s="149"/>
      <c r="D16" s="149"/>
      <c r="E16" s="87"/>
      <c r="F16" s="87"/>
      <c r="G16" s="87"/>
      <c r="H16" s="87"/>
      <c r="I16" s="87"/>
      <c r="J16" s="87"/>
      <c r="K16" s="87"/>
      <c r="L16" s="87"/>
      <c r="M16" s="87"/>
      <c r="N16" s="87"/>
      <c r="O16" s="87"/>
      <c r="P16" s="87"/>
      <c r="Q16" s="87"/>
      <c r="R16" s="87"/>
      <c r="S16" s="108"/>
      <c r="V16" s="107" t="s">
        <v>9</v>
      </c>
      <c r="W16" s="86"/>
      <c r="X16" s="86"/>
      <c r="Y16" s="86"/>
      <c r="Z16" s="87"/>
      <c r="AA16" s="87"/>
      <c r="AB16" s="87"/>
      <c r="AC16" s="87"/>
      <c r="AD16" s="87"/>
      <c r="AE16" s="87"/>
      <c r="AF16" s="87"/>
      <c r="AG16" s="87"/>
      <c r="AH16" s="87"/>
      <c r="AI16" s="87"/>
      <c r="AJ16" s="87"/>
      <c r="AK16" s="87"/>
      <c r="AL16" s="87"/>
      <c r="AM16" s="87"/>
      <c r="AN16" s="108"/>
      <c r="AQ16" s="107" t="s">
        <v>9</v>
      </c>
      <c r="AR16" s="149"/>
      <c r="AS16" s="149"/>
      <c r="AT16" s="149"/>
      <c r="AU16" s="149"/>
      <c r="AV16" s="150"/>
      <c r="AW16" s="150"/>
      <c r="AX16" s="150"/>
      <c r="AY16" s="150"/>
      <c r="AZ16" s="150"/>
      <c r="BA16" s="150"/>
      <c r="BB16" s="150"/>
      <c r="BC16" s="150"/>
      <c r="BD16" s="150"/>
      <c r="BE16" s="87"/>
      <c r="BF16" s="87"/>
      <c r="BG16" s="87"/>
      <c r="BH16" s="87"/>
      <c r="BI16" s="108"/>
    </row>
    <row r="17" spans="1:65" s="104" customFormat="1" x14ac:dyDescent="0.25">
      <c r="A17" s="107" t="s">
        <v>10</v>
      </c>
      <c r="B17" s="84">
        <f>40*70</f>
        <v>2800</v>
      </c>
      <c r="C17" s="147">
        <f>E17*0.4</f>
        <v>15000</v>
      </c>
      <c r="D17" s="147">
        <f>F17*0.4</f>
        <v>12000</v>
      </c>
      <c r="E17" s="147">
        <f>75000*0.5</f>
        <v>37500</v>
      </c>
      <c r="F17" s="147">
        <f>60000*0.5</f>
        <v>30000</v>
      </c>
      <c r="G17" s="147">
        <f>40000*0.5</f>
        <v>20000</v>
      </c>
      <c r="H17" s="84">
        <f>10*200</f>
        <v>2000</v>
      </c>
      <c r="I17" s="84">
        <f>40*40</f>
        <v>1600</v>
      </c>
      <c r="J17" s="84"/>
      <c r="K17" s="84"/>
      <c r="L17" s="84"/>
      <c r="M17" s="84"/>
      <c r="N17" s="84"/>
      <c r="O17" s="84"/>
      <c r="P17" s="84"/>
      <c r="Q17" s="84"/>
      <c r="R17" s="84"/>
      <c r="S17" s="109"/>
      <c r="V17" s="107" t="s">
        <v>10</v>
      </c>
      <c r="W17" s="84">
        <v>50000</v>
      </c>
      <c r="X17" s="84"/>
      <c r="Y17" s="84"/>
      <c r="Z17" s="84"/>
      <c r="AA17" s="84"/>
      <c r="AB17" s="84"/>
      <c r="AC17" s="84"/>
      <c r="AD17" s="84"/>
      <c r="AE17" s="84"/>
      <c r="AF17" s="84"/>
      <c r="AG17" s="84"/>
      <c r="AH17" s="84"/>
      <c r="AI17" s="84"/>
      <c r="AJ17" s="84"/>
      <c r="AK17" s="84"/>
      <c r="AL17" s="84"/>
      <c r="AM17" s="84"/>
      <c r="AN17" s="109"/>
      <c r="AQ17" s="107" t="s">
        <v>10</v>
      </c>
      <c r="AR17" s="147">
        <f>4*4000</f>
        <v>16000</v>
      </c>
      <c r="AS17" s="147">
        <f>8000*4</f>
        <v>32000</v>
      </c>
      <c r="AT17" s="147">
        <f>4000</f>
        <v>4000</v>
      </c>
      <c r="AU17" s="147">
        <f>4000*3</f>
        <v>12000</v>
      </c>
      <c r="AV17" s="147">
        <f>20000*4*5/10</f>
        <v>40000</v>
      </c>
      <c r="AW17" s="147">
        <f>20000*10/10</f>
        <v>20000</v>
      </c>
      <c r="AX17" s="147">
        <f>20000*6/15</f>
        <v>8000</v>
      </c>
      <c r="AY17" s="147">
        <f>3*4000</f>
        <v>12000</v>
      </c>
      <c r="AZ17" s="147">
        <f>1000*4*3</f>
        <v>12000</v>
      </c>
      <c r="BA17" s="147"/>
      <c r="BB17" s="147"/>
      <c r="BC17" s="147"/>
      <c r="BD17" s="147">
        <f>3*40*200</f>
        <v>24000</v>
      </c>
      <c r="BE17" s="84"/>
      <c r="BF17" s="84"/>
      <c r="BG17" s="84"/>
      <c r="BH17" s="84"/>
      <c r="BI17" s="109"/>
    </row>
    <row r="18" spans="1:65" s="104" customFormat="1" x14ac:dyDescent="0.25">
      <c r="A18" s="107" t="s">
        <v>11</v>
      </c>
      <c r="B18" s="85">
        <v>1</v>
      </c>
      <c r="C18" s="148">
        <v>1</v>
      </c>
      <c r="D18" s="148">
        <v>1</v>
      </c>
      <c r="E18" s="85">
        <v>1</v>
      </c>
      <c r="F18" s="85">
        <v>1</v>
      </c>
      <c r="G18" s="85">
        <v>1</v>
      </c>
      <c r="H18" s="85">
        <v>1</v>
      </c>
      <c r="I18" s="85">
        <v>1</v>
      </c>
      <c r="J18" s="85"/>
      <c r="K18" s="85"/>
      <c r="L18" s="85"/>
      <c r="M18" s="85"/>
      <c r="N18" s="85"/>
      <c r="O18" s="85"/>
      <c r="P18" s="85"/>
      <c r="Q18" s="85"/>
      <c r="R18" s="85"/>
      <c r="S18" s="110"/>
      <c r="V18" s="107" t="s">
        <v>11</v>
      </c>
      <c r="W18" s="85">
        <v>1</v>
      </c>
      <c r="X18" s="85"/>
      <c r="Y18" s="85"/>
      <c r="Z18" s="85"/>
      <c r="AA18" s="85"/>
      <c r="AB18" s="85"/>
      <c r="AC18" s="85"/>
      <c r="AD18" s="85"/>
      <c r="AE18" s="85"/>
      <c r="AF18" s="85"/>
      <c r="AG18" s="85"/>
      <c r="AH18" s="85"/>
      <c r="AI18" s="85"/>
      <c r="AJ18" s="85"/>
      <c r="AK18" s="85"/>
      <c r="AL18" s="85"/>
      <c r="AM18" s="85"/>
      <c r="AN18" s="110"/>
      <c r="AQ18" s="107" t="s">
        <v>11</v>
      </c>
      <c r="AR18" s="148">
        <v>1</v>
      </c>
      <c r="AS18" s="148">
        <v>1</v>
      </c>
      <c r="AT18" s="148">
        <v>11</v>
      </c>
      <c r="AU18" s="148">
        <v>11</v>
      </c>
      <c r="AV18" s="148">
        <v>1</v>
      </c>
      <c r="AW18" s="148">
        <v>1</v>
      </c>
      <c r="AX18" s="148">
        <v>11</v>
      </c>
      <c r="AY18" s="148">
        <v>1</v>
      </c>
      <c r="AZ18" s="148">
        <v>1</v>
      </c>
      <c r="BA18" s="148"/>
      <c r="BB18" s="148"/>
      <c r="BC18" s="148"/>
      <c r="BD18" s="148">
        <v>1</v>
      </c>
      <c r="BE18" s="85"/>
      <c r="BF18" s="85"/>
      <c r="BG18" s="85"/>
      <c r="BH18" s="85"/>
      <c r="BI18" s="110"/>
    </row>
    <row r="19" spans="1:65" s="104" customFormat="1" x14ac:dyDescent="0.25">
      <c r="A19" s="107" t="s">
        <v>44</v>
      </c>
      <c r="B19" s="85">
        <v>5</v>
      </c>
      <c r="C19" s="148">
        <v>5</v>
      </c>
      <c r="D19" s="148">
        <v>5</v>
      </c>
      <c r="E19" s="85">
        <v>5</v>
      </c>
      <c r="F19" s="85">
        <v>5</v>
      </c>
      <c r="G19" s="85">
        <v>5</v>
      </c>
      <c r="H19" s="85">
        <v>5</v>
      </c>
      <c r="I19" s="85">
        <v>5</v>
      </c>
      <c r="J19" s="85"/>
      <c r="K19" s="85"/>
      <c r="L19" s="85"/>
      <c r="M19" s="85"/>
      <c r="N19" s="85"/>
      <c r="O19" s="85"/>
      <c r="P19" s="85"/>
      <c r="Q19" s="85"/>
      <c r="R19" s="85"/>
      <c r="S19" s="110"/>
      <c r="V19" s="107" t="s">
        <v>44</v>
      </c>
      <c r="W19" s="85">
        <v>25</v>
      </c>
      <c r="X19" s="85"/>
      <c r="Y19" s="85"/>
      <c r="Z19" s="85"/>
      <c r="AA19" s="85"/>
      <c r="AB19" s="85"/>
      <c r="AC19" s="85"/>
      <c r="AD19" s="85"/>
      <c r="AE19" s="85"/>
      <c r="AF19" s="85"/>
      <c r="AG19" s="85"/>
      <c r="AH19" s="85"/>
      <c r="AI19" s="85"/>
      <c r="AJ19" s="85"/>
      <c r="AK19" s="85"/>
      <c r="AL19" s="85"/>
      <c r="AM19" s="85"/>
      <c r="AN19" s="110"/>
      <c r="AQ19" s="107" t="s">
        <v>44</v>
      </c>
      <c r="AR19" s="148">
        <v>10</v>
      </c>
      <c r="AS19" s="148">
        <v>10</v>
      </c>
      <c r="AT19" s="148">
        <v>15</v>
      </c>
      <c r="AU19" s="148">
        <v>15</v>
      </c>
      <c r="AV19" s="148">
        <v>10</v>
      </c>
      <c r="AW19" s="148">
        <v>10</v>
      </c>
      <c r="AX19" s="148">
        <v>15</v>
      </c>
      <c r="AY19" s="148">
        <v>25</v>
      </c>
      <c r="AZ19" s="148">
        <v>25</v>
      </c>
      <c r="BA19" s="148"/>
      <c r="BB19" s="148"/>
      <c r="BC19" s="148"/>
      <c r="BD19" s="148">
        <v>10</v>
      </c>
      <c r="BE19" s="85"/>
      <c r="BF19" s="85"/>
      <c r="BG19" s="85"/>
      <c r="BH19" s="85"/>
      <c r="BI19" s="110"/>
    </row>
    <row r="20" spans="1:65" s="104" customFormat="1" x14ac:dyDescent="0.25">
      <c r="A20" s="107" t="s">
        <v>42</v>
      </c>
      <c r="B20" s="85">
        <v>1</v>
      </c>
      <c r="C20" s="148">
        <v>1</v>
      </c>
      <c r="D20" s="148">
        <v>1</v>
      </c>
      <c r="E20" s="85">
        <v>1</v>
      </c>
      <c r="F20" s="85">
        <v>1</v>
      </c>
      <c r="G20" s="85">
        <v>1</v>
      </c>
      <c r="H20" s="85">
        <v>1</v>
      </c>
      <c r="I20" s="85">
        <v>1</v>
      </c>
      <c r="J20" s="85"/>
      <c r="K20" s="85"/>
      <c r="L20" s="85"/>
      <c r="M20" s="85"/>
      <c r="N20" s="85"/>
      <c r="O20" s="85"/>
      <c r="P20" s="85"/>
      <c r="Q20" s="85"/>
      <c r="R20" s="85"/>
      <c r="S20" s="110"/>
      <c r="V20" s="107" t="s">
        <v>42</v>
      </c>
      <c r="W20" s="85">
        <v>1</v>
      </c>
      <c r="X20" s="85"/>
      <c r="Y20" s="85"/>
      <c r="Z20" s="85"/>
      <c r="AA20" s="85"/>
      <c r="AB20" s="85"/>
      <c r="AC20" s="85"/>
      <c r="AD20" s="85"/>
      <c r="AE20" s="85"/>
      <c r="AF20" s="85"/>
      <c r="AG20" s="85"/>
      <c r="AH20" s="85"/>
      <c r="AI20" s="85"/>
      <c r="AJ20" s="85"/>
      <c r="AK20" s="85"/>
      <c r="AL20" s="85"/>
      <c r="AM20" s="85"/>
      <c r="AN20" s="110"/>
      <c r="AQ20" s="107" t="s">
        <v>42</v>
      </c>
      <c r="AR20" s="148">
        <v>1</v>
      </c>
      <c r="AS20" s="148">
        <v>1</v>
      </c>
      <c r="AT20" s="148">
        <v>1</v>
      </c>
      <c r="AU20" s="148">
        <v>1</v>
      </c>
      <c r="AV20" s="148">
        <v>1</v>
      </c>
      <c r="AW20" s="148">
        <v>1</v>
      </c>
      <c r="AX20" s="148">
        <v>1</v>
      </c>
      <c r="AY20" s="148">
        <v>1</v>
      </c>
      <c r="AZ20" s="148">
        <v>1</v>
      </c>
      <c r="BA20" s="148"/>
      <c r="BB20" s="148"/>
      <c r="BC20" s="148"/>
      <c r="BD20" s="148">
        <v>1</v>
      </c>
      <c r="BE20" s="85"/>
      <c r="BF20" s="85"/>
      <c r="BG20" s="85"/>
      <c r="BH20" s="85"/>
      <c r="BI20" s="110"/>
    </row>
    <row r="21" spans="1:65" s="104" customFormat="1" ht="60" customHeight="1" thickBot="1" x14ac:dyDescent="0.3">
      <c r="A21" s="111" t="s">
        <v>12</v>
      </c>
      <c r="B21" s="112" t="s">
        <v>81</v>
      </c>
      <c r="C21" s="176"/>
      <c r="D21" s="176"/>
      <c r="E21" s="112" t="s">
        <v>82</v>
      </c>
      <c r="F21" s="112" t="s">
        <v>83</v>
      </c>
      <c r="G21" s="112"/>
      <c r="H21" s="112"/>
      <c r="I21" s="112"/>
      <c r="J21" s="112"/>
      <c r="K21" s="112"/>
      <c r="L21" s="112"/>
      <c r="M21" s="112"/>
      <c r="N21" s="112"/>
      <c r="O21" s="112"/>
      <c r="P21" s="112"/>
      <c r="Q21" s="112"/>
      <c r="R21" s="112"/>
      <c r="S21" s="113"/>
      <c r="V21" s="111" t="s">
        <v>12</v>
      </c>
      <c r="W21" s="112" t="s">
        <v>582</v>
      </c>
      <c r="X21" s="112"/>
      <c r="Y21" s="112"/>
      <c r="Z21" s="112"/>
      <c r="AA21" s="112"/>
      <c r="AB21" s="112"/>
      <c r="AC21" s="112"/>
      <c r="AD21" s="112"/>
      <c r="AE21" s="112"/>
      <c r="AF21" s="112"/>
      <c r="AG21" s="112"/>
      <c r="AH21" s="112"/>
      <c r="AI21" s="112"/>
      <c r="AJ21" s="112"/>
      <c r="AK21" s="112"/>
      <c r="AL21" s="112"/>
      <c r="AM21" s="112"/>
      <c r="AN21" s="113"/>
      <c r="AQ21" s="111" t="s">
        <v>12</v>
      </c>
      <c r="AR21" s="112"/>
      <c r="AS21" s="112"/>
      <c r="AT21" s="112"/>
      <c r="AU21" s="112"/>
      <c r="AV21" s="176" t="s">
        <v>583</v>
      </c>
      <c r="AW21" s="112"/>
      <c r="AX21" s="112"/>
      <c r="AY21" s="112"/>
      <c r="AZ21" s="112"/>
      <c r="BA21" s="112"/>
      <c r="BB21" s="112"/>
      <c r="BC21" s="112"/>
      <c r="BD21" s="112"/>
      <c r="BE21" s="112"/>
      <c r="BF21" s="112"/>
      <c r="BG21" s="112"/>
      <c r="BH21" s="112"/>
      <c r="BI21" s="113"/>
    </row>
    <row r="22" spans="1:65" s="104" customFormat="1" ht="15" customHeight="1" x14ac:dyDescent="0.25">
      <c r="A22" s="130"/>
      <c r="B22" s="114"/>
      <c r="C22" s="114"/>
      <c r="D22" s="114"/>
      <c r="E22" s="114"/>
      <c r="F22" s="114"/>
      <c r="G22" s="114"/>
      <c r="H22" s="114"/>
      <c r="I22" s="114"/>
      <c r="J22" s="114"/>
      <c r="K22" s="114"/>
      <c r="L22" s="114"/>
      <c r="M22" s="114"/>
      <c r="N22" s="114"/>
      <c r="O22" s="114"/>
      <c r="P22" s="114"/>
      <c r="Q22" s="114"/>
      <c r="R22" s="114"/>
      <c r="S22" s="114"/>
      <c r="V22" s="130"/>
      <c r="W22" s="114"/>
      <c r="X22" s="114"/>
      <c r="Y22" s="114"/>
      <c r="Z22" s="114"/>
      <c r="AA22" s="114"/>
      <c r="AB22" s="114"/>
      <c r="AC22" s="114"/>
      <c r="AD22" s="114"/>
      <c r="AE22" s="114"/>
      <c r="AF22" s="114"/>
      <c r="AG22" s="114"/>
      <c r="AH22" s="114"/>
      <c r="AI22" s="114"/>
      <c r="AJ22" s="114"/>
      <c r="AK22" s="114"/>
      <c r="AL22" s="114"/>
      <c r="AM22" s="114"/>
      <c r="AN22" s="114"/>
      <c r="AQ22" s="130"/>
      <c r="AR22" s="114"/>
      <c r="AS22" s="114"/>
      <c r="AT22" s="114"/>
      <c r="AU22" s="114"/>
      <c r="AV22" s="114"/>
      <c r="AW22" s="114"/>
      <c r="AX22" s="114"/>
      <c r="AY22" s="114"/>
      <c r="AZ22" s="114"/>
      <c r="BA22" s="114"/>
      <c r="BB22" s="114"/>
      <c r="BC22" s="114"/>
      <c r="BD22" s="114"/>
      <c r="BE22" s="114"/>
      <c r="BF22" s="114"/>
      <c r="BG22" s="114"/>
      <c r="BH22" s="114"/>
      <c r="BI22" s="114"/>
    </row>
    <row r="23" spans="1:65" x14ac:dyDescent="0.25">
      <c r="A23" s="129" t="s">
        <v>39</v>
      </c>
      <c r="B23" s="129"/>
      <c r="C23" s="129"/>
      <c r="D23" s="129"/>
      <c r="E23" s="129"/>
      <c r="F23" s="129"/>
      <c r="G23" s="129"/>
      <c r="H23" s="129"/>
      <c r="I23" s="129"/>
      <c r="J23" s="129"/>
      <c r="K23" s="129"/>
      <c r="L23" s="129"/>
      <c r="M23" s="129"/>
      <c r="N23" s="129"/>
      <c r="O23" s="129"/>
      <c r="P23" s="129"/>
      <c r="Q23" s="129"/>
      <c r="R23" s="129"/>
      <c r="U23" s="104"/>
      <c r="V23" s="129" t="s">
        <v>39</v>
      </c>
      <c r="AP23" s="104"/>
      <c r="AQ23" s="129" t="s">
        <v>39</v>
      </c>
    </row>
    <row r="24" spans="1:65" x14ac:dyDescent="0.25">
      <c r="A24" s="94" t="s">
        <v>21</v>
      </c>
      <c r="B24" s="92"/>
      <c r="C24" s="92"/>
      <c r="D24" s="92"/>
      <c r="E24" s="92"/>
      <c r="F24" s="92"/>
      <c r="G24" s="92"/>
      <c r="H24" s="92"/>
      <c r="I24" s="92"/>
      <c r="J24" s="92"/>
      <c r="K24" s="92"/>
      <c r="L24" s="92"/>
      <c r="M24" s="92"/>
      <c r="N24" s="92"/>
      <c r="O24" s="92"/>
      <c r="P24" s="92"/>
      <c r="Q24" s="92"/>
      <c r="R24" s="92"/>
      <c r="S24" s="92"/>
      <c r="T24" s="95" t="s">
        <v>22</v>
      </c>
      <c r="U24" s="127"/>
      <c r="V24" s="94" t="s">
        <v>21</v>
      </c>
      <c r="W24" s="103"/>
      <c r="X24" s="103"/>
      <c r="Y24" s="103"/>
      <c r="Z24" s="103"/>
      <c r="AA24" s="103"/>
      <c r="AB24" s="103"/>
      <c r="AC24" s="103"/>
      <c r="AD24" s="103"/>
      <c r="AE24" s="103"/>
      <c r="AF24" s="103"/>
      <c r="AG24" s="103"/>
      <c r="AH24" s="103"/>
      <c r="AI24" s="103"/>
      <c r="AJ24" s="103"/>
      <c r="AK24" s="103"/>
      <c r="AL24" s="103"/>
      <c r="AM24" s="103"/>
      <c r="AN24" s="103"/>
      <c r="AO24" s="95" t="s">
        <v>22</v>
      </c>
      <c r="AP24" s="127"/>
      <c r="AQ24" s="94" t="s">
        <v>21</v>
      </c>
      <c r="AR24" s="103"/>
      <c r="AS24" s="103"/>
      <c r="AT24" s="103"/>
      <c r="AU24" s="103"/>
      <c r="AV24" s="103"/>
      <c r="AW24" s="103"/>
      <c r="AX24" s="103"/>
      <c r="AY24" s="103"/>
      <c r="AZ24" s="103"/>
      <c r="BA24" s="103"/>
      <c r="BB24" s="103"/>
      <c r="BC24" s="103"/>
      <c r="BD24" s="103"/>
      <c r="BE24" s="103"/>
      <c r="BF24" s="103"/>
      <c r="BG24" s="103"/>
      <c r="BH24" s="103"/>
      <c r="BI24" s="103"/>
      <c r="BJ24" s="95" t="s">
        <v>22</v>
      </c>
      <c r="BK24" s="220"/>
      <c r="BL24" s="220"/>
      <c r="BM24" s="228" t="s">
        <v>359</v>
      </c>
    </row>
    <row r="25" spans="1:65" x14ac:dyDescent="0.25">
      <c r="A25" s="93">
        <v>1</v>
      </c>
      <c r="B25" s="93">
        <f t="shared" ref="B25:Q40" si="0">IF($A25&lt;B$18,0,IF($A25=B$18,B$17,IF($A25&gt;(((B$19-1)*B$20)+B$18),0,IF(ROUND(($A25-B$18)/B$20,0)=ROUND(($A25-B$18)/B$20,1),B$17,0))))</f>
        <v>2800</v>
      </c>
      <c r="C25" s="93">
        <f t="shared" si="0"/>
        <v>15000</v>
      </c>
      <c r="D25" s="93">
        <f t="shared" si="0"/>
        <v>12000</v>
      </c>
      <c r="E25" s="93">
        <f t="shared" si="0"/>
        <v>37500</v>
      </c>
      <c r="F25" s="93">
        <f t="shared" si="0"/>
        <v>30000</v>
      </c>
      <c r="G25" s="93">
        <f t="shared" si="0"/>
        <v>20000</v>
      </c>
      <c r="H25" s="93">
        <f t="shared" si="0"/>
        <v>2000</v>
      </c>
      <c r="I25" s="93">
        <f t="shared" si="0"/>
        <v>1600</v>
      </c>
      <c r="J25" s="93">
        <f t="shared" si="0"/>
        <v>0</v>
      </c>
      <c r="K25" s="93">
        <f t="shared" si="0"/>
        <v>0</v>
      </c>
      <c r="L25" s="93">
        <f t="shared" si="0"/>
        <v>0</v>
      </c>
      <c r="M25" s="93">
        <f t="shared" si="0"/>
        <v>0</v>
      </c>
      <c r="N25" s="93">
        <f t="shared" si="0"/>
        <v>0</v>
      </c>
      <c r="O25" s="93">
        <f t="shared" si="0"/>
        <v>0</v>
      </c>
      <c r="P25" s="93">
        <f t="shared" si="0"/>
        <v>0</v>
      </c>
      <c r="Q25" s="93">
        <f t="shared" si="0"/>
        <v>0</v>
      </c>
      <c r="R25" s="93">
        <f t="shared" ref="L25:S40" si="1">IF($A25&lt;R$18,0,IF($A25=R$18,R$17,IF($A25&gt;(((R$19-1)*R$20)+R$18),0,IF(ROUND(($A25-R$18)/R$20,0)=ROUND(($A25-R$18)/R$20,1),R$17,0))))</f>
        <v>0</v>
      </c>
      <c r="S25" s="93">
        <f t="shared" si="1"/>
        <v>0</v>
      </c>
      <c r="T25" s="96">
        <f>SUM(B25:S25)</f>
        <v>120900</v>
      </c>
      <c r="U25" s="128"/>
      <c r="V25" s="93">
        <v>1</v>
      </c>
      <c r="W25" s="93">
        <f t="shared" ref="W25:AL40" si="2">IF($A25&lt;W$18,0,IF($A25=W$18,W$17,IF($A25&gt;(((W$19-1)*W$20)+W$18),0,IF(ROUND(($A25-W$18)/W$20,0)=ROUND(($A25-W$18)/W$20,1),W$17,0))))</f>
        <v>50000</v>
      </c>
      <c r="X25" s="93">
        <f t="shared" si="2"/>
        <v>0</v>
      </c>
      <c r="Y25" s="93">
        <f t="shared" si="2"/>
        <v>0</v>
      </c>
      <c r="Z25" s="93">
        <f t="shared" si="2"/>
        <v>0</v>
      </c>
      <c r="AA25" s="93">
        <f t="shared" si="2"/>
        <v>0</v>
      </c>
      <c r="AB25" s="93">
        <f t="shared" si="2"/>
        <v>0</v>
      </c>
      <c r="AC25" s="93">
        <f t="shared" si="2"/>
        <v>0</v>
      </c>
      <c r="AD25" s="93">
        <f t="shared" si="2"/>
        <v>0</v>
      </c>
      <c r="AE25" s="93">
        <f t="shared" si="2"/>
        <v>0</v>
      </c>
      <c r="AF25" s="93">
        <f t="shared" si="2"/>
        <v>0</v>
      </c>
      <c r="AG25" s="93">
        <f t="shared" si="2"/>
        <v>0</v>
      </c>
      <c r="AH25" s="93">
        <f t="shared" si="2"/>
        <v>0</v>
      </c>
      <c r="AI25" s="93">
        <f t="shared" si="2"/>
        <v>0</v>
      </c>
      <c r="AJ25" s="93">
        <f t="shared" si="2"/>
        <v>0</v>
      </c>
      <c r="AK25" s="93">
        <f t="shared" si="2"/>
        <v>0</v>
      </c>
      <c r="AL25" s="93">
        <f t="shared" si="2"/>
        <v>0</v>
      </c>
      <c r="AM25" s="93">
        <f t="shared" ref="AG25:AN40" si="3">IF($A25&lt;AM$18,0,IF($A25=AM$18,AM$17,IF($A25&gt;(((AM$19-1)*AM$20)+AM$18),0,IF(ROUND(($A25-AM$18)/AM$20,0)=ROUND(($A25-AM$18)/AM$20,1),AM$17,0))))</f>
        <v>0</v>
      </c>
      <c r="AN25" s="93">
        <f t="shared" si="3"/>
        <v>0</v>
      </c>
      <c r="AO25" s="96">
        <f>SUM(W25:AN25)</f>
        <v>50000</v>
      </c>
      <c r="AP25" s="128"/>
      <c r="AQ25" s="93">
        <v>1</v>
      </c>
      <c r="AR25" s="93">
        <f t="shared" ref="AR25:BG40" si="4">IF($A25&lt;AR$18,0,IF($A25=AR$18,AR$17,IF($A25&gt;(((AR$19-1)*AR$20)+AR$18),0,IF(ROUND(($A25-AR$18)/AR$20,0)=ROUND(($A25-AR$18)/AR$20,1),AR$17,0))))</f>
        <v>16000</v>
      </c>
      <c r="AS25" s="93">
        <f t="shared" si="4"/>
        <v>32000</v>
      </c>
      <c r="AT25" s="93">
        <f t="shared" si="4"/>
        <v>0</v>
      </c>
      <c r="AU25" s="93">
        <f t="shared" si="4"/>
        <v>0</v>
      </c>
      <c r="AV25" s="93">
        <f t="shared" si="4"/>
        <v>40000</v>
      </c>
      <c r="AW25" s="93">
        <f t="shared" si="4"/>
        <v>20000</v>
      </c>
      <c r="AX25" s="93">
        <f t="shared" si="4"/>
        <v>0</v>
      </c>
      <c r="AY25" s="93">
        <f t="shared" si="4"/>
        <v>12000</v>
      </c>
      <c r="AZ25" s="93">
        <f t="shared" si="4"/>
        <v>12000</v>
      </c>
      <c r="BA25" s="93">
        <f t="shared" si="4"/>
        <v>0</v>
      </c>
      <c r="BB25" s="93">
        <f t="shared" si="4"/>
        <v>0</v>
      </c>
      <c r="BC25" s="93">
        <f t="shared" si="4"/>
        <v>0</v>
      </c>
      <c r="BD25" s="93">
        <f t="shared" si="4"/>
        <v>24000</v>
      </c>
      <c r="BE25" s="93">
        <f t="shared" si="4"/>
        <v>0</v>
      </c>
      <c r="BF25" s="93">
        <f t="shared" si="4"/>
        <v>0</v>
      </c>
      <c r="BG25" s="93">
        <f t="shared" si="4"/>
        <v>0</v>
      </c>
      <c r="BH25" s="93">
        <f t="shared" ref="BB25:BI40" si="5">IF($A25&lt;BH$18,0,IF($A25=BH$18,BH$17,IF($A25&gt;(((BH$19-1)*BH$20)+BH$18),0,IF(ROUND(($A25-BH$18)/BH$20,0)=ROUND(($A25-BH$18)/BH$20,1),BH$17,0))))</f>
        <v>0</v>
      </c>
      <c r="BI25" s="93">
        <f t="shared" si="5"/>
        <v>0</v>
      </c>
      <c r="BJ25" s="96">
        <f>SUM(AR25:BI25)</f>
        <v>156000</v>
      </c>
      <c r="BK25" s="220"/>
      <c r="BL25" s="220"/>
      <c r="BM25" s="220">
        <f>T25+AO25+BJ25</f>
        <v>326900</v>
      </c>
    </row>
    <row r="26" spans="1:65" x14ac:dyDescent="0.25">
      <c r="A26" s="93">
        <v>2</v>
      </c>
      <c r="B26" s="93">
        <f t="shared" si="0"/>
        <v>2800</v>
      </c>
      <c r="C26" s="93">
        <f t="shared" si="0"/>
        <v>15000</v>
      </c>
      <c r="D26" s="93">
        <f t="shared" si="0"/>
        <v>12000</v>
      </c>
      <c r="E26" s="93">
        <f t="shared" si="0"/>
        <v>37500</v>
      </c>
      <c r="F26" s="93">
        <f t="shared" si="0"/>
        <v>30000</v>
      </c>
      <c r="G26" s="93">
        <f t="shared" si="0"/>
        <v>20000</v>
      </c>
      <c r="H26" s="93">
        <f t="shared" si="0"/>
        <v>2000</v>
      </c>
      <c r="I26" s="93">
        <f t="shared" si="0"/>
        <v>1600</v>
      </c>
      <c r="J26" s="93">
        <f t="shared" si="0"/>
        <v>0</v>
      </c>
      <c r="K26" s="93">
        <f t="shared" si="0"/>
        <v>0</v>
      </c>
      <c r="L26" s="93">
        <f t="shared" si="1"/>
        <v>0</v>
      </c>
      <c r="M26" s="93">
        <f t="shared" si="1"/>
        <v>0</v>
      </c>
      <c r="N26" s="93">
        <f t="shared" si="1"/>
        <v>0</v>
      </c>
      <c r="O26" s="93">
        <f t="shared" si="1"/>
        <v>0</v>
      </c>
      <c r="P26" s="93">
        <f t="shared" si="1"/>
        <v>0</v>
      </c>
      <c r="Q26" s="93">
        <f t="shared" si="1"/>
        <v>0</v>
      </c>
      <c r="R26" s="93">
        <f t="shared" si="1"/>
        <v>0</v>
      </c>
      <c r="S26" s="93">
        <f t="shared" si="1"/>
        <v>0</v>
      </c>
      <c r="T26" s="96">
        <f t="shared" ref="T26:T49" si="6">SUM(B26:S26)</f>
        <v>120900</v>
      </c>
      <c r="U26" s="128"/>
      <c r="V26" s="93">
        <v>2</v>
      </c>
      <c r="W26" s="93">
        <f t="shared" si="2"/>
        <v>50000</v>
      </c>
      <c r="X26" s="93">
        <f t="shared" si="2"/>
        <v>0</v>
      </c>
      <c r="Y26" s="93">
        <f t="shared" si="2"/>
        <v>0</v>
      </c>
      <c r="Z26" s="93">
        <f t="shared" si="2"/>
        <v>0</v>
      </c>
      <c r="AA26" s="93">
        <f t="shared" si="2"/>
        <v>0</v>
      </c>
      <c r="AB26" s="93">
        <f t="shared" si="2"/>
        <v>0</v>
      </c>
      <c r="AC26" s="93">
        <f t="shared" si="2"/>
        <v>0</v>
      </c>
      <c r="AD26" s="93">
        <f t="shared" si="2"/>
        <v>0</v>
      </c>
      <c r="AE26" s="93">
        <f t="shared" si="2"/>
        <v>0</v>
      </c>
      <c r="AF26" s="93">
        <f t="shared" si="2"/>
        <v>0</v>
      </c>
      <c r="AG26" s="93">
        <f t="shared" si="3"/>
        <v>0</v>
      </c>
      <c r="AH26" s="93">
        <f t="shared" si="3"/>
        <v>0</v>
      </c>
      <c r="AI26" s="93">
        <f t="shared" si="3"/>
        <v>0</v>
      </c>
      <c r="AJ26" s="93">
        <f t="shared" si="3"/>
        <v>0</v>
      </c>
      <c r="AK26" s="93">
        <f t="shared" si="3"/>
        <v>0</v>
      </c>
      <c r="AL26" s="93">
        <f t="shared" si="3"/>
        <v>0</v>
      </c>
      <c r="AM26" s="93">
        <f t="shared" si="3"/>
        <v>0</v>
      </c>
      <c r="AN26" s="93">
        <f t="shared" si="3"/>
        <v>0</v>
      </c>
      <c r="AO26" s="96">
        <f t="shared" ref="AO26:AO49" si="7">SUM(W26:AN26)</f>
        <v>50000</v>
      </c>
      <c r="AP26" s="128"/>
      <c r="AQ26" s="93">
        <v>2</v>
      </c>
      <c r="AR26" s="93">
        <f t="shared" si="4"/>
        <v>16000</v>
      </c>
      <c r="AS26" s="93">
        <f t="shared" si="4"/>
        <v>32000</v>
      </c>
      <c r="AT26" s="93">
        <f t="shared" si="4"/>
        <v>0</v>
      </c>
      <c r="AU26" s="93">
        <f t="shared" si="4"/>
        <v>0</v>
      </c>
      <c r="AV26" s="93">
        <f t="shared" si="4"/>
        <v>40000</v>
      </c>
      <c r="AW26" s="93">
        <f t="shared" si="4"/>
        <v>20000</v>
      </c>
      <c r="AX26" s="93">
        <f t="shared" si="4"/>
        <v>0</v>
      </c>
      <c r="AY26" s="93">
        <f t="shared" si="4"/>
        <v>12000</v>
      </c>
      <c r="AZ26" s="93">
        <f t="shared" si="4"/>
        <v>12000</v>
      </c>
      <c r="BA26" s="93">
        <f t="shared" si="4"/>
        <v>0</v>
      </c>
      <c r="BB26" s="93">
        <f t="shared" si="5"/>
        <v>0</v>
      </c>
      <c r="BC26" s="93">
        <f t="shared" si="5"/>
        <v>0</v>
      </c>
      <c r="BD26" s="93">
        <f t="shared" si="5"/>
        <v>24000</v>
      </c>
      <c r="BE26" s="93">
        <f t="shared" si="5"/>
        <v>0</v>
      </c>
      <c r="BF26" s="93">
        <f t="shared" si="5"/>
        <v>0</v>
      </c>
      <c r="BG26" s="93">
        <f t="shared" si="5"/>
        <v>0</v>
      </c>
      <c r="BH26" s="93">
        <f t="shared" si="5"/>
        <v>0</v>
      </c>
      <c r="BI26" s="93">
        <f t="shared" si="5"/>
        <v>0</v>
      </c>
      <c r="BJ26" s="96">
        <f t="shared" ref="BJ26:BJ49" si="8">SUM(AR26:BI26)</f>
        <v>156000</v>
      </c>
      <c r="BK26" s="220"/>
      <c r="BL26" s="220"/>
      <c r="BM26" s="220">
        <f t="shared" ref="BM26:BM49" si="9">T26+AO26+BJ26</f>
        <v>326900</v>
      </c>
    </row>
    <row r="27" spans="1:65" x14ac:dyDescent="0.25">
      <c r="A27" s="93">
        <v>3</v>
      </c>
      <c r="B27" s="93">
        <f t="shared" si="0"/>
        <v>2800</v>
      </c>
      <c r="C27" s="93">
        <f t="shared" si="0"/>
        <v>15000</v>
      </c>
      <c r="D27" s="93">
        <f t="shared" si="0"/>
        <v>12000</v>
      </c>
      <c r="E27" s="93">
        <f t="shared" si="0"/>
        <v>37500</v>
      </c>
      <c r="F27" s="93">
        <f t="shared" si="0"/>
        <v>30000</v>
      </c>
      <c r="G27" s="93">
        <f t="shared" si="0"/>
        <v>20000</v>
      </c>
      <c r="H27" s="93">
        <f t="shared" si="0"/>
        <v>2000</v>
      </c>
      <c r="I27" s="93">
        <f t="shared" si="0"/>
        <v>1600</v>
      </c>
      <c r="J27" s="93">
        <f t="shared" si="0"/>
        <v>0</v>
      </c>
      <c r="K27" s="93">
        <f t="shared" si="0"/>
        <v>0</v>
      </c>
      <c r="L27" s="93">
        <f t="shared" si="1"/>
        <v>0</v>
      </c>
      <c r="M27" s="93">
        <f t="shared" si="1"/>
        <v>0</v>
      </c>
      <c r="N27" s="93">
        <f t="shared" si="1"/>
        <v>0</v>
      </c>
      <c r="O27" s="93">
        <f t="shared" si="1"/>
        <v>0</v>
      </c>
      <c r="P27" s="93">
        <f t="shared" si="1"/>
        <v>0</v>
      </c>
      <c r="Q27" s="93">
        <f t="shared" si="1"/>
        <v>0</v>
      </c>
      <c r="R27" s="93">
        <f t="shared" si="1"/>
        <v>0</v>
      </c>
      <c r="S27" s="93">
        <f t="shared" si="1"/>
        <v>0</v>
      </c>
      <c r="T27" s="96">
        <f t="shared" si="6"/>
        <v>120900</v>
      </c>
      <c r="U27" s="128"/>
      <c r="V27" s="93">
        <v>3</v>
      </c>
      <c r="W27" s="93">
        <f t="shared" si="2"/>
        <v>50000</v>
      </c>
      <c r="X27" s="93">
        <f t="shared" si="2"/>
        <v>0</v>
      </c>
      <c r="Y27" s="93">
        <f t="shared" si="2"/>
        <v>0</v>
      </c>
      <c r="Z27" s="93">
        <f t="shared" si="2"/>
        <v>0</v>
      </c>
      <c r="AA27" s="93">
        <f t="shared" si="2"/>
        <v>0</v>
      </c>
      <c r="AB27" s="93">
        <f t="shared" si="2"/>
        <v>0</v>
      </c>
      <c r="AC27" s="93">
        <f t="shared" si="2"/>
        <v>0</v>
      </c>
      <c r="AD27" s="93">
        <f t="shared" si="2"/>
        <v>0</v>
      </c>
      <c r="AE27" s="93">
        <f t="shared" si="2"/>
        <v>0</v>
      </c>
      <c r="AF27" s="93">
        <f t="shared" si="2"/>
        <v>0</v>
      </c>
      <c r="AG27" s="93">
        <f t="shared" si="3"/>
        <v>0</v>
      </c>
      <c r="AH27" s="93">
        <f t="shared" si="3"/>
        <v>0</v>
      </c>
      <c r="AI27" s="93">
        <f t="shared" si="3"/>
        <v>0</v>
      </c>
      <c r="AJ27" s="93">
        <f t="shared" si="3"/>
        <v>0</v>
      </c>
      <c r="AK27" s="93">
        <f t="shared" si="3"/>
        <v>0</v>
      </c>
      <c r="AL27" s="93">
        <f t="shared" si="3"/>
        <v>0</v>
      </c>
      <c r="AM27" s="93">
        <f t="shared" si="3"/>
        <v>0</v>
      </c>
      <c r="AN27" s="93">
        <f t="shared" si="3"/>
        <v>0</v>
      </c>
      <c r="AO27" s="96">
        <f t="shared" si="7"/>
        <v>50000</v>
      </c>
      <c r="AP27" s="128"/>
      <c r="AQ27" s="93">
        <v>3</v>
      </c>
      <c r="AR27" s="93">
        <f t="shared" si="4"/>
        <v>16000</v>
      </c>
      <c r="AS27" s="93">
        <f t="shared" si="4"/>
        <v>32000</v>
      </c>
      <c r="AT27" s="93">
        <f t="shared" si="4"/>
        <v>0</v>
      </c>
      <c r="AU27" s="93">
        <f t="shared" si="4"/>
        <v>0</v>
      </c>
      <c r="AV27" s="93">
        <f t="shared" si="4"/>
        <v>40000</v>
      </c>
      <c r="AW27" s="93">
        <f t="shared" si="4"/>
        <v>20000</v>
      </c>
      <c r="AX27" s="93">
        <f t="shared" si="4"/>
        <v>0</v>
      </c>
      <c r="AY27" s="93">
        <f t="shared" si="4"/>
        <v>12000</v>
      </c>
      <c r="AZ27" s="93">
        <f t="shared" si="4"/>
        <v>12000</v>
      </c>
      <c r="BA27" s="93">
        <f t="shared" si="4"/>
        <v>0</v>
      </c>
      <c r="BB27" s="93">
        <f t="shared" si="5"/>
        <v>0</v>
      </c>
      <c r="BC27" s="93">
        <f t="shared" si="5"/>
        <v>0</v>
      </c>
      <c r="BD27" s="93">
        <f t="shared" si="5"/>
        <v>24000</v>
      </c>
      <c r="BE27" s="93">
        <f t="shared" si="5"/>
        <v>0</v>
      </c>
      <c r="BF27" s="93">
        <f t="shared" si="5"/>
        <v>0</v>
      </c>
      <c r="BG27" s="93">
        <f t="shared" si="5"/>
        <v>0</v>
      </c>
      <c r="BH27" s="93">
        <f t="shared" si="5"/>
        <v>0</v>
      </c>
      <c r="BI27" s="93">
        <f t="shared" si="5"/>
        <v>0</v>
      </c>
      <c r="BJ27" s="96">
        <f t="shared" si="8"/>
        <v>156000</v>
      </c>
      <c r="BK27" s="220"/>
      <c r="BL27" s="220"/>
      <c r="BM27" s="220">
        <f t="shared" si="9"/>
        <v>326900</v>
      </c>
    </row>
    <row r="28" spans="1:65" x14ac:dyDescent="0.25">
      <c r="A28" s="93">
        <v>4</v>
      </c>
      <c r="B28" s="93">
        <f t="shared" si="0"/>
        <v>2800</v>
      </c>
      <c r="C28" s="93">
        <f t="shared" si="0"/>
        <v>15000</v>
      </c>
      <c r="D28" s="93">
        <f t="shared" si="0"/>
        <v>12000</v>
      </c>
      <c r="E28" s="93">
        <f t="shared" si="0"/>
        <v>37500</v>
      </c>
      <c r="F28" s="93">
        <f t="shared" si="0"/>
        <v>30000</v>
      </c>
      <c r="G28" s="93">
        <f t="shared" si="0"/>
        <v>20000</v>
      </c>
      <c r="H28" s="93">
        <f t="shared" si="0"/>
        <v>2000</v>
      </c>
      <c r="I28" s="93">
        <f t="shared" si="0"/>
        <v>1600</v>
      </c>
      <c r="J28" s="93">
        <f t="shared" si="0"/>
        <v>0</v>
      </c>
      <c r="K28" s="93">
        <f t="shared" si="0"/>
        <v>0</v>
      </c>
      <c r="L28" s="93">
        <f t="shared" si="1"/>
        <v>0</v>
      </c>
      <c r="M28" s="93">
        <f t="shared" si="1"/>
        <v>0</v>
      </c>
      <c r="N28" s="93">
        <f t="shared" si="1"/>
        <v>0</v>
      </c>
      <c r="O28" s="93">
        <f t="shared" si="1"/>
        <v>0</v>
      </c>
      <c r="P28" s="93">
        <f t="shared" si="1"/>
        <v>0</v>
      </c>
      <c r="Q28" s="93">
        <f t="shared" si="1"/>
        <v>0</v>
      </c>
      <c r="R28" s="93">
        <f t="shared" si="1"/>
        <v>0</v>
      </c>
      <c r="S28" s="93">
        <f t="shared" si="1"/>
        <v>0</v>
      </c>
      <c r="T28" s="96">
        <f t="shared" si="6"/>
        <v>120900</v>
      </c>
      <c r="U28" s="128"/>
      <c r="V28" s="93">
        <v>4</v>
      </c>
      <c r="W28" s="93">
        <f t="shared" si="2"/>
        <v>50000</v>
      </c>
      <c r="X28" s="93">
        <f t="shared" si="2"/>
        <v>0</v>
      </c>
      <c r="Y28" s="93">
        <f t="shared" si="2"/>
        <v>0</v>
      </c>
      <c r="Z28" s="93">
        <f t="shared" si="2"/>
        <v>0</v>
      </c>
      <c r="AA28" s="93">
        <f t="shared" si="2"/>
        <v>0</v>
      </c>
      <c r="AB28" s="93">
        <f t="shared" si="2"/>
        <v>0</v>
      </c>
      <c r="AC28" s="93">
        <f t="shared" si="2"/>
        <v>0</v>
      </c>
      <c r="AD28" s="93">
        <f t="shared" si="2"/>
        <v>0</v>
      </c>
      <c r="AE28" s="93">
        <f t="shared" si="2"/>
        <v>0</v>
      </c>
      <c r="AF28" s="93">
        <f t="shared" si="2"/>
        <v>0</v>
      </c>
      <c r="AG28" s="93">
        <f t="shared" si="3"/>
        <v>0</v>
      </c>
      <c r="AH28" s="93">
        <f t="shared" si="3"/>
        <v>0</v>
      </c>
      <c r="AI28" s="93">
        <f t="shared" si="3"/>
        <v>0</v>
      </c>
      <c r="AJ28" s="93">
        <f t="shared" si="3"/>
        <v>0</v>
      </c>
      <c r="AK28" s="93">
        <f t="shared" si="3"/>
        <v>0</v>
      </c>
      <c r="AL28" s="93">
        <f t="shared" si="3"/>
        <v>0</v>
      </c>
      <c r="AM28" s="93">
        <f t="shared" si="3"/>
        <v>0</v>
      </c>
      <c r="AN28" s="93">
        <f t="shared" si="3"/>
        <v>0</v>
      </c>
      <c r="AO28" s="96">
        <f t="shared" si="7"/>
        <v>50000</v>
      </c>
      <c r="AP28" s="128"/>
      <c r="AQ28" s="93">
        <v>4</v>
      </c>
      <c r="AR28" s="93">
        <f t="shared" si="4"/>
        <v>16000</v>
      </c>
      <c r="AS28" s="93">
        <f t="shared" si="4"/>
        <v>32000</v>
      </c>
      <c r="AT28" s="93">
        <f t="shared" si="4"/>
        <v>0</v>
      </c>
      <c r="AU28" s="93">
        <f t="shared" si="4"/>
        <v>0</v>
      </c>
      <c r="AV28" s="93">
        <f t="shared" si="4"/>
        <v>40000</v>
      </c>
      <c r="AW28" s="93">
        <f t="shared" si="4"/>
        <v>20000</v>
      </c>
      <c r="AX28" s="93">
        <f t="shared" si="4"/>
        <v>0</v>
      </c>
      <c r="AY28" s="93">
        <f t="shared" si="4"/>
        <v>12000</v>
      </c>
      <c r="AZ28" s="93">
        <f t="shared" si="4"/>
        <v>12000</v>
      </c>
      <c r="BA28" s="93">
        <f t="shared" si="4"/>
        <v>0</v>
      </c>
      <c r="BB28" s="93">
        <f t="shared" si="5"/>
        <v>0</v>
      </c>
      <c r="BC28" s="93">
        <f t="shared" si="5"/>
        <v>0</v>
      </c>
      <c r="BD28" s="93">
        <f t="shared" si="5"/>
        <v>24000</v>
      </c>
      <c r="BE28" s="93">
        <f t="shared" si="5"/>
        <v>0</v>
      </c>
      <c r="BF28" s="93">
        <f t="shared" si="5"/>
        <v>0</v>
      </c>
      <c r="BG28" s="93">
        <f t="shared" si="5"/>
        <v>0</v>
      </c>
      <c r="BH28" s="93">
        <f t="shared" si="5"/>
        <v>0</v>
      </c>
      <c r="BI28" s="93">
        <f t="shared" si="5"/>
        <v>0</v>
      </c>
      <c r="BJ28" s="96">
        <f t="shared" si="8"/>
        <v>156000</v>
      </c>
      <c r="BK28" s="220"/>
      <c r="BL28" s="220"/>
      <c r="BM28" s="220">
        <f t="shared" si="9"/>
        <v>326900</v>
      </c>
    </row>
    <row r="29" spans="1:65" x14ac:dyDescent="0.25">
      <c r="A29" s="93">
        <v>5</v>
      </c>
      <c r="B29" s="93">
        <f t="shared" si="0"/>
        <v>2800</v>
      </c>
      <c r="C29" s="93">
        <f t="shared" si="0"/>
        <v>15000</v>
      </c>
      <c r="D29" s="93">
        <f t="shared" si="0"/>
        <v>12000</v>
      </c>
      <c r="E29" s="93">
        <f t="shared" si="0"/>
        <v>37500</v>
      </c>
      <c r="F29" s="93">
        <f t="shared" si="0"/>
        <v>30000</v>
      </c>
      <c r="G29" s="93">
        <f t="shared" si="0"/>
        <v>20000</v>
      </c>
      <c r="H29" s="93">
        <f t="shared" si="0"/>
        <v>2000</v>
      </c>
      <c r="I29" s="93">
        <f t="shared" si="0"/>
        <v>1600</v>
      </c>
      <c r="J29" s="93">
        <f t="shared" si="0"/>
        <v>0</v>
      </c>
      <c r="K29" s="93">
        <f t="shared" si="0"/>
        <v>0</v>
      </c>
      <c r="L29" s="93">
        <f t="shared" si="1"/>
        <v>0</v>
      </c>
      <c r="M29" s="93">
        <f t="shared" si="1"/>
        <v>0</v>
      </c>
      <c r="N29" s="93">
        <f t="shared" si="1"/>
        <v>0</v>
      </c>
      <c r="O29" s="93">
        <f t="shared" si="1"/>
        <v>0</v>
      </c>
      <c r="P29" s="93">
        <f t="shared" si="1"/>
        <v>0</v>
      </c>
      <c r="Q29" s="93">
        <f t="shared" si="1"/>
        <v>0</v>
      </c>
      <c r="R29" s="93">
        <f t="shared" si="1"/>
        <v>0</v>
      </c>
      <c r="S29" s="93">
        <f t="shared" si="1"/>
        <v>0</v>
      </c>
      <c r="T29" s="96">
        <f t="shared" si="6"/>
        <v>120900</v>
      </c>
      <c r="U29" s="128"/>
      <c r="V29" s="93">
        <v>5</v>
      </c>
      <c r="W29" s="93">
        <f t="shared" si="2"/>
        <v>50000</v>
      </c>
      <c r="X29" s="93">
        <f t="shared" si="2"/>
        <v>0</v>
      </c>
      <c r="Y29" s="93">
        <f t="shared" si="2"/>
        <v>0</v>
      </c>
      <c r="Z29" s="93">
        <f t="shared" si="2"/>
        <v>0</v>
      </c>
      <c r="AA29" s="93">
        <f t="shared" si="2"/>
        <v>0</v>
      </c>
      <c r="AB29" s="93">
        <f t="shared" si="2"/>
        <v>0</v>
      </c>
      <c r="AC29" s="93">
        <f t="shared" si="2"/>
        <v>0</v>
      </c>
      <c r="AD29" s="93">
        <f t="shared" si="2"/>
        <v>0</v>
      </c>
      <c r="AE29" s="93">
        <f t="shared" si="2"/>
        <v>0</v>
      </c>
      <c r="AF29" s="93">
        <f t="shared" si="2"/>
        <v>0</v>
      </c>
      <c r="AG29" s="93">
        <f t="shared" si="2"/>
        <v>0</v>
      </c>
      <c r="AH29" s="93">
        <f t="shared" si="2"/>
        <v>0</v>
      </c>
      <c r="AI29" s="93">
        <f t="shared" si="2"/>
        <v>0</v>
      </c>
      <c r="AJ29" s="93">
        <f t="shared" si="2"/>
        <v>0</v>
      </c>
      <c r="AK29" s="93">
        <f t="shared" si="2"/>
        <v>0</v>
      </c>
      <c r="AL29" s="93">
        <f t="shared" si="2"/>
        <v>0</v>
      </c>
      <c r="AM29" s="93">
        <f t="shared" si="3"/>
        <v>0</v>
      </c>
      <c r="AN29" s="93">
        <f t="shared" si="3"/>
        <v>0</v>
      </c>
      <c r="AO29" s="96">
        <f t="shared" si="7"/>
        <v>50000</v>
      </c>
      <c r="AP29" s="128"/>
      <c r="AQ29" s="93">
        <v>5</v>
      </c>
      <c r="AR29" s="93">
        <f t="shared" si="4"/>
        <v>16000</v>
      </c>
      <c r="AS29" s="93">
        <f t="shared" si="4"/>
        <v>32000</v>
      </c>
      <c r="AT29" s="93">
        <f t="shared" si="4"/>
        <v>0</v>
      </c>
      <c r="AU29" s="93">
        <f t="shared" si="4"/>
        <v>0</v>
      </c>
      <c r="AV29" s="93">
        <f t="shared" si="4"/>
        <v>40000</v>
      </c>
      <c r="AW29" s="93">
        <f t="shared" si="4"/>
        <v>20000</v>
      </c>
      <c r="AX29" s="93">
        <f t="shared" si="4"/>
        <v>0</v>
      </c>
      <c r="AY29" s="93">
        <f t="shared" si="4"/>
        <v>12000</v>
      </c>
      <c r="AZ29" s="93">
        <f t="shared" si="4"/>
        <v>12000</v>
      </c>
      <c r="BA29" s="93">
        <f t="shared" si="4"/>
        <v>0</v>
      </c>
      <c r="BB29" s="93">
        <f t="shared" si="4"/>
        <v>0</v>
      </c>
      <c r="BC29" s="93">
        <f t="shared" si="4"/>
        <v>0</v>
      </c>
      <c r="BD29" s="93">
        <f t="shared" si="4"/>
        <v>24000</v>
      </c>
      <c r="BE29" s="93">
        <f t="shared" si="4"/>
        <v>0</v>
      </c>
      <c r="BF29" s="93">
        <f t="shared" si="4"/>
        <v>0</v>
      </c>
      <c r="BG29" s="93">
        <f t="shared" si="4"/>
        <v>0</v>
      </c>
      <c r="BH29" s="93">
        <f t="shared" si="5"/>
        <v>0</v>
      </c>
      <c r="BI29" s="93">
        <f t="shared" si="5"/>
        <v>0</v>
      </c>
      <c r="BJ29" s="96">
        <f t="shared" si="8"/>
        <v>156000</v>
      </c>
      <c r="BK29" s="220"/>
      <c r="BL29" s="220"/>
      <c r="BM29" s="220">
        <f t="shared" si="9"/>
        <v>326900</v>
      </c>
    </row>
    <row r="30" spans="1:65" x14ac:dyDescent="0.25">
      <c r="A30" s="93">
        <v>6</v>
      </c>
      <c r="B30" s="93">
        <f t="shared" si="0"/>
        <v>0</v>
      </c>
      <c r="C30" s="93">
        <f t="shared" si="0"/>
        <v>0</v>
      </c>
      <c r="D30" s="93">
        <f t="shared" si="0"/>
        <v>0</v>
      </c>
      <c r="E30" s="93">
        <f t="shared" si="0"/>
        <v>0</v>
      </c>
      <c r="F30" s="93">
        <f t="shared" si="0"/>
        <v>0</v>
      </c>
      <c r="G30" s="93">
        <f t="shared" si="0"/>
        <v>0</v>
      </c>
      <c r="H30" s="93">
        <f t="shared" si="0"/>
        <v>0</v>
      </c>
      <c r="I30" s="93">
        <f t="shared" si="0"/>
        <v>0</v>
      </c>
      <c r="J30" s="93">
        <f t="shared" si="0"/>
        <v>0</v>
      </c>
      <c r="K30" s="93">
        <f t="shared" si="0"/>
        <v>0</v>
      </c>
      <c r="L30" s="93">
        <f t="shared" si="1"/>
        <v>0</v>
      </c>
      <c r="M30" s="93">
        <f t="shared" si="1"/>
        <v>0</v>
      </c>
      <c r="N30" s="93">
        <f t="shared" si="1"/>
        <v>0</v>
      </c>
      <c r="O30" s="93">
        <f t="shared" si="1"/>
        <v>0</v>
      </c>
      <c r="P30" s="93">
        <f t="shared" si="1"/>
        <v>0</v>
      </c>
      <c r="Q30" s="93">
        <f t="shared" si="1"/>
        <v>0</v>
      </c>
      <c r="R30" s="93">
        <f t="shared" si="1"/>
        <v>0</v>
      </c>
      <c r="S30" s="93">
        <f t="shared" si="1"/>
        <v>0</v>
      </c>
      <c r="T30" s="96">
        <f t="shared" si="6"/>
        <v>0</v>
      </c>
      <c r="U30" s="128"/>
      <c r="V30" s="93">
        <v>6</v>
      </c>
      <c r="W30" s="93">
        <f t="shared" si="2"/>
        <v>50000</v>
      </c>
      <c r="X30" s="93">
        <f t="shared" si="2"/>
        <v>0</v>
      </c>
      <c r="Y30" s="93">
        <f t="shared" si="2"/>
        <v>0</v>
      </c>
      <c r="Z30" s="93">
        <f t="shared" si="2"/>
        <v>0</v>
      </c>
      <c r="AA30" s="93">
        <f t="shared" si="2"/>
        <v>0</v>
      </c>
      <c r="AB30" s="93">
        <f t="shared" si="2"/>
        <v>0</v>
      </c>
      <c r="AC30" s="93">
        <f t="shared" si="2"/>
        <v>0</v>
      </c>
      <c r="AD30" s="93">
        <f t="shared" si="2"/>
        <v>0</v>
      </c>
      <c r="AE30" s="93">
        <f t="shared" si="2"/>
        <v>0</v>
      </c>
      <c r="AF30" s="93">
        <f t="shared" si="2"/>
        <v>0</v>
      </c>
      <c r="AG30" s="93">
        <f t="shared" si="2"/>
        <v>0</v>
      </c>
      <c r="AH30" s="93">
        <f t="shared" si="2"/>
        <v>0</v>
      </c>
      <c r="AI30" s="93">
        <f t="shared" si="2"/>
        <v>0</v>
      </c>
      <c r="AJ30" s="93">
        <f t="shared" si="2"/>
        <v>0</v>
      </c>
      <c r="AK30" s="93">
        <f t="shared" si="2"/>
        <v>0</v>
      </c>
      <c r="AL30" s="93">
        <f t="shared" si="2"/>
        <v>0</v>
      </c>
      <c r="AM30" s="93">
        <f t="shared" si="3"/>
        <v>0</v>
      </c>
      <c r="AN30" s="93">
        <f t="shared" si="3"/>
        <v>0</v>
      </c>
      <c r="AO30" s="96">
        <f t="shared" si="7"/>
        <v>50000</v>
      </c>
      <c r="AP30" s="128"/>
      <c r="AQ30" s="93">
        <v>6</v>
      </c>
      <c r="AR30" s="93">
        <f t="shared" si="4"/>
        <v>16000</v>
      </c>
      <c r="AS30" s="93">
        <f t="shared" si="4"/>
        <v>32000</v>
      </c>
      <c r="AT30" s="93">
        <f t="shared" si="4"/>
        <v>0</v>
      </c>
      <c r="AU30" s="93">
        <f t="shared" si="4"/>
        <v>0</v>
      </c>
      <c r="AV30" s="93">
        <f t="shared" si="4"/>
        <v>40000</v>
      </c>
      <c r="AW30" s="93">
        <f t="shared" si="4"/>
        <v>20000</v>
      </c>
      <c r="AX30" s="93">
        <f t="shared" si="4"/>
        <v>0</v>
      </c>
      <c r="AY30" s="93">
        <f t="shared" si="4"/>
        <v>12000</v>
      </c>
      <c r="AZ30" s="93">
        <f t="shared" si="4"/>
        <v>12000</v>
      </c>
      <c r="BA30" s="93">
        <f t="shared" si="4"/>
        <v>0</v>
      </c>
      <c r="BB30" s="93">
        <f t="shared" si="4"/>
        <v>0</v>
      </c>
      <c r="BC30" s="93">
        <f t="shared" si="4"/>
        <v>0</v>
      </c>
      <c r="BD30" s="93">
        <f t="shared" si="4"/>
        <v>24000</v>
      </c>
      <c r="BE30" s="93">
        <f t="shared" si="4"/>
        <v>0</v>
      </c>
      <c r="BF30" s="93">
        <f t="shared" si="4"/>
        <v>0</v>
      </c>
      <c r="BG30" s="93">
        <f t="shared" si="4"/>
        <v>0</v>
      </c>
      <c r="BH30" s="93">
        <f t="shared" si="5"/>
        <v>0</v>
      </c>
      <c r="BI30" s="93">
        <f t="shared" si="5"/>
        <v>0</v>
      </c>
      <c r="BJ30" s="96">
        <f t="shared" si="8"/>
        <v>156000</v>
      </c>
      <c r="BK30" s="220"/>
      <c r="BL30" s="220"/>
      <c r="BM30" s="220">
        <f t="shared" si="9"/>
        <v>206000</v>
      </c>
    </row>
    <row r="31" spans="1:65" x14ac:dyDescent="0.25">
      <c r="A31" s="93">
        <v>7</v>
      </c>
      <c r="B31" s="93">
        <f t="shared" si="0"/>
        <v>0</v>
      </c>
      <c r="C31" s="93">
        <f t="shared" si="0"/>
        <v>0</v>
      </c>
      <c r="D31" s="93">
        <f t="shared" si="0"/>
        <v>0</v>
      </c>
      <c r="E31" s="93">
        <f t="shared" si="0"/>
        <v>0</v>
      </c>
      <c r="F31" s="93">
        <f t="shared" si="0"/>
        <v>0</v>
      </c>
      <c r="G31" s="93">
        <f t="shared" si="0"/>
        <v>0</v>
      </c>
      <c r="H31" s="93">
        <f t="shared" si="0"/>
        <v>0</v>
      </c>
      <c r="I31" s="93">
        <f t="shared" si="0"/>
        <v>0</v>
      </c>
      <c r="J31" s="93">
        <f t="shared" si="0"/>
        <v>0</v>
      </c>
      <c r="K31" s="93">
        <f t="shared" si="0"/>
        <v>0</v>
      </c>
      <c r="L31" s="93">
        <f t="shared" si="1"/>
        <v>0</v>
      </c>
      <c r="M31" s="93">
        <f t="shared" si="1"/>
        <v>0</v>
      </c>
      <c r="N31" s="93">
        <f t="shared" si="1"/>
        <v>0</v>
      </c>
      <c r="O31" s="93">
        <f t="shared" si="1"/>
        <v>0</v>
      </c>
      <c r="P31" s="93">
        <f t="shared" si="1"/>
        <v>0</v>
      </c>
      <c r="Q31" s="93">
        <f t="shared" si="1"/>
        <v>0</v>
      </c>
      <c r="R31" s="93">
        <f t="shared" si="1"/>
        <v>0</v>
      </c>
      <c r="S31" s="93">
        <f t="shared" si="1"/>
        <v>0</v>
      </c>
      <c r="T31" s="96">
        <f t="shared" si="6"/>
        <v>0</v>
      </c>
      <c r="U31" s="128"/>
      <c r="V31" s="93">
        <v>7</v>
      </c>
      <c r="W31" s="93">
        <f t="shared" si="2"/>
        <v>50000</v>
      </c>
      <c r="X31" s="93">
        <f t="shared" si="2"/>
        <v>0</v>
      </c>
      <c r="Y31" s="93">
        <f t="shared" si="2"/>
        <v>0</v>
      </c>
      <c r="Z31" s="93">
        <f t="shared" si="2"/>
        <v>0</v>
      </c>
      <c r="AA31" s="93">
        <f t="shared" si="2"/>
        <v>0</v>
      </c>
      <c r="AB31" s="93">
        <f t="shared" si="2"/>
        <v>0</v>
      </c>
      <c r="AC31" s="93">
        <f t="shared" si="2"/>
        <v>0</v>
      </c>
      <c r="AD31" s="93">
        <f t="shared" si="2"/>
        <v>0</v>
      </c>
      <c r="AE31" s="93">
        <f t="shared" si="2"/>
        <v>0</v>
      </c>
      <c r="AF31" s="93">
        <f t="shared" si="2"/>
        <v>0</v>
      </c>
      <c r="AG31" s="93">
        <f t="shared" si="2"/>
        <v>0</v>
      </c>
      <c r="AH31" s="93">
        <f t="shared" si="2"/>
        <v>0</v>
      </c>
      <c r="AI31" s="93">
        <f t="shared" si="2"/>
        <v>0</v>
      </c>
      <c r="AJ31" s="93">
        <f t="shared" si="2"/>
        <v>0</v>
      </c>
      <c r="AK31" s="93">
        <f t="shared" si="2"/>
        <v>0</v>
      </c>
      <c r="AL31" s="93">
        <f t="shared" si="2"/>
        <v>0</v>
      </c>
      <c r="AM31" s="93">
        <f t="shared" si="3"/>
        <v>0</v>
      </c>
      <c r="AN31" s="93">
        <f t="shared" si="3"/>
        <v>0</v>
      </c>
      <c r="AO31" s="96">
        <f t="shared" si="7"/>
        <v>50000</v>
      </c>
      <c r="AP31" s="128"/>
      <c r="AQ31" s="93">
        <v>7</v>
      </c>
      <c r="AR31" s="93">
        <f t="shared" si="4"/>
        <v>16000</v>
      </c>
      <c r="AS31" s="93">
        <f t="shared" si="4"/>
        <v>32000</v>
      </c>
      <c r="AT31" s="93">
        <f t="shared" si="4"/>
        <v>0</v>
      </c>
      <c r="AU31" s="93">
        <f t="shared" si="4"/>
        <v>0</v>
      </c>
      <c r="AV31" s="93">
        <f t="shared" si="4"/>
        <v>40000</v>
      </c>
      <c r="AW31" s="93">
        <f t="shared" si="4"/>
        <v>20000</v>
      </c>
      <c r="AX31" s="93">
        <f t="shared" si="4"/>
        <v>0</v>
      </c>
      <c r="AY31" s="93">
        <f t="shared" si="4"/>
        <v>12000</v>
      </c>
      <c r="AZ31" s="93">
        <f t="shared" si="4"/>
        <v>12000</v>
      </c>
      <c r="BA31" s="93">
        <f t="shared" si="4"/>
        <v>0</v>
      </c>
      <c r="BB31" s="93">
        <f t="shared" si="4"/>
        <v>0</v>
      </c>
      <c r="BC31" s="93">
        <f t="shared" si="4"/>
        <v>0</v>
      </c>
      <c r="BD31" s="93">
        <f t="shared" si="4"/>
        <v>24000</v>
      </c>
      <c r="BE31" s="93">
        <f t="shared" si="4"/>
        <v>0</v>
      </c>
      <c r="BF31" s="93">
        <f t="shared" si="4"/>
        <v>0</v>
      </c>
      <c r="BG31" s="93">
        <f t="shared" si="4"/>
        <v>0</v>
      </c>
      <c r="BH31" s="93">
        <f t="shared" si="5"/>
        <v>0</v>
      </c>
      <c r="BI31" s="93">
        <f t="shared" si="5"/>
        <v>0</v>
      </c>
      <c r="BJ31" s="96">
        <f t="shared" si="8"/>
        <v>156000</v>
      </c>
      <c r="BK31" s="220"/>
      <c r="BL31" s="220"/>
      <c r="BM31" s="220">
        <f t="shared" si="9"/>
        <v>206000</v>
      </c>
    </row>
    <row r="32" spans="1:65" x14ac:dyDescent="0.25">
      <c r="A32" s="93">
        <v>8</v>
      </c>
      <c r="B32" s="93">
        <f t="shared" si="0"/>
        <v>0</v>
      </c>
      <c r="C32" s="93">
        <f t="shared" si="0"/>
        <v>0</v>
      </c>
      <c r="D32" s="93">
        <f t="shared" si="0"/>
        <v>0</v>
      </c>
      <c r="E32" s="93">
        <f t="shared" si="0"/>
        <v>0</v>
      </c>
      <c r="F32" s="93">
        <f t="shared" si="0"/>
        <v>0</v>
      </c>
      <c r="G32" s="93">
        <f t="shared" si="0"/>
        <v>0</v>
      </c>
      <c r="H32" s="93">
        <f t="shared" si="0"/>
        <v>0</v>
      </c>
      <c r="I32" s="93">
        <f t="shared" si="0"/>
        <v>0</v>
      </c>
      <c r="J32" s="93">
        <f t="shared" si="0"/>
        <v>0</v>
      </c>
      <c r="K32" s="93">
        <f t="shared" si="0"/>
        <v>0</v>
      </c>
      <c r="L32" s="93">
        <f t="shared" si="1"/>
        <v>0</v>
      </c>
      <c r="M32" s="93">
        <f t="shared" si="1"/>
        <v>0</v>
      </c>
      <c r="N32" s="93">
        <f t="shared" si="1"/>
        <v>0</v>
      </c>
      <c r="O32" s="93">
        <f t="shared" si="1"/>
        <v>0</v>
      </c>
      <c r="P32" s="93">
        <f t="shared" si="1"/>
        <v>0</v>
      </c>
      <c r="Q32" s="93">
        <f t="shared" si="1"/>
        <v>0</v>
      </c>
      <c r="R32" s="93">
        <f t="shared" si="1"/>
        <v>0</v>
      </c>
      <c r="S32" s="93">
        <f t="shared" si="1"/>
        <v>0</v>
      </c>
      <c r="T32" s="96">
        <f t="shared" si="6"/>
        <v>0</v>
      </c>
      <c r="U32" s="128"/>
      <c r="V32" s="93">
        <v>8</v>
      </c>
      <c r="W32" s="93">
        <f t="shared" si="2"/>
        <v>50000</v>
      </c>
      <c r="X32" s="93">
        <f t="shared" si="2"/>
        <v>0</v>
      </c>
      <c r="Y32" s="93">
        <f t="shared" si="2"/>
        <v>0</v>
      </c>
      <c r="Z32" s="93">
        <f t="shared" si="2"/>
        <v>0</v>
      </c>
      <c r="AA32" s="93">
        <f t="shared" si="2"/>
        <v>0</v>
      </c>
      <c r="AB32" s="93">
        <f t="shared" si="2"/>
        <v>0</v>
      </c>
      <c r="AC32" s="93">
        <f t="shared" si="2"/>
        <v>0</v>
      </c>
      <c r="AD32" s="93">
        <f t="shared" si="2"/>
        <v>0</v>
      </c>
      <c r="AE32" s="93">
        <f t="shared" si="2"/>
        <v>0</v>
      </c>
      <c r="AF32" s="93">
        <f t="shared" si="2"/>
        <v>0</v>
      </c>
      <c r="AG32" s="93">
        <f t="shared" si="2"/>
        <v>0</v>
      </c>
      <c r="AH32" s="93">
        <f t="shared" si="2"/>
        <v>0</v>
      </c>
      <c r="AI32" s="93">
        <f t="shared" si="2"/>
        <v>0</v>
      </c>
      <c r="AJ32" s="93">
        <f t="shared" si="2"/>
        <v>0</v>
      </c>
      <c r="AK32" s="93">
        <f t="shared" si="2"/>
        <v>0</v>
      </c>
      <c r="AL32" s="93">
        <f t="shared" si="2"/>
        <v>0</v>
      </c>
      <c r="AM32" s="93">
        <f t="shared" si="3"/>
        <v>0</v>
      </c>
      <c r="AN32" s="93">
        <f t="shared" si="3"/>
        <v>0</v>
      </c>
      <c r="AO32" s="96">
        <f t="shared" si="7"/>
        <v>50000</v>
      </c>
      <c r="AP32" s="128"/>
      <c r="AQ32" s="93">
        <v>8</v>
      </c>
      <c r="AR32" s="93">
        <f t="shared" si="4"/>
        <v>16000</v>
      </c>
      <c r="AS32" s="93">
        <f t="shared" si="4"/>
        <v>32000</v>
      </c>
      <c r="AT32" s="93">
        <f t="shared" si="4"/>
        <v>0</v>
      </c>
      <c r="AU32" s="93">
        <f t="shared" si="4"/>
        <v>0</v>
      </c>
      <c r="AV32" s="93">
        <f t="shared" si="4"/>
        <v>40000</v>
      </c>
      <c r="AW32" s="93">
        <f t="shared" si="4"/>
        <v>20000</v>
      </c>
      <c r="AX32" s="93">
        <f t="shared" si="4"/>
        <v>0</v>
      </c>
      <c r="AY32" s="93">
        <f t="shared" si="4"/>
        <v>12000</v>
      </c>
      <c r="AZ32" s="93">
        <f t="shared" si="4"/>
        <v>12000</v>
      </c>
      <c r="BA32" s="93">
        <f t="shared" si="4"/>
        <v>0</v>
      </c>
      <c r="BB32" s="93">
        <f t="shared" si="4"/>
        <v>0</v>
      </c>
      <c r="BC32" s="93">
        <f t="shared" si="4"/>
        <v>0</v>
      </c>
      <c r="BD32" s="93">
        <f t="shared" si="4"/>
        <v>24000</v>
      </c>
      <c r="BE32" s="93">
        <f t="shared" si="4"/>
        <v>0</v>
      </c>
      <c r="BF32" s="93">
        <f t="shared" si="4"/>
        <v>0</v>
      </c>
      <c r="BG32" s="93">
        <f t="shared" si="4"/>
        <v>0</v>
      </c>
      <c r="BH32" s="93">
        <f t="shared" si="5"/>
        <v>0</v>
      </c>
      <c r="BI32" s="93">
        <f t="shared" si="5"/>
        <v>0</v>
      </c>
      <c r="BJ32" s="96">
        <f t="shared" si="8"/>
        <v>156000</v>
      </c>
      <c r="BK32" s="220"/>
      <c r="BL32" s="220"/>
      <c r="BM32" s="220">
        <f t="shared" si="9"/>
        <v>206000</v>
      </c>
    </row>
    <row r="33" spans="1:65" x14ac:dyDescent="0.25">
      <c r="A33" s="93">
        <v>9</v>
      </c>
      <c r="B33" s="93">
        <f t="shared" si="0"/>
        <v>0</v>
      </c>
      <c r="C33" s="93">
        <f t="shared" si="0"/>
        <v>0</v>
      </c>
      <c r="D33" s="93">
        <f t="shared" si="0"/>
        <v>0</v>
      </c>
      <c r="E33" s="93">
        <f t="shared" si="0"/>
        <v>0</v>
      </c>
      <c r="F33" s="93">
        <f t="shared" si="0"/>
        <v>0</v>
      </c>
      <c r="G33" s="93">
        <f t="shared" si="0"/>
        <v>0</v>
      </c>
      <c r="H33" s="93">
        <f t="shared" si="0"/>
        <v>0</v>
      </c>
      <c r="I33" s="93">
        <f t="shared" si="0"/>
        <v>0</v>
      </c>
      <c r="J33" s="93">
        <f t="shared" si="0"/>
        <v>0</v>
      </c>
      <c r="K33" s="93">
        <f t="shared" si="0"/>
        <v>0</v>
      </c>
      <c r="L33" s="93">
        <f t="shared" si="1"/>
        <v>0</v>
      </c>
      <c r="M33" s="93">
        <f t="shared" si="1"/>
        <v>0</v>
      </c>
      <c r="N33" s="93">
        <f t="shared" si="1"/>
        <v>0</v>
      </c>
      <c r="O33" s="93">
        <f t="shared" si="1"/>
        <v>0</v>
      </c>
      <c r="P33" s="93">
        <f t="shared" si="1"/>
        <v>0</v>
      </c>
      <c r="Q33" s="93">
        <f t="shared" si="1"/>
        <v>0</v>
      </c>
      <c r="R33" s="93">
        <f t="shared" si="1"/>
        <v>0</v>
      </c>
      <c r="S33" s="93">
        <f t="shared" si="1"/>
        <v>0</v>
      </c>
      <c r="T33" s="96">
        <f t="shared" si="6"/>
        <v>0</v>
      </c>
      <c r="U33" s="128"/>
      <c r="V33" s="93">
        <v>9</v>
      </c>
      <c r="W33" s="93">
        <f t="shared" si="2"/>
        <v>50000</v>
      </c>
      <c r="X33" s="93">
        <f t="shared" si="2"/>
        <v>0</v>
      </c>
      <c r="Y33" s="93">
        <f t="shared" si="2"/>
        <v>0</v>
      </c>
      <c r="Z33" s="93">
        <f t="shared" si="2"/>
        <v>0</v>
      </c>
      <c r="AA33" s="93">
        <f t="shared" si="2"/>
        <v>0</v>
      </c>
      <c r="AB33" s="93">
        <f t="shared" si="2"/>
        <v>0</v>
      </c>
      <c r="AC33" s="93">
        <f t="shared" si="2"/>
        <v>0</v>
      </c>
      <c r="AD33" s="93">
        <f t="shared" si="2"/>
        <v>0</v>
      </c>
      <c r="AE33" s="93">
        <f t="shared" si="2"/>
        <v>0</v>
      </c>
      <c r="AF33" s="93">
        <f t="shared" si="2"/>
        <v>0</v>
      </c>
      <c r="AG33" s="93">
        <f t="shared" si="2"/>
        <v>0</v>
      </c>
      <c r="AH33" s="93">
        <f t="shared" si="2"/>
        <v>0</v>
      </c>
      <c r="AI33" s="93">
        <f t="shared" si="2"/>
        <v>0</v>
      </c>
      <c r="AJ33" s="93">
        <f t="shared" si="2"/>
        <v>0</v>
      </c>
      <c r="AK33" s="93">
        <f t="shared" si="2"/>
        <v>0</v>
      </c>
      <c r="AL33" s="93">
        <f t="shared" si="2"/>
        <v>0</v>
      </c>
      <c r="AM33" s="93">
        <f t="shared" si="3"/>
        <v>0</v>
      </c>
      <c r="AN33" s="93">
        <f t="shared" si="3"/>
        <v>0</v>
      </c>
      <c r="AO33" s="96">
        <f t="shared" si="7"/>
        <v>50000</v>
      </c>
      <c r="AP33" s="128"/>
      <c r="AQ33" s="93">
        <v>9</v>
      </c>
      <c r="AR33" s="93">
        <f t="shared" si="4"/>
        <v>16000</v>
      </c>
      <c r="AS33" s="93">
        <f t="shared" si="4"/>
        <v>32000</v>
      </c>
      <c r="AT33" s="93">
        <f t="shared" si="4"/>
        <v>0</v>
      </c>
      <c r="AU33" s="93">
        <f t="shared" si="4"/>
        <v>0</v>
      </c>
      <c r="AV33" s="93">
        <f t="shared" si="4"/>
        <v>40000</v>
      </c>
      <c r="AW33" s="93">
        <f t="shared" si="4"/>
        <v>20000</v>
      </c>
      <c r="AX33" s="93">
        <f t="shared" si="4"/>
        <v>0</v>
      </c>
      <c r="AY33" s="93">
        <f t="shared" si="4"/>
        <v>12000</v>
      </c>
      <c r="AZ33" s="93">
        <f t="shared" si="4"/>
        <v>12000</v>
      </c>
      <c r="BA33" s="93">
        <f t="shared" si="4"/>
        <v>0</v>
      </c>
      <c r="BB33" s="93">
        <f t="shared" si="4"/>
        <v>0</v>
      </c>
      <c r="BC33" s="93">
        <f t="shared" si="4"/>
        <v>0</v>
      </c>
      <c r="BD33" s="93">
        <f t="shared" si="4"/>
        <v>24000</v>
      </c>
      <c r="BE33" s="93">
        <f t="shared" si="4"/>
        <v>0</v>
      </c>
      <c r="BF33" s="93">
        <f t="shared" si="4"/>
        <v>0</v>
      </c>
      <c r="BG33" s="93">
        <f t="shared" si="4"/>
        <v>0</v>
      </c>
      <c r="BH33" s="93">
        <f t="shared" si="5"/>
        <v>0</v>
      </c>
      <c r="BI33" s="93">
        <f t="shared" si="5"/>
        <v>0</v>
      </c>
      <c r="BJ33" s="96">
        <f t="shared" si="8"/>
        <v>156000</v>
      </c>
      <c r="BK33" s="220"/>
      <c r="BL33" s="220"/>
      <c r="BM33" s="220">
        <f t="shared" si="9"/>
        <v>206000</v>
      </c>
    </row>
    <row r="34" spans="1:65" x14ac:dyDescent="0.25">
      <c r="A34" s="93">
        <v>10</v>
      </c>
      <c r="B34" s="93">
        <f t="shared" si="0"/>
        <v>0</v>
      </c>
      <c r="C34" s="93">
        <f t="shared" si="0"/>
        <v>0</v>
      </c>
      <c r="D34" s="93">
        <f t="shared" si="0"/>
        <v>0</v>
      </c>
      <c r="E34" s="93">
        <f t="shared" si="0"/>
        <v>0</v>
      </c>
      <c r="F34" s="93">
        <f t="shared" si="0"/>
        <v>0</v>
      </c>
      <c r="G34" s="93">
        <f t="shared" si="0"/>
        <v>0</v>
      </c>
      <c r="H34" s="93">
        <f t="shared" si="0"/>
        <v>0</v>
      </c>
      <c r="I34" s="93">
        <f t="shared" si="0"/>
        <v>0</v>
      </c>
      <c r="J34" s="93">
        <f t="shared" si="0"/>
        <v>0</v>
      </c>
      <c r="K34" s="93">
        <f t="shared" si="0"/>
        <v>0</v>
      </c>
      <c r="L34" s="93">
        <f t="shared" si="1"/>
        <v>0</v>
      </c>
      <c r="M34" s="93">
        <f t="shared" si="1"/>
        <v>0</v>
      </c>
      <c r="N34" s="93">
        <f t="shared" si="1"/>
        <v>0</v>
      </c>
      <c r="O34" s="93">
        <f t="shared" si="1"/>
        <v>0</v>
      </c>
      <c r="P34" s="93">
        <f t="shared" si="1"/>
        <v>0</v>
      </c>
      <c r="Q34" s="93">
        <f t="shared" si="1"/>
        <v>0</v>
      </c>
      <c r="R34" s="93">
        <f t="shared" si="1"/>
        <v>0</v>
      </c>
      <c r="S34" s="93">
        <f t="shared" si="1"/>
        <v>0</v>
      </c>
      <c r="T34" s="96">
        <f t="shared" si="6"/>
        <v>0</v>
      </c>
      <c r="U34" s="128"/>
      <c r="V34" s="93">
        <v>10</v>
      </c>
      <c r="W34" s="93">
        <f t="shared" si="2"/>
        <v>50000</v>
      </c>
      <c r="X34" s="93">
        <f t="shared" si="2"/>
        <v>0</v>
      </c>
      <c r="Y34" s="93">
        <f t="shared" si="2"/>
        <v>0</v>
      </c>
      <c r="Z34" s="93">
        <f t="shared" si="2"/>
        <v>0</v>
      </c>
      <c r="AA34" s="93">
        <f t="shared" si="2"/>
        <v>0</v>
      </c>
      <c r="AB34" s="93">
        <f t="shared" si="2"/>
        <v>0</v>
      </c>
      <c r="AC34" s="93">
        <f t="shared" si="2"/>
        <v>0</v>
      </c>
      <c r="AD34" s="93">
        <f t="shared" si="2"/>
        <v>0</v>
      </c>
      <c r="AE34" s="93">
        <f t="shared" si="2"/>
        <v>0</v>
      </c>
      <c r="AF34" s="93">
        <f t="shared" si="2"/>
        <v>0</v>
      </c>
      <c r="AG34" s="93">
        <f t="shared" si="2"/>
        <v>0</v>
      </c>
      <c r="AH34" s="93">
        <f t="shared" si="2"/>
        <v>0</v>
      </c>
      <c r="AI34" s="93">
        <f t="shared" si="2"/>
        <v>0</v>
      </c>
      <c r="AJ34" s="93">
        <f t="shared" si="2"/>
        <v>0</v>
      </c>
      <c r="AK34" s="93">
        <f t="shared" si="2"/>
        <v>0</v>
      </c>
      <c r="AL34" s="93">
        <f t="shared" si="2"/>
        <v>0</v>
      </c>
      <c r="AM34" s="93">
        <f t="shared" si="3"/>
        <v>0</v>
      </c>
      <c r="AN34" s="93">
        <f t="shared" si="3"/>
        <v>0</v>
      </c>
      <c r="AO34" s="96">
        <f t="shared" si="7"/>
        <v>50000</v>
      </c>
      <c r="AP34" s="128"/>
      <c r="AQ34" s="93">
        <v>10</v>
      </c>
      <c r="AR34" s="93">
        <f t="shared" si="4"/>
        <v>16000</v>
      </c>
      <c r="AS34" s="93">
        <f t="shared" si="4"/>
        <v>32000</v>
      </c>
      <c r="AT34" s="93">
        <f t="shared" si="4"/>
        <v>0</v>
      </c>
      <c r="AU34" s="93">
        <f t="shared" si="4"/>
        <v>0</v>
      </c>
      <c r="AV34" s="93">
        <f t="shared" si="4"/>
        <v>40000</v>
      </c>
      <c r="AW34" s="93">
        <f t="shared" si="4"/>
        <v>20000</v>
      </c>
      <c r="AX34" s="93">
        <f t="shared" si="4"/>
        <v>0</v>
      </c>
      <c r="AY34" s="93">
        <f t="shared" si="4"/>
        <v>12000</v>
      </c>
      <c r="AZ34" s="93">
        <f t="shared" si="4"/>
        <v>12000</v>
      </c>
      <c r="BA34" s="93">
        <f t="shared" si="4"/>
        <v>0</v>
      </c>
      <c r="BB34" s="93">
        <f t="shared" si="4"/>
        <v>0</v>
      </c>
      <c r="BC34" s="93">
        <f t="shared" si="4"/>
        <v>0</v>
      </c>
      <c r="BD34" s="93">
        <f t="shared" si="4"/>
        <v>24000</v>
      </c>
      <c r="BE34" s="93">
        <f t="shared" si="4"/>
        <v>0</v>
      </c>
      <c r="BF34" s="93">
        <f t="shared" si="4"/>
        <v>0</v>
      </c>
      <c r="BG34" s="93">
        <f t="shared" si="4"/>
        <v>0</v>
      </c>
      <c r="BH34" s="93">
        <f t="shared" si="5"/>
        <v>0</v>
      </c>
      <c r="BI34" s="93">
        <f t="shared" si="5"/>
        <v>0</v>
      </c>
      <c r="BJ34" s="96">
        <f t="shared" si="8"/>
        <v>156000</v>
      </c>
      <c r="BK34" s="220"/>
      <c r="BL34" s="220"/>
      <c r="BM34" s="220">
        <f t="shared" si="9"/>
        <v>206000</v>
      </c>
    </row>
    <row r="35" spans="1:65" x14ac:dyDescent="0.25">
      <c r="A35" s="93">
        <v>11</v>
      </c>
      <c r="B35" s="93">
        <f t="shared" si="0"/>
        <v>0</v>
      </c>
      <c r="C35" s="93">
        <f t="shared" si="0"/>
        <v>0</v>
      </c>
      <c r="D35" s="93">
        <f t="shared" si="0"/>
        <v>0</v>
      </c>
      <c r="E35" s="93">
        <f t="shared" si="0"/>
        <v>0</v>
      </c>
      <c r="F35" s="93">
        <f t="shared" si="0"/>
        <v>0</v>
      </c>
      <c r="G35" s="93">
        <f t="shared" si="0"/>
        <v>0</v>
      </c>
      <c r="H35" s="93">
        <f t="shared" si="0"/>
        <v>0</v>
      </c>
      <c r="I35" s="93">
        <f t="shared" si="0"/>
        <v>0</v>
      </c>
      <c r="J35" s="93">
        <f t="shared" si="0"/>
        <v>0</v>
      </c>
      <c r="K35" s="93">
        <f t="shared" si="0"/>
        <v>0</v>
      </c>
      <c r="L35" s="93">
        <f t="shared" si="1"/>
        <v>0</v>
      </c>
      <c r="M35" s="93">
        <f t="shared" si="1"/>
        <v>0</v>
      </c>
      <c r="N35" s="93">
        <f t="shared" si="1"/>
        <v>0</v>
      </c>
      <c r="O35" s="93">
        <f t="shared" si="1"/>
        <v>0</v>
      </c>
      <c r="P35" s="93">
        <f t="shared" si="1"/>
        <v>0</v>
      </c>
      <c r="Q35" s="93">
        <f t="shared" si="1"/>
        <v>0</v>
      </c>
      <c r="R35" s="93">
        <f t="shared" si="1"/>
        <v>0</v>
      </c>
      <c r="S35" s="93">
        <f t="shared" si="1"/>
        <v>0</v>
      </c>
      <c r="T35" s="96">
        <f t="shared" si="6"/>
        <v>0</v>
      </c>
      <c r="U35" s="128"/>
      <c r="V35" s="93">
        <v>11</v>
      </c>
      <c r="W35" s="93">
        <f t="shared" si="2"/>
        <v>50000</v>
      </c>
      <c r="X35" s="93">
        <f t="shared" si="2"/>
        <v>0</v>
      </c>
      <c r="Y35" s="93">
        <f t="shared" si="2"/>
        <v>0</v>
      </c>
      <c r="Z35" s="93">
        <f t="shared" si="2"/>
        <v>0</v>
      </c>
      <c r="AA35" s="93">
        <f t="shared" si="2"/>
        <v>0</v>
      </c>
      <c r="AB35" s="93">
        <f t="shared" si="2"/>
        <v>0</v>
      </c>
      <c r="AC35" s="93">
        <f t="shared" si="2"/>
        <v>0</v>
      </c>
      <c r="AD35" s="93">
        <f t="shared" si="2"/>
        <v>0</v>
      </c>
      <c r="AE35" s="93">
        <f t="shared" si="2"/>
        <v>0</v>
      </c>
      <c r="AF35" s="93">
        <f t="shared" si="2"/>
        <v>0</v>
      </c>
      <c r="AG35" s="93">
        <f t="shared" si="2"/>
        <v>0</v>
      </c>
      <c r="AH35" s="93">
        <f t="shared" si="2"/>
        <v>0</v>
      </c>
      <c r="AI35" s="93">
        <f t="shared" si="2"/>
        <v>0</v>
      </c>
      <c r="AJ35" s="93">
        <f t="shared" si="2"/>
        <v>0</v>
      </c>
      <c r="AK35" s="93">
        <f t="shared" si="2"/>
        <v>0</v>
      </c>
      <c r="AL35" s="93">
        <f t="shared" si="2"/>
        <v>0</v>
      </c>
      <c r="AM35" s="93">
        <f t="shared" si="3"/>
        <v>0</v>
      </c>
      <c r="AN35" s="93">
        <f t="shared" si="3"/>
        <v>0</v>
      </c>
      <c r="AO35" s="96">
        <f t="shared" si="7"/>
        <v>50000</v>
      </c>
      <c r="AP35" s="128"/>
      <c r="AQ35" s="93">
        <v>11</v>
      </c>
      <c r="AR35" s="93">
        <f t="shared" si="4"/>
        <v>0</v>
      </c>
      <c r="AS35" s="93">
        <f t="shared" si="4"/>
        <v>0</v>
      </c>
      <c r="AT35" s="93">
        <f t="shared" si="4"/>
        <v>4000</v>
      </c>
      <c r="AU35" s="93">
        <f t="shared" si="4"/>
        <v>12000</v>
      </c>
      <c r="AV35" s="93">
        <f t="shared" si="4"/>
        <v>0</v>
      </c>
      <c r="AW35" s="93">
        <f t="shared" si="4"/>
        <v>0</v>
      </c>
      <c r="AX35" s="93">
        <f t="shared" si="4"/>
        <v>8000</v>
      </c>
      <c r="AY35" s="93">
        <f t="shared" si="4"/>
        <v>12000</v>
      </c>
      <c r="AZ35" s="93">
        <f t="shared" si="4"/>
        <v>12000</v>
      </c>
      <c r="BA35" s="93">
        <f t="shared" si="4"/>
        <v>0</v>
      </c>
      <c r="BB35" s="93">
        <f t="shared" si="4"/>
        <v>0</v>
      </c>
      <c r="BC35" s="93">
        <f t="shared" si="4"/>
        <v>0</v>
      </c>
      <c r="BD35" s="93">
        <f t="shared" si="4"/>
        <v>0</v>
      </c>
      <c r="BE35" s="93">
        <f t="shared" si="4"/>
        <v>0</v>
      </c>
      <c r="BF35" s="93">
        <f t="shared" si="4"/>
        <v>0</v>
      </c>
      <c r="BG35" s="93">
        <f t="shared" si="4"/>
        <v>0</v>
      </c>
      <c r="BH35" s="93">
        <f t="shared" si="5"/>
        <v>0</v>
      </c>
      <c r="BI35" s="93">
        <f t="shared" si="5"/>
        <v>0</v>
      </c>
      <c r="BJ35" s="96">
        <f t="shared" si="8"/>
        <v>48000</v>
      </c>
      <c r="BK35" s="220"/>
      <c r="BL35" s="220"/>
      <c r="BM35" s="220">
        <f t="shared" si="9"/>
        <v>98000</v>
      </c>
    </row>
    <row r="36" spans="1:65" x14ac:dyDescent="0.25">
      <c r="A36" s="93">
        <v>12</v>
      </c>
      <c r="B36" s="93">
        <f t="shared" si="0"/>
        <v>0</v>
      </c>
      <c r="C36" s="93">
        <f t="shared" si="0"/>
        <v>0</v>
      </c>
      <c r="D36" s="93">
        <f t="shared" si="0"/>
        <v>0</v>
      </c>
      <c r="E36" s="93">
        <f t="shared" si="0"/>
        <v>0</v>
      </c>
      <c r="F36" s="93">
        <f t="shared" si="0"/>
        <v>0</v>
      </c>
      <c r="G36" s="93">
        <f t="shared" si="0"/>
        <v>0</v>
      </c>
      <c r="H36" s="93">
        <f t="shared" si="0"/>
        <v>0</v>
      </c>
      <c r="I36" s="93">
        <f t="shared" si="0"/>
        <v>0</v>
      </c>
      <c r="J36" s="93">
        <f t="shared" si="0"/>
        <v>0</v>
      </c>
      <c r="K36" s="93">
        <f t="shared" si="0"/>
        <v>0</v>
      </c>
      <c r="L36" s="93">
        <f t="shared" si="1"/>
        <v>0</v>
      </c>
      <c r="M36" s="93">
        <f t="shared" si="1"/>
        <v>0</v>
      </c>
      <c r="N36" s="93">
        <f t="shared" si="1"/>
        <v>0</v>
      </c>
      <c r="O36" s="93">
        <f t="shared" si="1"/>
        <v>0</v>
      </c>
      <c r="P36" s="93">
        <f t="shared" si="1"/>
        <v>0</v>
      </c>
      <c r="Q36" s="93">
        <f t="shared" si="1"/>
        <v>0</v>
      </c>
      <c r="R36" s="93">
        <f t="shared" si="1"/>
        <v>0</v>
      </c>
      <c r="S36" s="93">
        <f t="shared" si="1"/>
        <v>0</v>
      </c>
      <c r="T36" s="96">
        <f t="shared" si="6"/>
        <v>0</v>
      </c>
      <c r="U36" s="128"/>
      <c r="V36" s="93">
        <v>12</v>
      </c>
      <c r="W36" s="93">
        <f t="shared" si="2"/>
        <v>50000</v>
      </c>
      <c r="X36" s="93">
        <f t="shared" si="2"/>
        <v>0</v>
      </c>
      <c r="Y36" s="93">
        <f t="shared" si="2"/>
        <v>0</v>
      </c>
      <c r="Z36" s="93">
        <f t="shared" si="2"/>
        <v>0</v>
      </c>
      <c r="AA36" s="93">
        <f t="shared" si="2"/>
        <v>0</v>
      </c>
      <c r="AB36" s="93">
        <f t="shared" si="2"/>
        <v>0</v>
      </c>
      <c r="AC36" s="93">
        <f t="shared" si="2"/>
        <v>0</v>
      </c>
      <c r="AD36" s="93">
        <f t="shared" si="2"/>
        <v>0</v>
      </c>
      <c r="AE36" s="93">
        <f t="shared" si="2"/>
        <v>0</v>
      </c>
      <c r="AF36" s="93">
        <f t="shared" si="2"/>
        <v>0</v>
      </c>
      <c r="AG36" s="93">
        <f t="shared" si="2"/>
        <v>0</v>
      </c>
      <c r="AH36" s="93">
        <f t="shared" si="2"/>
        <v>0</v>
      </c>
      <c r="AI36" s="93">
        <f t="shared" si="2"/>
        <v>0</v>
      </c>
      <c r="AJ36" s="93">
        <f t="shared" si="2"/>
        <v>0</v>
      </c>
      <c r="AK36" s="93">
        <f t="shared" si="2"/>
        <v>0</v>
      </c>
      <c r="AL36" s="93">
        <f t="shared" si="2"/>
        <v>0</v>
      </c>
      <c r="AM36" s="93">
        <f t="shared" si="3"/>
        <v>0</v>
      </c>
      <c r="AN36" s="93">
        <f t="shared" si="3"/>
        <v>0</v>
      </c>
      <c r="AO36" s="96">
        <f t="shared" si="7"/>
        <v>50000</v>
      </c>
      <c r="AP36" s="128"/>
      <c r="AQ36" s="93">
        <v>12</v>
      </c>
      <c r="AR36" s="93">
        <f t="shared" si="4"/>
        <v>0</v>
      </c>
      <c r="AS36" s="93">
        <f t="shared" si="4"/>
        <v>0</v>
      </c>
      <c r="AT36" s="93">
        <f t="shared" si="4"/>
        <v>4000</v>
      </c>
      <c r="AU36" s="93">
        <f t="shared" si="4"/>
        <v>12000</v>
      </c>
      <c r="AV36" s="93">
        <f t="shared" si="4"/>
        <v>0</v>
      </c>
      <c r="AW36" s="93">
        <f t="shared" si="4"/>
        <v>0</v>
      </c>
      <c r="AX36" s="93">
        <f t="shared" si="4"/>
        <v>8000</v>
      </c>
      <c r="AY36" s="93">
        <f t="shared" si="4"/>
        <v>12000</v>
      </c>
      <c r="AZ36" s="93">
        <f t="shared" si="4"/>
        <v>12000</v>
      </c>
      <c r="BA36" s="93">
        <f t="shared" si="4"/>
        <v>0</v>
      </c>
      <c r="BB36" s="93">
        <f t="shared" si="4"/>
        <v>0</v>
      </c>
      <c r="BC36" s="93">
        <f t="shared" si="4"/>
        <v>0</v>
      </c>
      <c r="BD36" s="93">
        <f t="shared" si="4"/>
        <v>0</v>
      </c>
      <c r="BE36" s="93">
        <f t="shared" si="4"/>
        <v>0</v>
      </c>
      <c r="BF36" s="93">
        <f t="shared" si="4"/>
        <v>0</v>
      </c>
      <c r="BG36" s="93">
        <f t="shared" si="4"/>
        <v>0</v>
      </c>
      <c r="BH36" s="93">
        <f t="shared" si="5"/>
        <v>0</v>
      </c>
      <c r="BI36" s="93">
        <f t="shared" si="5"/>
        <v>0</v>
      </c>
      <c r="BJ36" s="96">
        <f t="shared" si="8"/>
        <v>48000</v>
      </c>
      <c r="BK36" s="220"/>
      <c r="BL36" s="220"/>
      <c r="BM36" s="220">
        <f t="shared" si="9"/>
        <v>98000</v>
      </c>
    </row>
    <row r="37" spans="1:65" x14ac:dyDescent="0.25">
      <c r="A37" s="93">
        <v>13</v>
      </c>
      <c r="B37" s="93">
        <f t="shared" si="0"/>
        <v>0</v>
      </c>
      <c r="C37" s="93">
        <f t="shared" si="0"/>
        <v>0</v>
      </c>
      <c r="D37" s="93">
        <f t="shared" si="0"/>
        <v>0</v>
      </c>
      <c r="E37" s="93">
        <f t="shared" si="0"/>
        <v>0</v>
      </c>
      <c r="F37" s="93">
        <f t="shared" si="0"/>
        <v>0</v>
      </c>
      <c r="G37" s="93">
        <f t="shared" si="0"/>
        <v>0</v>
      </c>
      <c r="H37" s="93">
        <f t="shared" si="0"/>
        <v>0</v>
      </c>
      <c r="I37" s="93">
        <f t="shared" si="0"/>
        <v>0</v>
      </c>
      <c r="J37" s="93">
        <f t="shared" si="0"/>
        <v>0</v>
      </c>
      <c r="K37" s="93">
        <f t="shared" si="0"/>
        <v>0</v>
      </c>
      <c r="L37" s="93">
        <f t="shared" si="1"/>
        <v>0</v>
      </c>
      <c r="M37" s="93">
        <f t="shared" si="1"/>
        <v>0</v>
      </c>
      <c r="N37" s="93">
        <f t="shared" si="1"/>
        <v>0</v>
      </c>
      <c r="O37" s="93">
        <f t="shared" si="1"/>
        <v>0</v>
      </c>
      <c r="P37" s="93">
        <f t="shared" si="1"/>
        <v>0</v>
      </c>
      <c r="Q37" s="93">
        <f t="shared" si="1"/>
        <v>0</v>
      </c>
      <c r="R37" s="93">
        <f t="shared" si="1"/>
        <v>0</v>
      </c>
      <c r="S37" s="93">
        <f t="shared" si="1"/>
        <v>0</v>
      </c>
      <c r="T37" s="96">
        <f t="shared" si="6"/>
        <v>0</v>
      </c>
      <c r="U37" s="128"/>
      <c r="V37" s="93">
        <v>13</v>
      </c>
      <c r="W37" s="93">
        <f t="shared" si="2"/>
        <v>50000</v>
      </c>
      <c r="X37" s="93">
        <f t="shared" si="2"/>
        <v>0</v>
      </c>
      <c r="Y37" s="93">
        <f t="shared" si="2"/>
        <v>0</v>
      </c>
      <c r="Z37" s="93">
        <f t="shared" si="2"/>
        <v>0</v>
      </c>
      <c r="AA37" s="93">
        <f t="shared" si="2"/>
        <v>0</v>
      </c>
      <c r="AB37" s="93">
        <f t="shared" si="2"/>
        <v>0</v>
      </c>
      <c r="AC37" s="93">
        <f t="shared" si="2"/>
        <v>0</v>
      </c>
      <c r="AD37" s="93">
        <f t="shared" si="2"/>
        <v>0</v>
      </c>
      <c r="AE37" s="93">
        <f t="shared" si="2"/>
        <v>0</v>
      </c>
      <c r="AF37" s="93">
        <f t="shared" si="2"/>
        <v>0</v>
      </c>
      <c r="AG37" s="93">
        <f t="shared" si="2"/>
        <v>0</v>
      </c>
      <c r="AH37" s="93">
        <f t="shared" si="2"/>
        <v>0</v>
      </c>
      <c r="AI37" s="93">
        <f t="shared" si="2"/>
        <v>0</v>
      </c>
      <c r="AJ37" s="93">
        <f t="shared" si="2"/>
        <v>0</v>
      </c>
      <c r="AK37" s="93">
        <f t="shared" si="2"/>
        <v>0</v>
      </c>
      <c r="AL37" s="93">
        <f t="shared" si="3"/>
        <v>0</v>
      </c>
      <c r="AM37" s="93">
        <f t="shared" si="3"/>
        <v>0</v>
      </c>
      <c r="AN37" s="93">
        <f t="shared" si="3"/>
        <v>0</v>
      </c>
      <c r="AO37" s="96">
        <f t="shared" si="7"/>
        <v>50000</v>
      </c>
      <c r="AP37" s="128"/>
      <c r="AQ37" s="93">
        <v>13</v>
      </c>
      <c r="AR37" s="93">
        <f t="shared" si="4"/>
        <v>0</v>
      </c>
      <c r="AS37" s="93">
        <f t="shared" si="4"/>
        <v>0</v>
      </c>
      <c r="AT37" s="93">
        <f t="shared" si="4"/>
        <v>4000</v>
      </c>
      <c r="AU37" s="93">
        <f t="shared" si="4"/>
        <v>12000</v>
      </c>
      <c r="AV37" s="93">
        <f t="shared" si="4"/>
        <v>0</v>
      </c>
      <c r="AW37" s="93">
        <f t="shared" si="4"/>
        <v>0</v>
      </c>
      <c r="AX37" s="93">
        <f t="shared" si="4"/>
        <v>8000</v>
      </c>
      <c r="AY37" s="93">
        <f t="shared" si="4"/>
        <v>12000</v>
      </c>
      <c r="AZ37" s="93">
        <f t="shared" si="4"/>
        <v>12000</v>
      </c>
      <c r="BA37" s="93">
        <f t="shared" si="4"/>
        <v>0</v>
      </c>
      <c r="BB37" s="93">
        <f t="shared" si="4"/>
        <v>0</v>
      </c>
      <c r="BC37" s="93">
        <f t="shared" si="4"/>
        <v>0</v>
      </c>
      <c r="BD37" s="93">
        <f t="shared" si="4"/>
        <v>0</v>
      </c>
      <c r="BE37" s="93">
        <f t="shared" si="4"/>
        <v>0</v>
      </c>
      <c r="BF37" s="93">
        <f t="shared" si="4"/>
        <v>0</v>
      </c>
      <c r="BG37" s="93">
        <f t="shared" si="5"/>
        <v>0</v>
      </c>
      <c r="BH37" s="93">
        <f t="shared" si="5"/>
        <v>0</v>
      </c>
      <c r="BI37" s="93">
        <f t="shared" si="5"/>
        <v>0</v>
      </c>
      <c r="BJ37" s="96">
        <f t="shared" si="8"/>
        <v>48000</v>
      </c>
      <c r="BK37" s="220"/>
      <c r="BL37" s="220"/>
      <c r="BM37" s="220">
        <f t="shared" si="9"/>
        <v>98000</v>
      </c>
    </row>
    <row r="38" spans="1:65" x14ac:dyDescent="0.25">
      <c r="A38" s="93">
        <v>14</v>
      </c>
      <c r="B38" s="93">
        <f t="shared" si="0"/>
        <v>0</v>
      </c>
      <c r="C38" s="93">
        <f t="shared" si="0"/>
        <v>0</v>
      </c>
      <c r="D38" s="93">
        <f t="shared" si="0"/>
        <v>0</v>
      </c>
      <c r="E38" s="93">
        <f t="shared" si="0"/>
        <v>0</v>
      </c>
      <c r="F38" s="93">
        <f t="shared" si="0"/>
        <v>0</v>
      </c>
      <c r="G38" s="93">
        <f t="shared" si="0"/>
        <v>0</v>
      </c>
      <c r="H38" s="93">
        <f t="shared" si="0"/>
        <v>0</v>
      </c>
      <c r="I38" s="93">
        <f t="shared" si="0"/>
        <v>0</v>
      </c>
      <c r="J38" s="93">
        <f t="shared" si="0"/>
        <v>0</v>
      </c>
      <c r="K38" s="93">
        <f t="shared" si="0"/>
        <v>0</v>
      </c>
      <c r="L38" s="93">
        <f t="shared" si="1"/>
        <v>0</v>
      </c>
      <c r="M38" s="93">
        <f t="shared" si="1"/>
        <v>0</v>
      </c>
      <c r="N38" s="93">
        <f t="shared" si="1"/>
        <v>0</v>
      </c>
      <c r="O38" s="93">
        <f t="shared" si="1"/>
        <v>0</v>
      </c>
      <c r="P38" s="93">
        <f t="shared" si="1"/>
        <v>0</v>
      </c>
      <c r="Q38" s="93">
        <f t="shared" si="1"/>
        <v>0</v>
      </c>
      <c r="R38" s="93">
        <f t="shared" si="1"/>
        <v>0</v>
      </c>
      <c r="S38" s="93">
        <f t="shared" si="1"/>
        <v>0</v>
      </c>
      <c r="T38" s="96">
        <f t="shared" si="6"/>
        <v>0</v>
      </c>
      <c r="U38" s="128"/>
      <c r="V38" s="93">
        <v>14</v>
      </c>
      <c r="W38" s="93">
        <f t="shared" si="2"/>
        <v>50000</v>
      </c>
      <c r="X38" s="93">
        <f t="shared" si="2"/>
        <v>0</v>
      </c>
      <c r="Y38" s="93">
        <f t="shared" si="2"/>
        <v>0</v>
      </c>
      <c r="Z38" s="93">
        <f t="shared" si="2"/>
        <v>0</v>
      </c>
      <c r="AA38" s="93">
        <f t="shared" si="2"/>
        <v>0</v>
      </c>
      <c r="AB38" s="93">
        <f t="shared" si="2"/>
        <v>0</v>
      </c>
      <c r="AC38" s="93">
        <f t="shared" si="2"/>
        <v>0</v>
      </c>
      <c r="AD38" s="93">
        <f t="shared" si="2"/>
        <v>0</v>
      </c>
      <c r="AE38" s="93">
        <f t="shared" si="2"/>
        <v>0</v>
      </c>
      <c r="AF38" s="93">
        <f t="shared" si="2"/>
        <v>0</v>
      </c>
      <c r="AG38" s="93">
        <f t="shared" si="2"/>
        <v>0</v>
      </c>
      <c r="AH38" s="93">
        <f t="shared" si="2"/>
        <v>0</v>
      </c>
      <c r="AI38" s="93">
        <f t="shared" si="2"/>
        <v>0</v>
      </c>
      <c r="AJ38" s="93">
        <f t="shared" si="2"/>
        <v>0</v>
      </c>
      <c r="AK38" s="93">
        <f t="shared" si="2"/>
        <v>0</v>
      </c>
      <c r="AL38" s="93">
        <f t="shared" si="3"/>
        <v>0</v>
      </c>
      <c r="AM38" s="93">
        <f t="shared" si="3"/>
        <v>0</v>
      </c>
      <c r="AN38" s="93">
        <f t="shared" si="3"/>
        <v>0</v>
      </c>
      <c r="AO38" s="96">
        <f t="shared" si="7"/>
        <v>50000</v>
      </c>
      <c r="AP38" s="128"/>
      <c r="AQ38" s="93">
        <v>14</v>
      </c>
      <c r="AR38" s="93">
        <f t="shared" si="4"/>
        <v>0</v>
      </c>
      <c r="AS38" s="93">
        <f t="shared" si="4"/>
        <v>0</v>
      </c>
      <c r="AT38" s="93">
        <f t="shared" si="4"/>
        <v>4000</v>
      </c>
      <c r="AU38" s="93">
        <f t="shared" si="4"/>
        <v>12000</v>
      </c>
      <c r="AV38" s="93">
        <f t="shared" si="4"/>
        <v>0</v>
      </c>
      <c r="AW38" s="93">
        <f t="shared" si="4"/>
        <v>0</v>
      </c>
      <c r="AX38" s="93">
        <f t="shared" si="4"/>
        <v>8000</v>
      </c>
      <c r="AY38" s="93">
        <f t="shared" si="4"/>
        <v>12000</v>
      </c>
      <c r="AZ38" s="93">
        <f t="shared" si="4"/>
        <v>12000</v>
      </c>
      <c r="BA38" s="93">
        <f t="shared" si="4"/>
        <v>0</v>
      </c>
      <c r="BB38" s="93">
        <f t="shared" si="4"/>
        <v>0</v>
      </c>
      <c r="BC38" s="93">
        <f t="shared" si="4"/>
        <v>0</v>
      </c>
      <c r="BD38" s="93">
        <f t="shared" si="4"/>
        <v>0</v>
      </c>
      <c r="BE38" s="93">
        <f t="shared" si="4"/>
        <v>0</v>
      </c>
      <c r="BF38" s="93">
        <f t="shared" si="4"/>
        <v>0</v>
      </c>
      <c r="BG38" s="93">
        <f t="shared" si="5"/>
        <v>0</v>
      </c>
      <c r="BH38" s="93">
        <f t="shared" si="5"/>
        <v>0</v>
      </c>
      <c r="BI38" s="93">
        <f t="shared" si="5"/>
        <v>0</v>
      </c>
      <c r="BJ38" s="96">
        <f t="shared" si="8"/>
        <v>48000</v>
      </c>
      <c r="BK38" s="220"/>
      <c r="BL38" s="220"/>
      <c r="BM38" s="220">
        <f t="shared" si="9"/>
        <v>98000</v>
      </c>
    </row>
    <row r="39" spans="1:65" x14ac:dyDescent="0.25">
      <c r="A39" s="93">
        <v>15</v>
      </c>
      <c r="B39" s="93">
        <f t="shared" si="0"/>
        <v>0</v>
      </c>
      <c r="C39" s="93">
        <f t="shared" si="0"/>
        <v>0</v>
      </c>
      <c r="D39" s="93">
        <f t="shared" si="0"/>
        <v>0</v>
      </c>
      <c r="E39" s="93">
        <f t="shared" si="0"/>
        <v>0</v>
      </c>
      <c r="F39" s="93">
        <f t="shared" si="0"/>
        <v>0</v>
      </c>
      <c r="G39" s="93">
        <f t="shared" si="0"/>
        <v>0</v>
      </c>
      <c r="H39" s="93">
        <f t="shared" si="0"/>
        <v>0</v>
      </c>
      <c r="I39" s="93">
        <f t="shared" si="0"/>
        <v>0</v>
      </c>
      <c r="J39" s="93">
        <f t="shared" si="0"/>
        <v>0</v>
      </c>
      <c r="K39" s="93">
        <f t="shared" si="0"/>
        <v>0</v>
      </c>
      <c r="L39" s="93">
        <f t="shared" si="1"/>
        <v>0</v>
      </c>
      <c r="M39" s="93">
        <f t="shared" si="1"/>
        <v>0</v>
      </c>
      <c r="N39" s="93">
        <f t="shared" si="1"/>
        <v>0</v>
      </c>
      <c r="O39" s="93">
        <f t="shared" si="1"/>
        <v>0</v>
      </c>
      <c r="P39" s="93">
        <f t="shared" si="1"/>
        <v>0</v>
      </c>
      <c r="Q39" s="93">
        <f t="shared" si="1"/>
        <v>0</v>
      </c>
      <c r="R39" s="93">
        <f t="shared" si="1"/>
        <v>0</v>
      </c>
      <c r="S39" s="93">
        <f t="shared" si="1"/>
        <v>0</v>
      </c>
      <c r="T39" s="96">
        <f t="shared" si="6"/>
        <v>0</v>
      </c>
      <c r="U39" s="128"/>
      <c r="V39" s="93">
        <v>15</v>
      </c>
      <c r="W39" s="93">
        <f t="shared" si="2"/>
        <v>50000</v>
      </c>
      <c r="X39" s="93">
        <f t="shared" si="2"/>
        <v>0</v>
      </c>
      <c r="Y39" s="93">
        <f t="shared" si="2"/>
        <v>0</v>
      </c>
      <c r="Z39" s="93">
        <f t="shared" si="2"/>
        <v>0</v>
      </c>
      <c r="AA39" s="93">
        <f t="shared" si="2"/>
        <v>0</v>
      </c>
      <c r="AB39" s="93">
        <f t="shared" si="2"/>
        <v>0</v>
      </c>
      <c r="AC39" s="93">
        <f t="shared" si="2"/>
        <v>0</v>
      </c>
      <c r="AD39" s="93">
        <f t="shared" si="2"/>
        <v>0</v>
      </c>
      <c r="AE39" s="93">
        <f t="shared" si="2"/>
        <v>0</v>
      </c>
      <c r="AF39" s="93">
        <f t="shared" si="2"/>
        <v>0</v>
      </c>
      <c r="AG39" s="93">
        <f t="shared" si="2"/>
        <v>0</v>
      </c>
      <c r="AH39" s="93">
        <f t="shared" si="2"/>
        <v>0</v>
      </c>
      <c r="AI39" s="93">
        <f t="shared" si="2"/>
        <v>0</v>
      </c>
      <c r="AJ39" s="93">
        <f t="shared" si="2"/>
        <v>0</v>
      </c>
      <c r="AK39" s="93">
        <f t="shared" si="2"/>
        <v>0</v>
      </c>
      <c r="AL39" s="93">
        <f t="shared" si="3"/>
        <v>0</v>
      </c>
      <c r="AM39" s="93">
        <f t="shared" si="3"/>
        <v>0</v>
      </c>
      <c r="AN39" s="93">
        <f t="shared" si="3"/>
        <v>0</v>
      </c>
      <c r="AO39" s="96">
        <f t="shared" si="7"/>
        <v>50000</v>
      </c>
      <c r="AP39" s="128"/>
      <c r="AQ39" s="93">
        <v>15</v>
      </c>
      <c r="AR39" s="93">
        <f t="shared" si="4"/>
        <v>0</v>
      </c>
      <c r="AS39" s="93">
        <f t="shared" si="4"/>
        <v>0</v>
      </c>
      <c r="AT39" s="93">
        <f t="shared" si="4"/>
        <v>4000</v>
      </c>
      <c r="AU39" s="93">
        <f t="shared" si="4"/>
        <v>12000</v>
      </c>
      <c r="AV39" s="93">
        <f t="shared" si="4"/>
        <v>0</v>
      </c>
      <c r="AW39" s="93">
        <f t="shared" si="4"/>
        <v>0</v>
      </c>
      <c r="AX39" s="93">
        <f t="shared" si="4"/>
        <v>8000</v>
      </c>
      <c r="AY39" s="93">
        <f t="shared" si="4"/>
        <v>12000</v>
      </c>
      <c r="AZ39" s="93">
        <f t="shared" si="4"/>
        <v>12000</v>
      </c>
      <c r="BA39" s="93">
        <f t="shared" si="4"/>
        <v>0</v>
      </c>
      <c r="BB39" s="93">
        <f t="shared" si="4"/>
        <v>0</v>
      </c>
      <c r="BC39" s="93">
        <f t="shared" si="4"/>
        <v>0</v>
      </c>
      <c r="BD39" s="93">
        <f t="shared" si="4"/>
        <v>0</v>
      </c>
      <c r="BE39" s="93">
        <f t="shared" si="4"/>
        <v>0</v>
      </c>
      <c r="BF39" s="93">
        <f t="shared" si="4"/>
        <v>0</v>
      </c>
      <c r="BG39" s="93">
        <f t="shared" si="5"/>
        <v>0</v>
      </c>
      <c r="BH39" s="93">
        <f t="shared" si="5"/>
        <v>0</v>
      </c>
      <c r="BI39" s="93">
        <f t="shared" si="5"/>
        <v>0</v>
      </c>
      <c r="BJ39" s="96">
        <f t="shared" si="8"/>
        <v>48000</v>
      </c>
      <c r="BK39" s="220"/>
      <c r="BL39" s="220"/>
      <c r="BM39" s="220">
        <f t="shared" si="9"/>
        <v>98000</v>
      </c>
    </row>
    <row r="40" spans="1:65" x14ac:dyDescent="0.25">
      <c r="A40" s="93">
        <v>16</v>
      </c>
      <c r="B40" s="93">
        <f t="shared" si="0"/>
        <v>0</v>
      </c>
      <c r="C40" s="93">
        <f t="shared" si="0"/>
        <v>0</v>
      </c>
      <c r="D40" s="93">
        <f t="shared" si="0"/>
        <v>0</v>
      </c>
      <c r="E40" s="93">
        <f t="shared" si="0"/>
        <v>0</v>
      </c>
      <c r="F40" s="93">
        <f t="shared" si="0"/>
        <v>0</v>
      </c>
      <c r="G40" s="93">
        <f t="shared" si="0"/>
        <v>0</v>
      </c>
      <c r="H40" s="93">
        <f t="shared" si="0"/>
        <v>0</v>
      </c>
      <c r="I40" s="93">
        <f t="shared" si="0"/>
        <v>0</v>
      </c>
      <c r="J40" s="93">
        <f t="shared" si="0"/>
        <v>0</v>
      </c>
      <c r="K40" s="93">
        <f t="shared" si="0"/>
        <v>0</v>
      </c>
      <c r="L40" s="93">
        <f t="shared" si="1"/>
        <v>0</v>
      </c>
      <c r="M40" s="93">
        <f t="shared" si="1"/>
        <v>0</v>
      </c>
      <c r="N40" s="93">
        <f t="shared" si="1"/>
        <v>0</v>
      </c>
      <c r="O40" s="93">
        <f t="shared" si="1"/>
        <v>0</v>
      </c>
      <c r="P40" s="93">
        <f t="shared" si="1"/>
        <v>0</v>
      </c>
      <c r="Q40" s="93">
        <f t="shared" si="1"/>
        <v>0</v>
      </c>
      <c r="R40" s="93">
        <f t="shared" si="1"/>
        <v>0</v>
      </c>
      <c r="S40" s="93">
        <f t="shared" si="1"/>
        <v>0</v>
      </c>
      <c r="T40" s="96">
        <f t="shared" si="6"/>
        <v>0</v>
      </c>
      <c r="U40" s="128"/>
      <c r="V40" s="93">
        <v>16</v>
      </c>
      <c r="W40" s="93">
        <f t="shared" si="2"/>
        <v>50000</v>
      </c>
      <c r="X40" s="93">
        <f t="shared" si="2"/>
        <v>0</v>
      </c>
      <c r="Y40" s="93">
        <f t="shared" si="2"/>
        <v>0</v>
      </c>
      <c r="Z40" s="93">
        <f t="shared" si="2"/>
        <v>0</v>
      </c>
      <c r="AA40" s="93">
        <f t="shared" si="2"/>
        <v>0</v>
      </c>
      <c r="AB40" s="93">
        <f t="shared" si="2"/>
        <v>0</v>
      </c>
      <c r="AC40" s="93">
        <f t="shared" si="2"/>
        <v>0</v>
      </c>
      <c r="AD40" s="93">
        <f t="shared" si="2"/>
        <v>0</v>
      </c>
      <c r="AE40" s="93">
        <f t="shared" si="2"/>
        <v>0</v>
      </c>
      <c r="AF40" s="93">
        <f t="shared" si="2"/>
        <v>0</v>
      </c>
      <c r="AG40" s="93">
        <f t="shared" si="2"/>
        <v>0</v>
      </c>
      <c r="AH40" s="93">
        <f t="shared" si="2"/>
        <v>0</v>
      </c>
      <c r="AI40" s="93">
        <f t="shared" si="2"/>
        <v>0</v>
      </c>
      <c r="AJ40" s="93">
        <f t="shared" si="2"/>
        <v>0</v>
      </c>
      <c r="AK40" s="93">
        <f t="shared" si="2"/>
        <v>0</v>
      </c>
      <c r="AL40" s="93">
        <f t="shared" si="3"/>
        <v>0</v>
      </c>
      <c r="AM40" s="93">
        <f t="shared" si="3"/>
        <v>0</v>
      </c>
      <c r="AN40" s="93">
        <f t="shared" si="3"/>
        <v>0</v>
      </c>
      <c r="AO40" s="96">
        <f t="shared" si="7"/>
        <v>50000</v>
      </c>
      <c r="AP40" s="128"/>
      <c r="AQ40" s="93">
        <v>16</v>
      </c>
      <c r="AR40" s="93">
        <f t="shared" si="4"/>
        <v>0</v>
      </c>
      <c r="AS40" s="93">
        <f t="shared" si="4"/>
        <v>0</v>
      </c>
      <c r="AT40" s="93">
        <f t="shared" si="4"/>
        <v>4000</v>
      </c>
      <c r="AU40" s="93">
        <f t="shared" si="4"/>
        <v>12000</v>
      </c>
      <c r="AV40" s="93">
        <f t="shared" si="4"/>
        <v>0</v>
      </c>
      <c r="AW40" s="93">
        <f t="shared" si="4"/>
        <v>0</v>
      </c>
      <c r="AX40" s="93">
        <f t="shared" si="4"/>
        <v>8000</v>
      </c>
      <c r="AY40" s="93">
        <f t="shared" si="4"/>
        <v>12000</v>
      </c>
      <c r="AZ40" s="93">
        <f t="shared" si="4"/>
        <v>12000</v>
      </c>
      <c r="BA40" s="93">
        <f t="shared" si="4"/>
        <v>0</v>
      </c>
      <c r="BB40" s="93">
        <f t="shared" si="4"/>
        <v>0</v>
      </c>
      <c r="BC40" s="93">
        <f t="shared" si="4"/>
        <v>0</v>
      </c>
      <c r="BD40" s="93">
        <f t="shared" si="4"/>
        <v>0</v>
      </c>
      <c r="BE40" s="93">
        <f t="shared" si="4"/>
        <v>0</v>
      </c>
      <c r="BF40" s="93">
        <f t="shared" si="4"/>
        <v>0</v>
      </c>
      <c r="BG40" s="93">
        <f t="shared" si="5"/>
        <v>0</v>
      </c>
      <c r="BH40" s="93">
        <f t="shared" si="5"/>
        <v>0</v>
      </c>
      <c r="BI40" s="93">
        <f t="shared" si="5"/>
        <v>0</v>
      </c>
      <c r="BJ40" s="96">
        <f t="shared" si="8"/>
        <v>48000</v>
      </c>
      <c r="BK40" s="220"/>
      <c r="BL40" s="220"/>
      <c r="BM40" s="220">
        <f t="shared" si="9"/>
        <v>98000</v>
      </c>
    </row>
    <row r="41" spans="1:65" x14ac:dyDescent="0.25">
      <c r="A41" s="93">
        <v>17</v>
      </c>
      <c r="B41" s="93">
        <f t="shared" ref="B41:Q49" si="10">IF($A41&lt;B$18,0,IF($A41=B$18,B$17,IF($A41&gt;(((B$19-1)*B$20)+B$18),0,IF(ROUND(($A41-B$18)/B$20,0)=ROUND(($A41-B$18)/B$20,1),B$17,0))))</f>
        <v>0</v>
      </c>
      <c r="C41" s="93">
        <f t="shared" si="10"/>
        <v>0</v>
      </c>
      <c r="D41" s="93">
        <f t="shared" si="10"/>
        <v>0</v>
      </c>
      <c r="E41" s="93">
        <f t="shared" si="10"/>
        <v>0</v>
      </c>
      <c r="F41" s="93">
        <f t="shared" si="10"/>
        <v>0</v>
      </c>
      <c r="G41" s="93">
        <f t="shared" si="10"/>
        <v>0</v>
      </c>
      <c r="H41" s="93">
        <f t="shared" si="10"/>
        <v>0</v>
      </c>
      <c r="I41" s="93">
        <f t="shared" si="10"/>
        <v>0</v>
      </c>
      <c r="J41" s="93">
        <f t="shared" si="10"/>
        <v>0</v>
      </c>
      <c r="K41" s="93">
        <f t="shared" si="10"/>
        <v>0</v>
      </c>
      <c r="L41" s="93">
        <f t="shared" si="10"/>
        <v>0</v>
      </c>
      <c r="M41" s="93">
        <f t="shared" si="10"/>
        <v>0</v>
      </c>
      <c r="N41" s="93">
        <f t="shared" si="10"/>
        <v>0</v>
      </c>
      <c r="O41" s="93">
        <f t="shared" si="10"/>
        <v>0</v>
      </c>
      <c r="P41" s="93">
        <f t="shared" si="10"/>
        <v>0</v>
      </c>
      <c r="Q41" s="93">
        <f t="shared" si="10"/>
        <v>0</v>
      </c>
      <c r="R41" s="93">
        <f t="shared" ref="L41:S49" si="11">IF($A41&lt;R$18,0,IF($A41=R$18,R$17,IF($A41&gt;(((R$19-1)*R$20)+R$18),0,IF(ROUND(($A41-R$18)/R$20,0)=ROUND(($A41-R$18)/R$20,1),R$17,0))))</f>
        <v>0</v>
      </c>
      <c r="S41" s="93">
        <f t="shared" si="11"/>
        <v>0</v>
      </c>
      <c r="T41" s="96">
        <f t="shared" si="6"/>
        <v>0</v>
      </c>
      <c r="U41" s="128"/>
      <c r="V41" s="93">
        <v>17</v>
      </c>
      <c r="W41" s="93">
        <f t="shared" ref="W41:AL49" si="12">IF($A41&lt;W$18,0,IF($A41=W$18,W$17,IF($A41&gt;(((W$19-1)*W$20)+W$18),0,IF(ROUND(($A41-W$18)/W$20,0)=ROUND(($A41-W$18)/W$20,1),W$17,0))))</f>
        <v>50000</v>
      </c>
      <c r="X41" s="93">
        <f t="shared" si="12"/>
        <v>0</v>
      </c>
      <c r="Y41" s="93">
        <f t="shared" si="12"/>
        <v>0</v>
      </c>
      <c r="Z41" s="93">
        <f t="shared" si="12"/>
        <v>0</v>
      </c>
      <c r="AA41" s="93">
        <f t="shared" si="12"/>
        <v>0</v>
      </c>
      <c r="AB41" s="93">
        <f t="shared" si="12"/>
        <v>0</v>
      </c>
      <c r="AC41" s="93">
        <f t="shared" si="12"/>
        <v>0</v>
      </c>
      <c r="AD41" s="93">
        <f t="shared" si="12"/>
        <v>0</v>
      </c>
      <c r="AE41" s="93">
        <f t="shared" si="12"/>
        <v>0</v>
      </c>
      <c r="AF41" s="93">
        <f t="shared" si="12"/>
        <v>0</v>
      </c>
      <c r="AG41" s="93">
        <f t="shared" si="12"/>
        <v>0</v>
      </c>
      <c r="AH41" s="93">
        <f t="shared" si="12"/>
        <v>0</v>
      </c>
      <c r="AI41" s="93">
        <f t="shared" si="12"/>
        <v>0</v>
      </c>
      <c r="AJ41" s="93">
        <f t="shared" si="12"/>
        <v>0</v>
      </c>
      <c r="AK41" s="93">
        <f t="shared" si="12"/>
        <v>0</v>
      </c>
      <c r="AL41" s="93">
        <f t="shared" si="12"/>
        <v>0</v>
      </c>
      <c r="AM41" s="93">
        <f t="shared" ref="AL41:AN49" si="13">IF($A41&lt;AM$18,0,IF($A41=AM$18,AM$17,IF($A41&gt;(((AM$19-1)*AM$20)+AM$18),0,IF(ROUND(($A41-AM$18)/AM$20,0)=ROUND(($A41-AM$18)/AM$20,1),AM$17,0))))</f>
        <v>0</v>
      </c>
      <c r="AN41" s="93">
        <f t="shared" si="13"/>
        <v>0</v>
      </c>
      <c r="AO41" s="96">
        <f t="shared" si="7"/>
        <v>50000</v>
      </c>
      <c r="AP41" s="128"/>
      <c r="AQ41" s="93">
        <v>17</v>
      </c>
      <c r="AR41" s="93">
        <f t="shared" ref="AR41:BG49" si="14">IF($A41&lt;AR$18,0,IF($A41=AR$18,AR$17,IF($A41&gt;(((AR$19-1)*AR$20)+AR$18),0,IF(ROUND(($A41-AR$18)/AR$20,0)=ROUND(($A41-AR$18)/AR$20,1),AR$17,0))))</f>
        <v>0</v>
      </c>
      <c r="AS41" s="93">
        <f t="shared" si="14"/>
        <v>0</v>
      </c>
      <c r="AT41" s="93">
        <f t="shared" si="14"/>
        <v>4000</v>
      </c>
      <c r="AU41" s="93">
        <f t="shared" si="14"/>
        <v>12000</v>
      </c>
      <c r="AV41" s="93">
        <f t="shared" si="14"/>
        <v>0</v>
      </c>
      <c r="AW41" s="93">
        <f t="shared" si="14"/>
        <v>0</v>
      </c>
      <c r="AX41" s="93">
        <f t="shared" si="14"/>
        <v>8000</v>
      </c>
      <c r="AY41" s="93">
        <f t="shared" si="14"/>
        <v>12000</v>
      </c>
      <c r="AZ41" s="93">
        <f t="shared" si="14"/>
        <v>12000</v>
      </c>
      <c r="BA41" s="93">
        <f t="shared" si="14"/>
        <v>0</v>
      </c>
      <c r="BB41" s="93">
        <f t="shared" si="14"/>
        <v>0</v>
      </c>
      <c r="BC41" s="93">
        <f t="shared" si="14"/>
        <v>0</v>
      </c>
      <c r="BD41" s="93">
        <f t="shared" si="14"/>
        <v>0</v>
      </c>
      <c r="BE41" s="93">
        <f t="shared" si="14"/>
        <v>0</v>
      </c>
      <c r="BF41" s="93">
        <f t="shared" si="14"/>
        <v>0</v>
      </c>
      <c r="BG41" s="93">
        <f t="shared" si="14"/>
        <v>0</v>
      </c>
      <c r="BH41" s="93">
        <f t="shared" ref="BG41:BI49" si="15">IF($A41&lt;BH$18,0,IF($A41=BH$18,BH$17,IF($A41&gt;(((BH$19-1)*BH$20)+BH$18),0,IF(ROUND(($A41-BH$18)/BH$20,0)=ROUND(($A41-BH$18)/BH$20,1),BH$17,0))))</f>
        <v>0</v>
      </c>
      <c r="BI41" s="93">
        <f t="shared" si="15"/>
        <v>0</v>
      </c>
      <c r="BJ41" s="96">
        <f t="shared" si="8"/>
        <v>48000</v>
      </c>
      <c r="BK41" s="220"/>
      <c r="BL41" s="220"/>
      <c r="BM41" s="220">
        <f t="shared" si="9"/>
        <v>98000</v>
      </c>
    </row>
    <row r="42" spans="1:65" x14ac:dyDescent="0.25">
      <c r="A42" s="93">
        <v>18</v>
      </c>
      <c r="B42" s="93">
        <f t="shared" si="10"/>
        <v>0</v>
      </c>
      <c r="C42" s="93">
        <f t="shared" si="10"/>
        <v>0</v>
      </c>
      <c r="D42" s="93">
        <f t="shared" si="10"/>
        <v>0</v>
      </c>
      <c r="E42" s="93">
        <f t="shared" si="10"/>
        <v>0</v>
      </c>
      <c r="F42" s="93">
        <f t="shared" si="10"/>
        <v>0</v>
      </c>
      <c r="G42" s="93">
        <f t="shared" si="10"/>
        <v>0</v>
      </c>
      <c r="H42" s="93">
        <f t="shared" si="10"/>
        <v>0</v>
      </c>
      <c r="I42" s="93">
        <f t="shared" si="10"/>
        <v>0</v>
      </c>
      <c r="J42" s="93">
        <f t="shared" si="10"/>
        <v>0</v>
      </c>
      <c r="K42" s="93">
        <f t="shared" si="10"/>
        <v>0</v>
      </c>
      <c r="L42" s="93">
        <f t="shared" si="11"/>
        <v>0</v>
      </c>
      <c r="M42" s="93">
        <f t="shared" si="11"/>
        <v>0</v>
      </c>
      <c r="N42" s="93">
        <f t="shared" si="11"/>
        <v>0</v>
      </c>
      <c r="O42" s="93">
        <f t="shared" si="11"/>
        <v>0</v>
      </c>
      <c r="P42" s="93">
        <f t="shared" si="11"/>
        <v>0</v>
      </c>
      <c r="Q42" s="93">
        <f t="shared" si="11"/>
        <v>0</v>
      </c>
      <c r="R42" s="93">
        <f t="shared" si="11"/>
        <v>0</v>
      </c>
      <c r="S42" s="93">
        <f t="shared" si="11"/>
        <v>0</v>
      </c>
      <c r="T42" s="96">
        <f t="shared" si="6"/>
        <v>0</v>
      </c>
      <c r="U42" s="128"/>
      <c r="V42" s="93">
        <v>18</v>
      </c>
      <c r="W42" s="93">
        <f t="shared" si="12"/>
        <v>50000</v>
      </c>
      <c r="X42" s="93">
        <f t="shared" si="12"/>
        <v>0</v>
      </c>
      <c r="Y42" s="93">
        <f t="shared" si="12"/>
        <v>0</v>
      </c>
      <c r="Z42" s="93">
        <f t="shared" si="12"/>
        <v>0</v>
      </c>
      <c r="AA42" s="93">
        <f t="shared" si="12"/>
        <v>0</v>
      </c>
      <c r="AB42" s="93">
        <f t="shared" si="12"/>
        <v>0</v>
      </c>
      <c r="AC42" s="93">
        <f t="shared" si="12"/>
        <v>0</v>
      </c>
      <c r="AD42" s="93">
        <f t="shared" si="12"/>
        <v>0</v>
      </c>
      <c r="AE42" s="93">
        <f t="shared" si="12"/>
        <v>0</v>
      </c>
      <c r="AF42" s="93">
        <f t="shared" si="12"/>
        <v>0</v>
      </c>
      <c r="AG42" s="93">
        <f t="shared" si="12"/>
        <v>0</v>
      </c>
      <c r="AH42" s="93">
        <f t="shared" si="12"/>
        <v>0</v>
      </c>
      <c r="AI42" s="93">
        <f t="shared" si="12"/>
        <v>0</v>
      </c>
      <c r="AJ42" s="93">
        <f t="shared" si="12"/>
        <v>0</v>
      </c>
      <c r="AK42" s="93">
        <f t="shared" si="12"/>
        <v>0</v>
      </c>
      <c r="AL42" s="93">
        <f t="shared" si="13"/>
        <v>0</v>
      </c>
      <c r="AM42" s="93">
        <f t="shared" si="13"/>
        <v>0</v>
      </c>
      <c r="AN42" s="93">
        <f t="shared" si="13"/>
        <v>0</v>
      </c>
      <c r="AO42" s="96">
        <f t="shared" si="7"/>
        <v>50000</v>
      </c>
      <c r="AP42" s="128"/>
      <c r="AQ42" s="93">
        <v>18</v>
      </c>
      <c r="AR42" s="93">
        <f t="shared" si="14"/>
        <v>0</v>
      </c>
      <c r="AS42" s="93">
        <f t="shared" si="14"/>
        <v>0</v>
      </c>
      <c r="AT42" s="93">
        <f t="shared" si="14"/>
        <v>4000</v>
      </c>
      <c r="AU42" s="93">
        <f t="shared" si="14"/>
        <v>12000</v>
      </c>
      <c r="AV42" s="93">
        <f t="shared" si="14"/>
        <v>0</v>
      </c>
      <c r="AW42" s="93">
        <f t="shared" si="14"/>
        <v>0</v>
      </c>
      <c r="AX42" s="93">
        <f t="shared" si="14"/>
        <v>8000</v>
      </c>
      <c r="AY42" s="93">
        <f t="shared" si="14"/>
        <v>12000</v>
      </c>
      <c r="AZ42" s="93">
        <f t="shared" si="14"/>
        <v>12000</v>
      </c>
      <c r="BA42" s="93">
        <f t="shared" si="14"/>
        <v>0</v>
      </c>
      <c r="BB42" s="93">
        <f t="shared" si="14"/>
        <v>0</v>
      </c>
      <c r="BC42" s="93">
        <f t="shared" si="14"/>
        <v>0</v>
      </c>
      <c r="BD42" s="93">
        <f t="shared" si="14"/>
        <v>0</v>
      </c>
      <c r="BE42" s="93">
        <f t="shared" si="14"/>
        <v>0</v>
      </c>
      <c r="BF42" s="93">
        <f t="shared" si="14"/>
        <v>0</v>
      </c>
      <c r="BG42" s="93">
        <f t="shared" si="15"/>
        <v>0</v>
      </c>
      <c r="BH42" s="93">
        <f t="shared" si="15"/>
        <v>0</v>
      </c>
      <c r="BI42" s="93">
        <f t="shared" si="15"/>
        <v>0</v>
      </c>
      <c r="BJ42" s="96">
        <f t="shared" si="8"/>
        <v>48000</v>
      </c>
      <c r="BK42" s="220"/>
      <c r="BL42" s="220"/>
      <c r="BM42" s="220">
        <f t="shared" si="9"/>
        <v>98000</v>
      </c>
    </row>
    <row r="43" spans="1:65" x14ac:dyDescent="0.25">
      <c r="A43" s="93">
        <v>19</v>
      </c>
      <c r="B43" s="93">
        <f t="shared" si="10"/>
        <v>0</v>
      </c>
      <c r="C43" s="93">
        <f t="shared" si="10"/>
        <v>0</v>
      </c>
      <c r="D43" s="93">
        <f t="shared" si="10"/>
        <v>0</v>
      </c>
      <c r="E43" s="93">
        <f t="shared" si="10"/>
        <v>0</v>
      </c>
      <c r="F43" s="93">
        <f t="shared" si="10"/>
        <v>0</v>
      </c>
      <c r="G43" s="93">
        <f t="shared" si="10"/>
        <v>0</v>
      </c>
      <c r="H43" s="93">
        <f t="shared" si="10"/>
        <v>0</v>
      </c>
      <c r="I43" s="93">
        <f t="shared" si="10"/>
        <v>0</v>
      </c>
      <c r="J43" s="93">
        <f t="shared" si="10"/>
        <v>0</v>
      </c>
      <c r="K43" s="93">
        <f t="shared" si="10"/>
        <v>0</v>
      </c>
      <c r="L43" s="93">
        <f t="shared" si="11"/>
        <v>0</v>
      </c>
      <c r="M43" s="93">
        <f t="shared" si="11"/>
        <v>0</v>
      </c>
      <c r="N43" s="93">
        <f t="shared" si="11"/>
        <v>0</v>
      </c>
      <c r="O43" s="93">
        <f t="shared" si="11"/>
        <v>0</v>
      </c>
      <c r="P43" s="93">
        <f t="shared" si="11"/>
        <v>0</v>
      </c>
      <c r="Q43" s="93">
        <f t="shared" si="11"/>
        <v>0</v>
      </c>
      <c r="R43" s="93">
        <f t="shared" si="11"/>
        <v>0</v>
      </c>
      <c r="S43" s="93">
        <f t="shared" si="11"/>
        <v>0</v>
      </c>
      <c r="T43" s="96">
        <f t="shared" si="6"/>
        <v>0</v>
      </c>
      <c r="U43" s="128"/>
      <c r="V43" s="93">
        <v>19</v>
      </c>
      <c r="W43" s="93">
        <f t="shared" si="12"/>
        <v>50000</v>
      </c>
      <c r="X43" s="93">
        <f t="shared" si="12"/>
        <v>0</v>
      </c>
      <c r="Y43" s="93">
        <f t="shared" si="12"/>
        <v>0</v>
      </c>
      <c r="Z43" s="93">
        <f t="shared" si="12"/>
        <v>0</v>
      </c>
      <c r="AA43" s="93">
        <f t="shared" si="12"/>
        <v>0</v>
      </c>
      <c r="AB43" s="93">
        <f t="shared" si="12"/>
        <v>0</v>
      </c>
      <c r="AC43" s="93">
        <f t="shared" si="12"/>
        <v>0</v>
      </c>
      <c r="AD43" s="93">
        <f t="shared" si="12"/>
        <v>0</v>
      </c>
      <c r="AE43" s="93">
        <f t="shared" si="12"/>
        <v>0</v>
      </c>
      <c r="AF43" s="93">
        <f t="shared" si="12"/>
        <v>0</v>
      </c>
      <c r="AG43" s="93">
        <f t="shared" si="12"/>
        <v>0</v>
      </c>
      <c r="AH43" s="93">
        <f t="shared" si="12"/>
        <v>0</v>
      </c>
      <c r="AI43" s="93">
        <f t="shared" si="12"/>
        <v>0</v>
      </c>
      <c r="AJ43" s="93">
        <f t="shared" si="12"/>
        <v>0</v>
      </c>
      <c r="AK43" s="93">
        <f t="shared" si="12"/>
        <v>0</v>
      </c>
      <c r="AL43" s="93">
        <f t="shared" si="13"/>
        <v>0</v>
      </c>
      <c r="AM43" s="93">
        <f t="shared" si="13"/>
        <v>0</v>
      </c>
      <c r="AN43" s="93">
        <f t="shared" si="13"/>
        <v>0</v>
      </c>
      <c r="AO43" s="96">
        <f t="shared" si="7"/>
        <v>50000</v>
      </c>
      <c r="AP43" s="128"/>
      <c r="AQ43" s="93">
        <v>19</v>
      </c>
      <c r="AR43" s="93">
        <f t="shared" si="14"/>
        <v>0</v>
      </c>
      <c r="AS43" s="93">
        <f t="shared" si="14"/>
        <v>0</v>
      </c>
      <c r="AT43" s="93">
        <f t="shared" si="14"/>
        <v>4000</v>
      </c>
      <c r="AU43" s="93">
        <f t="shared" si="14"/>
        <v>12000</v>
      </c>
      <c r="AV43" s="93">
        <f t="shared" si="14"/>
        <v>0</v>
      </c>
      <c r="AW43" s="93">
        <f t="shared" si="14"/>
        <v>0</v>
      </c>
      <c r="AX43" s="93">
        <f t="shared" si="14"/>
        <v>8000</v>
      </c>
      <c r="AY43" s="93">
        <f t="shared" si="14"/>
        <v>12000</v>
      </c>
      <c r="AZ43" s="93">
        <f t="shared" si="14"/>
        <v>12000</v>
      </c>
      <c r="BA43" s="93">
        <f t="shared" si="14"/>
        <v>0</v>
      </c>
      <c r="BB43" s="93">
        <f t="shared" si="14"/>
        <v>0</v>
      </c>
      <c r="BC43" s="93">
        <f t="shared" si="14"/>
        <v>0</v>
      </c>
      <c r="BD43" s="93">
        <f t="shared" si="14"/>
        <v>0</v>
      </c>
      <c r="BE43" s="93">
        <f t="shared" si="14"/>
        <v>0</v>
      </c>
      <c r="BF43" s="93">
        <f t="shared" si="14"/>
        <v>0</v>
      </c>
      <c r="BG43" s="93">
        <f t="shared" si="15"/>
        <v>0</v>
      </c>
      <c r="BH43" s="93">
        <f t="shared" si="15"/>
        <v>0</v>
      </c>
      <c r="BI43" s="93">
        <f t="shared" si="15"/>
        <v>0</v>
      </c>
      <c r="BJ43" s="96">
        <f t="shared" si="8"/>
        <v>48000</v>
      </c>
      <c r="BK43" s="220"/>
      <c r="BL43" s="220"/>
      <c r="BM43" s="220">
        <f t="shared" si="9"/>
        <v>98000</v>
      </c>
    </row>
    <row r="44" spans="1:65" x14ac:dyDescent="0.25">
      <c r="A44" s="93">
        <v>20</v>
      </c>
      <c r="B44" s="93">
        <f t="shared" si="10"/>
        <v>0</v>
      </c>
      <c r="C44" s="93">
        <f t="shared" si="10"/>
        <v>0</v>
      </c>
      <c r="D44" s="93">
        <f t="shared" si="10"/>
        <v>0</v>
      </c>
      <c r="E44" s="93">
        <f t="shared" si="10"/>
        <v>0</v>
      </c>
      <c r="F44" s="93">
        <f t="shared" si="10"/>
        <v>0</v>
      </c>
      <c r="G44" s="93">
        <f t="shared" si="10"/>
        <v>0</v>
      </c>
      <c r="H44" s="93">
        <f t="shared" si="10"/>
        <v>0</v>
      </c>
      <c r="I44" s="93">
        <f t="shared" si="10"/>
        <v>0</v>
      </c>
      <c r="J44" s="93">
        <f t="shared" si="10"/>
        <v>0</v>
      </c>
      <c r="K44" s="93">
        <f t="shared" si="10"/>
        <v>0</v>
      </c>
      <c r="L44" s="93">
        <f t="shared" si="11"/>
        <v>0</v>
      </c>
      <c r="M44" s="93">
        <f t="shared" si="11"/>
        <v>0</v>
      </c>
      <c r="N44" s="93">
        <f t="shared" si="11"/>
        <v>0</v>
      </c>
      <c r="O44" s="93">
        <f t="shared" si="11"/>
        <v>0</v>
      </c>
      <c r="P44" s="93">
        <f t="shared" si="11"/>
        <v>0</v>
      </c>
      <c r="Q44" s="93">
        <f t="shared" si="11"/>
        <v>0</v>
      </c>
      <c r="R44" s="93">
        <f t="shared" si="11"/>
        <v>0</v>
      </c>
      <c r="S44" s="93">
        <f t="shared" si="11"/>
        <v>0</v>
      </c>
      <c r="T44" s="96">
        <f t="shared" si="6"/>
        <v>0</v>
      </c>
      <c r="U44" s="128"/>
      <c r="V44" s="93">
        <v>20</v>
      </c>
      <c r="W44" s="93">
        <f t="shared" si="12"/>
        <v>50000</v>
      </c>
      <c r="X44" s="93">
        <f t="shared" si="12"/>
        <v>0</v>
      </c>
      <c r="Y44" s="93">
        <f t="shared" si="12"/>
        <v>0</v>
      </c>
      <c r="Z44" s="93">
        <f t="shared" si="12"/>
        <v>0</v>
      </c>
      <c r="AA44" s="93">
        <f t="shared" si="12"/>
        <v>0</v>
      </c>
      <c r="AB44" s="93">
        <f t="shared" si="12"/>
        <v>0</v>
      </c>
      <c r="AC44" s="93">
        <f t="shared" si="12"/>
        <v>0</v>
      </c>
      <c r="AD44" s="93">
        <f t="shared" si="12"/>
        <v>0</v>
      </c>
      <c r="AE44" s="93">
        <f t="shared" si="12"/>
        <v>0</v>
      </c>
      <c r="AF44" s="93">
        <f t="shared" si="12"/>
        <v>0</v>
      </c>
      <c r="AG44" s="93">
        <f t="shared" si="12"/>
        <v>0</v>
      </c>
      <c r="AH44" s="93">
        <f t="shared" si="12"/>
        <v>0</v>
      </c>
      <c r="AI44" s="93">
        <f t="shared" si="12"/>
        <v>0</v>
      </c>
      <c r="AJ44" s="93">
        <f t="shared" si="12"/>
        <v>0</v>
      </c>
      <c r="AK44" s="93">
        <f t="shared" si="12"/>
        <v>0</v>
      </c>
      <c r="AL44" s="93">
        <f t="shared" si="13"/>
        <v>0</v>
      </c>
      <c r="AM44" s="93">
        <f t="shared" si="13"/>
        <v>0</v>
      </c>
      <c r="AN44" s="93">
        <f t="shared" si="13"/>
        <v>0</v>
      </c>
      <c r="AO44" s="96">
        <f t="shared" si="7"/>
        <v>50000</v>
      </c>
      <c r="AP44" s="128"/>
      <c r="AQ44" s="93">
        <v>20</v>
      </c>
      <c r="AR44" s="93">
        <f t="shared" si="14"/>
        <v>0</v>
      </c>
      <c r="AS44" s="93">
        <f t="shared" si="14"/>
        <v>0</v>
      </c>
      <c r="AT44" s="93">
        <f t="shared" si="14"/>
        <v>4000</v>
      </c>
      <c r="AU44" s="93">
        <f t="shared" si="14"/>
        <v>12000</v>
      </c>
      <c r="AV44" s="93">
        <f t="shared" si="14"/>
        <v>0</v>
      </c>
      <c r="AW44" s="93">
        <f t="shared" si="14"/>
        <v>0</v>
      </c>
      <c r="AX44" s="93">
        <f t="shared" si="14"/>
        <v>8000</v>
      </c>
      <c r="AY44" s="93">
        <f t="shared" si="14"/>
        <v>12000</v>
      </c>
      <c r="AZ44" s="93">
        <f t="shared" si="14"/>
        <v>12000</v>
      </c>
      <c r="BA44" s="93">
        <f t="shared" si="14"/>
        <v>0</v>
      </c>
      <c r="BB44" s="93">
        <f t="shared" si="14"/>
        <v>0</v>
      </c>
      <c r="BC44" s="93">
        <f t="shared" si="14"/>
        <v>0</v>
      </c>
      <c r="BD44" s="93">
        <f t="shared" si="14"/>
        <v>0</v>
      </c>
      <c r="BE44" s="93">
        <f t="shared" si="14"/>
        <v>0</v>
      </c>
      <c r="BF44" s="93">
        <f t="shared" si="14"/>
        <v>0</v>
      </c>
      <c r="BG44" s="93">
        <f t="shared" si="15"/>
        <v>0</v>
      </c>
      <c r="BH44" s="93">
        <f t="shared" si="15"/>
        <v>0</v>
      </c>
      <c r="BI44" s="93">
        <f t="shared" si="15"/>
        <v>0</v>
      </c>
      <c r="BJ44" s="96">
        <f t="shared" si="8"/>
        <v>48000</v>
      </c>
      <c r="BK44" s="220"/>
      <c r="BL44" s="220"/>
      <c r="BM44" s="220">
        <f t="shared" si="9"/>
        <v>98000</v>
      </c>
    </row>
    <row r="45" spans="1:65" x14ac:dyDescent="0.25">
      <c r="A45" s="93">
        <v>21</v>
      </c>
      <c r="B45" s="93">
        <f t="shared" si="10"/>
        <v>0</v>
      </c>
      <c r="C45" s="93">
        <f t="shared" si="10"/>
        <v>0</v>
      </c>
      <c r="D45" s="93">
        <f t="shared" si="10"/>
        <v>0</v>
      </c>
      <c r="E45" s="93">
        <f t="shared" si="10"/>
        <v>0</v>
      </c>
      <c r="F45" s="93">
        <f t="shared" si="10"/>
        <v>0</v>
      </c>
      <c r="G45" s="93">
        <f t="shared" si="10"/>
        <v>0</v>
      </c>
      <c r="H45" s="93">
        <f t="shared" si="10"/>
        <v>0</v>
      </c>
      <c r="I45" s="93">
        <f t="shared" si="10"/>
        <v>0</v>
      </c>
      <c r="J45" s="93">
        <f t="shared" si="10"/>
        <v>0</v>
      </c>
      <c r="K45" s="93">
        <f t="shared" si="10"/>
        <v>0</v>
      </c>
      <c r="L45" s="93">
        <f t="shared" si="11"/>
        <v>0</v>
      </c>
      <c r="M45" s="93">
        <f t="shared" si="11"/>
        <v>0</v>
      </c>
      <c r="N45" s="93">
        <f t="shared" si="11"/>
        <v>0</v>
      </c>
      <c r="O45" s="93">
        <f t="shared" si="11"/>
        <v>0</v>
      </c>
      <c r="P45" s="93">
        <f t="shared" si="11"/>
        <v>0</v>
      </c>
      <c r="Q45" s="93">
        <f t="shared" si="11"/>
        <v>0</v>
      </c>
      <c r="R45" s="93">
        <f t="shared" si="11"/>
        <v>0</v>
      </c>
      <c r="S45" s="93">
        <f t="shared" si="11"/>
        <v>0</v>
      </c>
      <c r="T45" s="96">
        <f t="shared" si="6"/>
        <v>0</v>
      </c>
      <c r="U45" s="128"/>
      <c r="V45" s="93">
        <v>21</v>
      </c>
      <c r="W45" s="93">
        <f t="shared" si="12"/>
        <v>50000</v>
      </c>
      <c r="X45" s="93">
        <f t="shared" si="12"/>
        <v>0</v>
      </c>
      <c r="Y45" s="93">
        <f t="shared" si="12"/>
        <v>0</v>
      </c>
      <c r="Z45" s="93">
        <f t="shared" si="12"/>
        <v>0</v>
      </c>
      <c r="AA45" s="93">
        <f t="shared" si="12"/>
        <v>0</v>
      </c>
      <c r="AB45" s="93">
        <f t="shared" si="12"/>
        <v>0</v>
      </c>
      <c r="AC45" s="93">
        <f t="shared" si="12"/>
        <v>0</v>
      </c>
      <c r="AD45" s="93">
        <f t="shared" si="12"/>
        <v>0</v>
      </c>
      <c r="AE45" s="93">
        <f t="shared" si="12"/>
        <v>0</v>
      </c>
      <c r="AF45" s="93">
        <f t="shared" si="12"/>
        <v>0</v>
      </c>
      <c r="AG45" s="93">
        <f t="shared" si="12"/>
        <v>0</v>
      </c>
      <c r="AH45" s="93">
        <f t="shared" si="12"/>
        <v>0</v>
      </c>
      <c r="AI45" s="93">
        <f t="shared" si="12"/>
        <v>0</v>
      </c>
      <c r="AJ45" s="93">
        <f t="shared" si="12"/>
        <v>0</v>
      </c>
      <c r="AK45" s="93">
        <f t="shared" si="12"/>
        <v>0</v>
      </c>
      <c r="AL45" s="93">
        <f t="shared" si="13"/>
        <v>0</v>
      </c>
      <c r="AM45" s="93">
        <f t="shared" si="13"/>
        <v>0</v>
      </c>
      <c r="AN45" s="93">
        <f t="shared" si="13"/>
        <v>0</v>
      </c>
      <c r="AO45" s="96">
        <f t="shared" si="7"/>
        <v>50000</v>
      </c>
      <c r="AP45" s="128"/>
      <c r="AQ45" s="93">
        <v>21</v>
      </c>
      <c r="AR45" s="93">
        <f t="shared" si="14"/>
        <v>0</v>
      </c>
      <c r="AS45" s="93">
        <f t="shared" si="14"/>
        <v>0</v>
      </c>
      <c r="AT45" s="93">
        <f t="shared" si="14"/>
        <v>4000</v>
      </c>
      <c r="AU45" s="93">
        <f t="shared" si="14"/>
        <v>12000</v>
      </c>
      <c r="AV45" s="93">
        <f t="shared" si="14"/>
        <v>0</v>
      </c>
      <c r="AW45" s="93">
        <f t="shared" si="14"/>
        <v>0</v>
      </c>
      <c r="AX45" s="93">
        <f t="shared" si="14"/>
        <v>8000</v>
      </c>
      <c r="AY45" s="93">
        <f t="shared" si="14"/>
        <v>12000</v>
      </c>
      <c r="AZ45" s="93">
        <f t="shared" si="14"/>
        <v>12000</v>
      </c>
      <c r="BA45" s="93">
        <f t="shared" si="14"/>
        <v>0</v>
      </c>
      <c r="BB45" s="93">
        <f t="shared" si="14"/>
        <v>0</v>
      </c>
      <c r="BC45" s="93">
        <f t="shared" si="14"/>
        <v>0</v>
      </c>
      <c r="BD45" s="93">
        <f t="shared" si="14"/>
        <v>0</v>
      </c>
      <c r="BE45" s="93">
        <f t="shared" si="14"/>
        <v>0</v>
      </c>
      <c r="BF45" s="93">
        <f t="shared" si="14"/>
        <v>0</v>
      </c>
      <c r="BG45" s="93">
        <f t="shared" si="15"/>
        <v>0</v>
      </c>
      <c r="BH45" s="93">
        <f t="shared" si="15"/>
        <v>0</v>
      </c>
      <c r="BI45" s="93">
        <f t="shared" si="15"/>
        <v>0</v>
      </c>
      <c r="BJ45" s="96">
        <f t="shared" si="8"/>
        <v>48000</v>
      </c>
      <c r="BK45" s="220"/>
      <c r="BL45" s="220"/>
      <c r="BM45" s="220">
        <f t="shared" si="9"/>
        <v>98000</v>
      </c>
    </row>
    <row r="46" spans="1:65" x14ac:dyDescent="0.25">
      <c r="A46" s="93">
        <v>22</v>
      </c>
      <c r="B46" s="93">
        <f t="shared" si="10"/>
        <v>0</v>
      </c>
      <c r="C46" s="93">
        <f t="shared" si="10"/>
        <v>0</v>
      </c>
      <c r="D46" s="93">
        <f t="shared" si="10"/>
        <v>0</v>
      </c>
      <c r="E46" s="93">
        <f t="shared" si="10"/>
        <v>0</v>
      </c>
      <c r="F46" s="93">
        <f t="shared" si="10"/>
        <v>0</v>
      </c>
      <c r="G46" s="93">
        <f t="shared" si="10"/>
        <v>0</v>
      </c>
      <c r="H46" s="93">
        <f t="shared" si="10"/>
        <v>0</v>
      </c>
      <c r="I46" s="93">
        <f t="shared" si="10"/>
        <v>0</v>
      </c>
      <c r="J46" s="93">
        <f t="shared" si="10"/>
        <v>0</v>
      </c>
      <c r="K46" s="93">
        <f t="shared" si="10"/>
        <v>0</v>
      </c>
      <c r="L46" s="93">
        <f t="shared" si="11"/>
        <v>0</v>
      </c>
      <c r="M46" s="93">
        <f t="shared" si="11"/>
        <v>0</v>
      </c>
      <c r="N46" s="93">
        <f t="shared" si="11"/>
        <v>0</v>
      </c>
      <c r="O46" s="93">
        <f t="shared" si="11"/>
        <v>0</v>
      </c>
      <c r="P46" s="93">
        <f t="shared" si="11"/>
        <v>0</v>
      </c>
      <c r="Q46" s="93">
        <f t="shared" si="11"/>
        <v>0</v>
      </c>
      <c r="R46" s="93">
        <f t="shared" si="11"/>
        <v>0</v>
      </c>
      <c r="S46" s="93">
        <f t="shared" si="11"/>
        <v>0</v>
      </c>
      <c r="T46" s="96">
        <f t="shared" si="6"/>
        <v>0</v>
      </c>
      <c r="U46" s="128"/>
      <c r="V46" s="93">
        <v>22</v>
      </c>
      <c r="W46" s="93">
        <f t="shared" si="12"/>
        <v>50000</v>
      </c>
      <c r="X46" s="93">
        <f t="shared" si="12"/>
        <v>0</v>
      </c>
      <c r="Y46" s="93">
        <f t="shared" si="12"/>
        <v>0</v>
      </c>
      <c r="Z46" s="93">
        <f t="shared" si="12"/>
        <v>0</v>
      </c>
      <c r="AA46" s="93">
        <f t="shared" si="12"/>
        <v>0</v>
      </c>
      <c r="AB46" s="93">
        <f t="shared" si="12"/>
        <v>0</v>
      </c>
      <c r="AC46" s="93">
        <f t="shared" si="12"/>
        <v>0</v>
      </c>
      <c r="AD46" s="93">
        <f t="shared" si="12"/>
        <v>0</v>
      </c>
      <c r="AE46" s="93">
        <f t="shared" si="12"/>
        <v>0</v>
      </c>
      <c r="AF46" s="93">
        <f t="shared" si="12"/>
        <v>0</v>
      </c>
      <c r="AG46" s="93">
        <f t="shared" si="12"/>
        <v>0</v>
      </c>
      <c r="AH46" s="93">
        <f t="shared" si="12"/>
        <v>0</v>
      </c>
      <c r="AI46" s="93">
        <f t="shared" si="12"/>
        <v>0</v>
      </c>
      <c r="AJ46" s="93">
        <f t="shared" si="12"/>
        <v>0</v>
      </c>
      <c r="AK46" s="93">
        <f t="shared" si="12"/>
        <v>0</v>
      </c>
      <c r="AL46" s="93">
        <f t="shared" si="13"/>
        <v>0</v>
      </c>
      <c r="AM46" s="93">
        <f t="shared" si="13"/>
        <v>0</v>
      </c>
      <c r="AN46" s="93">
        <f t="shared" si="13"/>
        <v>0</v>
      </c>
      <c r="AO46" s="96">
        <f t="shared" si="7"/>
        <v>50000</v>
      </c>
      <c r="AP46" s="128"/>
      <c r="AQ46" s="93">
        <v>22</v>
      </c>
      <c r="AR46" s="93">
        <f t="shared" si="14"/>
        <v>0</v>
      </c>
      <c r="AS46" s="93">
        <f t="shared" si="14"/>
        <v>0</v>
      </c>
      <c r="AT46" s="93">
        <f t="shared" si="14"/>
        <v>4000</v>
      </c>
      <c r="AU46" s="93">
        <f t="shared" si="14"/>
        <v>12000</v>
      </c>
      <c r="AV46" s="93">
        <f t="shared" si="14"/>
        <v>0</v>
      </c>
      <c r="AW46" s="93">
        <f t="shared" si="14"/>
        <v>0</v>
      </c>
      <c r="AX46" s="93">
        <f t="shared" si="14"/>
        <v>8000</v>
      </c>
      <c r="AY46" s="93">
        <f t="shared" si="14"/>
        <v>12000</v>
      </c>
      <c r="AZ46" s="93">
        <f t="shared" si="14"/>
        <v>12000</v>
      </c>
      <c r="BA46" s="93">
        <f t="shared" si="14"/>
        <v>0</v>
      </c>
      <c r="BB46" s="93">
        <f t="shared" si="14"/>
        <v>0</v>
      </c>
      <c r="BC46" s="93">
        <f t="shared" si="14"/>
        <v>0</v>
      </c>
      <c r="BD46" s="93">
        <f t="shared" si="14"/>
        <v>0</v>
      </c>
      <c r="BE46" s="93">
        <f t="shared" si="14"/>
        <v>0</v>
      </c>
      <c r="BF46" s="93">
        <f t="shared" si="14"/>
        <v>0</v>
      </c>
      <c r="BG46" s="93">
        <f t="shared" si="15"/>
        <v>0</v>
      </c>
      <c r="BH46" s="93">
        <f t="shared" si="15"/>
        <v>0</v>
      </c>
      <c r="BI46" s="93">
        <f t="shared" si="15"/>
        <v>0</v>
      </c>
      <c r="BJ46" s="96">
        <f t="shared" si="8"/>
        <v>48000</v>
      </c>
      <c r="BK46" s="220"/>
      <c r="BL46" s="220"/>
      <c r="BM46" s="220">
        <f t="shared" si="9"/>
        <v>98000</v>
      </c>
    </row>
    <row r="47" spans="1:65" x14ac:dyDescent="0.25">
      <c r="A47" s="93">
        <v>23</v>
      </c>
      <c r="B47" s="93">
        <f t="shared" si="10"/>
        <v>0</v>
      </c>
      <c r="C47" s="93">
        <f t="shared" si="10"/>
        <v>0</v>
      </c>
      <c r="D47" s="93">
        <f t="shared" si="10"/>
        <v>0</v>
      </c>
      <c r="E47" s="93">
        <f t="shared" si="10"/>
        <v>0</v>
      </c>
      <c r="F47" s="93">
        <f t="shared" si="10"/>
        <v>0</v>
      </c>
      <c r="G47" s="93">
        <f t="shared" si="10"/>
        <v>0</v>
      </c>
      <c r="H47" s="93">
        <f t="shared" si="10"/>
        <v>0</v>
      </c>
      <c r="I47" s="93">
        <f t="shared" si="10"/>
        <v>0</v>
      </c>
      <c r="J47" s="93">
        <f t="shared" si="10"/>
        <v>0</v>
      </c>
      <c r="K47" s="93">
        <f t="shared" si="10"/>
        <v>0</v>
      </c>
      <c r="L47" s="93">
        <f t="shared" si="11"/>
        <v>0</v>
      </c>
      <c r="M47" s="93">
        <f t="shared" si="11"/>
        <v>0</v>
      </c>
      <c r="N47" s="93">
        <f t="shared" si="11"/>
        <v>0</v>
      </c>
      <c r="O47" s="93">
        <f t="shared" si="11"/>
        <v>0</v>
      </c>
      <c r="P47" s="93">
        <f t="shared" si="11"/>
        <v>0</v>
      </c>
      <c r="Q47" s="93">
        <f t="shared" si="11"/>
        <v>0</v>
      </c>
      <c r="R47" s="93">
        <f t="shared" si="11"/>
        <v>0</v>
      </c>
      <c r="S47" s="93">
        <f t="shared" si="11"/>
        <v>0</v>
      </c>
      <c r="T47" s="96">
        <f t="shared" si="6"/>
        <v>0</v>
      </c>
      <c r="U47" s="128"/>
      <c r="V47" s="93">
        <v>23</v>
      </c>
      <c r="W47" s="93">
        <f t="shared" si="12"/>
        <v>50000</v>
      </c>
      <c r="X47" s="93">
        <f t="shared" si="12"/>
        <v>0</v>
      </c>
      <c r="Y47" s="93">
        <f t="shared" si="12"/>
        <v>0</v>
      </c>
      <c r="Z47" s="93">
        <f t="shared" si="12"/>
        <v>0</v>
      </c>
      <c r="AA47" s="93">
        <f t="shared" si="12"/>
        <v>0</v>
      </c>
      <c r="AB47" s="93">
        <f t="shared" si="12"/>
        <v>0</v>
      </c>
      <c r="AC47" s="93">
        <f t="shared" si="12"/>
        <v>0</v>
      </c>
      <c r="AD47" s="93">
        <f t="shared" si="12"/>
        <v>0</v>
      </c>
      <c r="AE47" s="93">
        <f t="shared" si="12"/>
        <v>0</v>
      </c>
      <c r="AF47" s="93">
        <f t="shared" si="12"/>
        <v>0</v>
      </c>
      <c r="AG47" s="93">
        <f t="shared" si="12"/>
        <v>0</v>
      </c>
      <c r="AH47" s="93">
        <f t="shared" si="12"/>
        <v>0</v>
      </c>
      <c r="AI47" s="93">
        <f t="shared" si="12"/>
        <v>0</v>
      </c>
      <c r="AJ47" s="93">
        <f t="shared" si="12"/>
        <v>0</v>
      </c>
      <c r="AK47" s="93">
        <f t="shared" si="12"/>
        <v>0</v>
      </c>
      <c r="AL47" s="93">
        <f t="shared" si="13"/>
        <v>0</v>
      </c>
      <c r="AM47" s="93">
        <f t="shared" si="13"/>
        <v>0</v>
      </c>
      <c r="AN47" s="93">
        <f t="shared" si="13"/>
        <v>0</v>
      </c>
      <c r="AO47" s="96">
        <f t="shared" si="7"/>
        <v>50000</v>
      </c>
      <c r="AP47" s="128"/>
      <c r="AQ47" s="93">
        <v>23</v>
      </c>
      <c r="AR47" s="93">
        <f t="shared" si="14"/>
        <v>0</v>
      </c>
      <c r="AS47" s="93">
        <f t="shared" si="14"/>
        <v>0</v>
      </c>
      <c r="AT47" s="93">
        <f t="shared" si="14"/>
        <v>4000</v>
      </c>
      <c r="AU47" s="93">
        <f t="shared" si="14"/>
        <v>12000</v>
      </c>
      <c r="AV47" s="93">
        <f t="shared" si="14"/>
        <v>0</v>
      </c>
      <c r="AW47" s="93">
        <f t="shared" si="14"/>
        <v>0</v>
      </c>
      <c r="AX47" s="93">
        <f t="shared" si="14"/>
        <v>8000</v>
      </c>
      <c r="AY47" s="93">
        <f t="shared" si="14"/>
        <v>12000</v>
      </c>
      <c r="AZ47" s="93">
        <f t="shared" si="14"/>
        <v>12000</v>
      </c>
      <c r="BA47" s="93">
        <f t="shared" si="14"/>
        <v>0</v>
      </c>
      <c r="BB47" s="93">
        <f t="shared" si="14"/>
        <v>0</v>
      </c>
      <c r="BC47" s="93">
        <f t="shared" si="14"/>
        <v>0</v>
      </c>
      <c r="BD47" s="93">
        <f t="shared" si="14"/>
        <v>0</v>
      </c>
      <c r="BE47" s="93">
        <f t="shared" si="14"/>
        <v>0</v>
      </c>
      <c r="BF47" s="93">
        <f t="shared" si="14"/>
        <v>0</v>
      </c>
      <c r="BG47" s="93">
        <f t="shared" si="15"/>
        <v>0</v>
      </c>
      <c r="BH47" s="93">
        <f t="shared" si="15"/>
        <v>0</v>
      </c>
      <c r="BI47" s="93">
        <f t="shared" si="15"/>
        <v>0</v>
      </c>
      <c r="BJ47" s="96">
        <f t="shared" si="8"/>
        <v>48000</v>
      </c>
      <c r="BK47" s="220"/>
      <c r="BL47" s="220"/>
      <c r="BM47" s="220">
        <f t="shared" si="9"/>
        <v>98000</v>
      </c>
    </row>
    <row r="48" spans="1:65" x14ac:dyDescent="0.25">
      <c r="A48" s="93">
        <v>24</v>
      </c>
      <c r="B48" s="93">
        <f t="shared" si="10"/>
        <v>0</v>
      </c>
      <c r="C48" s="93">
        <f t="shared" si="10"/>
        <v>0</v>
      </c>
      <c r="D48" s="93">
        <f t="shared" si="10"/>
        <v>0</v>
      </c>
      <c r="E48" s="93">
        <f t="shared" si="10"/>
        <v>0</v>
      </c>
      <c r="F48" s="93">
        <f t="shared" si="10"/>
        <v>0</v>
      </c>
      <c r="G48" s="93">
        <f t="shared" si="10"/>
        <v>0</v>
      </c>
      <c r="H48" s="93">
        <f t="shared" si="10"/>
        <v>0</v>
      </c>
      <c r="I48" s="93">
        <f t="shared" si="10"/>
        <v>0</v>
      </c>
      <c r="J48" s="93">
        <f t="shared" si="10"/>
        <v>0</v>
      </c>
      <c r="K48" s="93">
        <f t="shared" si="10"/>
        <v>0</v>
      </c>
      <c r="L48" s="93">
        <f t="shared" si="11"/>
        <v>0</v>
      </c>
      <c r="M48" s="93">
        <f t="shared" si="11"/>
        <v>0</v>
      </c>
      <c r="N48" s="93">
        <f t="shared" si="11"/>
        <v>0</v>
      </c>
      <c r="O48" s="93">
        <f t="shared" si="11"/>
        <v>0</v>
      </c>
      <c r="P48" s="93">
        <f t="shared" si="11"/>
        <v>0</v>
      </c>
      <c r="Q48" s="93">
        <f t="shared" si="11"/>
        <v>0</v>
      </c>
      <c r="R48" s="93">
        <f t="shared" si="11"/>
        <v>0</v>
      </c>
      <c r="S48" s="93">
        <f t="shared" si="11"/>
        <v>0</v>
      </c>
      <c r="T48" s="96">
        <f t="shared" si="6"/>
        <v>0</v>
      </c>
      <c r="U48" s="128"/>
      <c r="V48" s="93">
        <v>24</v>
      </c>
      <c r="W48" s="93">
        <f t="shared" si="12"/>
        <v>50000</v>
      </c>
      <c r="X48" s="93">
        <f t="shared" si="12"/>
        <v>0</v>
      </c>
      <c r="Y48" s="93">
        <f t="shared" si="12"/>
        <v>0</v>
      </c>
      <c r="Z48" s="93">
        <f t="shared" si="12"/>
        <v>0</v>
      </c>
      <c r="AA48" s="93">
        <f t="shared" si="12"/>
        <v>0</v>
      </c>
      <c r="AB48" s="93">
        <f t="shared" si="12"/>
        <v>0</v>
      </c>
      <c r="AC48" s="93">
        <f t="shared" si="12"/>
        <v>0</v>
      </c>
      <c r="AD48" s="93">
        <f t="shared" si="12"/>
        <v>0</v>
      </c>
      <c r="AE48" s="93">
        <f t="shared" si="12"/>
        <v>0</v>
      </c>
      <c r="AF48" s="93">
        <f t="shared" si="12"/>
        <v>0</v>
      </c>
      <c r="AG48" s="93">
        <f t="shared" si="12"/>
        <v>0</v>
      </c>
      <c r="AH48" s="93">
        <f t="shared" si="12"/>
        <v>0</v>
      </c>
      <c r="AI48" s="93">
        <f t="shared" si="12"/>
        <v>0</v>
      </c>
      <c r="AJ48" s="93">
        <f t="shared" si="12"/>
        <v>0</v>
      </c>
      <c r="AK48" s="93">
        <f t="shared" si="12"/>
        <v>0</v>
      </c>
      <c r="AL48" s="93">
        <f t="shared" si="13"/>
        <v>0</v>
      </c>
      <c r="AM48" s="93">
        <f t="shared" si="13"/>
        <v>0</v>
      </c>
      <c r="AN48" s="93">
        <f t="shared" si="13"/>
        <v>0</v>
      </c>
      <c r="AO48" s="96">
        <f t="shared" si="7"/>
        <v>50000</v>
      </c>
      <c r="AP48" s="128"/>
      <c r="AQ48" s="93">
        <v>24</v>
      </c>
      <c r="AR48" s="93">
        <f t="shared" si="14"/>
        <v>0</v>
      </c>
      <c r="AS48" s="93">
        <f t="shared" si="14"/>
        <v>0</v>
      </c>
      <c r="AT48" s="93">
        <f t="shared" si="14"/>
        <v>4000</v>
      </c>
      <c r="AU48" s="93">
        <f t="shared" si="14"/>
        <v>12000</v>
      </c>
      <c r="AV48" s="93">
        <f t="shared" si="14"/>
        <v>0</v>
      </c>
      <c r="AW48" s="93">
        <f t="shared" si="14"/>
        <v>0</v>
      </c>
      <c r="AX48" s="93">
        <f t="shared" si="14"/>
        <v>8000</v>
      </c>
      <c r="AY48" s="93">
        <f t="shared" si="14"/>
        <v>12000</v>
      </c>
      <c r="AZ48" s="93">
        <f t="shared" si="14"/>
        <v>12000</v>
      </c>
      <c r="BA48" s="93">
        <f t="shared" si="14"/>
        <v>0</v>
      </c>
      <c r="BB48" s="93">
        <f t="shared" si="14"/>
        <v>0</v>
      </c>
      <c r="BC48" s="93">
        <f t="shared" si="14"/>
        <v>0</v>
      </c>
      <c r="BD48" s="93">
        <f t="shared" si="14"/>
        <v>0</v>
      </c>
      <c r="BE48" s="93">
        <f t="shared" si="14"/>
        <v>0</v>
      </c>
      <c r="BF48" s="93">
        <f t="shared" si="14"/>
        <v>0</v>
      </c>
      <c r="BG48" s="93">
        <f t="shared" si="15"/>
        <v>0</v>
      </c>
      <c r="BH48" s="93">
        <f t="shared" si="15"/>
        <v>0</v>
      </c>
      <c r="BI48" s="93">
        <f t="shared" si="15"/>
        <v>0</v>
      </c>
      <c r="BJ48" s="96">
        <f t="shared" si="8"/>
        <v>48000</v>
      </c>
      <c r="BK48" s="220"/>
      <c r="BL48" s="220"/>
      <c r="BM48" s="220">
        <f t="shared" si="9"/>
        <v>98000</v>
      </c>
    </row>
    <row r="49" spans="1:65" x14ac:dyDescent="0.25">
      <c r="A49" s="93">
        <v>25</v>
      </c>
      <c r="B49" s="93">
        <f t="shared" si="10"/>
        <v>0</v>
      </c>
      <c r="C49" s="93">
        <f t="shared" si="10"/>
        <v>0</v>
      </c>
      <c r="D49" s="93">
        <f t="shared" si="10"/>
        <v>0</v>
      </c>
      <c r="E49" s="93">
        <f t="shared" si="10"/>
        <v>0</v>
      </c>
      <c r="F49" s="93">
        <f t="shared" si="10"/>
        <v>0</v>
      </c>
      <c r="G49" s="93">
        <f t="shared" si="10"/>
        <v>0</v>
      </c>
      <c r="H49" s="93">
        <f t="shared" si="10"/>
        <v>0</v>
      </c>
      <c r="I49" s="93">
        <f t="shared" si="10"/>
        <v>0</v>
      </c>
      <c r="J49" s="93">
        <f t="shared" si="10"/>
        <v>0</v>
      </c>
      <c r="K49" s="93">
        <f t="shared" si="10"/>
        <v>0</v>
      </c>
      <c r="L49" s="93">
        <f t="shared" si="11"/>
        <v>0</v>
      </c>
      <c r="M49" s="93">
        <f t="shared" si="11"/>
        <v>0</v>
      </c>
      <c r="N49" s="93">
        <f t="shared" si="11"/>
        <v>0</v>
      </c>
      <c r="O49" s="93">
        <f t="shared" si="11"/>
        <v>0</v>
      </c>
      <c r="P49" s="93">
        <f t="shared" si="11"/>
        <v>0</v>
      </c>
      <c r="Q49" s="93">
        <f t="shared" si="11"/>
        <v>0</v>
      </c>
      <c r="R49" s="93">
        <f t="shared" si="11"/>
        <v>0</v>
      </c>
      <c r="S49" s="93">
        <f t="shared" si="11"/>
        <v>0</v>
      </c>
      <c r="T49" s="96">
        <f t="shared" si="6"/>
        <v>0</v>
      </c>
      <c r="U49" s="128"/>
      <c r="V49" s="93">
        <v>25</v>
      </c>
      <c r="W49" s="93">
        <f t="shared" si="12"/>
        <v>50000</v>
      </c>
      <c r="X49" s="93">
        <f t="shared" si="12"/>
        <v>0</v>
      </c>
      <c r="Y49" s="93">
        <f t="shared" si="12"/>
        <v>0</v>
      </c>
      <c r="Z49" s="93">
        <f t="shared" si="12"/>
        <v>0</v>
      </c>
      <c r="AA49" s="93">
        <f t="shared" si="12"/>
        <v>0</v>
      </c>
      <c r="AB49" s="93">
        <f t="shared" si="12"/>
        <v>0</v>
      </c>
      <c r="AC49" s="93">
        <f t="shared" si="12"/>
        <v>0</v>
      </c>
      <c r="AD49" s="93">
        <f t="shared" si="12"/>
        <v>0</v>
      </c>
      <c r="AE49" s="93">
        <f t="shared" si="12"/>
        <v>0</v>
      </c>
      <c r="AF49" s="93">
        <f t="shared" si="12"/>
        <v>0</v>
      </c>
      <c r="AG49" s="93">
        <f t="shared" si="12"/>
        <v>0</v>
      </c>
      <c r="AH49" s="93">
        <f t="shared" si="12"/>
        <v>0</v>
      </c>
      <c r="AI49" s="93">
        <f t="shared" si="12"/>
        <v>0</v>
      </c>
      <c r="AJ49" s="93">
        <f t="shared" si="12"/>
        <v>0</v>
      </c>
      <c r="AK49" s="93">
        <f t="shared" si="12"/>
        <v>0</v>
      </c>
      <c r="AL49" s="93">
        <f t="shared" si="13"/>
        <v>0</v>
      </c>
      <c r="AM49" s="93">
        <f t="shared" si="13"/>
        <v>0</v>
      </c>
      <c r="AN49" s="93">
        <f t="shared" si="13"/>
        <v>0</v>
      </c>
      <c r="AO49" s="96">
        <f t="shared" si="7"/>
        <v>50000</v>
      </c>
      <c r="AP49" s="128"/>
      <c r="AQ49" s="93">
        <v>25</v>
      </c>
      <c r="AR49" s="93">
        <f t="shared" si="14"/>
        <v>0</v>
      </c>
      <c r="AS49" s="93">
        <f t="shared" si="14"/>
        <v>0</v>
      </c>
      <c r="AT49" s="93">
        <f t="shared" si="14"/>
        <v>4000</v>
      </c>
      <c r="AU49" s="93">
        <f t="shared" si="14"/>
        <v>12000</v>
      </c>
      <c r="AV49" s="93">
        <f t="shared" si="14"/>
        <v>0</v>
      </c>
      <c r="AW49" s="93">
        <f t="shared" si="14"/>
        <v>0</v>
      </c>
      <c r="AX49" s="93">
        <f t="shared" si="14"/>
        <v>8000</v>
      </c>
      <c r="AY49" s="93">
        <f t="shared" si="14"/>
        <v>12000</v>
      </c>
      <c r="AZ49" s="93">
        <f t="shared" si="14"/>
        <v>12000</v>
      </c>
      <c r="BA49" s="93">
        <f t="shared" si="14"/>
        <v>0</v>
      </c>
      <c r="BB49" s="93">
        <f t="shared" si="14"/>
        <v>0</v>
      </c>
      <c r="BC49" s="93">
        <f t="shared" si="14"/>
        <v>0</v>
      </c>
      <c r="BD49" s="93">
        <f t="shared" si="14"/>
        <v>0</v>
      </c>
      <c r="BE49" s="93">
        <f t="shared" si="14"/>
        <v>0</v>
      </c>
      <c r="BF49" s="93">
        <f t="shared" si="14"/>
        <v>0</v>
      </c>
      <c r="BG49" s="93">
        <f t="shared" si="15"/>
        <v>0</v>
      </c>
      <c r="BH49" s="93">
        <f t="shared" si="15"/>
        <v>0</v>
      </c>
      <c r="BI49" s="93">
        <f t="shared" si="15"/>
        <v>0</v>
      </c>
      <c r="BJ49" s="96">
        <f t="shared" si="8"/>
        <v>48000</v>
      </c>
      <c r="BK49" s="220"/>
      <c r="BL49" s="220"/>
      <c r="BM49" s="220">
        <f t="shared" si="9"/>
        <v>98000</v>
      </c>
    </row>
    <row r="50" spans="1:65" ht="15.75" thickBot="1" x14ac:dyDescent="0.3">
      <c r="A50" s="92"/>
      <c r="B50" s="93"/>
      <c r="C50" s="93"/>
      <c r="D50" s="93"/>
      <c r="E50" s="93"/>
      <c r="F50" s="93"/>
      <c r="G50" s="93"/>
      <c r="H50" s="93"/>
      <c r="I50" s="93"/>
      <c r="J50" s="93"/>
      <c r="K50" s="93"/>
      <c r="L50" s="93"/>
      <c r="M50" s="93"/>
      <c r="N50" s="93"/>
      <c r="O50" s="93"/>
      <c r="P50" s="93"/>
      <c r="Q50" s="93"/>
      <c r="R50" s="93"/>
      <c r="S50" s="93"/>
      <c r="T50" s="96">
        <f>SUM(T25:T49)</f>
        <v>604500</v>
      </c>
      <c r="U50" s="128"/>
      <c r="V50" s="92"/>
      <c r="W50" s="93"/>
      <c r="X50" s="93"/>
      <c r="Y50" s="93"/>
      <c r="Z50" s="93"/>
      <c r="AA50" s="93"/>
      <c r="AB50" s="93"/>
      <c r="AC50" s="93"/>
      <c r="AD50" s="93"/>
      <c r="AE50" s="93"/>
      <c r="AF50" s="93"/>
      <c r="AG50" s="93"/>
      <c r="AH50" s="93"/>
      <c r="AI50" s="93"/>
      <c r="AJ50" s="93"/>
      <c r="AK50" s="93"/>
      <c r="AL50" s="93"/>
      <c r="AM50" s="93"/>
      <c r="AN50" s="93"/>
      <c r="AO50" s="96">
        <f>SUM(AO25:AO49)</f>
        <v>1250000</v>
      </c>
      <c r="AP50" s="128"/>
      <c r="AQ50" s="92"/>
      <c r="AR50" s="93"/>
      <c r="AS50" s="93"/>
      <c r="AT50" s="93"/>
      <c r="AU50" s="93"/>
      <c r="AV50" s="93"/>
      <c r="AW50" s="93"/>
      <c r="AX50" s="93"/>
      <c r="AY50" s="93"/>
      <c r="AZ50" s="93"/>
      <c r="BA50" s="93"/>
      <c r="BB50" s="93"/>
      <c r="BC50" s="93"/>
      <c r="BD50" s="93"/>
      <c r="BE50" s="93"/>
      <c r="BF50" s="93"/>
      <c r="BG50" s="93"/>
      <c r="BH50" s="93"/>
      <c r="BI50" s="93"/>
      <c r="BJ50" s="96">
        <f>SUM(BJ25:BJ49)</f>
        <v>2280000</v>
      </c>
      <c r="BK50" s="220"/>
      <c r="BL50" s="220"/>
      <c r="BM50" s="220">
        <f>SUM(BM25:BM49)</f>
        <v>4134500</v>
      </c>
    </row>
    <row r="51" spans="1:65" ht="15" customHeight="1" x14ac:dyDescent="0.25">
      <c r="R51" s="273" t="s">
        <v>32</v>
      </c>
      <c r="S51" s="124">
        <v>7.0000000000000007E-2</v>
      </c>
      <c r="T51" s="120">
        <f>NPV(S51,T25:T49)</f>
        <v>495713.87000606407</v>
      </c>
      <c r="U51" s="91"/>
      <c r="AM51" s="273" t="s">
        <v>32</v>
      </c>
      <c r="AN51" s="116">
        <v>7.0000000000000007E-2</v>
      </c>
      <c r="AO51" s="97">
        <f>NPV(AN51,AO25:AO49)</f>
        <v>582679.15891268558</v>
      </c>
      <c r="AP51" s="91"/>
      <c r="BH51" s="273" t="s">
        <v>32</v>
      </c>
      <c r="BI51" s="116">
        <v>7.0000000000000007E-2</v>
      </c>
      <c r="BJ51" s="97">
        <f>NPV(BI51,BJ25:BJ49)</f>
        <v>1317918.7989768987</v>
      </c>
      <c r="BK51" s="286" t="s">
        <v>32</v>
      </c>
      <c r="BL51" s="221">
        <v>7.0000000000000007E-2</v>
      </c>
      <c r="BM51" s="222">
        <f>NPV(BL51,BM25:BM49)</f>
        <v>2396311.8278956483</v>
      </c>
    </row>
    <row r="52" spans="1:65" x14ac:dyDescent="0.25">
      <c r="R52" s="274"/>
      <c r="S52" s="121"/>
      <c r="T52" s="122"/>
      <c r="U52" s="91"/>
      <c r="AM52" s="274"/>
      <c r="AN52" s="117"/>
      <c r="AO52" s="98"/>
      <c r="AP52" s="91"/>
      <c r="BH52" s="274"/>
      <c r="BI52" s="117"/>
      <c r="BJ52" s="98"/>
      <c r="BK52" s="287"/>
      <c r="BL52" s="223"/>
      <c r="BM52" s="224"/>
    </row>
    <row r="53" spans="1:65" x14ac:dyDescent="0.25">
      <c r="R53" s="274"/>
      <c r="S53" s="125">
        <v>0.04</v>
      </c>
      <c r="T53" s="122">
        <f>NPV(S53,T25:T49)</f>
        <v>538225.31981985911</v>
      </c>
      <c r="U53" s="91"/>
      <c r="AM53" s="274"/>
      <c r="AN53" s="118">
        <v>0.04</v>
      </c>
      <c r="AO53" s="98">
        <f>NPV(AN53,AO25:AO49)</f>
        <v>781103.99718254432</v>
      </c>
      <c r="AP53" s="91"/>
      <c r="BH53" s="274"/>
      <c r="BI53" s="118">
        <v>0.04</v>
      </c>
      <c r="BJ53" s="98">
        <f>NPV(BI53,BJ25:BJ49)</f>
        <v>1625836.5814655856</v>
      </c>
      <c r="BK53" s="287"/>
      <c r="BL53" s="225">
        <v>0.04</v>
      </c>
      <c r="BM53" s="224">
        <f>NPV(BL53,BM25:BM49)</f>
        <v>2945165.8984679887</v>
      </c>
    </row>
    <row r="54" spans="1:65" x14ac:dyDescent="0.25">
      <c r="R54" s="274"/>
      <c r="S54" s="121"/>
      <c r="T54" s="122"/>
      <c r="U54" s="91"/>
      <c r="AM54" s="274"/>
      <c r="AN54" s="117"/>
      <c r="AO54" s="98"/>
      <c r="AP54" s="91"/>
      <c r="BH54" s="274"/>
      <c r="BI54" s="117"/>
      <c r="BJ54" s="98"/>
      <c r="BK54" s="287"/>
      <c r="BL54" s="223"/>
      <c r="BM54" s="224"/>
    </row>
    <row r="55" spans="1:65" ht="15.75" thickBot="1" x14ac:dyDescent="0.3">
      <c r="R55" s="275"/>
      <c r="S55" s="126">
        <v>0</v>
      </c>
      <c r="T55" s="123">
        <f>NPV(S55,T25:T49)</f>
        <v>604500</v>
      </c>
      <c r="U55" s="91"/>
      <c r="AM55" s="275"/>
      <c r="AN55" s="119">
        <v>0</v>
      </c>
      <c r="AO55" s="115">
        <f>NPV(AN55,AO25:AO49)</f>
        <v>1250000</v>
      </c>
      <c r="AP55" s="91"/>
      <c r="BH55" s="275"/>
      <c r="BI55" s="119">
        <v>0</v>
      </c>
      <c r="BJ55" s="115">
        <f>NPV(BI55,BJ25:BJ49)</f>
        <v>2280000</v>
      </c>
      <c r="BK55" s="288"/>
      <c r="BL55" s="226">
        <v>0</v>
      </c>
      <c r="BM55" s="227">
        <f>NPV(BL55,BM25:BM49)</f>
        <v>4134500</v>
      </c>
    </row>
    <row r="56" spans="1:65" x14ac:dyDescent="0.25">
      <c r="U56" s="104"/>
      <c r="AP56" s="104"/>
    </row>
  </sheetData>
  <mergeCells count="33">
    <mergeCell ref="C14:G14"/>
    <mergeCell ref="AV14:AY14"/>
    <mergeCell ref="AR14:AU14"/>
    <mergeCell ref="BH51:BH55"/>
    <mergeCell ref="BH14:BI14"/>
    <mergeCell ref="AZ14:BA14"/>
    <mergeCell ref="BB14:BC14"/>
    <mergeCell ref="BD14:BE14"/>
    <mergeCell ref="BF14:BG14"/>
    <mergeCell ref="W14:Y14"/>
    <mergeCell ref="AE14:AF14"/>
    <mergeCell ref="BK51:BK55"/>
    <mergeCell ref="B1:H1"/>
    <mergeCell ref="J1:P1"/>
    <mergeCell ref="B2:H2"/>
    <mergeCell ref="W9:AH9"/>
    <mergeCell ref="AG14:AH14"/>
    <mergeCell ref="H10:P10"/>
    <mergeCell ref="A13:S13"/>
    <mergeCell ref="H14:I14"/>
    <mergeCell ref="J14:K14"/>
    <mergeCell ref="L14:M14"/>
    <mergeCell ref="N14:O14"/>
    <mergeCell ref="R51:R55"/>
    <mergeCell ref="AM51:AM55"/>
    <mergeCell ref="P14:Q14"/>
    <mergeCell ref="R14:S14"/>
    <mergeCell ref="AR2:AZ2"/>
    <mergeCell ref="AI14:AJ14"/>
    <mergeCell ref="AK14:AL14"/>
    <mergeCell ref="AM14:AN14"/>
    <mergeCell ref="Z14:AB14"/>
    <mergeCell ref="AC14:AD14"/>
  </mergeCells>
  <pageMargins left="0.7" right="0.7" top="0.75" bottom="0.75" header="0.3" footer="0.3"/>
  <pageSetup paperSize="512" orientation="landscape"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86203-4694-4EB6-B97E-73E9634CB2AF}">
  <dimension ref="A1:BM56"/>
  <sheetViews>
    <sheetView topLeftCell="AN25" workbookViewId="0">
      <selection activeCell="AQ2" sqref="AQ2"/>
    </sheetView>
  </sheetViews>
  <sheetFormatPr defaultRowHeight="15" x14ac:dyDescent="0.25"/>
  <cols>
    <col min="1" max="1" width="22.7109375" style="134" customWidth="1"/>
    <col min="2" max="2" width="10.85546875" style="134" bestFit="1" customWidth="1"/>
    <col min="3" max="4" width="9.140625" style="134"/>
    <col min="5" max="5" width="10.85546875" style="134" bestFit="1" customWidth="1"/>
    <col min="6" max="9" width="9.85546875" style="134" bestFit="1" customWidth="1"/>
    <col min="10" max="18" width="9.140625" style="134"/>
    <col min="19" max="19" width="9.28515625" style="134" bestFit="1" customWidth="1"/>
    <col min="20" max="20" width="14.28515625" style="134" bestFit="1" customWidth="1"/>
    <col min="21" max="21" width="5.7109375" style="134" customWidth="1"/>
    <col min="22" max="22" width="22.7109375" style="134" customWidth="1"/>
    <col min="23" max="23" width="10.85546875" style="134" bestFit="1" customWidth="1"/>
    <col min="24" max="24" width="10.7109375" style="134" customWidth="1"/>
    <col min="25" max="25" width="9.140625" style="134"/>
    <col min="26" max="26" width="11.140625" style="134" customWidth="1"/>
    <col min="27" max="27" width="9.7109375" style="134" customWidth="1"/>
    <col min="28" max="28" width="10.85546875" style="134" bestFit="1" customWidth="1"/>
    <col min="29" max="29" width="9.85546875" style="134" bestFit="1" customWidth="1"/>
    <col min="30" max="37" width="9.140625" style="134"/>
    <col min="38" max="38" width="9.85546875" style="134" customWidth="1"/>
    <col min="39" max="40" width="9.140625" style="134"/>
    <col min="41" max="41" width="11" style="134" customWidth="1"/>
    <col min="42" max="42" width="5.7109375" style="134" customWidth="1"/>
    <col min="43" max="43" width="22.7109375" style="134" customWidth="1"/>
    <col min="44" max="44" width="10.85546875" style="134" bestFit="1" customWidth="1"/>
    <col min="45" max="46" width="9.140625" style="134"/>
    <col min="47" max="47" width="13.28515625" style="134" customWidth="1"/>
    <col min="48" max="49" width="9.140625" style="134"/>
    <col min="50" max="50" width="9.85546875" style="134" bestFit="1" customWidth="1"/>
    <col min="51" max="61" width="9.140625" style="134"/>
    <col min="62" max="62" width="11.5703125" style="134" customWidth="1"/>
    <col min="63" max="64" width="9.140625" style="134"/>
    <col min="65" max="65" width="10.7109375" style="134" customWidth="1"/>
    <col min="66" max="16384" width="9.140625" style="134"/>
  </cols>
  <sheetData>
    <row r="1" spans="1:65" ht="30" customHeight="1" x14ac:dyDescent="0.25">
      <c r="A1" s="138" t="s">
        <v>0</v>
      </c>
      <c r="B1" s="278" t="s">
        <v>114</v>
      </c>
      <c r="C1" s="279"/>
      <c r="D1" s="279"/>
      <c r="E1" s="279"/>
      <c r="F1" s="279"/>
      <c r="G1" s="279"/>
      <c r="H1" s="279"/>
      <c r="I1" s="135" t="s">
        <v>1</v>
      </c>
      <c r="J1" s="278" t="s">
        <v>93</v>
      </c>
      <c r="K1" s="278"/>
      <c r="L1" s="278"/>
      <c r="M1" s="278"/>
      <c r="N1" s="278"/>
      <c r="O1" s="278"/>
      <c r="P1" s="278"/>
      <c r="Q1" s="197"/>
      <c r="R1" s="197"/>
      <c r="S1" s="197"/>
    </row>
    <row r="2" spans="1:65" x14ac:dyDescent="0.25">
      <c r="A2" s="135" t="s">
        <v>2</v>
      </c>
      <c r="B2" s="285"/>
      <c r="C2" s="285"/>
      <c r="D2" s="285"/>
      <c r="E2" s="285"/>
      <c r="F2" s="285"/>
      <c r="G2" s="285"/>
      <c r="H2" s="285"/>
      <c r="I2" s="153"/>
      <c r="J2" s="153"/>
      <c r="K2" s="153"/>
      <c r="L2" s="153"/>
      <c r="M2" s="153"/>
      <c r="AQ2" s="135"/>
      <c r="AR2" s="285"/>
      <c r="AS2" s="285"/>
      <c r="AT2" s="285"/>
      <c r="AU2" s="285"/>
      <c r="AV2" s="285"/>
      <c r="AW2" s="285"/>
      <c r="AX2" s="285"/>
    </row>
    <row r="3" spans="1:65" x14ac:dyDescent="0.25">
      <c r="A3" s="135"/>
      <c r="B3" s="152"/>
      <c r="C3" s="152"/>
      <c r="D3" s="152"/>
      <c r="E3" s="152"/>
      <c r="F3" s="152"/>
      <c r="G3" s="152"/>
      <c r="H3" s="152"/>
      <c r="I3" s="152"/>
      <c r="J3" s="152"/>
      <c r="K3" s="152"/>
      <c r="L3" s="152"/>
      <c r="M3" s="152"/>
    </row>
    <row r="4" spans="1:65" x14ac:dyDescent="0.25">
      <c r="A4" s="135" t="s">
        <v>25</v>
      </c>
      <c r="B4" s="135" t="s">
        <v>26</v>
      </c>
      <c r="C4" s="164" t="s">
        <v>29</v>
      </c>
      <c r="D4" s="153"/>
      <c r="E4" s="153"/>
      <c r="F4" s="153"/>
      <c r="G4" s="153"/>
      <c r="H4" s="153"/>
      <c r="I4" s="153"/>
      <c r="J4" s="153"/>
      <c r="K4" s="153"/>
      <c r="L4" s="153"/>
      <c r="M4" s="153"/>
      <c r="N4" s="153"/>
    </row>
    <row r="5" spans="1:65" x14ac:dyDescent="0.25">
      <c r="A5" s="135"/>
      <c r="B5" s="135" t="s">
        <v>3</v>
      </c>
      <c r="C5" s="195" t="s">
        <v>27</v>
      </c>
      <c r="D5" s="153"/>
      <c r="E5" s="153"/>
      <c r="F5" s="153"/>
      <c r="G5" s="153"/>
      <c r="H5" s="153"/>
      <c r="I5" s="153"/>
      <c r="J5" s="153"/>
      <c r="K5" s="153"/>
      <c r="L5" s="153"/>
      <c r="M5" s="153"/>
    </row>
    <row r="6" spans="1:65" ht="15" customHeight="1" x14ac:dyDescent="0.25">
      <c r="C6" s="195" t="s">
        <v>24</v>
      </c>
      <c r="D6" s="165"/>
      <c r="E6" s="165"/>
      <c r="F6" s="165"/>
      <c r="G6" s="165"/>
      <c r="H6" s="165"/>
      <c r="I6" s="165"/>
      <c r="J6" s="165"/>
      <c r="K6" s="165"/>
      <c r="L6" s="165"/>
      <c r="M6" s="165"/>
    </row>
    <row r="7" spans="1:65" x14ac:dyDescent="0.25">
      <c r="A7" s="136"/>
      <c r="B7" s="168"/>
      <c r="C7" s="195" t="s">
        <v>28</v>
      </c>
      <c r="D7" s="165"/>
      <c r="E7" s="165"/>
      <c r="F7" s="165"/>
      <c r="G7" s="165"/>
      <c r="H7" s="165"/>
      <c r="I7" s="165"/>
      <c r="J7" s="165"/>
      <c r="K7" s="165"/>
      <c r="L7" s="165"/>
      <c r="M7" s="165"/>
    </row>
    <row r="8" spans="1:65" x14ac:dyDescent="0.25">
      <c r="A8" s="136"/>
      <c r="B8" s="137"/>
      <c r="C8" s="137"/>
      <c r="D8" s="137"/>
      <c r="E8" s="137"/>
      <c r="F8" s="137"/>
      <c r="G8" s="137"/>
      <c r="H8" s="137"/>
      <c r="I8" s="137"/>
    </row>
    <row r="9" spans="1:65" ht="15.75" customHeight="1" thickBot="1" x14ac:dyDescent="0.3">
      <c r="A9" s="138" t="s">
        <v>4</v>
      </c>
      <c r="B9" s="162" t="s">
        <v>95</v>
      </c>
      <c r="C9" s="163"/>
      <c r="D9" s="163"/>
      <c r="E9" s="163"/>
      <c r="F9" s="163"/>
      <c r="G9" s="163"/>
      <c r="H9" s="163"/>
      <c r="V9" s="138" t="s">
        <v>23</v>
      </c>
      <c r="W9" s="276" t="s">
        <v>96</v>
      </c>
      <c r="X9" s="276"/>
      <c r="Y9" s="276"/>
      <c r="Z9" s="276"/>
      <c r="AA9" s="276"/>
      <c r="AB9" s="276"/>
      <c r="AC9" s="276"/>
      <c r="AD9" s="276"/>
      <c r="AE9" s="276"/>
      <c r="AF9" s="276"/>
      <c r="AG9" s="276"/>
      <c r="AH9" s="276"/>
      <c r="AQ9" s="138" t="s">
        <v>38</v>
      </c>
      <c r="AR9" s="276" t="s">
        <v>112</v>
      </c>
      <c r="AS9" s="276"/>
      <c r="AT9" s="276"/>
      <c r="AU9" s="276"/>
      <c r="AV9" s="276"/>
      <c r="AW9" s="276"/>
      <c r="AX9" s="276"/>
      <c r="AY9" s="276"/>
      <c r="AZ9" s="276"/>
      <c r="BA9" s="276"/>
      <c r="BB9" s="276"/>
      <c r="BC9" s="276"/>
    </row>
    <row r="10" spans="1:65" x14ac:dyDescent="0.25">
      <c r="A10" s="139" t="s">
        <v>5</v>
      </c>
      <c r="B10" s="140">
        <v>80</v>
      </c>
      <c r="C10" s="141"/>
      <c r="E10" s="141"/>
      <c r="F10" s="141"/>
      <c r="G10" s="198" t="s">
        <v>43</v>
      </c>
      <c r="H10" s="281"/>
      <c r="I10" s="281"/>
      <c r="J10" s="281"/>
      <c r="K10" s="281"/>
      <c r="L10" s="281"/>
      <c r="M10" s="281"/>
      <c r="N10" s="281"/>
      <c r="O10" s="281"/>
      <c r="P10" s="281"/>
      <c r="V10" s="139" t="s">
        <v>5</v>
      </c>
      <c r="W10" s="140">
        <v>80</v>
      </c>
      <c r="X10" s="141"/>
      <c r="Y10" s="141"/>
      <c r="Z10" s="141"/>
      <c r="AA10" s="141"/>
      <c r="AB10" s="141"/>
      <c r="AC10" s="141"/>
      <c r="AQ10" s="139" t="s">
        <v>5</v>
      </c>
      <c r="AR10" s="140">
        <v>90</v>
      </c>
      <c r="AS10" s="141"/>
      <c r="AT10" s="141"/>
      <c r="AU10" s="141"/>
      <c r="AV10" s="141"/>
      <c r="AW10" s="141"/>
      <c r="AX10" s="141"/>
    </row>
    <row r="11" spans="1:65" x14ac:dyDescent="0.25">
      <c r="A11" s="142" t="s">
        <v>6</v>
      </c>
      <c r="B11" s="143">
        <v>80</v>
      </c>
      <c r="C11" s="136"/>
      <c r="D11" s="141"/>
      <c r="E11" s="141"/>
      <c r="F11" s="141"/>
      <c r="G11" s="141"/>
      <c r="H11" s="141"/>
      <c r="V11" s="142" t="s">
        <v>6</v>
      </c>
      <c r="W11" s="143">
        <v>50</v>
      </c>
      <c r="X11" s="136"/>
      <c r="Y11" s="141"/>
      <c r="Z11" s="141"/>
      <c r="AA11" s="141"/>
      <c r="AB11" s="141"/>
      <c r="AC11" s="141"/>
      <c r="AQ11" s="142" t="s">
        <v>6</v>
      </c>
      <c r="AR11" s="143">
        <v>90</v>
      </c>
      <c r="AS11" s="136"/>
      <c r="AT11" s="141"/>
      <c r="AU11" s="141"/>
      <c r="AV11" s="141"/>
      <c r="AW11" s="141"/>
      <c r="AX11" s="141"/>
    </row>
    <row r="12" spans="1:65" ht="15.75" thickBot="1" x14ac:dyDescent="0.3">
      <c r="A12" s="144" t="s">
        <v>3</v>
      </c>
      <c r="B12" s="151">
        <f>(B10/100)*(B11/100)</f>
        <v>0.64000000000000012</v>
      </c>
      <c r="C12" s="146"/>
      <c r="D12" s="141"/>
      <c r="E12" s="141"/>
      <c r="F12" s="141"/>
      <c r="G12" s="141"/>
      <c r="H12" s="141"/>
      <c r="V12" s="144" t="s">
        <v>3</v>
      </c>
      <c r="W12" s="145">
        <f>(W10/100)*(W11/100)</f>
        <v>0.4</v>
      </c>
      <c r="X12" s="146"/>
      <c r="Y12" s="141"/>
      <c r="Z12" s="141"/>
      <c r="AA12" s="141"/>
      <c r="AB12" s="141"/>
      <c r="AC12" s="141"/>
      <c r="AQ12" s="144" t="s">
        <v>3</v>
      </c>
      <c r="AR12" s="145">
        <f>(AR10/100)*(AR11/100)</f>
        <v>0.81</v>
      </c>
      <c r="AS12" s="146"/>
      <c r="AT12" s="141"/>
      <c r="AU12" s="141"/>
      <c r="AV12" s="141"/>
      <c r="AW12" s="141"/>
      <c r="AX12" s="141"/>
      <c r="BL12" s="134" t="s">
        <v>3</v>
      </c>
      <c r="BM12" s="245">
        <f>AVERAGE(B12,W12,AR12)</f>
        <v>0.6166666666666667</v>
      </c>
    </row>
    <row r="13" spans="1:65" ht="15.75" thickBot="1" x14ac:dyDescent="0.3">
      <c r="A13" s="289" t="s">
        <v>40</v>
      </c>
      <c r="B13" s="289"/>
      <c r="C13" s="289"/>
      <c r="D13" s="289"/>
      <c r="E13" s="289"/>
      <c r="F13" s="289"/>
      <c r="G13" s="289"/>
      <c r="H13" s="289"/>
      <c r="I13" s="289"/>
      <c r="J13" s="289"/>
      <c r="K13" s="289"/>
      <c r="L13" s="289"/>
      <c r="M13" s="289"/>
      <c r="N13" s="289"/>
      <c r="O13" s="289"/>
      <c r="P13" s="289"/>
      <c r="Q13" s="289"/>
      <c r="R13" s="289"/>
      <c r="S13" s="289"/>
    </row>
    <row r="14" spans="1:65" s="167" customFormat="1" ht="50.1" customHeight="1" x14ac:dyDescent="0.25">
      <c r="A14" s="170" t="s">
        <v>7</v>
      </c>
      <c r="B14" s="277" t="s">
        <v>13</v>
      </c>
      <c r="C14" s="277"/>
      <c r="D14" s="277"/>
      <c r="E14" s="277" t="s">
        <v>14</v>
      </c>
      <c r="F14" s="277"/>
      <c r="G14" s="277"/>
      <c r="H14" s="277" t="s">
        <v>31</v>
      </c>
      <c r="I14" s="277"/>
      <c r="J14" s="277" t="s">
        <v>92</v>
      </c>
      <c r="K14" s="277"/>
      <c r="L14" s="277" t="s">
        <v>30</v>
      </c>
      <c r="M14" s="277"/>
      <c r="N14" s="277" t="s">
        <v>18</v>
      </c>
      <c r="O14" s="277"/>
      <c r="P14" s="277" t="s">
        <v>19</v>
      </c>
      <c r="Q14" s="277"/>
      <c r="R14" s="277" t="s">
        <v>20</v>
      </c>
      <c r="S14" s="280"/>
      <c r="V14" s="170" t="s">
        <v>7</v>
      </c>
      <c r="W14" s="271" t="s">
        <v>13</v>
      </c>
      <c r="X14" s="271"/>
      <c r="Y14" s="271"/>
      <c r="Z14" s="271" t="s">
        <v>14</v>
      </c>
      <c r="AA14" s="271"/>
      <c r="AB14" s="271"/>
      <c r="AC14" s="271" t="s">
        <v>15</v>
      </c>
      <c r="AD14" s="271"/>
      <c r="AE14" s="271" t="s">
        <v>16</v>
      </c>
      <c r="AF14" s="271"/>
      <c r="AG14" s="271" t="s">
        <v>17</v>
      </c>
      <c r="AH14" s="271"/>
      <c r="AI14" s="271" t="s">
        <v>18</v>
      </c>
      <c r="AJ14" s="271"/>
      <c r="AK14" s="271" t="s">
        <v>19</v>
      </c>
      <c r="AL14" s="271"/>
      <c r="AM14" s="271" t="s">
        <v>20</v>
      </c>
      <c r="AN14" s="272"/>
      <c r="AQ14" s="170" t="s">
        <v>7</v>
      </c>
      <c r="AR14" s="271" t="s">
        <v>13</v>
      </c>
      <c r="AS14" s="271"/>
      <c r="AT14" s="271"/>
      <c r="AU14" s="271" t="s">
        <v>14</v>
      </c>
      <c r="AV14" s="271"/>
      <c r="AW14" s="271"/>
      <c r="AX14" s="271" t="s">
        <v>15</v>
      </c>
      <c r="AY14" s="271"/>
      <c r="AZ14" s="271" t="s">
        <v>16</v>
      </c>
      <c r="BA14" s="271"/>
      <c r="BB14" s="271" t="s">
        <v>17</v>
      </c>
      <c r="BC14" s="271"/>
      <c r="BD14" s="271" t="s">
        <v>18</v>
      </c>
      <c r="BE14" s="271"/>
      <c r="BF14" s="271" t="s">
        <v>19</v>
      </c>
      <c r="BG14" s="271"/>
      <c r="BH14" s="271" t="s">
        <v>20</v>
      </c>
      <c r="BI14" s="272"/>
    </row>
    <row r="15" spans="1:65" s="167" customFormat="1" ht="60" customHeight="1" x14ac:dyDescent="0.25">
      <c r="A15" s="171" t="s">
        <v>8</v>
      </c>
      <c r="B15" s="150" t="s">
        <v>105</v>
      </c>
      <c r="C15" s="150"/>
      <c r="D15" s="150"/>
      <c r="E15" s="150" t="s">
        <v>97</v>
      </c>
      <c r="F15" s="150"/>
      <c r="G15" s="150" t="s">
        <v>433</v>
      </c>
      <c r="H15" s="150" t="s">
        <v>106</v>
      </c>
      <c r="I15" s="150" t="s">
        <v>107</v>
      </c>
      <c r="J15" s="150"/>
      <c r="K15" s="150"/>
      <c r="L15" s="150"/>
      <c r="M15" s="150"/>
      <c r="N15" s="150"/>
      <c r="O15" s="150"/>
      <c r="P15" s="150"/>
      <c r="Q15" s="150"/>
      <c r="R15" s="150"/>
      <c r="S15" s="172"/>
      <c r="V15" s="171" t="s">
        <v>8</v>
      </c>
      <c r="W15" s="150" t="s">
        <v>98</v>
      </c>
      <c r="X15" s="150" t="s">
        <v>99</v>
      </c>
      <c r="Y15" s="150"/>
      <c r="Z15" s="150" t="s">
        <v>100</v>
      </c>
      <c r="AA15" s="150" t="s">
        <v>101</v>
      </c>
      <c r="AB15" s="150" t="s">
        <v>438</v>
      </c>
      <c r="AC15" s="150"/>
      <c r="AD15" s="150"/>
      <c r="AE15" s="150"/>
      <c r="AF15" s="150"/>
      <c r="AG15" s="150"/>
      <c r="AH15" s="150"/>
      <c r="AI15" s="150"/>
      <c r="AJ15" s="150"/>
      <c r="AK15" s="150" t="s">
        <v>102</v>
      </c>
      <c r="AL15" s="150" t="s">
        <v>103</v>
      </c>
      <c r="AM15" s="150"/>
      <c r="AN15" s="172"/>
      <c r="AQ15" s="171" t="s">
        <v>8</v>
      </c>
      <c r="AR15" s="150"/>
      <c r="AS15" s="150"/>
      <c r="AT15" s="150"/>
      <c r="AU15" s="150" t="s">
        <v>113</v>
      </c>
      <c r="AV15" s="150"/>
      <c r="AW15" s="150"/>
      <c r="AX15" s="150"/>
      <c r="AY15" s="150"/>
      <c r="AZ15" s="150"/>
      <c r="BA15" s="150"/>
      <c r="BB15" s="150"/>
      <c r="BC15" s="150"/>
      <c r="BD15" s="150"/>
      <c r="BE15" s="150"/>
      <c r="BF15" s="150"/>
      <c r="BG15" s="150"/>
      <c r="BH15" s="150"/>
      <c r="BI15" s="172"/>
    </row>
    <row r="16" spans="1:65" s="167" customFormat="1" x14ac:dyDescent="0.25">
      <c r="A16" s="171" t="s">
        <v>9</v>
      </c>
      <c r="B16" s="149"/>
      <c r="C16" s="149"/>
      <c r="D16" s="149"/>
      <c r="E16" s="150"/>
      <c r="F16" s="150"/>
      <c r="G16" s="150"/>
      <c r="H16" s="150"/>
      <c r="I16" s="150"/>
      <c r="J16" s="150"/>
      <c r="K16" s="150"/>
      <c r="L16" s="150"/>
      <c r="M16" s="150"/>
      <c r="N16" s="150"/>
      <c r="O16" s="150"/>
      <c r="P16" s="150"/>
      <c r="Q16" s="150"/>
      <c r="R16" s="150"/>
      <c r="S16" s="172"/>
      <c r="V16" s="171" t="s">
        <v>9</v>
      </c>
      <c r="W16" s="149"/>
      <c r="X16" s="149"/>
      <c r="Y16" s="149"/>
      <c r="Z16" s="150" t="s">
        <v>104</v>
      </c>
      <c r="AA16" s="150"/>
      <c r="AB16" s="150"/>
      <c r="AC16" s="150"/>
      <c r="AD16" s="150"/>
      <c r="AE16" s="150"/>
      <c r="AF16" s="150"/>
      <c r="AG16" s="150"/>
      <c r="AH16" s="150"/>
      <c r="AI16" s="150"/>
      <c r="AJ16" s="150"/>
      <c r="AK16" s="150"/>
      <c r="AL16" s="150"/>
      <c r="AM16" s="150"/>
      <c r="AN16" s="172"/>
      <c r="AQ16" s="171" t="s">
        <v>9</v>
      </c>
      <c r="AR16" s="149"/>
      <c r="AS16" s="149"/>
      <c r="AT16" s="149"/>
      <c r="AU16" s="150"/>
      <c r="AV16" s="150"/>
      <c r="AW16" s="150"/>
      <c r="AX16" s="150"/>
      <c r="AY16" s="150"/>
      <c r="AZ16" s="150"/>
      <c r="BA16" s="150"/>
      <c r="BB16" s="150"/>
      <c r="BC16" s="150"/>
      <c r="BD16" s="150"/>
      <c r="BE16" s="150"/>
      <c r="BF16" s="150"/>
      <c r="BG16" s="150"/>
      <c r="BH16" s="150"/>
      <c r="BI16" s="172"/>
    </row>
    <row r="17" spans="1:65" s="167" customFormat="1" x14ac:dyDescent="0.25">
      <c r="A17" s="171" t="s">
        <v>10</v>
      </c>
      <c r="B17" s="147">
        <v>20000</v>
      </c>
      <c r="C17" s="147"/>
      <c r="D17" s="147"/>
      <c r="E17" s="147">
        <f>70000</f>
        <v>70000</v>
      </c>
      <c r="F17" s="147">
        <f>75000</f>
        <v>75000</v>
      </c>
      <c r="G17" s="147">
        <f>(E17+F17)*0.4</f>
        <v>58000</v>
      </c>
      <c r="H17" s="147">
        <v>12500</v>
      </c>
      <c r="I17" s="147">
        <v>20000</v>
      </c>
      <c r="J17" s="147"/>
      <c r="K17" s="147"/>
      <c r="L17" s="147"/>
      <c r="M17" s="147"/>
      <c r="N17" s="147"/>
      <c r="O17" s="147"/>
      <c r="P17" s="147"/>
      <c r="Q17" s="147"/>
      <c r="R17" s="147"/>
      <c r="S17" s="173"/>
      <c r="V17" s="171" t="s">
        <v>10</v>
      </c>
      <c r="W17" s="147">
        <v>37500</v>
      </c>
      <c r="X17" s="147">
        <v>50000</v>
      </c>
      <c r="Y17" s="147"/>
      <c r="Z17" s="147">
        <v>200000</v>
      </c>
      <c r="AA17" s="147">
        <v>70000</v>
      </c>
      <c r="AB17" s="147">
        <f>(AA17+Z17)*0.4</f>
        <v>108000</v>
      </c>
      <c r="AC17" s="147"/>
      <c r="AD17" s="147"/>
      <c r="AE17" s="147"/>
      <c r="AF17" s="147"/>
      <c r="AG17" s="147"/>
      <c r="AH17" s="147"/>
      <c r="AI17" s="147"/>
      <c r="AJ17" s="147"/>
      <c r="AK17" s="147">
        <v>6000</v>
      </c>
      <c r="AL17" s="147">
        <v>30000</v>
      </c>
      <c r="AM17" s="147"/>
      <c r="AN17" s="173"/>
      <c r="AQ17" s="171" t="s">
        <v>10</v>
      </c>
      <c r="AR17" s="147"/>
      <c r="AS17" s="147"/>
      <c r="AT17" s="147"/>
      <c r="AU17" s="147">
        <v>20000000</v>
      </c>
      <c r="AV17" s="147"/>
      <c r="AW17" s="147"/>
      <c r="AX17" s="147"/>
      <c r="AY17" s="147"/>
      <c r="AZ17" s="147"/>
      <c r="BA17" s="147"/>
      <c r="BB17" s="147"/>
      <c r="BC17" s="147"/>
      <c r="BD17" s="147"/>
      <c r="BE17" s="147"/>
      <c r="BF17" s="147"/>
      <c r="BG17" s="147"/>
      <c r="BH17" s="147"/>
      <c r="BI17" s="173"/>
    </row>
    <row r="18" spans="1:65" s="167" customFormat="1" x14ac:dyDescent="0.25">
      <c r="A18" s="171" t="s">
        <v>11</v>
      </c>
      <c r="B18" s="148">
        <v>1</v>
      </c>
      <c r="C18" s="148"/>
      <c r="D18" s="148"/>
      <c r="E18" s="148">
        <v>1</v>
      </c>
      <c r="F18" s="148">
        <v>1</v>
      </c>
      <c r="G18" s="148">
        <v>1</v>
      </c>
      <c r="H18" s="148">
        <v>1</v>
      </c>
      <c r="I18" s="148">
        <v>1</v>
      </c>
      <c r="J18" s="148"/>
      <c r="K18" s="148"/>
      <c r="L18" s="148"/>
      <c r="M18" s="148"/>
      <c r="N18" s="148"/>
      <c r="O18" s="148"/>
      <c r="P18" s="148"/>
      <c r="Q18" s="148"/>
      <c r="R18" s="148"/>
      <c r="S18" s="174"/>
      <c r="V18" s="171" t="s">
        <v>11</v>
      </c>
      <c r="W18" s="148">
        <v>4</v>
      </c>
      <c r="X18" s="148">
        <v>4</v>
      </c>
      <c r="Y18" s="148"/>
      <c r="Z18" s="148">
        <v>4</v>
      </c>
      <c r="AA18" s="148">
        <v>4</v>
      </c>
      <c r="AB18" s="148">
        <v>4</v>
      </c>
      <c r="AC18" s="148"/>
      <c r="AD18" s="148"/>
      <c r="AE18" s="148"/>
      <c r="AF18" s="148"/>
      <c r="AG18" s="148"/>
      <c r="AH18" s="148"/>
      <c r="AI18" s="148"/>
      <c r="AJ18" s="148"/>
      <c r="AK18" s="148">
        <v>4</v>
      </c>
      <c r="AL18" s="148">
        <v>4</v>
      </c>
      <c r="AM18" s="148"/>
      <c r="AN18" s="174"/>
      <c r="AQ18" s="171" t="s">
        <v>11</v>
      </c>
      <c r="AR18" s="148"/>
      <c r="AS18" s="148"/>
      <c r="AT18" s="148"/>
      <c r="AU18" s="148">
        <v>1</v>
      </c>
      <c r="AV18" s="148"/>
      <c r="AW18" s="148"/>
      <c r="AX18" s="148"/>
      <c r="AY18" s="148"/>
      <c r="AZ18" s="148"/>
      <c r="BA18" s="148"/>
      <c r="BB18" s="148"/>
      <c r="BC18" s="148"/>
      <c r="BD18" s="148"/>
      <c r="BE18" s="148"/>
      <c r="BF18" s="148"/>
      <c r="BG18" s="148"/>
      <c r="BH18" s="148"/>
      <c r="BI18" s="174"/>
    </row>
    <row r="19" spans="1:65" s="167" customFormat="1" x14ac:dyDescent="0.25">
      <c r="A19" s="171" t="s">
        <v>44</v>
      </c>
      <c r="B19" s="148">
        <v>3</v>
      </c>
      <c r="C19" s="148"/>
      <c r="D19" s="148"/>
      <c r="E19" s="148">
        <v>3</v>
      </c>
      <c r="F19" s="148">
        <v>3</v>
      </c>
      <c r="G19" s="148">
        <v>3</v>
      </c>
      <c r="H19" s="148">
        <v>3</v>
      </c>
      <c r="I19" s="148">
        <v>3</v>
      </c>
      <c r="J19" s="148"/>
      <c r="K19" s="148"/>
      <c r="L19" s="148"/>
      <c r="M19" s="148"/>
      <c r="N19" s="148"/>
      <c r="O19" s="148"/>
      <c r="P19" s="148"/>
      <c r="Q19" s="148"/>
      <c r="R19" s="148"/>
      <c r="S19" s="174"/>
      <c r="V19" s="171" t="s">
        <v>44</v>
      </c>
      <c r="W19" s="148">
        <v>20</v>
      </c>
      <c r="X19" s="148">
        <v>20</v>
      </c>
      <c r="Y19" s="148"/>
      <c r="Z19" s="148">
        <v>20</v>
      </c>
      <c r="AA19" s="148">
        <v>20</v>
      </c>
      <c r="AB19" s="148">
        <v>20</v>
      </c>
      <c r="AC19" s="148"/>
      <c r="AD19" s="148"/>
      <c r="AE19" s="148"/>
      <c r="AF19" s="148"/>
      <c r="AG19" s="148"/>
      <c r="AH19" s="148"/>
      <c r="AI19" s="148"/>
      <c r="AJ19" s="148"/>
      <c r="AK19" s="148">
        <v>20</v>
      </c>
      <c r="AL19" s="148">
        <v>20</v>
      </c>
      <c r="AM19" s="148"/>
      <c r="AN19" s="174"/>
      <c r="AQ19" s="171" t="s">
        <v>44</v>
      </c>
      <c r="AR19" s="148"/>
      <c r="AS19" s="148"/>
      <c r="AT19" s="148"/>
      <c r="AU19" s="148">
        <v>1</v>
      </c>
      <c r="AV19" s="148"/>
      <c r="AW19" s="148"/>
      <c r="AX19" s="148"/>
      <c r="AY19" s="148"/>
      <c r="AZ19" s="148"/>
      <c r="BA19" s="148"/>
      <c r="BB19" s="148"/>
      <c r="BC19" s="148"/>
      <c r="BD19" s="148"/>
      <c r="BE19" s="148"/>
      <c r="BF19" s="148"/>
      <c r="BG19" s="148"/>
      <c r="BH19" s="148"/>
      <c r="BI19" s="174"/>
    </row>
    <row r="20" spans="1:65" s="167" customFormat="1" x14ac:dyDescent="0.25">
      <c r="A20" s="171" t="s">
        <v>42</v>
      </c>
      <c r="B20" s="148">
        <v>1</v>
      </c>
      <c r="C20" s="148"/>
      <c r="D20" s="148"/>
      <c r="E20" s="148">
        <v>1</v>
      </c>
      <c r="F20" s="148">
        <v>1</v>
      </c>
      <c r="G20" s="148">
        <v>1</v>
      </c>
      <c r="H20" s="148">
        <v>1</v>
      </c>
      <c r="I20" s="148">
        <v>1</v>
      </c>
      <c r="J20" s="148"/>
      <c r="K20" s="148"/>
      <c r="L20" s="148"/>
      <c r="M20" s="148"/>
      <c r="N20" s="148"/>
      <c r="O20" s="148"/>
      <c r="P20" s="148"/>
      <c r="Q20" s="148"/>
      <c r="R20" s="148"/>
      <c r="S20" s="174"/>
      <c r="V20" s="171" t="s">
        <v>42</v>
      </c>
      <c r="W20" s="148">
        <v>1</v>
      </c>
      <c r="X20" s="148">
        <v>1</v>
      </c>
      <c r="Y20" s="148"/>
      <c r="Z20" s="148">
        <v>1</v>
      </c>
      <c r="AA20" s="148">
        <v>1</v>
      </c>
      <c r="AB20" s="148">
        <v>1</v>
      </c>
      <c r="AC20" s="148"/>
      <c r="AD20" s="148"/>
      <c r="AE20" s="148"/>
      <c r="AF20" s="148"/>
      <c r="AG20" s="148"/>
      <c r="AH20" s="148"/>
      <c r="AI20" s="148"/>
      <c r="AJ20" s="148"/>
      <c r="AK20" s="148">
        <v>1</v>
      </c>
      <c r="AL20" s="148">
        <v>1</v>
      </c>
      <c r="AM20" s="148"/>
      <c r="AN20" s="174"/>
      <c r="AQ20" s="171" t="s">
        <v>42</v>
      </c>
      <c r="AR20" s="148"/>
      <c r="AS20" s="148"/>
      <c r="AT20" s="148"/>
      <c r="AU20" s="148">
        <v>1</v>
      </c>
      <c r="AV20" s="148"/>
      <c r="AW20" s="148"/>
      <c r="AX20" s="148"/>
      <c r="AY20" s="148"/>
      <c r="AZ20" s="148"/>
      <c r="BA20" s="148"/>
      <c r="BB20" s="148"/>
      <c r="BC20" s="148"/>
      <c r="BD20" s="148"/>
      <c r="BE20" s="148"/>
      <c r="BF20" s="148"/>
      <c r="BG20" s="148"/>
      <c r="BH20" s="148"/>
      <c r="BI20" s="174"/>
    </row>
    <row r="21" spans="1:65" s="167" customFormat="1" ht="60" customHeight="1" thickBot="1" x14ac:dyDescent="0.3">
      <c r="A21" s="175" t="s">
        <v>12</v>
      </c>
      <c r="B21" s="176"/>
      <c r="C21" s="176"/>
      <c r="D21" s="176"/>
      <c r="E21" s="176" t="s">
        <v>431</v>
      </c>
      <c r="F21" s="176" t="s">
        <v>432</v>
      </c>
      <c r="G21" s="176" t="s">
        <v>434</v>
      </c>
      <c r="H21" s="176"/>
      <c r="I21" s="176"/>
      <c r="J21" s="176"/>
      <c r="K21" s="176"/>
      <c r="L21" s="176"/>
      <c r="M21" s="176"/>
      <c r="N21" s="176"/>
      <c r="O21" s="176"/>
      <c r="P21" s="176"/>
      <c r="Q21" s="176"/>
      <c r="R21" s="176"/>
      <c r="S21" s="177"/>
      <c r="V21" s="175" t="s">
        <v>12</v>
      </c>
      <c r="W21" s="176" t="s">
        <v>108</v>
      </c>
      <c r="X21" s="176" t="s">
        <v>109</v>
      </c>
      <c r="Y21" s="176"/>
      <c r="Z21" s="176" t="s">
        <v>437</v>
      </c>
      <c r="AA21" s="176" t="s">
        <v>435</v>
      </c>
      <c r="AB21" s="176" t="s">
        <v>439</v>
      </c>
      <c r="AC21" s="176"/>
      <c r="AD21" s="176"/>
      <c r="AE21" s="176"/>
      <c r="AF21" s="176"/>
      <c r="AG21" s="176"/>
      <c r="AH21" s="176"/>
      <c r="AI21" s="176"/>
      <c r="AJ21" s="176"/>
      <c r="AK21" s="176" t="s">
        <v>110</v>
      </c>
      <c r="AL21" s="176" t="s">
        <v>111</v>
      </c>
      <c r="AM21" s="176"/>
      <c r="AN21" s="177"/>
      <c r="AQ21" s="175" t="s">
        <v>12</v>
      </c>
      <c r="AR21" s="176"/>
      <c r="AS21" s="176"/>
      <c r="AT21" s="176"/>
      <c r="AU21" s="176"/>
      <c r="AV21" s="176"/>
      <c r="AW21" s="176"/>
      <c r="AX21" s="176"/>
      <c r="AY21" s="176"/>
      <c r="AZ21" s="176"/>
      <c r="BA21" s="176"/>
      <c r="BB21" s="176"/>
      <c r="BC21" s="176"/>
      <c r="BD21" s="176"/>
      <c r="BE21" s="176"/>
      <c r="BF21" s="176"/>
      <c r="BG21" s="176"/>
      <c r="BH21" s="176"/>
      <c r="BI21" s="177"/>
    </row>
    <row r="22" spans="1:65" s="167" customFormat="1" ht="15" customHeight="1" x14ac:dyDescent="0.25">
      <c r="A22" s="194"/>
      <c r="B22" s="178"/>
      <c r="C22" s="178"/>
      <c r="D22" s="178"/>
      <c r="E22" s="178"/>
      <c r="F22" s="178"/>
      <c r="G22" s="178"/>
      <c r="H22" s="178"/>
      <c r="I22" s="178"/>
      <c r="J22" s="178"/>
      <c r="K22" s="178"/>
      <c r="L22" s="178"/>
      <c r="M22" s="178"/>
      <c r="N22" s="178"/>
      <c r="O22" s="178"/>
      <c r="P22" s="178"/>
      <c r="Q22" s="178"/>
      <c r="R22" s="178"/>
      <c r="S22" s="178"/>
      <c r="V22" s="194"/>
      <c r="W22" s="178"/>
      <c r="X22" s="178"/>
      <c r="Y22" s="178"/>
      <c r="Z22" s="178"/>
      <c r="AA22" s="178"/>
      <c r="AB22" s="178"/>
      <c r="AC22" s="178"/>
      <c r="AD22" s="178"/>
      <c r="AE22" s="178"/>
      <c r="AF22" s="178"/>
      <c r="AG22" s="178"/>
      <c r="AH22" s="178"/>
      <c r="AI22" s="178"/>
      <c r="AJ22" s="178"/>
      <c r="AK22" s="178"/>
      <c r="AL22" s="178"/>
      <c r="AM22" s="178"/>
      <c r="AN22" s="178"/>
      <c r="AQ22" s="194"/>
      <c r="AR22" s="178"/>
      <c r="AS22" s="178"/>
      <c r="AT22" s="178"/>
      <c r="AU22" s="178"/>
      <c r="AV22" s="178"/>
      <c r="AW22" s="178"/>
      <c r="AX22" s="178"/>
      <c r="AY22" s="178"/>
      <c r="AZ22" s="178"/>
      <c r="BA22" s="178"/>
      <c r="BB22" s="178"/>
      <c r="BC22" s="178"/>
      <c r="BD22" s="178"/>
      <c r="BE22" s="178"/>
      <c r="BF22" s="178"/>
      <c r="BG22" s="178"/>
      <c r="BH22" s="178"/>
      <c r="BI22" s="178"/>
    </row>
    <row r="23" spans="1:65" x14ac:dyDescent="0.25">
      <c r="A23" s="193" t="s">
        <v>39</v>
      </c>
      <c r="B23" s="193"/>
      <c r="C23" s="193"/>
      <c r="D23" s="193"/>
      <c r="E23" s="193"/>
      <c r="F23" s="193"/>
      <c r="G23" s="193"/>
      <c r="H23" s="193"/>
      <c r="I23" s="193"/>
      <c r="J23" s="193"/>
      <c r="K23" s="193"/>
      <c r="L23" s="193"/>
      <c r="M23" s="193"/>
      <c r="N23" s="193"/>
      <c r="O23" s="193"/>
      <c r="P23" s="193"/>
      <c r="Q23" s="193"/>
      <c r="R23" s="193"/>
      <c r="U23" s="167"/>
      <c r="V23" s="193" t="s">
        <v>39</v>
      </c>
      <c r="AP23" s="167"/>
      <c r="AQ23" s="193" t="s">
        <v>39</v>
      </c>
    </row>
    <row r="24" spans="1:65" x14ac:dyDescent="0.25">
      <c r="A24" s="157" t="s">
        <v>21</v>
      </c>
      <c r="B24" s="155"/>
      <c r="C24" s="155"/>
      <c r="D24" s="155"/>
      <c r="E24" s="155"/>
      <c r="F24" s="155"/>
      <c r="G24" s="155"/>
      <c r="H24" s="155"/>
      <c r="I24" s="155"/>
      <c r="J24" s="155"/>
      <c r="K24" s="155"/>
      <c r="L24" s="155"/>
      <c r="M24" s="155"/>
      <c r="N24" s="155"/>
      <c r="O24" s="155"/>
      <c r="P24" s="155"/>
      <c r="Q24" s="155"/>
      <c r="R24" s="155"/>
      <c r="S24" s="155"/>
      <c r="T24" s="158" t="s">
        <v>22</v>
      </c>
      <c r="U24" s="191"/>
      <c r="V24" s="157" t="s">
        <v>21</v>
      </c>
      <c r="W24" s="166"/>
      <c r="X24" s="166"/>
      <c r="Y24" s="166"/>
      <c r="Z24" s="166"/>
      <c r="AA24" s="166"/>
      <c r="AB24" s="166"/>
      <c r="AC24" s="166"/>
      <c r="AD24" s="166"/>
      <c r="AE24" s="166"/>
      <c r="AF24" s="166"/>
      <c r="AG24" s="166"/>
      <c r="AH24" s="166"/>
      <c r="AI24" s="166"/>
      <c r="AJ24" s="166"/>
      <c r="AK24" s="166"/>
      <c r="AL24" s="166"/>
      <c r="AM24" s="166"/>
      <c r="AN24" s="166"/>
      <c r="AO24" s="158" t="s">
        <v>22</v>
      </c>
      <c r="AP24" s="191"/>
      <c r="AQ24" s="157" t="s">
        <v>21</v>
      </c>
      <c r="AR24" s="166"/>
      <c r="AS24" s="166"/>
      <c r="AT24" s="166"/>
      <c r="AU24" s="166"/>
      <c r="AV24" s="166"/>
      <c r="AW24" s="166"/>
      <c r="AX24" s="166"/>
      <c r="AY24" s="166"/>
      <c r="AZ24" s="166"/>
      <c r="BA24" s="166"/>
      <c r="BB24" s="166"/>
      <c r="BC24" s="166"/>
      <c r="BD24" s="166"/>
      <c r="BE24" s="166"/>
      <c r="BF24" s="166"/>
      <c r="BG24" s="166"/>
      <c r="BH24" s="166"/>
      <c r="BI24" s="166"/>
      <c r="BJ24" s="158" t="s">
        <v>22</v>
      </c>
      <c r="BK24" s="220"/>
      <c r="BL24" s="220"/>
      <c r="BM24" s="228" t="s">
        <v>359</v>
      </c>
    </row>
    <row r="25" spans="1:65" x14ac:dyDescent="0.25">
      <c r="A25" s="156">
        <v>1</v>
      </c>
      <c r="B25" s="156">
        <f t="shared" ref="B25:Q40" si="0">IF($A25&lt;B$18,0,IF($A25=B$18,B$17,IF($A25&gt;(((B$19-1)*B$20)+B$18),0,IF(ROUND(($A25-B$18)/B$20,0)=ROUND(($A25-B$18)/B$20,1),B$17,0))))</f>
        <v>20000</v>
      </c>
      <c r="C25" s="156">
        <f t="shared" si="0"/>
        <v>0</v>
      </c>
      <c r="D25" s="156">
        <f t="shared" si="0"/>
        <v>0</v>
      </c>
      <c r="E25" s="156">
        <f t="shared" si="0"/>
        <v>70000</v>
      </c>
      <c r="F25" s="156">
        <f t="shared" si="0"/>
        <v>75000</v>
      </c>
      <c r="G25" s="156">
        <f t="shared" si="0"/>
        <v>58000</v>
      </c>
      <c r="H25" s="156">
        <f t="shared" si="0"/>
        <v>12500</v>
      </c>
      <c r="I25" s="156">
        <f t="shared" si="0"/>
        <v>20000</v>
      </c>
      <c r="J25" s="156">
        <f t="shared" si="0"/>
        <v>0</v>
      </c>
      <c r="K25" s="156">
        <f t="shared" si="0"/>
        <v>0</v>
      </c>
      <c r="L25" s="156">
        <f t="shared" si="0"/>
        <v>0</v>
      </c>
      <c r="M25" s="156">
        <f t="shared" si="0"/>
        <v>0</v>
      </c>
      <c r="N25" s="156">
        <f t="shared" si="0"/>
        <v>0</v>
      </c>
      <c r="O25" s="156">
        <f t="shared" si="0"/>
        <v>0</v>
      </c>
      <c r="P25" s="156">
        <f t="shared" si="0"/>
        <v>0</v>
      </c>
      <c r="Q25" s="156">
        <f t="shared" si="0"/>
        <v>0</v>
      </c>
      <c r="R25" s="156">
        <f t="shared" ref="L25:S40" si="1">IF($A25&lt;R$18,0,IF($A25=R$18,R$17,IF($A25&gt;(((R$19-1)*R$20)+R$18),0,IF(ROUND(($A25-R$18)/R$20,0)=ROUND(($A25-R$18)/R$20,1),R$17,0))))</f>
        <v>0</v>
      </c>
      <c r="S25" s="156">
        <f t="shared" si="1"/>
        <v>0</v>
      </c>
      <c r="T25" s="159">
        <f>SUM(B25:S25)</f>
        <v>255500</v>
      </c>
      <c r="U25" s="192"/>
      <c r="V25" s="156">
        <v>1</v>
      </c>
      <c r="W25" s="156">
        <f t="shared" ref="W25:AL40" si="2">IF($A25&lt;W$18,0,IF($A25=W$18,W$17,IF($A25&gt;(((W$19-1)*W$20)+W$18),0,IF(ROUND(($A25-W$18)/W$20,0)=ROUND(($A25-W$18)/W$20,1),W$17,0))))</f>
        <v>0</v>
      </c>
      <c r="X25" s="156">
        <f t="shared" si="2"/>
        <v>0</v>
      </c>
      <c r="Y25" s="156">
        <f t="shared" si="2"/>
        <v>0</v>
      </c>
      <c r="Z25" s="156">
        <f t="shared" si="2"/>
        <v>0</v>
      </c>
      <c r="AA25" s="156">
        <f t="shared" si="2"/>
        <v>0</v>
      </c>
      <c r="AB25" s="156">
        <f t="shared" si="2"/>
        <v>0</v>
      </c>
      <c r="AC25" s="156">
        <f t="shared" si="2"/>
        <v>0</v>
      </c>
      <c r="AD25" s="156">
        <f t="shared" si="2"/>
        <v>0</v>
      </c>
      <c r="AE25" s="156">
        <f t="shared" si="2"/>
        <v>0</v>
      </c>
      <c r="AF25" s="156">
        <f t="shared" si="2"/>
        <v>0</v>
      </c>
      <c r="AG25" s="156">
        <f t="shared" si="2"/>
        <v>0</v>
      </c>
      <c r="AH25" s="156">
        <f t="shared" si="2"/>
        <v>0</v>
      </c>
      <c r="AI25" s="156">
        <f t="shared" si="2"/>
        <v>0</v>
      </c>
      <c r="AJ25" s="156">
        <f t="shared" si="2"/>
        <v>0</v>
      </c>
      <c r="AK25" s="156">
        <f t="shared" si="2"/>
        <v>0</v>
      </c>
      <c r="AL25" s="156">
        <f t="shared" si="2"/>
        <v>0</v>
      </c>
      <c r="AM25" s="156">
        <f t="shared" ref="AG25:AN40" si="3">IF($A25&lt;AM$18,0,IF($A25=AM$18,AM$17,IF($A25&gt;(((AM$19-1)*AM$20)+AM$18),0,IF(ROUND(($A25-AM$18)/AM$20,0)=ROUND(($A25-AM$18)/AM$20,1),AM$17,0))))</f>
        <v>0</v>
      </c>
      <c r="AN25" s="156">
        <f t="shared" si="3"/>
        <v>0</v>
      </c>
      <c r="AO25" s="159">
        <f>SUM(W25:AN25)</f>
        <v>0</v>
      </c>
      <c r="AP25" s="192"/>
      <c r="AQ25" s="156">
        <v>1</v>
      </c>
      <c r="AR25" s="156">
        <f t="shared" ref="AR25:BG40" si="4">IF($A25&lt;AR$18,0,IF($A25=AR$18,AR$17,IF($A25&gt;(((AR$19-1)*AR$20)+AR$18),0,IF(ROUND(($A25-AR$18)/AR$20,0)=ROUND(($A25-AR$18)/AR$20,1),AR$17,0))))</f>
        <v>0</v>
      </c>
      <c r="AS25" s="156">
        <f t="shared" si="4"/>
        <v>0</v>
      </c>
      <c r="AT25" s="156">
        <f t="shared" si="4"/>
        <v>0</v>
      </c>
      <c r="AU25" s="156">
        <f t="shared" si="4"/>
        <v>20000000</v>
      </c>
      <c r="AV25" s="156">
        <f t="shared" si="4"/>
        <v>0</v>
      </c>
      <c r="AW25" s="156">
        <f t="shared" si="4"/>
        <v>0</v>
      </c>
      <c r="AX25" s="156">
        <f t="shared" si="4"/>
        <v>0</v>
      </c>
      <c r="AY25" s="156">
        <f t="shared" si="4"/>
        <v>0</v>
      </c>
      <c r="AZ25" s="156">
        <f t="shared" si="4"/>
        <v>0</v>
      </c>
      <c r="BA25" s="156">
        <f t="shared" si="4"/>
        <v>0</v>
      </c>
      <c r="BB25" s="156">
        <f t="shared" si="4"/>
        <v>0</v>
      </c>
      <c r="BC25" s="156">
        <f t="shared" si="4"/>
        <v>0</v>
      </c>
      <c r="BD25" s="156">
        <f t="shared" si="4"/>
        <v>0</v>
      </c>
      <c r="BE25" s="156">
        <f t="shared" si="4"/>
        <v>0</v>
      </c>
      <c r="BF25" s="156">
        <f t="shared" si="4"/>
        <v>0</v>
      </c>
      <c r="BG25" s="156">
        <f t="shared" si="4"/>
        <v>0</v>
      </c>
      <c r="BH25" s="156">
        <f t="shared" ref="BB25:BI40" si="5">IF($A25&lt;BH$18,0,IF($A25=BH$18,BH$17,IF($A25&gt;(((BH$19-1)*BH$20)+BH$18),0,IF(ROUND(($A25-BH$18)/BH$20,0)=ROUND(($A25-BH$18)/BH$20,1),BH$17,0))))</f>
        <v>0</v>
      </c>
      <c r="BI25" s="156">
        <f t="shared" si="5"/>
        <v>0</v>
      </c>
      <c r="BJ25" s="159">
        <f>SUM(AR25:BI25)</f>
        <v>20000000</v>
      </c>
      <c r="BK25" s="220"/>
      <c r="BL25" s="220"/>
      <c r="BM25" s="220">
        <f>T25+AO25+BJ25</f>
        <v>20255500</v>
      </c>
    </row>
    <row r="26" spans="1:65" x14ac:dyDescent="0.25">
      <c r="A26" s="156">
        <v>2</v>
      </c>
      <c r="B26" s="156">
        <f t="shared" si="0"/>
        <v>20000</v>
      </c>
      <c r="C26" s="156">
        <f t="shared" si="0"/>
        <v>0</v>
      </c>
      <c r="D26" s="156">
        <f t="shared" si="0"/>
        <v>0</v>
      </c>
      <c r="E26" s="156">
        <f t="shared" si="0"/>
        <v>70000</v>
      </c>
      <c r="F26" s="156">
        <f t="shared" si="0"/>
        <v>75000</v>
      </c>
      <c r="G26" s="156">
        <f t="shared" si="0"/>
        <v>58000</v>
      </c>
      <c r="H26" s="156">
        <f t="shared" si="0"/>
        <v>12500</v>
      </c>
      <c r="I26" s="156">
        <f t="shared" si="0"/>
        <v>20000</v>
      </c>
      <c r="J26" s="156">
        <f t="shared" si="0"/>
        <v>0</v>
      </c>
      <c r="K26" s="156">
        <f t="shared" si="0"/>
        <v>0</v>
      </c>
      <c r="L26" s="156">
        <f t="shared" si="1"/>
        <v>0</v>
      </c>
      <c r="M26" s="156">
        <f t="shared" si="1"/>
        <v>0</v>
      </c>
      <c r="N26" s="156">
        <f t="shared" si="1"/>
        <v>0</v>
      </c>
      <c r="O26" s="156">
        <f t="shared" si="1"/>
        <v>0</v>
      </c>
      <c r="P26" s="156">
        <f t="shared" si="1"/>
        <v>0</v>
      </c>
      <c r="Q26" s="156">
        <f t="shared" si="1"/>
        <v>0</v>
      </c>
      <c r="R26" s="156">
        <f t="shared" si="1"/>
        <v>0</v>
      </c>
      <c r="S26" s="156">
        <f t="shared" si="1"/>
        <v>0</v>
      </c>
      <c r="T26" s="159">
        <f t="shared" ref="T26:T49" si="6">SUM(B26:S26)</f>
        <v>255500</v>
      </c>
      <c r="U26" s="192"/>
      <c r="V26" s="156">
        <v>2</v>
      </c>
      <c r="W26" s="156">
        <f t="shared" si="2"/>
        <v>0</v>
      </c>
      <c r="X26" s="156">
        <f t="shared" si="2"/>
        <v>0</v>
      </c>
      <c r="Y26" s="156">
        <f t="shared" si="2"/>
        <v>0</v>
      </c>
      <c r="Z26" s="156">
        <f t="shared" si="2"/>
        <v>0</v>
      </c>
      <c r="AA26" s="156">
        <f t="shared" si="2"/>
        <v>0</v>
      </c>
      <c r="AB26" s="156">
        <f t="shared" si="2"/>
        <v>0</v>
      </c>
      <c r="AC26" s="156">
        <f t="shared" si="2"/>
        <v>0</v>
      </c>
      <c r="AD26" s="156">
        <f t="shared" si="2"/>
        <v>0</v>
      </c>
      <c r="AE26" s="156">
        <f t="shared" si="2"/>
        <v>0</v>
      </c>
      <c r="AF26" s="156">
        <f t="shared" si="2"/>
        <v>0</v>
      </c>
      <c r="AG26" s="156">
        <f t="shared" si="3"/>
        <v>0</v>
      </c>
      <c r="AH26" s="156">
        <f t="shared" si="3"/>
        <v>0</v>
      </c>
      <c r="AI26" s="156">
        <f t="shared" si="3"/>
        <v>0</v>
      </c>
      <c r="AJ26" s="156">
        <f t="shared" si="3"/>
        <v>0</v>
      </c>
      <c r="AK26" s="156">
        <f t="shared" si="3"/>
        <v>0</v>
      </c>
      <c r="AL26" s="156">
        <f t="shared" si="3"/>
        <v>0</v>
      </c>
      <c r="AM26" s="156">
        <f t="shared" si="3"/>
        <v>0</v>
      </c>
      <c r="AN26" s="156">
        <f t="shared" si="3"/>
        <v>0</v>
      </c>
      <c r="AO26" s="159">
        <f t="shared" ref="AO26:AO49" si="7">SUM(W26:AN26)</f>
        <v>0</v>
      </c>
      <c r="AP26" s="192"/>
      <c r="AQ26" s="156">
        <v>2</v>
      </c>
      <c r="AR26" s="156">
        <f t="shared" si="4"/>
        <v>0</v>
      </c>
      <c r="AS26" s="156">
        <f t="shared" si="4"/>
        <v>0</v>
      </c>
      <c r="AT26" s="156">
        <f t="shared" si="4"/>
        <v>0</v>
      </c>
      <c r="AU26" s="156">
        <f t="shared" si="4"/>
        <v>0</v>
      </c>
      <c r="AV26" s="156">
        <f t="shared" si="4"/>
        <v>0</v>
      </c>
      <c r="AW26" s="156">
        <f t="shared" si="4"/>
        <v>0</v>
      </c>
      <c r="AX26" s="156">
        <f t="shared" si="4"/>
        <v>0</v>
      </c>
      <c r="AY26" s="156">
        <f t="shared" si="4"/>
        <v>0</v>
      </c>
      <c r="AZ26" s="156">
        <f t="shared" si="4"/>
        <v>0</v>
      </c>
      <c r="BA26" s="156">
        <f t="shared" si="4"/>
        <v>0</v>
      </c>
      <c r="BB26" s="156">
        <f t="shared" si="5"/>
        <v>0</v>
      </c>
      <c r="BC26" s="156">
        <f t="shared" si="5"/>
        <v>0</v>
      </c>
      <c r="BD26" s="156">
        <f t="shared" si="5"/>
        <v>0</v>
      </c>
      <c r="BE26" s="156">
        <f t="shared" si="5"/>
        <v>0</v>
      </c>
      <c r="BF26" s="156">
        <f t="shared" si="5"/>
        <v>0</v>
      </c>
      <c r="BG26" s="156">
        <f t="shared" si="5"/>
        <v>0</v>
      </c>
      <c r="BH26" s="156">
        <f t="shared" si="5"/>
        <v>0</v>
      </c>
      <c r="BI26" s="156">
        <f t="shared" si="5"/>
        <v>0</v>
      </c>
      <c r="BJ26" s="159">
        <f t="shared" ref="BJ26:BJ49" si="8">SUM(AR26:BI26)</f>
        <v>0</v>
      </c>
      <c r="BK26" s="220"/>
      <c r="BL26" s="220"/>
      <c r="BM26" s="220">
        <f t="shared" ref="BM26:BM49" si="9">T26+AO26+BJ26</f>
        <v>255500</v>
      </c>
    </row>
    <row r="27" spans="1:65" x14ac:dyDescent="0.25">
      <c r="A27" s="156">
        <v>3</v>
      </c>
      <c r="B27" s="156">
        <f t="shared" si="0"/>
        <v>20000</v>
      </c>
      <c r="C27" s="156">
        <f t="shared" si="0"/>
        <v>0</v>
      </c>
      <c r="D27" s="156">
        <f t="shared" si="0"/>
        <v>0</v>
      </c>
      <c r="E27" s="156">
        <f t="shared" si="0"/>
        <v>70000</v>
      </c>
      <c r="F27" s="156">
        <f t="shared" si="0"/>
        <v>75000</v>
      </c>
      <c r="G27" s="156">
        <f t="shared" si="0"/>
        <v>58000</v>
      </c>
      <c r="H27" s="156">
        <f t="shared" si="0"/>
        <v>12500</v>
      </c>
      <c r="I27" s="156">
        <f t="shared" si="0"/>
        <v>20000</v>
      </c>
      <c r="J27" s="156">
        <f t="shared" si="0"/>
        <v>0</v>
      </c>
      <c r="K27" s="156">
        <f t="shared" si="0"/>
        <v>0</v>
      </c>
      <c r="L27" s="156">
        <f t="shared" si="1"/>
        <v>0</v>
      </c>
      <c r="M27" s="156">
        <f t="shared" si="1"/>
        <v>0</v>
      </c>
      <c r="N27" s="156">
        <f t="shared" si="1"/>
        <v>0</v>
      </c>
      <c r="O27" s="156">
        <f t="shared" si="1"/>
        <v>0</v>
      </c>
      <c r="P27" s="156">
        <f t="shared" si="1"/>
        <v>0</v>
      </c>
      <c r="Q27" s="156">
        <f t="shared" si="1"/>
        <v>0</v>
      </c>
      <c r="R27" s="156">
        <f t="shared" si="1"/>
        <v>0</v>
      </c>
      <c r="S27" s="156">
        <f t="shared" si="1"/>
        <v>0</v>
      </c>
      <c r="T27" s="159">
        <f t="shared" si="6"/>
        <v>255500</v>
      </c>
      <c r="U27" s="192"/>
      <c r="V27" s="156">
        <v>3</v>
      </c>
      <c r="W27" s="156">
        <f t="shared" si="2"/>
        <v>0</v>
      </c>
      <c r="X27" s="156">
        <f t="shared" si="2"/>
        <v>0</v>
      </c>
      <c r="Y27" s="156">
        <f t="shared" si="2"/>
        <v>0</v>
      </c>
      <c r="Z27" s="156">
        <f t="shared" si="2"/>
        <v>0</v>
      </c>
      <c r="AA27" s="156">
        <f t="shared" si="2"/>
        <v>0</v>
      </c>
      <c r="AB27" s="156">
        <f t="shared" si="2"/>
        <v>0</v>
      </c>
      <c r="AC27" s="156">
        <f t="shared" si="2"/>
        <v>0</v>
      </c>
      <c r="AD27" s="156">
        <f t="shared" si="2"/>
        <v>0</v>
      </c>
      <c r="AE27" s="156">
        <f t="shared" si="2"/>
        <v>0</v>
      </c>
      <c r="AF27" s="156">
        <f t="shared" si="2"/>
        <v>0</v>
      </c>
      <c r="AG27" s="156">
        <f t="shared" si="3"/>
        <v>0</v>
      </c>
      <c r="AH27" s="156">
        <f t="shared" si="3"/>
        <v>0</v>
      </c>
      <c r="AI27" s="156">
        <f t="shared" si="3"/>
        <v>0</v>
      </c>
      <c r="AJ27" s="156">
        <f t="shared" si="3"/>
        <v>0</v>
      </c>
      <c r="AK27" s="156">
        <f t="shared" si="3"/>
        <v>0</v>
      </c>
      <c r="AL27" s="156">
        <f t="shared" si="3"/>
        <v>0</v>
      </c>
      <c r="AM27" s="156">
        <f t="shared" si="3"/>
        <v>0</v>
      </c>
      <c r="AN27" s="156">
        <f t="shared" si="3"/>
        <v>0</v>
      </c>
      <c r="AO27" s="159">
        <f t="shared" si="7"/>
        <v>0</v>
      </c>
      <c r="AP27" s="192"/>
      <c r="AQ27" s="156">
        <v>3</v>
      </c>
      <c r="AR27" s="156">
        <f t="shared" si="4"/>
        <v>0</v>
      </c>
      <c r="AS27" s="156">
        <f t="shared" si="4"/>
        <v>0</v>
      </c>
      <c r="AT27" s="156">
        <f t="shared" si="4"/>
        <v>0</v>
      </c>
      <c r="AU27" s="156">
        <f t="shared" si="4"/>
        <v>0</v>
      </c>
      <c r="AV27" s="156">
        <f t="shared" si="4"/>
        <v>0</v>
      </c>
      <c r="AW27" s="156">
        <f t="shared" si="4"/>
        <v>0</v>
      </c>
      <c r="AX27" s="156">
        <f t="shared" si="4"/>
        <v>0</v>
      </c>
      <c r="AY27" s="156">
        <f t="shared" si="4"/>
        <v>0</v>
      </c>
      <c r="AZ27" s="156">
        <f t="shared" si="4"/>
        <v>0</v>
      </c>
      <c r="BA27" s="156">
        <f t="shared" si="4"/>
        <v>0</v>
      </c>
      <c r="BB27" s="156">
        <f t="shared" si="5"/>
        <v>0</v>
      </c>
      <c r="BC27" s="156">
        <f t="shared" si="5"/>
        <v>0</v>
      </c>
      <c r="BD27" s="156">
        <f t="shared" si="5"/>
        <v>0</v>
      </c>
      <c r="BE27" s="156">
        <f t="shared" si="5"/>
        <v>0</v>
      </c>
      <c r="BF27" s="156">
        <f t="shared" si="5"/>
        <v>0</v>
      </c>
      <c r="BG27" s="156">
        <f t="shared" si="5"/>
        <v>0</v>
      </c>
      <c r="BH27" s="156">
        <f t="shared" si="5"/>
        <v>0</v>
      </c>
      <c r="BI27" s="156">
        <f t="shared" si="5"/>
        <v>0</v>
      </c>
      <c r="BJ27" s="159">
        <f t="shared" si="8"/>
        <v>0</v>
      </c>
      <c r="BK27" s="220"/>
      <c r="BL27" s="220"/>
      <c r="BM27" s="220">
        <f t="shared" si="9"/>
        <v>255500</v>
      </c>
    </row>
    <row r="28" spans="1:65" x14ac:dyDescent="0.25">
      <c r="A28" s="156">
        <v>4</v>
      </c>
      <c r="B28" s="156">
        <f t="shared" si="0"/>
        <v>0</v>
      </c>
      <c r="C28" s="156">
        <f t="shared" si="0"/>
        <v>0</v>
      </c>
      <c r="D28" s="156">
        <f t="shared" si="0"/>
        <v>0</v>
      </c>
      <c r="E28" s="156">
        <f t="shared" si="0"/>
        <v>0</v>
      </c>
      <c r="F28" s="156">
        <f t="shared" si="0"/>
        <v>0</v>
      </c>
      <c r="G28" s="156">
        <f t="shared" si="0"/>
        <v>0</v>
      </c>
      <c r="H28" s="156">
        <f t="shared" si="0"/>
        <v>0</v>
      </c>
      <c r="I28" s="156">
        <f t="shared" si="0"/>
        <v>0</v>
      </c>
      <c r="J28" s="156">
        <f t="shared" si="0"/>
        <v>0</v>
      </c>
      <c r="K28" s="156">
        <f t="shared" si="0"/>
        <v>0</v>
      </c>
      <c r="L28" s="156">
        <f t="shared" si="1"/>
        <v>0</v>
      </c>
      <c r="M28" s="156">
        <f t="shared" si="1"/>
        <v>0</v>
      </c>
      <c r="N28" s="156">
        <f t="shared" si="1"/>
        <v>0</v>
      </c>
      <c r="O28" s="156">
        <f t="shared" si="1"/>
        <v>0</v>
      </c>
      <c r="P28" s="156">
        <f t="shared" si="1"/>
        <v>0</v>
      </c>
      <c r="Q28" s="156">
        <f t="shared" si="1"/>
        <v>0</v>
      </c>
      <c r="R28" s="156">
        <f t="shared" si="1"/>
        <v>0</v>
      </c>
      <c r="S28" s="156">
        <f t="shared" si="1"/>
        <v>0</v>
      </c>
      <c r="T28" s="159">
        <f t="shared" si="6"/>
        <v>0</v>
      </c>
      <c r="U28" s="192"/>
      <c r="V28" s="156">
        <v>4</v>
      </c>
      <c r="W28" s="156">
        <f t="shared" si="2"/>
        <v>37500</v>
      </c>
      <c r="X28" s="156">
        <f t="shared" si="2"/>
        <v>50000</v>
      </c>
      <c r="Y28" s="156">
        <f t="shared" si="2"/>
        <v>0</v>
      </c>
      <c r="Z28" s="156">
        <f t="shared" si="2"/>
        <v>200000</v>
      </c>
      <c r="AA28" s="156">
        <f t="shared" si="2"/>
        <v>70000</v>
      </c>
      <c r="AB28" s="156">
        <f t="shared" si="2"/>
        <v>108000</v>
      </c>
      <c r="AC28" s="156">
        <f t="shared" si="2"/>
        <v>0</v>
      </c>
      <c r="AD28" s="156">
        <f t="shared" si="2"/>
        <v>0</v>
      </c>
      <c r="AE28" s="156">
        <f t="shared" si="2"/>
        <v>0</v>
      </c>
      <c r="AF28" s="156">
        <f t="shared" si="2"/>
        <v>0</v>
      </c>
      <c r="AG28" s="156">
        <f t="shared" si="3"/>
        <v>0</v>
      </c>
      <c r="AH28" s="156">
        <f t="shared" si="3"/>
        <v>0</v>
      </c>
      <c r="AI28" s="156">
        <f t="shared" si="3"/>
        <v>0</v>
      </c>
      <c r="AJ28" s="156">
        <f t="shared" si="3"/>
        <v>0</v>
      </c>
      <c r="AK28" s="156">
        <f t="shared" si="3"/>
        <v>6000</v>
      </c>
      <c r="AL28" s="156">
        <f t="shared" si="3"/>
        <v>30000</v>
      </c>
      <c r="AM28" s="156">
        <f t="shared" si="3"/>
        <v>0</v>
      </c>
      <c r="AN28" s="156">
        <f t="shared" si="3"/>
        <v>0</v>
      </c>
      <c r="AO28" s="159">
        <f t="shared" si="7"/>
        <v>501500</v>
      </c>
      <c r="AP28" s="192"/>
      <c r="AQ28" s="156">
        <v>4</v>
      </c>
      <c r="AR28" s="156">
        <f t="shared" si="4"/>
        <v>0</v>
      </c>
      <c r="AS28" s="156">
        <f t="shared" si="4"/>
        <v>0</v>
      </c>
      <c r="AT28" s="156">
        <f t="shared" si="4"/>
        <v>0</v>
      </c>
      <c r="AU28" s="156">
        <f t="shared" si="4"/>
        <v>0</v>
      </c>
      <c r="AV28" s="156">
        <f t="shared" si="4"/>
        <v>0</v>
      </c>
      <c r="AW28" s="156">
        <f t="shared" si="4"/>
        <v>0</v>
      </c>
      <c r="AX28" s="156">
        <f t="shared" si="4"/>
        <v>0</v>
      </c>
      <c r="AY28" s="156">
        <f t="shared" si="4"/>
        <v>0</v>
      </c>
      <c r="AZ28" s="156">
        <f t="shared" si="4"/>
        <v>0</v>
      </c>
      <c r="BA28" s="156">
        <f t="shared" si="4"/>
        <v>0</v>
      </c>
      <c r="BB28" s="156">
        <f t="shared" si="5"/>
        <v>0</v>
      </c>
      <c r="BC28" s="156">
        <f t="shared" si="5"/>
        <v>0</v>
      </c>
      <c r="BD28" s="156">
        <f t="shared" si="5"/>
        <v>0</v>
      </c>
      <c r="BE28" s="156">
        <f t="shared" si="5"/>
        <v>0</v>
      </c>
      <c r="BF28" s="156">
        <f t="shared" si="5"/>
        <v>0</v>
      </c>
      <c r="BG28" s="156">
        <f t="shared" si="5"/>
        <v>0</v>
      </c>
      <c r="BH28" s="156">
        <f t="shared" si="5"/>
        <v>0</v>
      </c>
      <c r="BI28" s="156">
        <f t="shared" si="5"/>
        <v>0</v>
      </c>
      <c r="BJ28" s="159">
        <f t="shared" si="8"/>
        <v>0</v>
      </c>
      <c r="BK28" s="220"/>
      <c r="BL28" s="220"/>
      <c r="BM28" s="220">
        <f t="shared" si="9"/>
        <v>501500</v>
      </c>
    </row>
    <row r="29" spans="1:65" x14ac:dyDescent="0.25">
      <c r="A29" s="156">
        <v>5</v>
      </c>
      <c r="B29" s="156">
        <f t="shared" si="0"/>
        <v>0</v>
      </c>
      <c r="C29" s="156">
        <f t="shared" si="0"/>
        <v>0</v>
      </c>
      <c r="D29" s="156">
        <f t="shared" si="0"/>
        <v>0</v>
      </c>
      <c r="E29" s="156">
        <f t="shared" si="0"/>
        <v>0</v>
      </c>
      <c r="F29" s="156">
        <f t="shared" si="0"/>
        <v>0</v>
      </c>
      <c r="G29" s="156">
        <f t="shared" si="0"/>
        <v>0</v>
      </c>
      <c r="H29" s="156">
        <f t="shared" si="0"/>
        <v>0</v>
      </c>
      <c r="I29" s="156">
        <f t="shared" si="0"/>
        <v>0</v>
      </c>
      <c r="J29" s="156">
        <f t="shared" si="0"/>
        <v>0</v>
      </c>
      <c r="K29" s="156">
        <f t="shared" si="0"/>
        <v>0</v>
      </c>
      <c r="L29" s="156">
        <f t="shared" si="1"/>
        <v>0</v>
      </c>
      <c r="M29" s="156">
        <f t="shared" si="1"/>
        <v>0</v>
      </c>
      <c r="N29" s="156">
        <f t="shared" si="1"/>
        <v>0</v>
      </c>
      <c r="O29" s="156">
        <f t="shared" si="1"/>
        <v>0</v>
      </c>
      <c r="P29" s="156">
        <f t="shared" si="1"/>
        <v>0</v>
      </c>
      <c r="Q29" s="156">
        <f t="shared" si="1"/>
        <v>0</v>
      </c>
      <c r="R29" s="156">
        <f t="shared" si="1"/>
        <v>0</v>
      </c>
      <c r="S29" s="156">
        <f t="shared" si="1"/>
        <v>0</v>
      </c>
      <c r="T29" s="159">
        <f t="shared" si="6"/>
        <v>0</v>
      </c>
      <c r="U29" s="192"/>
      <c r="V29" s="156">
        <v>5</v>
      </c>
      <c r="W29" s="156">
        <f t="shared" si="2"/>
        <v>37500</v>
      </c>
      <c r="X29" s="156">
        <f t="shared" si="2"/>
        <v>50000</v>
      </c>
      <c r="Y29" s="156">
        <f t="shared" si="2"/>
        <v>0</v>
      </c>
      <c r="Z29" s="156">
        <f t="shared" si="2"/>
        <v>200000</v>
      </c>
      <c r="AA29" s="156">
        <f t="shared" si="2"/>
        <v>70000</v>
      </c>
      <c r="AB29" s="156">
        <f t="shared" si="2"/>
        <v>108000</v>
      </c>
      <c r="AC29" s="156">
        <f t="shared" si="2"/>
        <v>0</v>
      </c>
      <c r="AD29" s="156">
        <f t="shared" si="2"/>
        <v>0</v>
      </c>
      <c r="AE29" s="156">
        <f t="shared" si="2"/>
        <v>0</v>
      </c>
      <c r="AF29" s="156">
        <f t="shared" si="2"/>
        <v>0</v>
      </c>
      <c r="AG29" s="156">
        <f t="shared" si="2"/>
        <v>0</v>
      </c>
      <c r="AH29" s="156">
        <f t="shared" si="2"/>
        <v>0</v>
      </c>
      <c r="AI29" s="156">
        <f t="shared" si="2"/>
        <v>0</v>
      </c>
      <c r="AJ29" s="156">
        <f t="shared" si="2"/>
        <v>0</v>
      </c>
      <c r="AK29" s="156">
        <f t="shared" si="2"/>
        <v>6000</v>
      </c>
      <c r="AL29" s="156">
        <f t="shared" si="2"/>
        <v>30000</v>
      </c>
      <c r="AM29" s="156">
        <f t="shared" si="3"/>
        <v>0</v>
      </c>
      <c r="AN29" s="156">
        <f t="shared" si="3"/>
        <v>0</v>
      </c>
      <c r="AO29" s="159">
        <f t="shared" si="7"/>
        <v>501500</v>
      </c>
      <c r="AP29" s="192"/>
      <c r="AQ29" s="156">
        <v>5</v>
      </c>
      <c r="AR29" s="156">
        <f t="shared" si="4"/>
        <v>0</v>
      </c>
      <c r="AS29" s="156">
        <f t="shared" si="4"/>
        <v>0</v>
      </c>
      <c r="AT29" s="156">
        <f t="shared" si="4"/>
        <v>0</v>
      </c>
      <c r="AU29" s="156">
        <f t="shared" si="4"/>
        <v>0</v>
      </c>
      <c r="AV29" s="156">
        <f t="shared" si="4"/>
        <v>0</v>
      </c>
      <c r="AW29" s="156">
        <f t="shared" si="4"/>
        <v>0</v>
      </c>
      <c r="AX29" s="156">
        <f t="shared" si="4"/>
        <v>0</v>
      </c>
      <c r="AY29" s="156">
        <f t="shared" si="4"/>
        <v>0</v>
      </c>
      <c r="AZ29" s="156">
        <f t="shared" si="4"/>
        <v>0</v>
      </c>
      <c r="BA29" s="156">
        <f t="shared" si="4"/>
        <v>0</v>
      </c>
      <c r="BB29" s="156">
        <f t="shared" si="4"/>
        <v>0</v>
      </c>
      <c r="BC29" s="156">
        <f t="shared" si="4"/>
        <v>0</v>
      </c>
      <c r="BD29" s="156">
        <f t="shared" si="4"/>
        <v>0</v>
      </c>
      <c r="BE29" s="156">
        <f t="shared" si="4"/>
        <v>0</v>
      </c>
      <c r="BF29" s="156">
        <f t="shared" si="4"/>
        <v>0</v>
      </c>
      <c r="BG29" s="156">
        <f t="shared" si="4"/>
        <v>0</v>
      </c>
      <c r="BH29" s="156">
        <f t="shared" si="5"/>
        <v>0</v>
      </c>
      <c r="BI29" s="156">
        <f t="shared" si="5"/>
        <v>0</v>
      </c>
      <c r="BJ29" s="159">
        <f t="shared" si="8"/>
        <v>0</v>
      </c>
      <c r="BK29" s="220"/>
      <c r="BL29" s="220"/>
      <c r="BM29" s="220">
        <f t="shared" si="9"/>
        <v>501500</v>
      </c>
    </row>
    <row r="30" spans="1:65" x14ac:dyDescent="0.25">
      <c r="A30" s="156">
        <v>6</v>
      </c>
      <c r="B30" s="156">
        <f t="shared" si="0"/>
        <v>0</v>
      </c>
      <c r="C30" s="156">
        <f t="shared" si="0"/>
        <v>0</v>
      </c>
      <c r="D30" s="156">
        <f t="shared" si="0"/>
        <v>0</v>
      </c>
      <c r="E30" s="156">
        <f t="shared" si="0"/>
        <v>0</v>
      </c>
      <c r="F30" s="156">
        <f t="shared" si="0"/>
        <v>0</v>
      </c>
      <c r="G30" s="156">
        <f t="shared" si="0"/>
        <v>0</v>
      </c>
      <c r="H30" s="156">
        <f t="shared" si="0"/>
        <v>0</v>
      </c>
      <c r="I30" s="156">
        <f t="shared" si="0"/>
        <v>0</v>
      </c>
      <c r="J30" s="156">
        <f t="shared" si="0"/>
        <v>0</v>
      </c>
      <c r="K30" s="156">
        <f t="shared" si="0"/>
        <v>0</v>
      </c>
      <c r="L30" s="156">
        <f t="shared" si="1"/>
        <v>0</v>
      </c>
      <c r="M30" s="156">
        <f t="shared" si="1"/>
        <v>0</v>
      </c>
      <c r="N30" s="156">
        <f t="shared" si="1"/>
        <v>0</v>
      </c>
      <c r="O30" s="156">
        <f t="shared" si="1"/>
        <v>0</v>
      </c>
      <c r="P30" s="156">
        <f t="shared" si="1"/>
        <v>0</v>
      </c>
      <c r="Q30" s="156">
        <f t="shared" si="1"/>
        <v>0</v>
      </c>
      <c r="R30" s="156">
        <f t="shared" si="1"/>
        <v>0</v>
      </c>
      <c r="S30" s="156">
        <f t="shared" si="1"/>
        <v>0</v>
      </c>
      <c r="T30" s="159">
        <f t="shared" si="6"/>
        <v>0</v>
      </c>
      <c r="U30" s="192"/>
      <c r="V30" s="156">
        <v>6</v>
      </c>
      <c r="W30" s="156">
        <f t="shared" si="2"/>
        <v>37500</v>
      </c>
      <c r="X30" s="156">
        <f t="shared" si="2"/>
        <v>50000</v>
      </c>
      <c r="Y30" s="156">
        <f t="shared" si="2"/>
        <v>0</v>
      </c>
      <c r="Z30" s="156">
        <f t="shared" si="2"/>
        <v>200000</v>
      </c>
      <c r="AA30" s="156">
        <f t="shared" si="2"/>
        <v>70000</v>
      </c>
      <c r="AB30" s="156">
        <f t="shared" si="2"/>
        <v>108000</v>
      </c>
      <c r="AC30" s="156">
        <f t="shared" si="2"/>
        <v>0</v>
      </c>
      <c r="AD30" s="156">
        <f t="shared" si="2"/>
        <v>0</v>
      </c>
      <c r="AE30" s="156">
        <f t="shared" si="2"/>
        <v>0</v>
      </c>
      <c r="AF30" s="156">
        <f t="shared" si="2"/>
        <v>0</v>
      </c>
      <c r="AG30" s="156">
        <f t="shared" si="2"/>
        <v>0</v>
      </c>
      <c r="AH30" s="156">
        <f t="shared" si="2"/>
        <v>0</v>
      </c>
      <c r="AI30" s="156">
        <f t="shared" si="2"/>
        <v>0</v>
      </c>
      <c r="AJ30" s="156">
        <f t="shared" si="2"/>
        <v>0</v>
      </c>
      <c r="AK30" s="156">
        <f t="shared" si="2"/>
        <v>6000</v>
      </c>
      <c r="AL30" s="156">
        <f t="shared" si="2"/>
        <v>30000</v>
      </c>
      <c r="AM30" s="156">
        <f t="shared" si="3"/>
        <v>0</v>
      </c>
      <c r="AN30" s="156">
        <f t="shared" si="3"/>
        <v>0</v>
      </c>
      <c r="AO30" s="159">
        <f t="shared" si="7"/>
        <v>501500</v>
      </c>
      <c r="AP30" s="192"/>
      <c r="AQ30" s="156">
        <v>6</v>
      </c>
      <c r="AR30" s="156">
        <f t="shared" si="4"/>
        <v>0</v>
      </c>
      <c r="AS30" s="156">
        <f t="shared" si="4"/>
        <v>0</v>
      </c>
      <c r="AT30" s="156">
        <f t="shared" si="4"/>
        <v>0</v>
      </c>
      <c r="AU30" s="156">
        <f t="shared" si="4"/>
        <v>0</v>
      </c>
      <c r="AV30" s="156">
        <f t="shared" si="4"/>
        <v>0</v>
      </c>
      <c r="AW30" s="156">
        <f t="shared" si="4"/>
        <v>0</v>
      </c>
      <c r="AX30" s="156">
        <f t="shared" si="4"/>
        <v>0</v>
      </c>
      <c r="AY30" s="156">
        <f t="shared" si="4"/>
        <v>0</v>
      </c>
      <c r="AZ30" s="156">
        <f t="shared" si="4"/>
        <v>0</v>
      </c>
      <c r="BA30" s="156">
        <f t="shared" si="4"/>
        <v>0</v>
      </c>
      <c r="BB30" s="156">
        <f t="shared" si="4"/>
        <v>0</v>
      </c>
      <c r="BC30" s="156">
        <f t="shared" si="4"/>
        <v>0</v>
      </c>
      <c r="BD30" s="156">
        <f t="shared" si="4"/>
        <v>0</v>
      </c>
      <c r="BE30" s="156">
        <f t="shared" si="4"/>
        <v>0</v>
      </c>
      <c r="BF30" s="156">
        <f t="shared" si="4"/>
        <v>0</v>
      </c>
      <c r="BG30" s="156">
        <f t="shared" si="4"/>
        <v>0</v>
      </c>
      <c r="BH30" s="156">
        <f t="shared" si="5"/>
        <v>0</v>
      </c>
      <c r="BI30" s="156">
        <f t="shared" si="5"/>
        <v>0</v>
      </c>
      <c r="BJ30" s="159">
        <f t="shared" si="8"/>
        <v>0</v>
      </c>
      <c r="BK30" s="220"/>
      <c r="BL30" s="220"/>
      <c r="BM30" s="220">
        <f t="shared" si="9"/>
        <v>501500</v>
      </c>
    </row>
    <row r="31" spans="1:65" x14ac:dyDescent="0.25">
      <c r="A31" s="156">
        <v>7</v>
      </c>
      <c r="B31" s="156">
        <f t="shared" si="0"/>
        <v>0</v>
      </c>
      <c r="C31" s="156">
        <f t="shared" si="0"/>
        <v>0</v>
      </c>
      <c r="D31" s="156">
        <f t="shared" si="0"/>
        <v>0</v>
      </c>
      <c r="E31" s="156">
        <f t="shared" si="0"/>
        <v>0</v>
      </c>
      <c r="F31" s="156">
        <f t="shared" si="0"/>
        <v>0</v>
      </c>
      <c r="G31" s="156">
        <f t="shared" si="0"/>
        <v>0</v>
      </c>
      <c r="H31" s="156">
        <f t="shared" si="0"/>
        <v>0</v>
      </c>
      <c r="I31" s="156">
        <f t="shared" si="0"/>
        <v>0</v>
      </c>
      <c r="J31" s="156">
        <f t="shared" si="0"/>
        <v>0</v>
      </c>
      <c r="K31" s="156">
        <f t="shared" si="0"/>
        <v>0</v>
      </c>
      <c r="L31" s="156">
        <f t="shared" si="1"/>
        <v>0</v>
      </c>
      <c r="M31" s="156">
        <f t="shared" si="1"/>
        <v>0</v>
      </c>
      <c r="N31" s="156">
        <f t="shared" si="1"/>
        <v>0</v>
      </c>
      <c r="O31" s="156">
        <f t="shared" si="1"/>
        <v>0</v>
      </c>
      <c r="P31" s="156">
        <f t="shared" si="1"/>
        <v>0</v>
      </c>
      <c r="Q31" s="156">
        <f t="shared" si="1"/>
        <v>0</v>
      </c>
      <c r="R31" s="156">
        <f t="shared" si="1"/>
        <v>0</v>
      </c>
      <c r="S31" s="156">
        <f t="shared" si="1"/>
        <v>0</v>
      </c>
      <c r="T31" s="159">
        <f t="shared" si="6"/>
        <v>0</v>
      </c>
      <c r="U31" s="192"/>
      <c r="V31" s="156">
        <v>7</v>
      </c>
      <c r="W31" s="156">
        <f t="shared" si="2"/>
        <v>37500</v>
      </c>
      <c r="X31" s="156">
        <f t="shared" si="2"/>
        <v>50000</v>
      </c>
      <c r="Y31" s="156">
        <f t="shared" si="2"/>
        <v>0</v>
      </c>
      <c r="Z31" s="156">
        <f t="shared" si="2"/>
        <v>200000</v>
      </c>
      <c r="AA31" s="156">
        <f t="shared" si="2"/>
        <v>70000</v>
      </c>
      <c r="AB31" s="156">
        <f t="shared" si="2"/>
        <v>108000</v>
      </c>
      <c r="AC31" s="156">
        <f t="shared" si="2"/>
        <v>0</v>
      </c>
      <c r="AD31" s="156">
        <f t="shared" si="2"/>
        <v>0</v>
      </c>
      <c r="AE31" s="156">
        <f t="shared" si="2"/>
        <v>0</v>
      </c>
      <c r="AF31" s="156">
        <f t="shared" si="2"/>
        <v>0</v>
      </c>
      <c r="AG31" s="156">
        <f t="shared" si="2"/>
        <v>0</v>
      </c>
      <c r="AH31" s="156">
        <f t="shared" si="2"/>
        <v>0</v>
      </c>
      <c r="AI31" s="156">
        <f t="shared" si="2"/>
        <v>0</v>
      </c>
      <c r="AJ31" s="156">
        <f t="shared" si="2"/>
        <v>0</v>
      </c>
      <c r="AK31" s="156">
        <f t="shared" si="2"/>
        <v>6000</v>
      </c>
      <c r="AL31" s="156">
        <f t="shared" si="2"/>
        <v>30000</v>
      </c>
      <c r="AM31" s="156">
        <f t="shared" si="3"/>
        <v>0</v>
      </c>
      <c r="AN31" s="156">
        <f t="shared" si="3"/>
        <v>0</v>
      </c>
      <c r="AO31" s="159">
        <f t="shared" si="7"/>
        <v>501500</v>
      </c>
      <c r="AP31" s="192"/>
      <c r="AQ31" s="156">
        <v>7</v>
      </c>
      <c r="AR31" s="156">
        <f t="shared" si="4"/>
        <v>0</v>
      </c>
      <c r="AS31" s="156">
        <f t="shared" si="4"/>
        <v>0</v>
      </c>
      <c r="AT31" s="156">
        <f t="shared" si="4"/>
        <v>0</v>
      </c>
      <c r="AU31" s="156">
        <f t="shared" si="4"/>
        <v>0</v>
      </c>
      <c r="AV31" s="156">
        <f t="shared" si="4"/>
        <v>0</v>
      </c>
      <c r="AW31" s="156">
        <f t="shared" si="4"/>
        <v>0</v>
      </c>
      <c r="AX31" s="156">
        <f t="shared" si="4"/>
        <v>0</v>
      </c>
      <c r="AY31" s="156">
        <f t="shared" si="4"/>
        <v>0</v>
      </c>
      <c r="AZ31" s="156">
        <f t="shared" si="4"/>
        <v>0</v>
      </c>
      <c r="BA31" s="156">
        <f t="shared" si="4"/>
        <v>0</v>
      </c>
      <c r="BB31" s="156">
        <f t="shared" si="4"/>
        <v>0</v>
      </c>
      <c r="BC31" s="156">
        <f t="shared" si="4"/>
        <v>0</v>
      </c>
      <c r="BD31" s="156">
        <f t="shared" si="4"/>
        <v>0</v>
      </c>
      <c r="BE31" s="156">
        <f t="shared" si="4"/>
        <v>0</v>
      </c>
      <c r="BF31" s="156">
        <f t="shared" si="4"/>
        <v>0</v>
      </c>
      <c r="BG31" s="156">
        <f t="shared" si="4"/>
        <v>0</v>
      </c>
      <c r="BH31" s="156">
        <f t="shared" si="5"/>
        <v>0</v>
      </c>
      <c r="BI31" s="156">
        <f t="shared" si="5"/>
        <v>0</v>
      </c>
      <c r="BJ31" s="159">
        <f t="shared" si="8"/>
        <v>0</v>
      </c>
      <c r="BK31" s="220"/>
      <c r="BL31" s="220"/>
      <c r="BM31" s="220">
        <f t="shared" si="9"/>
        <v>501500</v>
      </c>
    </row>
    <row r="32" spans="1:65" x14ac:dyDescent="0.25">
      <c r="A32" s="156">
        <v>8</v>
      </c>
      <c r="B32" s="156">
        <f t="shared" si="0"/>
        <v>0</v>
      </c>
      <c r="C32" s="156">
        <f t="shared" si="0"/>
        <v>0</v>
      </c>
      <c r="D32" s="156">
        <f t="shared" si="0"/>
        <v>0</v>
      </c>
      <c r="E32" s="156">
        <f t="shared" si="0"/>
        <v>0</v>
      </c>
      <c r="F32" s="156">
        <f t="shared" si="0"/>
        <v>0</v>
      </c>
      <c r="G32" s="156">
        <f t="shared" si="0"/>
        <v>0</v>
      </c>
      <c r="H32" s="156">
        <f t="shared" si="0"/>
        <v>0</v>
      </c>
      <c r="I32" s="156">
        <f t="shared" si="0"/>
        <v>0</v>
      </c>
      <c r="J32" s="156">
        <f t="shared" si="0"/>
        <v>0</v>
      </c>
      <c r="K32" s="156">
        <f t="shared" si="0"/>
        <v>0</v>
      </c>
      <c r="L32" s="156">
        <f t="shared" si="1"/>
        <v>0</v>
      </c>
      <c r="M32" s="156">
        <f t="shared" si="1"/>
        <v>0</v>
      </c>
      <c r="N32" s="156">
        <f t="shared" si="1"/>
        <v>0</v>
      </c>
      <c r="O32" s="156">
        <f t="shared" si="1"/>
        <v>0</v>
      </c>
      <c r="P32" s="156">
        <f t="shared" si="1"/>
        <v>0</v>
      </c>
      <c r="Q32" s="156">
        <f t="shared" si="1"/>
        <v>0</v>
      </c>
      <c r="R32" s="156">
        <f t="shared" si="1"/>
        <v>0</v>
      </c>
      <c r="S32" s="156">
        <f t="shared" si="1"/>
        <v>0</v>
      </c>
      <c r="T32" s="159">
        <f t="shared" si="6"/>
        <v>0</v>
      </c>
      <c r="U32" s="192"/>
      <c r="V32" s="156">
        <v>8</v>
      </c>
      <c r="W32" s="156">
        <f t="shared" si="2"/>
        <v>37500</v>
      </c>
      <c r="X32" s="156">
        <f t="shared" si="2"/>
        <v>50000</v>
      </c>
      <c r="Y32" s="156">
        <f t="shared" si="2"/>
        <v>0</v>
      </c>
      <c r="Z32" s="156">
        <f t="shared" si="2"/>
        <v>200000</v>
      </c>
      <c r="AA32" s="156">
        <f t="shared" si="2"/>
        <v>70000</v>
      </c>
      <c r="AB32" s="156">
        <f t="shared" si="2"/>
        <v>108000</v>
      </c>
      <c r="AC32" s="156">
        <f t="shared" si="2"/>
        <v>0</v>
      </c>
      <c r="AD32" s="156">
        <f t="shared" si="2"/>
        <v>0</v>
      </c>
      <c r="AE32" s="156">
        <f t="shared" si="2"/>
        <v>0</v>
      </c>
      <c r="AF32" s="156">
        <f t="shared" si="2"/>
        <v>0</v>
      </c>
      <c r="AG32" s="156">
        <f t="shared" si="2"/>
        <v>0</v>
      </c>
      <c r="AH32" s="156">
        <f t="shared" si="2"/>
        <v>0</v>
      </c>
      <c r="AI32" s="156">
        <f t="shared" si="2"/>
        <v>0</v>
      </c>
      <c r="AJ32" s="156">
        <f t="shared" si="2"/>
        <v>0</v>
      </c>
      <c r="AK32" s="156">
        <f t="shared" si="2"/>
        <v>6000</v>
      </c>
      <c r="AL32" s="156">
        <f t="shared" si="2"/>
        <v>30000</v>
      </c>
      <c r="AM32" s="156">
        <f t="shared" si="3"/>
        <v>0</v>
      </c>
      <c r="AN32" s="156">
        <f t="shared" si="3"/>
        <v>0</v>
      </c>
      <c r="AO32" s="159">
        <f t="shared" si="7"/>
        <v>501500</v>
      </c>
      <c r="AP32" s="192"/>
      <c r="AQ32" s="156">
        <v>8</v>
      </c>
      <c r="AR32" s="156">
        <f t="shared" si="4"/>
        <v>0</v>
      </c>
      <c r="AS32" s="156">
        <f t="shared" si="4"/>
        <v>0</v>
      </c>
      <c r="AT32" s="156">
        <f t="shared" si="4"/>
        <v>0</v>
      </c>
      <c r="AU32" s="156">
        <f t="shared" si="4"/>
        <v>0</v>
      </c>
      <c r="AV32" s="156">
        <f t="shared" si="4"/>
        <v>0</v>
      </c>
      <c r="AW32" s="156">
        <f t="shared" si="4"/>
        <v>0</v>
      </c>
      <c r="AX32" s="156">
        <f t="shared" si="4"/>
        <v>0</v>
      </c>
      <c r="AY32" s="156">
        <f t="shared" si="4"/>
        <v>0</v>
      </c>
      <c r="AZ32" s="156">
        <f t="shared" si="4"/>
        <v>0</v>
      </c>
      <c r="BA32" s="156">
        <f t="shared" si="4"/>
        <v>0</v>
      </c>
      <c r="BB32" s="156">
        <f t="shared" si="4"/>
        <v>0</v>
      </c>
      <c r="BC32" s="156">
        <f t="shared" si="4"/>
        <v>0</v>
      </c>
      <c r="BD32" s="156">
        <f t="shared" si="4"/>
        <v>0</v>
      </c>
      <c r="BE32" s="156">
        <f t="shared" si="4"/>
        <v>0</v>
      </c>
      <c r="BF32" s="156">
        <f t="shared" si="4"/>
        <v>0</v>
      </c>
      <c r="BG32" s="156">
        <f t="shared" si="4"/>
        <v>0</v>
      </c>
      <c r="BH32" s="156">
        <f t="shared" si="5"/>
        <v>0</v>
      </c>
      <c r="BI32" s="156">
        <f t="shared" si="5"/>
        <v>0</v>
      </c>
      <c r="BJ32" s="159">
        <f t="shared" si="8"/>
        <v>0</v>
      </c>
      <c r="BK32" s="220"/>
      <c r="BL32" s="220"/>
      <c r="BM32" s="220">
        <f t="shared" si="9"/>
        <v>501500</v>
      </c>
    </row>
    <row r="33" spans="1:65" x14ac:dyDescent="0.25">
      <c r="A33" s="156">
        <v>9</v>
      </c>
      <c r="B33" s="156">
        <f t="shared" si="0"/>
        <v>0</v>
      </c>
      <c r="C33" s="156">
        <f t="shared" si="0"/>
        <v>0</v>
      </c>
      <c r="D33" s="156">
        <f t="shared" si="0"/>
        <v>0</v>
      </c>
      <c r="E33" s="156">
        <f t="shared" si="0"/>
        <v>0</v>
      </c>
      <c r="F33" s="156">
        <f t="shared" si="0"/>
        <v>0</v>
      </c>
      <c r="G33" s="156">
        <f t="shared" si="0"/>
        <v>0</v>
      </c>
      <c r="H33" s="156">
        <f t="shared" si="0"/>
        <v>0</v>
      </c>
      <c r="I33" s="156">
        <f t="shared" si="0"/>
        <v>0</v>
      </c>
      <c r="J33" s="156">
        <f t="shared" si="0"/>
        <v>0</v>
      </c>
      <c r="K33" s="156">
        <f t="shared" si="0"/>
        <v>0</v>
      </c>
      <c r="L33" s="156">
        <f t="shared" si="1"/>
        <v>0</v>
      </c>
      <c r="M33" s="156">
        <f t="shared" si="1"/>
        <v>0</v>
      </c>
      <c r="N33" s="156">
        <f t="shared" si="1"/>
        <v>0</v>
      </c>
      <c r="O33" s="156">
        <f t="shared" si="1"/>
        <v>0</v>
      </c>
      <c r="P33" s="156">
        <f t="shared" si="1"/>
        <v>0</v>
      </c>
      <c r="Q33" s="156">
        <f t="shared" si="1"/>
        <v>0</v>
      </c>
      <c r="R33" s="156">
        <f t="shared" si="1"/>
        <v>0</v>
      </c>
      <c r="S33" s="156">
        <f t="shared" si="1"/>
        <v>0</v>
      </c>
      <c r="T33" s="159">
        <f t="shared" si="6"/>
        <v>0</v>
      </c>
      <c r="U33" s="192"/>
      <c r="V33" s="156">
        <v>9</v>
      </c>
      <c r="W33" s="156">
        <f t="shared" si="2"/>
        <v>37500</v>
      </c>
      <c r="X33" s="156">
        <f t="shared" si="2"/>
        <v>50000</v>
      </c>
      <c r="Y33" s="156">
        <f t="shared" si="2"/>
        <v>0</v>
      </c>
      <c r="Z33" s="156">
        <f t="shared" si="2"/>
        <v>200000</v>
      </c>
      <c r="AA33" s="156">
        <f t="shared" si="2"/>
        <v>70000</v>
      </c>
      <c r="AB33" s="156">
        <f t="shared" si="2"/>
        <v>108000</v>
      </c>
      <c r="AC33" s="156">
        <f t="shared" si="2"/>
        <v>0</v>
      </c>
      <c r="AD33" s="156">
        <f t="shared" si="2"/>
        <v>0</v>
      </c>
      <c r="AE33" s="156">
        <f t="shared" si="2"/>
        <v>0</v>
      </c>
      <c r="AF33" s="156">
        <f t="shared" si="2"/>
        <v>0</v>
      </c>
      <c r="AG33" s="156">
        <f t="shared" si="2"/>
        <v>0</v>
      </c>
      <c r="AH33" s="156">
        <f t="shared" si="2"/>
        <v>0</v>
      </c>
      <c r="AI33" s="156">
        <f t="shared" si="2"/>
        <v>0</v>
      </c>
      <c r="AJ33" s="156">
        <f t="shared" si="2"/>
        <v>0</v>
      </c>
      <c r="AK33" s="156">
        <f t="shared" si="2"/>
        <v>6000</v>
      </c>
      <c r="AL33" s="156">
        <f t="shared" si="2"/>
        <v>30000</v>
      </c>
      <c r="AM33" s="156">
        <f t="shared" si="3"/>
        <v>0</v>
      </c>
      <c r="AN33" s="156">
        <f t="shared" si="3"/>
        <v>0</v>
      </c>
      <c r="AO33" s="159">
        <f t="shared" si="7"/>
        <v>501500</v>
      </c>
      <c r="AP33" s="192"/>
      <c r="AQ33" s="156">
        <v>9</v>
      </c>
      <c r="AR33" s="156">
        <f t="shared" si="4"/>
        <v>0</v>
      </c>
      <c r="AS33" s="156">
        <f t="shared" si="4"/>
        <v>0</v>
      </c>
      <c r="AT33" s="156">
        <f t="shared" si="4"/>
        <v>0</v>
      </c>
      <c r="AU33" s="156">
        <f t="shared" si="4"/>
        <v>0</v>
      </c>
      <c r="AV33" s="156">
        <f t="shared" si="4"/>
        <v>0</v>
      </c>
      <c r="AW33" s="156">
        <f t="shared" si="4"/>
        <v>0</v>
      </c>
      <c r="AX33" s="156">
        <f t="shared" si="4"/>
        <v>0</v>
      </c>
      <c r="AY33" s="156">
        <f t="shared" si="4"/>
        <v>0</v>
      </c>
      <c r="AZ33" s="156">
        <f t="shared" si="4"/>
        <v>0</v>
      </c>
      <c r="BA33" s="156">
        <f t="shared" si="4"/>
        <v>0</v>
      </c>
      <c r="BB33" s="156">
        <f t="shared" si="4"/>
        <v>0</v>
      </c>
      <c r="BC33" s="156">
        <f t="shared" si="4"/>
        <v>0</v>
      </c>
      <c r="BD33" s="156">
        <f t="shared" si="4"/>
        <v>0</v>
      </c>
      <c r="BE33" s="156">
        <f t="shared" si="4"/>
        <v>0</v>
      </c>
      <c r="BF33" s="156">
        <f t="shared" si="4"/>
        <v>0</v>
      </c>
      <c r="BG33" s="156">
        <f t="shared" si="4"/>
        <v>0</v>
      </c>
      <c r="BH33" s="156">
        <f t="shared" si="5"/>
        <v>0</v>
      </c>
      <c r="BI33" s="156">
        <f t="shared" si="5"/>
        <v>0</v>
      </c>
      <c r="BJ33" s="159">
        <f t="shared" si="8"/>
        <v>0</v>
      </c>
      <c r="BK33" s="220"/>
      <c r="BL33" s="220"/>
      <c r="BM33" s="220">
        <f t="shared" si="9"/>
        <v>501500</v>
      </c>
    </row>
    <row r="34" spans="1:65" x14ac:dyDescent="0.25">
      <c r="A34" s="156">
        <v>10</v>
      </c>
      <c r="B34" s="156">
        <f t="shared" si="0"/>
        <v>0</v>
      </c>
      <c r="C34" s="156">
        <f t="shared" si="0"/>
        <v>0</v>
      </c>
      <c r="D34" s="156">
        <f t="shared" si="0"/>
        <v>0</v>
      </c>
      <c r="E34" s="156">
        <f t="shared" si="0"/>
        <v>0</v>
      </c>
      <c r="F34" s="156">
        <f t="shared" si="0"/>
        <v>0</v>
      </c>
      <c r="G34" s="156">
        <f t="shared" si="0"/>
        <v>0</v>
      </c>
      <c r="H34" s="156">
        <f t="shared" si="0"/>
        <v>0</v>
      </c>
      <c r="I34" s="156">
        <f t="shared" si="0"/>
        <v>0</v>
      </c>
      <c r="J34" s="156">
        <f t="shared" si="0"/>
        <v>0</v>
      </c>
      <c r="K34" s="156">
        <f t="shared" si="0"/>
        <v>0</v>
      </c>
      <c r="L34" s="156">
        <f t="shared" si="1"/>
        <v>0</v>
      </c>
      <c r="M34" s="156">
        <f t="shared" si="1"/>
        <v>0</v>
      </c>
      <c r="N34" s="156">
        <f t="shared" si="1"/>
        <v>0</v>
      </c>
      <c r="O34" s="156">
        <f t="shared" si="1"/>
        <v>0</v>
      </c>
      <c r="P34" s="156">
        <f t="shared" si="1"/>
        <v>0</v>
      </c>
      <c r="Q34" s="156">
        <f t="shared" si="1"/>
        <v>0</v>
      </c>
      <c r="R34" s="156">
        <f t="shared" si="1"/>
        <v>0</v>
      </c>
      <c r="S34" s="156">
        <f t="shared" si="1"/>
        <v>0</v>
      </c>
      <c r="T34" s="159">
        <f t="shared" si="6"/>
        <v>0</v>
      </c>
      <c r="U34" s="192"/>
      <c r="V34" s="156">
        <v>10</v>
      </c>
      <c r="W34" s="156">
        <f t="shared" si="2"/>
        <v>37500</v>
      </c>
      <c r="X34" s="156">
        <f t="shared" si="2"/>
        <v>50000</v>
      </c>
      <c r="Y34" s="156">
        <f t="shared" si="2"/>
        <v>0</v>
      </c>
      <c r="Z34" s="156">
        <f t="shared" si="2"/>
        <v>200000</v>
      </c>
      <c r="AA34" s="156">
        <f t="shared" si="2"/>
        <v>70000</v>
      </c>
      <c r="AB34" s="156">
        <f t="shared" si="2"/>
        <v>108000</v>
      </c>
      <c r="AC34" s="156">
        <f t="shared" si="2"/>
        <v>0</v>
      </c>
      <c r="AD34" s="156">
        <f t="shared" si="2"/>
        <v>0</v>
      </c>
      <c r="AE34" s="156">
        <f t="shared" si="2"/>
        <v>0</v>
      </c>
      <c r="AF34" s="156">
        <f t="shared" si="2"/>
        <v>0</v>
      </c>
      <c r="AG34" s="156">
        <f t="shared" si="2"/>
        <v>0</v>
      </c>
      <c r="AH34" s="156">
        <f t="shared" si="2"/>
        <v>0</v>
      </c>
      <c r="AI34" s="156">
        <f t="shared" si="2"/>
        <v>0</v>
      </c>
      <c r="AJ34" s="156">
        <f t="shared" si="2"/>
        <v>0</v>
      </c>
      <c r="AK34" s="156">
        <f t="shared" si="2"/>
        <v>6000</v>
      </c>
      <c r="AL34" s="156">
        <f t="shared" si="2"/>
        <v>30000</v>
      </c>
      <c r="AM34" s="156">
        <f t="shared" si="3"/>
        <v>0</v>
      </c>
      <c r="AN34" s="156">
        <f t="shared" si="3"/>
        <v>0</v>
      </c>
      <c r="AO34" s="159">
        <f t="shared" si="7"/>
        <v>501500</v>
      </c>
      <c r="AP34" s="192"/>
      <c r="AQ34" s="156">
        <v>10</v>
      </c>
      <c r="AR34" s="156">
        <f t="shared" si="4"/>
        <v>0</v>
      </c>
      <c r="AS34" s="156">
        <f t="shared" si="4"/>
        <v>0</v>
      </c>
      <c r="AT34" s="156">
        <f t="shared" si="4"/>
        <v>0</v>
      </c>
      <c r="AU34" s="156">
        <f t="shared" si="4"/>
        <v>0</v>
      </c>
      <c r="AV34" s="156">
        <f t="shared" si="4"/>
        <v>0</v>
      </c>
      <c r="AW34" s="156">
        <f t="shared" si="4"/>
        <v>0</v>
      </c>
      <c r="AX34" s="156">
        <f t="shared" si="4"/>
        <v>0</v>
      </c>
      <c r="AY34" s="156">
        <f t="shared" si="4"/>
        <v>0</v>
      </c>
      <c r="AZ34" s="156">
        <f t="shared" si="4"/>
        <v>0</v>
      </c>
      <c r="BA34" s="156">
        <f t="shared" si="4"/>
        <v>0</v>
      </c>
      <c r="BB34" s="156">
        <f t="shared" si="4"/>
        <v>0</v>
      </c>
      <c r="BC34" s="156">
        <f t="shared" si="4"/>
        <v>0</v>
      </c>
      <c r="BD34" s="156">
        <f t="shared" si="4"/>
        <v>0</v>
      </c>
      <c r="BE34" s="156">
        <f t="shared" si="4"/>
        <v>0</v>
      </c>
      <c r="BF34" s="156">
        <f t="shared" si="4"/>
        <v>0</v>
      </c>
      <c r="BG34" s="156">
        <f t="shared" si="4"/>
        <v>0</v>
      </c>
      <c r="BH34" s="156">
        <f t="shared" si="5"/>
        <v>0</v>
      </c>
      <c r="BI34" s="156">
        <f t="shared" si="5"/>
        <v>0</v>
      </c>
      <c r="BJ34" s="159">
        <f t="shared" si="8"/>
        <v>0</v>
      </c>
      <c r="BK34" s="220"/>
      <c r="BL34" s="220"/>
      <c r="BM34" s="220">
        <f t="shared" si="9"/>
        <v>501500</v>
      </c>
    </row>
    <row r="35" spans="1:65" x14ac:dyDescent="0.25">
      <c r="A35" s="156">
        <v>11</v>
      </c>
      <c r="B35" s="156">
        <f t="shared" si="0"/>
        <v>0</v>
      </c>
      <c r="C35" s="156">
        <f t="shared" si="0"/>
        <v>0</v>
      </c>
      <c r="D35" s="156">
        <f t="shared" si="0"/>
        <v>0</v>
      </c>
      <c r="E35" s="156">
        <f t="shared" si="0"/>
        <v>0</v>
      </c>
      <c r="F35" s="156">
        <f t="shared" si="0"/>
        <v>0</v>
      </c>
      <c r="G35" s="156">
        <f t="shared" si="0"/>
        <v>0</v>
      </c>
      <c r="H35" s="156">
        <f t="shared" si="0"/>
        <v>0</v>
      </c>
      <c r="I35" s="156">
        <f t="shared" si="0"/>
        <v>0</v>
      </c>
      <c r="J35" s="156">
        <f t="shared" si="0"/>
        <v>0</v>
      </c>
      <c r="K35" s="156">
        <f t="shared" si="0"/>
        <v>0</v>
      </c>
      <c r="L35" s="156">
        <f t="shared" si="1"/>
        <v>0</v>
      </c>
      <c r="M35" s="156">
        <f t="shared" si="1"/>
        <v>0</v>
      </c>
      <c r="N35" s="156">
        <f t="shared" si="1"/>
        <v>0</v>
      </c>
      <c r="O35" s="156">
        <f t="shared" si="1"/>
        <v>0</v>
      </c>
      <c r="P35" s="156">
        <f t="shared" si="1"/>
        <v>0</v>
      </c>
      <c r="Q35" s="156">
        <f t="shared" si="1"/>
        <v>0</v>
      </c>
      <c r="R35" s="156">
        <f t="shared" si="1"/>
        <v>0</v>
      </c>
      <c r="S35" s="156">
        <f t="shared" si="1"/>
        <v>0</v>
      </c>
      <c r="T35" s="159">
        <f t="shared" si="6"/>
        <v>0</v>
      </c>
      <c r="U35" s="192"/>
      <c r="V35" s="156">
        <v>11</v>
      </c>
      <c r="W35" s="156">
        <f t="shared" si="2"/>
        <v>37500</v>
      </c>
      <c r="X35" s="156">
        <f t="shared" si="2"/>
        <v>50000</v>
      </c>
      <c r="Y35" s="156">
        <f t="shared" si="2"/>
        <v>0</v>
      </c>
      <c r="Z35" s="156">
        <f t="shared" si="2"/>
        <v>200000</v>
      </c>
      <c r="AA35" s="156">
        <f t="shared" si="2"/>
        <v>70000</v>
      </c>
      <c r="AB35" s="156">
        <f t="shared" si="2"/>
        <v>108000</v>
      </c>
      <c r="AC35" s="156">
        <f t="shared" si="2"/>
        <v>0</v>
      </c>
      <c r="AD35" s="156">
        <f t="shared" si="2"/>
        <v>0</v>
      </c>
      <c r="AE35" s="156">
        <f t="shared" si="2"/>
        <v>0</v>
      </c>
      <c r="AF35" s="156">
        <f t="shared" si="2"/>
        <v>0</v>
      </c>
      <c r="AG35" s="156">
        <f t="shared" si="2"/>
        <v>0</v>
      </c>
      <c r="AH35" s="156">
        <f t="shared" si="2"/>
        <v>0</v>
      </c>
      <c r="AI35" s="156">
        <f t="shared" si="2"/>
        <v>0</v>
      </c>
      <c r="AJ35" s="156">
        <f t="shared" si="2"/>
        <v>0</v>
      </c>
      <c r="AK35" s="156">
        <f t="shared" si="2"/>
        <v>6000</v>
      </c>
      <c r="AL35" s="156">
        <f t="shared" si="2"/>
        <v>30000</v>
      </c>
      <c r="AM35" s="156">
        <f t="shared" si="3"/>
        <v>0</v>
      </c>
      <c r="AN35" s="156">
        <f t="shared" si="3"/>
        <v>0</v>
      </c>
      <c r="AO35" s="159">
        <f t="shared" si="7"/>
        <v>501500</v>
      </c>
      <c r="AP35" s="192"/>
      <c r="AQ35" s="156">
        <v>11</v>
      </c>
      <c r="AR35" s="156">
        <f t="shared" si="4"/>
        <v>0</v>
      </c>
      <c r="AS35" s="156">
        <f t="shared" si="4"/>
        <v>0</v>
      </c>
      <c r="AT35" s="156">
        <f t="shared" si="4"/>
        <v>0</v>
      </c>
      <c r="AU35" s="156">
        <f t="shared" si="4"/>
        <v>0</v>
      </c>
      <c r="AV35" s="156">
        <f t="shared" si="4"/>
        <v>0</v>
      </c>
      <c r="AW35" s="156">
        <f t="shared" si="4"/>
        <v>0</v>
      </c>
      <c r="AX35" s="156">
        <f t="shared" si="4"/>
        <v>0</v>
      </c>
      <c r="AY35" s="156">
        <f t="shared" si="4"/>
        <v>0</v>
      </c>
      <c r="AZ35" s="156">
        <f t="shared" si="4"/>
        <v>0</v>
      </c>
      <c r="BA35" s="156">
        <f t="shared" si="4"/>
        <v>0</v>
      </c>
      <c r="BB35" s="156">
        <f t="shared" si="4"/>
        <v>0</v>
      </c>
      <c r="BC35" s="156">
        <f t="shared" si="4"/>
        <v>0</v>
      </c>
      <c r="BD35" s="156">
        <f t="shared" si="4"/>
        <v>0</v>
      </c>
      <c r="BE35" s="156">
        <f t="shared" si="4"/>
        <v>0</v>
      </c>
      <c r="BF35" s="156">
        <f t="shared" si="4"/>
        <v>0</v>
      </c>
      <c r="BG35" s="156">
        <f t="shared" si="4"/>
        <v>0</v>
      </c>
      <c r="BH35" s="156">
        <f t="shared" si="5"/>
        <v>0</v>
      </c>
      <c r="BI35" s="156">
        <f t="shared" si="5"/>
        <v>0</v>
      </c>
      <c r="BJ35" s="159">
        <f t="shared" si="8"/>
        <v>0</v>
      </c>
      <c r="BK35" s="220"/>
      <c r="BL35" s="220"/>
      <c r="BM35" s="220">
        <f t="shared" si="9"/>
        <v>501500</v>
      </c>
    </row>
    <row r="36" spans="1:65" x14ac:dyDescent="0.25">
      <c r="A36" s="156">
        <v>12</v>
      </c>
      <c r="B36" s="156">
        <f t="shared" si="0"/>
        <v>0</v>
      </c>
      <c r="C36" s="156">
        <f t="shared" si="0"/>
        <v>0</v>
      </c>
      <c r="D36" s="156">
        <f t="shared" si="0"/>
        <v>0</v>
      </c>
      <c r="E36" s="156">
        <f t="shared" si="0"/>
        <v>0</v>
      </c>
      <c r="F36" s="156">
        <f t="shared" si="0"/>
        <v>0</v>
      </c>
      <c r="G36" s="156">
        <f t="shared" si="0"/>
        <v>0</v>
      </c>
      <c r="H36" s="156">
        <f t="shared" si="0"/>
        <v>0</v>
      </c>
      <c r="I36" s="156">
        <f t="shared" si="0"/>
        <v>0</v>
      </c>
      <c r="J36" s="156">
        <f t="shared" si="0"/>
        <v>0</v>
      </c>
      <c r="K36" s="156">
        <f t="shared" si="0"/>
        <v>0</v>
      </c>
      <c r="L36" s="156">
        <f t="shared" si="1"/>
        <v>0</v>
      </c>
      <c r="M36" s="156">
        <f t="shared" si="1"/>
        <v>0</v>
      </c>
      <c r="N36" s="156">
        <f t="shared" si="1"/>
        <v>0</v>
      </c>
      <c r="O36" s="156">
        <f t="shared" si="1"/>
        <v>0</v>
      </c>
      <c r="P36" s="156">
        <f t="shared" si="1"/>
        <v>0</v>
      </c>
      <c r="Q36" s="156">
        <f t="shared" si="1"/>
        <v>0</v>
      </c>
      <c r="R36" s="156">
        <f t="shared" si="1"/>
        <v>0</v>
      </c>
      <c r="S36" s="156">
        <f t="shared" si="1"/>
        <v>0</v>
      </c>
      <c r="T36" s="159">
        <f t="shared" si="6"/>
        <v>0</v>
      </c>
      <c r="U36" s="192"/>
      <c r="V36" s="156">
        <v>12</v>
      </c>
      <c r="W36" s="156">
        <f t="shared" si="2"/>
        <v>37500</v>
      </c>
      <c r="X36" s="156">
        <f t="shared" si="2"/>
        <v>50000</v>
      </c>
      <c r="Y36" s="156">
        <f t="shared" si="2"/>
        <v>0</v>
      </c>
      <c r="Z36" s="156">
        <f t="shared" si="2"/>
        <v>200000</v>
      </c>
      <c r="AA36" s="156">
        <f t="shared" si="2"/>
        <v>70000</v>
      </c>
      <c r="AB36" s="156">
        <f t="shared" si="2"/>
        <v>108000</v>
      </c>
      <c r="AC36" s="156">
        <f t="shared" si="2"/>
        <v>0</v>
      </c>
      <c r="AD36" s="156">
        <f t="shared" si="2"/>
        <v>0</v>
      </c>
      <c r="AE36" s="156">
        <f t="shared" si="2"/>
        <v>0</v>
      </c>
      <c r="AF36" s="156">
        <f t="shared" si="2"/>
        <v>0</v>
      </c>
      <c r="AG36" s="156">
        <f t="shared" si="2"/>
        <v>0</v>
      </c>
      <c r="AH36" s="156">
        <f t="shared" si="2"/>
        <v>0</v>
      </c>
      <c r="AI36" s="156">
        <f t="shared" si="2"/>
        <v>0</v>
      </c>
      <c r="AJ36" s="156">
        <f t="shared" si="2"/>
        <v>0</v>
      </c>
      <c r="AK36" s="156">
        <f t="shared" si="2"/>
        <v>6000</v>
      </c>
      <c r="AL36" s="156">
        <f t="shared" si="2"/>
        <v>30000</v>
      </c>
      <c r="AM36" s="156">
        <f t="shared" si="3"/>
        <v>0</v>
      </c>
      <c r="AN36" s="156">
        <f t="shared" si="3"/>
        <v>0</v>
      </c>
      <c r="AO36" s="159">
        <f t="shared" si="7"/>
        <v>501500</v>
      </c>
      <c r="AP36" s="192"/>
      <c r="AQ36" s="156">
        <v>12</v>
      </c>
      <c r="AR36" s="156">
        <f t="shared" si="4"/>
        <v>0</v>
      </c>
      <c r="AS36" s="156">
        <f t="shared" si="4"/>
        <v>0</v>
      </c>
      <c r="AT36" s="156">
        <f t="shared" si="4"/>
        <v>0</v>
      </c>
      <c r="AU36" s="156">
        <f t="shared" si="4"/>
        <v>0</v>
      </c>
      <c r="AV36" s="156">
        <f t="shared" si="4"/>
        <v>0</v>
      </c>
      <c r="AW36" s="156">
        <f t="shared" si="4"/>
        <v>0</v>
      </c>
      <c r="AX36" s="156">
        <f t="shared" si="4"/>
        <v>0</v>
      </c>
      <c r="AY36" s="156">
        <f t="shared" si="4"/>
        <v>0</v>
      </c>
      <c r="AZ36" s="156">
        <f t="shared" si="4"/>
        <v>0</v>
      </c>
      <c r="BA36" s="156">
        <f t="shared" si="4"/>
        <v>0</v>
      </c>
      <c r="BB36" s="156">
        <f t="shared" si="4"/>
        <v>0</v>
      </c>
      <c r="BC36" s="156">
        <f t="shared" si="4"/>
        <v>0</v>
      </c>
      <c r="BD36" s="156">
        <f t="shared" si="4"/>
        <v>0</v>
      </c>
      <c r="BE36" s="156">
        <f t="shared" si="4"/>
        <v>0</v>
      </c>
      <c r="BF36" s="156">
        <f t="shared" si="4"/>
        <v>0</v>
      </c>
      <c r="BG36" s="156">
        <f t="shared" si="4"/>
        <v>0</v>
      </c>
      <c r="BH36" s="156">
        <f t="shared" si="5"/>
        <v>0</v>
      </c>
      <c r="BI36" s="156">
        <f t="shared" si="5"/>
        <v>0</v>
      </c>
      <c r="BJ36" s="159">
        <f t="shared" si="8"/>
        <v>0</v>
      </c>
      <c r="BK36" s="220"/>
      <c r="BL36" s="220"/>
      <c r="BM36" s="220">
        <f t="shared" si="9"/>
        <v>501500</v>
      </c>
    </row>
    <row r="37" spans="1:65" x14ac:dyDescent="0.25">
      <c r="A37" s="156">
        <v>13</v>
      </c>
      <c r="B37" s="156">
        <f t="shared" si="0"/>
        <v>0</v>
      </c>
      <c r="C37" s="156">
        <f t="shared" si="0"/>
        <v>0</v>
      </c>
      <c r="D37" s="156">
        <f t="shared" si="0"/>
        <v>0</v>
      </c>
      <c r="E37" s="156">
        <f t="shared" si="0"/>
        <v>0</v>
      </c>
      <c r="F37" s="156">
        <f t="shared" si="0"/>
        <v>0</v>
      </c>
      <c r="G37" s="156">
        <f t="shared" si="0"/>
        <v>0</v>
      </c>
      <c r="H37" s="156">
        <f t="shared" si="0"/>
        <v>0</v>
      </c>
      <c r="I37" s="156">
        <f t="shared" si="0"/>
        <v>0</v>
      </c>
      <c r="J37" s="156">
        <f t="shared" si="0"/>
        <v>0</v>
      </c>
      <c r="K37" s="156">
        <f t="shared" si="0"/>
        <v>0</v>
      </c>
      <c r="L37" s="156">
        <f t="shared" si="1"/>
        <v>0</v>
      </c>
      <c r="M37" s="156">
        <f t="shared" si="1"/>
        <v>0</v>
      </c>
      <c r="N37" s="156">
        <f t="shared" si="1"/>
        <v>0</v>
      </c>
      <c r="O37" s="156">
        <f t="shared" si="1"/>
        <v>0</v>
      </c>
      <c r="P37" s="156">
        <f t="shared" si="1"/>
        <v>0</v>
      </c>
      <c r="Q37" s="156">
        <f t="shared" si="1"/>
        <v>0</v>
      </c>
      <c r="R37" s="156">
        <f t="shared" si="1"/>
        <v>0</v>
      </c>
      <c r="S37" s="156">
        <f t="shared" si="1"/>
        <v>0</v>
      </c>
      <c r="T37" s="159">
        <f t="shared" si="6"/>
        <v>0</v>
      </c>
      <c r="U37" s="192"/>
      <c r="V37" s="156">
        <v>13</v>
      </c>
      <c r="W37" s="156">
        <f t="shared" si="2"/>
        <v>37500</v>
      </c>
      <c r="X37" s="156">
        <f t="shared" si="2"/>
        <v>50000</v>
      </c>
      <c r="Y37" s="156">
        <f t="shared" si="2"/>
        <v>0</v>
      </c>
      <c r="Z37" s="156">
        <f t="shared" si="2"/>
        <v>200000</v>
      </c>
      <c r="AA37" s="156">
        <f t="shared" si="2"/>
        <v>70000</v>
      </c>
      <c r="AB37" s="156">
        <f t="shared" si="2"/>
        <v>108000</v>
      </c>
      <c r="AC37" s="156">
        <f t="shared" si="2"/>
        <v>0</v>
      </c>
      <c r="AD37" s="156">
        <f t="shared" si="2"/>
        <v>0</v>
      </c>
      <c r="AE37" s="156">
        <f t="shared" si="2"/>
        <v>0</v>
      </c>
      <c r="AF37" s="156">
        <f t="shared" si="2"/>
        <v>0</v>
      </c>
      <c r="AG37" s="156">
        <f t="shared" si="2"/>
        <v>0</v>
      </c>
      <c r="AH37" s="156">
        <f t="shared" si="2"/>
        <v>0</v>
      </c>
      <c r="AI37" s="156">
        <f t="shared" si="2"/>
        <v>0</v>
      </c>
      <c r="AJ37" s="156">
        <f t="shared" si="2"/>
        <v>0</v>
      </c>
      <c r="AK37" s="156">
        <f t="shared" si="2"/>
        <v>6000</v>
      </c>
      <c r="AL37" s="156">
        <f t="shared" si="3"/>
        <v>30000</v>
      </c>
      <c r="AM37" s="156">
        <f t="shared" si="3"/>
        <v>0</v>
      </c>
      <c r="AN37" s="156">
        <f t="shared" si="3"/>
        <v>0</v>
      </c>
      <c r="AO37" s="159">
        <f t="shared" si="7"/>
        <v>501500</v>
      </c>
      <c r="AP37" s="192"/>
      <c r="AQ37" s="156">
        <v>13</v>
      </c>
      <c r="AR37" s="156">
        <f t="shared" si="4"/>
        <v>0</v>
      </c>
      <c r="AS37" s="156">
        <f t="shared" si="4"/>
        <v>0</v>
      </c>
      <c r="AT37" s="156">
        <f t="shared" si="4"/>
        <v>0</v>
      </c>
      <c r="AU37" s="156">
        <f t="shared" si="4"/>
        <v>0</v>
      </c>
      <c r="AV37" s="156">
        <f t="shared" si="4"/>
        <v>0</v>
      </c>
      <c r="AW37" s="156">
        <f t="shared" si="4"/>
        <v>0</v>
      </c>
      <c r="AX37" s="156">
        <f t="shared" si="4"/>
        <v>0</v>
      </c>
      <c r="AY37" s="156">
        <f t="shared" si="4"/>
        <v>0</v>
      </c>
      <c r="AZ37" s="156">
        <f t="shared" si="4"/>
        <v>0</v>
      </c>
      <c r="BA37" s="156">
        <f t="shared" si="4"/>
        <v>0</v>
      </c>
      <c r="BB37" s="156">
        <f t="shared" si="4"/>
        <v>0</v>
      </c>
      <c r="BC37" s="156">
        <f t="shared" si="4"/>
        <v>0</v>
      </c>
      <c r="BD37" s="156">
        <f t="shared" si="4"/>
        <v>0</v>
      </c>
      <c r="BE37" s="156">
        <f t="shared" si="4"/>
        <v>0</v>
      </c>
      <c r="BF37" s="156">
        <f t="shared" si="4"/>
        <v>0</v>
      </c>
      <c r="BG37" s="156">
        <f t="shared" si="5"/>
        <v>0</v>
      </c>
      <c r="BH37" s="156">
        <f t="shared" si="5"/>
        <v>0</v>
      </c>
      <c r="BI37" s="156">
        <f t="shared" si="5"/>
        <v>0</v>
      </c>
      <c r="BJ37" s="159">
        <f t="shared" si="8"/>
        <v>0</v>
      </c>
      <c r="BK37" s="220"/>
      <c r="BL37" s="220"/>
      <c r="BM37" s="220">
        <f t="shared" si="9"/>
        <v>501500</v>
      </c>
    </row>
    <row r="38" spans="1:65" x14ac:dyDescent="0.25">
      <c r="A38" s="156">
        <v>14</v>
      </c>
      <c r="B38" s="156">
        <f t="shared" si="0"/>
        <v>0</v>
      </c>
      <c r="C38" s="156">
        <f t="shared" si="0"/>
        <v>0</v>
      </c>
      <c r="D38" s="156">
        <f t="shared" si="0"/>
        <v>0</v>
      </c>
      <c r="E38" s="156">
        <f t="shared" si="0"/>
        <v>0</v>
      </c>
      <c r="F38" s="156">
        <f t="shared" si="0"/>
        <v>0</v>
      </c>
      <c r="G38" s="156">
        <f t="shared" si="0"/>
        <v>0</v>
      </c>
      <c r="H38" s="156">
        <f t="shared" si="0"/>
        <v>0</v>
      </c>
      <c r="I38" s="156">
        <f t="shared" si="0"/>
        <v>0</v>
      </c>
      <c r="J38" s="156">
        <f t="shared" si="0"/>
        <v>0</v>
      </c>
      <c r="K38" s="156">
        <f t="shared" si="0"/>
        <v>0</v>
      </c>
      <c r="L38" s="156">
        <f t="shared" si="1"/>
        <v>0</v>
      </c>
      <c r="M38" s="156">
        <f t="shared" si="1"/>
        <v>0</v>
      </c>
      <c r="N38" s="156">
        <f t="shared" si="1"/>
        <v>0</v>
      </c>
      <c r="O38" s="156">
        <f t="shared" si="1"/>
        <v>0</v>
      </c>
      <c r="P38" s="156">
        <f t="shared" si="1"/>
        <v>0</v>
      </c>
      <c r="Q38" s="156">
        <f t="shared" si="1"/>
        <v>0</v>
      </c>
      <c r="R38" s="156">
        <f t="shared" si="1"/>
        <v>0</v>
      </c>
      <c r="S38" s="156">
        <f t="shared" si="1"/>
        <v>0</v>
      </c>
      <c r="T38" s="159">
        <f t="shared" si="6"/>
        <v>0</v>
      </c>
      <c r="U38" s="192"/>
      <c r="V38" s="156">
        <v>14</v>
      </c>
      <c r="W38" s="156">
        <f t="shared" si="2"/>
        <v>37500</v>
      </c>
      <c r="X38" s="156">
        <f t="shared" si="2"/>
        <v>50000</v>
      </c>
      <c r="Y38" s="156">
        <f t="shared" si="2"/>
        <v>0</v>
      </c>
      <c r="Z38" s="156">
        <f t="shared" si="2"/>
        <v>200000</v>
      </c>
      <c r="AA38" s="156">
        <f t="shared" si="2"/>
        <v>70000</v>
      </c>
      <c r="AB38" s="156">
        <f t="shared" si="2"/>
        <v>108000</v>
      </c>
      <c r="AC38" s="156">
        <f t="shared" si="2"/>
        <v>0</v>
      </c>
      <c r="AD38" s="156">
        <f t="shared" si="2"/>
        <v>0</v>
      </c>
      <c r="AE38" s="156">
        <f t="shared" si="2"/>
        <v>0</v>
      </c>
      <c r="AF38" s="156">
        <f t="shared" si="2"/>
        <v>0</v>
      </c>
      <c r="AG38" s="156">
        <f t="shared" si="2"/>
        <v>0</v>
      </c>
      <c r="AH38" s="156">
        <f t="shared" si="2"/>
        <v>0</v>
      </c>
      <c r="AI38" s="156">
        <f t="shared" si="2"/>
        <v>0</v>
      </c>
      <c r="AJ38" s="156">
        <f t="shared" si="2"/>
        <v>0</v>
      </c>
      <c r="AK38" s="156">
        <f t="shared" si="2"/>
        <v>6000</v>
      </c>
      <c r="AL38" s="156">
        <f t="shared" si="3"/>
        <v>30000</v>
      </c>
      <c r="AM38" s="156">
        <f t="shared" si="3"/>
        <v>0</v>
      </c>
      <c r="AN38" s="156">
        <f t="shared" si="3"/>
        <v>0</v>
      </c>
      <c r="AO38" s="159">
        <f t="shared" si="7"/>
        <v>501500</v>
      </c>
      <c r="AP38" s="192"/>
      <c r="AQ38" s="156">
        <v>14</v>
      </c>
      <c r="AR38" s="156">
        <f t="shared" si="4"/>
        <v>0</v>
      </c>
      <c r="AS38" s="156">
        <f t="shared" si="4"/>
        <v>0</v>
      </c>
      <c r="AT38" s="156">
        <f t="shared" si="4"/>
        <v>0</v>
      </c>
      <c r="AU38" s="156">
        <f t="shared" si="4"/>
        <v>0</v>
      </c>
      <c r="AV38" s="156">
        <f t="shared" si="4"/>
        <v>0</v>
      </c>
      <c r="AW38" s="156">
        <f t="shared" si="4"/>
        <v>0</v>
      </c>
      <c r="AX38" s="156">
        <f t="shared" si="4"/>
        <v>0</v>
      </c>
      <c r="AY38" s="156">
        <f t="shared" si="4"/>
        <v>0</v>
      </c>
      <c r="AZ38" s="156">
        <f t="shared" si="4"/>
        <v>0</v>
      </c>
      <c r="BA38" s="156">
        <f t="shared" si="4"/>
        <v>0</v>
      </c>
      <c r="BB38" s="156">
        <f t="shared" si="4"/>
        <v>0</v>
      </c>
      <c r="BC38" s="156">
        <f t="shared" si="4"/>
        <v>0</v>
      </c>
      <c r="BD38" s="156">
        <f t="shared" si="4"/>
        <v>0</v>
      </c>
      <c r="BE38" s="156">
        <f t="shared" si="4"/>
        <v>0</v>
      </c>
      <c r="BF38" s="156">
        <f t="shared" si="4"/>
        <v>0</v>
      </c>
      <c r="BG38" s="156">
        <f t="shared" si="5"/>
        <v>0</v>
      </c>
      <c r="BH38" s="156">
        <f t="shared" si="5"/>
        <v>0</v>
      </c>
      <c r="BI38" s="156">
        <f t="shared" si="5"/>
        <v>0</v>
      </c>
      <c r="BJ38" s="159">
        <f t="shared" si="8"/>
        <v>0</v>
      </c>
      <c r="BK38" s="220"/>
      <c r="BL38" s="220"/>
      <c r="BM38" s="220">
        <f t="shared" si="9"/>
        <v>501500</v>
      </c>
    </row>
    <row r="39" spans="1:65" x14ac:dyDescent="0.25">
      <c r="A39" s="156">
        <v>15</v>
      </c>
      <c r="B39" s="156">
        <f t="shared" si="0"/>
        <v>0</v>
      </c>
      <c r="C39" s="156">
        <f t="shared" si="0"/>
        <v>0</v>
      </c>
      <c r="D39" s="156">
        <f t="shared" si="0"/>
        <v>0</v>
      </c>
      <c r="E39" s="156">
        <f t="shared" si="0"/>
        <v>0</v>
      </c>
      <c r="F39" s="156">
        <f t="shared" si="0"/>
        <v>0</v>
      </c>
      <c r="G39" s="156">
        <f t="shared" si="0"/>
        <v>0</v>
      </c>
      <c r="H39" s="156">
        <f t="shared" si="0"/>
        <v>0</v>
      </c>
      <c r="I39" s="156">
        <f t="shared" si="0"/>
        <v>0</v>
      </c>
      <c r="J39" s="156">
        <f t="shared" si="0"/>
        <v>0</v>
      </c>
      <c r="K39" s="156">
        <f t="shared" si="0"/>
        <v>0</v>
      </c>
      <c r="L39" s="156">
        <f t="shared" si="1"/>
        <v>0</v>
      </c>
      <c r="M39" s="156">
        <f t="shared" si="1"/>
        <v>0</v>
      </c>
      <c r="N39" s="156">
        <f t="shared" si="1"/>
        <v>0</v>
      </c>
      <c r="O39" s="156">
        <f t="shared" si="1"/>
        <v>0</v>
      </c>
      <c r="P39" s="156">
        <f t="shared" si="1"/>
        <v>0</v>
      </c>
      <c r="Q39" s="156">
        <f t="shared" si="1"/>
        <v>0</v>
      </c>
      <c r="R39" s="156">
        <f t="shared" si="1"/>
        <v>0</v>
      </c>
      <c r="S39" s="156">
        <f t="shared" si="1"/>
        <v>0</v>
      </c>
      <c r="T39" s="159">
        <f t="shared" si="6"/>
        <v>0</v>
      </c>
      <c r="U39" s="192"/>
      <c r="V39" s="156">
        <v>15</v>
      </c>
      <c r="W39" s="156">
        <f t="shared" si="2"/>
        <v>37500</v>
      </c>
      <c r="X39" s="156">
        <f t="shared" si="2"/>
        <v>50000</v>
      </c>
      <c r="Y39" s="156">
        <f t="shared" si="2"/>
        <v>0</v>
      </c>
      <c r="Z39" s="156">
        <f t="shared" si="2"/>
        <v>200000</v>
      </c>
      <c r="AA39" s="156">
        <f t="shared" si="2"/>
        <v>70000</v>
      </c>
      <c r="AB39" s="156">
        <f t="shared" si="2"/>
        <v>108000</v>
      </c>
      <c r="AC39" s="156">
        <f t="shared" si="2"/>
        <v>0</v>
      </c>
      <c r="AD39" s="156">
        <f t="shared" si="2"/>
        <v>0</v>
      </c>
      <c r="AE39" s="156">
        <f t="shared" si="2"/>
        <v>0</v>
      </c>
      <c r="AF39" s="156">
        <f t="shared" si="2"/>
        <v>0</v>
      </c>
      <c r="AG39" s="156">
        <f t="shared" si="2"/>
        <v>0</v>
      </c>
      <c r="AH39" s="156">
        <f t="shared" si="2"/>
        <v>0</v>
      </c>
      <c r="AI39" s="156">
        <f t="shared" si="2"/>
        <v>0</v>
      </c>
      <c r="AJ39" s="156">
        <f t="shared" si="2"/>
        <v>0</v>
      </c>
      <c r="AK39" s="156">
        <f t="shared" si="2"/>
        <v>6000</v>
      </c>
      <c r="AL39" s="156">
        <f t="shared" si="3"/>
        <v>30000</v>
      </c>
      <c r="AM39" s="156">
        <f t="shared" si="3"/>
        <v>0</v>
      </c>
      <c r="AN39" s="156">
        <f t="shared" si="3"/>
        <v>0</v>
      </c>
      <c r="AO39" s="159">
        <f t="shared" si="7"/>
        <v>501500</v>
      </c>
      <c r="AP39" s="192"/>
      <c r="AQ39" s="156">
        <v>15</v>
      </c>
      <c r="AR39" s="156">
        <f t="shared" si="4"/>
        <v>0</v>
      </c>
      <c r="AS39" s="156">
        <f t="shared" si="4"/>
        <v>0</v>
      </c>
      <c r="AT39" s="156">
        <f t="shared" si="4"/>
        <v>0</v>
      </c>
      <c r="AU39" s="156">
        <f t="shared" si="4"/>
        <v>0</v>
      </c>
      <c r="AV39" s="156">
        <f t="shared" si="4"/>
        <v>0</v>
      </c>
      <c r="AW39" s="156">
        <f t="shared" si="4"/>
        <v>0</v>
      </c>
      <c r="AX39" s="156">
        <f t="shared" si="4"/>
        <v>0</v>
      </c>
      <c r="AY39" s="156">
        <f t="shared" si="4"/>
        <v>0</v>
      </c>
      <c r="AZ39" s="156">
        <f t="shared" si="4"/>
        <v>0</v>
      </c>
      <c r="BA39" s="156">
        <f t="shared" si="4"/>
        <v>0</v>
      </c>
      <c r="BB39" s="156">
        <f t="shared" si="4"/>
        <v>0</v>
      </c>
      <c r="BC39" s="156">
        <f t="shared" si="4"/>
        <v>0</v>
      </c>
      <c r="BD39" s="156">
        <f t="shared" si="4"/>
        <v>0</v>
      </c>
      <c r="BE39" s="156">
        <f t="shared" si="4"/>
        <v>0</v>
      </c>
      <c r="BF39" s="156">
        <f t="shared" si="4"/>
        <v>0</v>
      </c>
      <c r="BG39" s="156">
        <f t="shared" si="5"/>
        <v>0</v>
      </c>
      <c r="BH39" s="156">
        <f t="shared" si="5"/>
        <v>0</v>
      </c>
      <c r="BI39" s="156">
        <f t="shared" si="5"/>
        <v>0</v>
      </c>
      <c r="BJ39" s="159">
        <f t="shared" si="8"/>
        <v>0</v>
      </c>
      <c r="BK39" s="220"/>
      <c r="BL39" s="220"/>
      <c r="BM39" s="220">
        <f t="shared" si="9"/>
        <v>501500</v>
      </c>
    </row>
    <row r="40" spans="1:65" x14ac:dyDescent="0.25">
      <c r="A40" s="156">
        <v>16</v>
      </c>
      <c r="B40" s="156">
        <f t="shared" si="0"/>
        <v>0</v>
      </c>
      <c r="C40" s="156">
        <f t="shared" si="0"/>
        <v>0</v>
      </c>
      <c r="D40" s="156">
        <f t="shared" si="0"/>
        <v>0</v>
      </c>
      <c r="E40" s="156">
        <f t="shared" si="0"/>
        <v>0</v>
      </c>
      <c r="F40" s="156">
        <f t="shared" si="0"/>
        <v>0</v>
      </c>
      <c r="G40" s="156">
        <f t="shared" si="0"/>
        <v>0</v>
      </c>
      <c r="H40" s="156">
        <f t="shared" si="0"/>
        <v>0</v>
      </c>
      <c r="I40" s="156">
        <f t="shared" si="0"/>
        <v>0</v>
      </c>
      <c r="J40" s="156">
        <f t="shared" si="0"/>
        <v>0</v>
      </c>
      <c r="K40" s="156">
        <f t="shared" si="0"/>
        <v>0</v>
      </c>
      <c r="L40" s="156">
        <f t="shared" si="1"/>
        <v>0</v>
      </c>
      <c r="M40" s="156">
        <f t="shared" si="1"/>
        <v>0</v>
      </c>
      <c r="N40" s="156">
        <f t="shared" si="1"/>
        <v>0</v>
      </c>
      <c r="O40" s="156">
        <f t="shared" si="1"/>
        <v>0</v>
      </c>
      <c r="P40" s="156">
        <f t="shared" si="1"/>
        <v>0</v>
      </c>
      <c r="Q40" s="156">
        <f t="shared" si="1"/>
        <v>0</v>
      </c>
      <c r="R40" s="156">
        <f t="shared" si="1"/>
        <v>0</v>
      </c>
      <c r="S40" s="156">
        <f t="shared" si="1"/>
        <v>0</v>
      </c>
      <c r="T40" s="159">
        <f t="shared" si="6"/>
        <v>0</v>
      </c>
      <c r="U40" s="192"/>
      <c r="V40" s="156">
        <v>16</v>
      </c>
      <c r="W40" s="156">
        <f t="shared" si="2"/>
        <v>37500</v>
      </c>
      <c r="X40" s="156">
        <f t="shared" si="2"/>
        <v>50000</v>
      </c>
      <c r="Y40" s="156">
        <f t="shared" si="2"/>
        <v>0</v>
      </c>
      <c r="Z40" s="156">
        <f t="shared" si="2"/>
        <v>200000</v>
      </c>
      <c r="AA40" s="156">
        <f t="shared" si="2"/>
        <v>70000</v>
      </c>
      <c r="AB40" s="156">
        <f t="shared" si="2"/>
        <v>108000</v>
      </c>
      <c r="AC40" s="156">
        <f t="shared" si="2"/>
        <v>0</v>
      </c>
      <c r="AD40" s="156">
        <f t="shared" si="2"/>
        <v>0</v>
      </c>
      <c r="AE40" s="156">
        <f t="shared" si="2"/>
        <v>0</v>
      </c>
      <c r="AF40" s="156">
        <f t="shared" si="2"/>
        <v>0</v>
      </c>
      <c r="AG40" s="156">
        <f t="shared" si="2"/>
        <v>0</v>
      </c>
      <c r="AH40" s="156">
        <f t="shared" si="2"/>
        <v>0</v>
      </c>
      <c r="AI40" s="156">
        <f t="shared" si="2"/>
        <v>0</v>
      </c>
      <c r="AJ40" s="156">
        <f t="shared" si="2"/>
        <v>0</v>
      </c>
      <c r="AK40" s="156">
        <f t="shared" si="2"/>
        <v>6000</v>
      </c>
      <c r="AL40" s="156">
        <f t="shared" si="3"/>
        <v>30000</v>
      </c>
      <c r="AM40" s="156">
        <f t="shared" si="3"/>
        <v>0</v>
      </c>
      <c r="AN40" s="156">
        <f t="shared" si="3"/>
        <v>0</v>
      </c>
      <c r="AO40" s="159">
        <f t="shared" si="7"/>
        <v>501500</v>
      </c>
      <c r="AP40" s="192"/>
      <c r="AQ40" s="156">
        <v>16</v>
      </c>
      <c r="AR40" s="156">
        <f t="shared" si="4"/>
        <v>0</v>
      </c>
      <c r="AS40" s="156">
        <f t="shared" si="4"/>
        <v>0</v>
      </c>
      <c r="AT40" s="156">
        <f t="shared" si="4"/>
        <v>0</v>
      </c>
      <c r="AU40" s="156">
        <f t="shared" si="4"/>
        <v>0</v>
      </c>
      <c r="AV40" s="156">
        <f t="shared" si="4"/>
        <v>0</v>
      </c>
      <c r="AW40" s="156">
        <f t="shared" si="4"/>
        <v>0</v>
      </c>
      <c r="AX40" s="156">
        <f t="shared" si="4"/>
        <v>0</v>
      </c>
      <c r="AY40" s="156">
        <f t="shared" si="4"/>
        <v>0</v>
      </c>
      <c r="AZ40" s="156">
        <f t="shared" si="4"/>
        <v>0</v>
      </c>
      <c r="BA40" s="156">
        <f t="shared" si="4"/>
        <v>0</v>
      </c>
      <c r="BB40" s="156">
        <f t="shared" si="4"/>
        <v>0</v>
      </c>
      <c r="BC40" s="156">
        <f t="shared" si="4"/>
        <v>0</v>
      </c>
      <c r="BD40" s="156">
        <f t="shared" si="4"/>
        <v>0</v>
      </c>
      <c r="BE40" s="156">
        <f t="shared" si="4"/>
        <v>0</v>
      </c>
      <c r="BF40" s="156">
        <f t="shared" si="4"/>
        <v>0</v>
      </c>
      <c r="BG40" s="156">
        <f t="shared" si="5"/>
        <v>0</v>
      </c>
      <c r="BH40" s="156">
        <f t="shared" si="5"/>
        <v>0</v>
      </c>
      <c r="BI40" s="156">
        <f t="shared" si="5"/>
        <v>0</v>
      </c>
      <c r="BJ40" s="159">
        <f t="shared" si="8"/>
        <v>0</v>
      </c>
      <c r="BK40" s="220"/>
      <c r="BL40" s="220"/>
      <c r="BM40" s="220">
        <f t="shared" si="9"/>
        <v>501500</v>
      </c>
    </row>
    <row r="41" spans="1:65" x14ac:dyDescent="0.25">
      <c r="A41" s="156">
        <v>17</v>
      </c>
      <c r="B41" s="156">
        <f t="shared" ref="B41:Q49" si="10">IF($A41&lt;B$18,0,IF($A41=B$18,B$17,IF($A41&gt;(((B$19-1)*B$20)+B$18),0,IF(ROUND(($A41-B$18)/B$20,0)=ROUND(($A41-B$18)/B$20,1),B$17,0))))</f>
        <v>0</v>
      </c>
      <c r="C41" s="156">
        <f t="shared" si="10"/>
        <v>0</v>
      </c>
      <c r="D41" s="156">
        <f t="shared" si="10"/>
        <v>0</v>
      </c>
      <c r="E41" s="156">
        <f t="shared" si="10"/>
        <v>0</v>
      </c>
      <c r="F41" s="156">
        <f t="shared" si="10"/>
        <v>0</v>
      </c>
      <c r="G41" s="156">
        <f t="shared" si="10"/>
        <v>0</v>
      </c>
      <c r="H41" s="156">
        <f t="shared" si="10"/>
        <v>0</v>
      </c>
      <c r="I41" s="156">
        <f t="shared" si="10"/>
        <v>0</v>
      </c>
      <c r="J41" s="156">
        <f t="shared" si="10"/>
        <v>0</v>
      </c>
      <c r="K41" s="156">
        <f t="shared" si="10"/>
        <v>0</v>
      </c>
      <c r="L41" s="156">
        <f t="shared" si="10"/>
        <v>0</v>
      </c>
      <c r="M41" s="156">
        <f t="shared" si="10"/>
        <v>0</v>
      </c>
      <c r="N41" s="156">
        <f t="shared" si="10"/>
        <v>0</v>
      </c>
      <c r="O41" s="156">
        <f t="shared" si="10"/>
        <v>0</v>
      </c>
      <c r="P41" s="156">
        <f t="shared" si="10"/>
        <v>0</v>
      </c>
      <c r="Q41" s="156">
        <f t="shared" si="10"/>
        <v>0</v>
      </c>
      <c r="R41" s="156">
        <f t="shared" ref="L41:S49" si="11">IF($A41&lt;R$18,0,IF($A41=R$18,R$17,IF($A41&gt;(((R$19-1)*R$20)+R$18),0,IF(ROUND(($A41-R$18)/R$20,0)=ROUND(($A41-R$18)/R$20,1),R$17,0))))</f>
        <v>0</v>
      </c>
      <c r="S41" s="156">
        <f t="shared" si="11"/>
        <v>0</v>
      </c>
      <c r="T41" s="159">
        <f t="shared" si="6"/>
        <v>0</v>
      </c>
      <c r="U41" s="192"/>
      <c r="V41" s="156">
        <v>17</v>
      </c>
      <c r="W41" s="156">
        <f t="shared" ref="W41:AL49" si="12">IF($A41&lt;W$18,0,IF($A41=W$18,W$17,IF($A41&gt;(((W$19-1)*W$20)+W$18),0,IF(ROUND(($A41-W$18)/W$20,0)=ROUND(($A41-W$18)/W$20,1),W$17,0))))</f>
        <v>37500</v>
      </c>
      <c r="X41" s="156">
        <f t="shared" si="12"/>
        <v>50000</v>
      </c>
      <c r="Y41" s="156">
        <f t="shared" si="12"/>
        <v>0</v>
      </c>
      <c r="Z41" s="156">
        <f t="shared" si="12"/>
        <v>200000</v>
      </c>
      <c r="AA41" s="156">
        <f t="shared" si="12"/>
        <v>70000</v>
      </c>
      <c r="AB41" s="156">
        <f t="shared" si="12"/>
        <v>108000</v>
      </c>
      <c r="AC41" s="156">
        <f t="shared" si="12"/>
        <v>0</v>
      </c>
      <c r="AD41" s="156">
        <f t="shared" si="12"/>
        <v>0</v>
      </c>
      <c r="AE41" s="156">
        <f t="shared" si="12"/>
        <v>0</v>
      </c>
      <c r="AF41" s="156">
        <f t="shared" si="12"/>
        <v>0</v>
      </c>
      <c r="AG41" s="156">
        <f t="shared" si="12"/>
        <v>0</v>
      </c>
      <c r="AH41" s="156">
        <f t="shared" si="12"/>
        <v>0</v>
      </c>
      <c r="AI41" s="156">
        <f t="shared" si="12"/>
        <v>0</v>
      </c>
      <c r="AJ41" s="156">
        <f t="shared" si="12"/>
        <v>0</v>
      </c>
      <c r="AK41" s="156">
        <f t="shared" si="12"/>
        <v>6000</v>
      </c>
      <c r="AL41" s="156">
        <f t="shared" si="12"/>
        <v>30000</v>
      </c>
      <c r="AM41" s="156">
        <f t="shared" ref="AL41:AN49" si="13">IF($A41&lt;AM$18,0,IF($A41=AM$18,AM$17,IF($A41&gt;(((AM$19-1)*AM$20)+AM$18),0,IF(ROUND(($A41-AM$18)/AM$20,0)=ROUND(($A41-AM$18)/AM$20,1),AM$17,0))))</f>
        <v>0</v>
      </c>
      <c r="AN41" s="156">
        <f t="shared" si="13"/>
        <v>0</v>
      </c>
      <c r="AO41" s="159">
        <f t="shared" si="7"/>
        <v>501500</v>
      </c>
      <c r="AP41" s="192"/>
      <c r="AQ41" s="156">
        <v>17</v>
      </c>
      <c r="AR41" s="156">
        <f t="shared" ref="AR41:BG49" si="14">IF($A41&lt;AR$18,0,IF($A41=AR$18,AR$17,IF($A41&gt;(((AR$19-1)*AR$20)+AR$18),0,IF(ROUND(($A41-AR$18)/AR$20,0)=ROUND(($A41-AR$18)/AR$20,1),AR$17,0))))</f>
        <v>0</v>
      </c>
      <c r="AS41" s="156">
        <f t="shared" si="14"/>
        <v>0</v>
      </c>
      <c r="AT41" s="156">
        <f t="shared" si="14"/>
        <v>0</v>
      </c>
      <c r="AU41" s="156">
        <f t="shared" si="14"/>
        <v>0</v>
      </c>
      <c r="AV41" s="156">
        <f t="shared" si="14"/>
        <v>0</v>
      </c>
      <c r="AW41" s="156">
        <f t="shared" si="14"/>
        <v>0</v>
      </c>
      <c r="AX41" s="156">
        <f t="shared" si="14"/>
        <v>0</v>
      </c>
      <c r="AY41" s="156">
        <f t="shared" si="14"/>
        <v>0</v>
      </c>
      <c r="AZ41" s="156">
        <f t="shared" si="14"/>
        <v>0</v>
      </c>
      <c r="BA41" s="156">
        <f t="shared" si="14"/>
        <v>0</v>
      </c>
      <c r="BB41" s="156">
        <f t="shared" si="14"/>
        <v>0</v>
      </c>
      <c r="BC41" s="156">
        <f t="shared" si="14"/>
        <v>0</v>
      </c>
      <c r="BD41" s="156">
        <f t="shared" si="14"/>
        <v>0</v>
      </c>
      <c r="BE41" s="156">
        <f t="shared" si="14"/>
        <v>0</v>
      </c>
      <c r="BF41" s="156">
        <f t="shared" si="14"/>
        <v>0</v>
      </c>
      <c r="BG41" s="156">
        <f t="shared" si="14"/>
        <v>0</v>
      </c>
      <c r="BH41" s="156">
        <f t="shared" ref="BG41:BI49" si="15">IF($A41&lt;BH$18,0,IF($A41=BH$18,BH$17,IF($A41&gt;(((BH$19-1)*BH$20)+BH$18),0,IF(ROUND(($A41-BH$18)/BH$20,0)=ROUND(($A41-BH$18)/BH$20,1),BH$17,0))))</f>
        <v>0</v>
      </c>
      <c r="BI41" s="156">
        <f t="shared" si="15"/>
        <v>0</v>
      </c>
      <c r="BJ41" s="159">
        <f t="shared" si="8"/>
        <v>0</v>
      </c>
      <c r="BK41" s="220"/>
      <c r="BL41" s="220"/>
      <c r="BM41" s="220">
        <f t="shared" si="9"/>
        <v>501500</v>
      </c>
    </row>
    <row r="42" spans="1:65" x14ac:dyDescent="0.25">
      <c r="A42" s="156">
        <v>18</v>
      </c>
      <c r="B42" s="156">
        <f t="shared" si="10"/>
        <v>0</v>
      </c>
      <c r="C42" s="156">
        <f t="shared" si="10"/>
        <v>0</v>
      </c>
      <c r="D42" s="156">
        <f t="shared" si="10"/>
        <v>0</v>
      </c>
      <c r="E42" s="156">
        <f t="shared" si="10"/>
        <v>0</v>
      </c>
      <c r="F42" s="156">
        <f t="shared" si="10"/>
        <v>0</v>
      </c>
      <c r="G42" s="156">
        <f t="shared" si="10"/>
        <v>0</v>
      </c>
      <c r="H42" s="156">
        <f t="shared" si="10"/>
        <v>0</v>
      </c>
      <c r="I42" s="156">
        <f t="shared" si="10"/>
        <v>0</v>
      </c>
      <c r="J42" s="156">
        <f t="shared" si="10"/>
        <v>0</v>
      </c>
      <c r="K42" s="156">
        <f t="shared" si="10"/>
        <v>0</v>
      </c>
      <c r="L42" s="156">
        <f t="shared" si="11"/>
        <v>0</v>
      </c>
      <c r="M42" s="156">
        <f t="shared" si="11"/>
        <v>0</v>
      </c>
      <c r="N42" s="156">
        <f t="shared" si="11"/>
        <v>0</v>
      </c>
      <c r="O42" s="156">
        <f t="shared" si="11"/>
        <v>0</v>
      </c>
      <c r="P42" s="156">
        <f t="shared" si="11"/>
        <v>0</v>
      </c>
      <c r="Q42" s="156">
        <f t="shared" si="11"/>
        <v>0</v>
      </c>
      <c r="R42" s="156">
        <f t="shared" si="11"/>
        <v>0</v>
      </c>
      <c r="S42" s="156">
        <f t="shared" si="11"/>
        <v>0</v>
      </c>
      <c r="T42" s="159">
        <f t="shared" si="6"/>
        <v>0</v>
      </c>
      <c r="U42" s="192"/>
      <c r="V42" s="156">
        <v>18</v>
      </c>
      <c r="W42" s="156">
        <f t="shared" si="12"/>
        <v>37500</v>
      </c>
      <c r="X42" s="156">
        <f t="shared" si="12"/>
        <v>50000</v>
      </c>
      <c r="Y42" s="156">
        <f t="shared" si="12"/>
        <v>0</v>
      </c>
      <c r="Z42" s="156">
        <f t="shared" si="12"/>
        <v>200000</v>
      </c>
      <c r="AA42" s="156">
        <f t="shared" si="12"/>
        <v>70000</v>
      </c>
      <c r="AB42" s="156">
        <f t="shared" si="12"/>
        <v>108000</v>
      </c>
      <c r="AC42" s="156">
        <f t="shared" si="12"/>
        <v>0</v>
      </c>
      <c r="AD42" s="156">
        <f t="shared" si="12"/>
        <v>0</v>
      </c>
      <c r="AE42" s="156">
        <f t="shared" si="12"/>
        <v>0</v>
      </c>
      <c r="AF42" s="156">
        <f t="shared" si="12"/>
        <v>0</v>
      </c>
      <c r="AG42" s="156">
        <f t="shared" si="12"/>
        <v>0</v>
      </c>
      <c r="AH42" s="156">
        <f t="shared" si="12"/>
        <v>0</v>
      </c>
      <c r="AI42" s="156">
        <f t="shared" si="12"/>
        <v>0</v>
      </c>
      <c r="AJ42" s="156">
        <f t="shared" si="12"/>
        <v>0</v>
      </c>
      <c r="AK42" s="156">
        <f t="shared" si="12"/>
        <v>6000</v>
      </c>
      <c r="AL42" s="156">
        <f t="shared" si="13"/>
        <v>30000</v>
      </c>
      <c r="AM42" s="156">
        <f t="shared" si="13"/>
        <v>0</v>
      </c>
      <c r="AN42" s="156">
        <f t="shared" si="13"/>
        <v>0</v>
      </c>
      <c r="AO42" s="159">
        <f t="shared" si="7"/>
        <v>501500</v>
      </c>
      <c r="AP42" s="192"/>
      <c r="AQ42" s="156">
        <v>18</v>
      </c>
      <c r="AR42" s="156">
        <f t="shared" si="14"/>
        <v>0</v>
      </c>
      <c r="AS42" s="156">
        <f t="shared" si="14"/>
        <v>0</v>
      </c>
      <c r="AT42" s="156">
        <f t="shared" si="14"/>
        <v>0</v>
      </c>
      <c r="AU42" s="156">
        <f t="shared" si="14"/>
        <v>0</v>
      </c>
      <c r="AV42" s="156">
        <f t="shared" si="14"/>
        <v>0</v>
      </c>
      <c r="AW42" s="156">
        <f t="shared" si="14"/>
        <v>0</v>
      </c>
      <c r="AX42" s="156">
        <f t="shared" si="14"/>
        <v>0</v>
      </c>
      <c r="AY42" s="156">
        <f t="shared" si="14"/>
        <v>0</v>
      </c>
      <c r="AZ42" s="156">
        <f t="shared" si="14"/>
        <v>0</v>
      </c>
      <c r="BA42" s="156">
        <f t="shared" si="14"/>
        <v>0</v>
      </c>
      <c r="BB42" s="156">
        <f t="shared" si="14"/>
        <v>0</v>
      </c>
      <c r="BC42" s="156">
        <f t="shared" si="14"/>
        <v>0</v>
      </c>
      <c r="BD42" s="156">
        <f t="shared" si="14"/>
        <v>0</v>
      </c>
      <c r="BE42" s="156">
        <f t="shared" si="14"/>
        <v>0</v>
      </c>
      <c r="BF42" s="156">
        <f t="shared" si="14"/>
        <v>0</v>
      </c>
      <c r="BG42" s="156">
        <f t="shared" si="15"/>
        <v>0</v>
      </c>
      <c r="BH42" s="156">
        <f t="shared" si="15"/>
        <v>0</v>
      </c>
      <c r="BI42" s="156">
        <f t="shared" si="15"/>
        <v>0</v>
      </c>
      <c r="BJ42" s="159">
        <f t="shared" si="8"/>
        <v>0</v>
      </c>
      <c r="BK42" s="220"/>
      <c r="BL42" s="220"/>
      <c r="BM42" s="220">
        <f t="shared" si="9"/>
        <v>501500</v>
      </c>
    </row>
    <row r="43" spans="1:65" x14ac:dyDescent="0.25">
      <c r="A43" s="156">
        <v>19</v>
      </c>
      <c r="B43" s="156">
        <f t="shared" si="10"/>
        <v>0</v>
      </c>
      <c r="C43" s="156">
        <f t="shared" si="10"/>
        <v>0</v>
      </c>
      <c r="D43" s="156">
        <f t="shared" si="10"/>
        <v>0</v>
      </c>
      <c r="E43" s="156">
        <f t="shared" si="10"/>
        <v>0</v>
      </c>
      <c r="F43" s="156">
        <f t="shared" si="10"/>
        <v>0</v>
      </c>
      <c r="G43" s="156">
        <f t="shared" si="10"/>
        <v>0</v>
      </c>
      <c r="H43" s="156">
        <f t="shared" si="10"/>
        <v>0</v>
      </c>
      <c r="I43" s="156">
        <f t="shared" si="10"/>
        <v>0</v>
      </c>
      <c r="J43" s="156">
        <f t="shared" si="10"/>
        <v>0</v>
      </c>
      <c r="K43" s="156">
        <f t="shared" si="10"/>
        <v>0</v>
      </c>
      <c r="L43" s="156">
        <f t="shared" si="11"/>
        <v>0</v>
      </c>
      <c r="M43" s="156">
        <f t="shared" si="11"/>
        <v>0</v>
      </c>
      <c r="N43" s="156">
        <f t="shared" si="11"/>
        <v>0</v>
      </c>
      <c r="O43" s="156">
        <f t="shared" si="11"/>
        <v>0</v>
      </c>
      <c r="P43" s="156">
        <f t="shared" si="11"/>
        <v>0</v>
      </c>
      <c r="Q43" s="156">
        <f t="shared" si="11"/>
        <v>0</v>
      </c>
      <c r="R43" s="156">
        <f t="shared" si="11"/>
        <v>0</v>
      </c>
      <c r="S43" s="156">
        <f t="shared" si="11"/>
        <v>0</v>
      </c>
      <c r="T43" s="159">
        <f t="shared" si="6"/>
        <v>0</v>
      </c>
      <c r="U43" s="192"/>
      <c r="V43" s="156">
        <v>19</v>
      </c>
      <c r="W43" s="156">
        <f t="shared" si="12"/>
        <v>37500</v>
      </c>
      <c r="X43" s="156">
        <f t="shared" si="12"/>
        <v>50000</v>
      </c>
      <c r="Y43" s="156">
        <f t="shared" si="12"/>
        <v>0</v>
      </c>
      <c r="Z43" s="156">
        <f t="shared" si="12"/>
        <v>200000</v>
      </c>
      <c r="AA43" s="156">
        <f t="shared" si="12"/>
        <v>70000</v>
      </c>
      <c r="AB43" s="156">
        <f t="shared" si="12"/>
        <v>108000</v>
      </c>
      <c r="AC43" s="156">
        <f t="shared" si="12"/>
        <v>0</v>
      </c>
      <c r="AD43" s="156">
        <f t="shared" si="12"/>
        <v>0</v>
      </c>
      <c r="AE43" s="156">
        <f t="shared" si="12"/>
        <v>0</v>
      </c>
      <c r="AF43" s="156">
        <f t="shared" si="12"/>
        <v>0</v>
      </c>
      <c r="AG43" s="156">
        <f t="shared" si="12"/>
        <v>0</v>
      </c>
      <c r="AH43" s="156">
        <f t="shared" si="12"/>
        <v>0</v>
      </c>
      <c r="AI43" s="156">
        <f t="shared" si="12"/>
        <v>0</v>
      </c>
      <c r="AJ43" s="156">
        <f t="shared" si="12"/>
        <v>0</v>
      </c>
      <c r="AK43" s="156">
        <f t="shared" si="12"/>
        <v>6000</v>
      </c>
      <c r="AL43" s="156">
        <f t="shared" si="13"/>
        <v>30000</v>
      </c>
      <c r="AM43" s="156">
        <f t="shared" si="13"/>
        <v>0</v>
      </c>
      <c r="AN43" s="156">
        <f t="shared" si="13"/>
        <v>0</v>
      </c>
      <c r="AO43" s="159">
        <f t="shared" si="7"/>
        <v>501500</v>
      </c>
      <c r="AP43" s="192"/>
      <c r="AQ43" s="156">
        <v>19</v>
      </c>
      <c r="AR43" s="156">
        <f t="shared" si="14"/>
        <v>0</v>
      </c>
      <c r="AS43" s="156">
        <f t="shared" si="14"/>
        <v>0</v>
      </c>
      <c r="AT43" s="156">
        <f t="shared" si="14"/>
        <v>0</v>
      </c>
      <c r="AU43" s="156">
        <f t="shared" si="14"/>
        <v>0</v>
      </c>
      <c r="AV43" s="156">
        <f t="shared" si="14"/>
        <v>0</v>
      </c>
      <c r="AW43" s="156">
        <f t="shared" si="14"/>
        <v>0</v>
      </c>
      <c r="AX43" s="156">
        <f t="shared" si="14"/>
        <v>0</v>
      </c>
      <c r="AY43" s="156">
        <f t="shared" si="14"/>
        <v>0</v>
      </c>
      <c r="AZ43" s="156">
        <f t="shared" si="14"/>
        <v>0</v>
      </c>
      <c r="BA43" s="156">
        <f t="shared" si="14"/>
        <v>0</v>
      </c>
      <c r="BB43" s="156">
        <f t="shared" si="14"/>
        <v>0</v>
      </c>
      <c r="BC43" s="156">
        <f t="shared" si="14"/>
        <v>0</v>
      </c>
      <c r="BD43" s="156">
        <f t="shared" si="14"/>
        <v>0</v>
      </c>
      <c r="BE43" s="156">
        <f t="shared" si="14"/>
        <v>0</v>
      </c>
      <c r="BF43" s="156">
        <f t="shared" si="14"/>
        <v>0</v>
      </c>
      <c r="BG43" s="156">
        <f t="shared" si="15"/>
        <v>0</v>
      </c>
      <c r="BH43" s="156">
        <f t="shared" si="15"/>
        <v>0</v>
      </c>
      <c r="BI43" s="156">
        <f t="shared" si="15"/>
        <v>0</v>
      </c>
      <c r="BJ43" s="159">
        <f t="shared" si="8"/>
        <v>0</v>
      </c>
      <c r="BK43" s="220"/>
      <c r="BL43" s="220"/>
      <c r="BM43" s="220">
        <f t="shared" si="9"/>
        <v>501500</v>
      </c>
    </row>
    <row r="44" spans="1:65" x14ac:dyDescent="0.25">
      <c r="A44" s="156">
        <v>20</v>
      </c>
      <c r="B44" s="156">
        <f t="shared" si="10"/>
        <v>0</v>
      </c>
      <c r="C44" s="156">
        <f t="shared" si="10"/>
        <v>0</v>
      </c>
      <c r="D44" s="156">
        <f t="shared" si="10"/>
        <v>0</v>
      </c>
      <c r="E44" s="156">
        <f t="shared" si="10"/>
        <v>0</v>
      </c>
      <c r="F44" s="156">
        <f t="shared" si="10"/>
        <v>0</v>
      </c>
      <c r="G44" s="156">
        <f t="shared" si="10"/>
        <v>0</v>
      </c>
      <c r="H44" s="156">
        <f t="shared" si="10"/>
        <v>0</v>
      </c>
      <c r="I44" s="156">
        <f t="shared" si="10"/>
        <v>0</v>
      </c>
      <c r="J44" s="156">
        <f t="shared" si="10"/>
        <v>0</v>
      </c>
      <c r="K44" s="156">
        <f t="shared" si="10"/>
        <v>0</v>
      </c>
      <c r="L44" s="156">
        <f t="shared" si="11"/>
        <v>0</v>
      </c>
      <c r="M44" s="156">
        <f t="shared" si="11"/>
        <v>0</v>
      </c>
      <c r="N44" s="156">
        <f t="shared" si="11"/>
        <v>0</v>
      </c>
      <c r="O44" s="156">
        <f t="shared" si="11"/>
        <v>0</v>
      </c>
      <c r="P44" s="156">
        <f t="shared" si="11"/>
        <v>0</v>
      </c>
      <c r="Q44" s="156">
        <f t="shared" si="11"/>
        <v>0</v>
      </c>
      <c r="R44" s="156">
        <f t="shared" si="11"/>
        <v>0</v>
      </c>
      <c r="S44" s="156">
        <f t="shared" si="11"/>
        <v>0</v>
      </c>
      <c r="T44" s="159">
        <f t="shared" si="6"/>
        <v>0</v>
      </c>
      <c r="U44" s="192"/>
      <c r="V44" s="156">
        <v>20</v>
      </c>
      <c r="W44" s="156">
        <f t="shared" si="12"/>
        <v>37500</v>
      </c>
      <c r="X44" s="156">
        <f t="shared" si="12"/>
        <v>50000</v>
      </c>
      <c r="Y44" s="156">
        <f t="shared" si="12"/>
        <v>0</v>
      </c>
      <c r="Z44" s="156">
        <f t="shared" si="12"/>
        <v>200000</v>
      </c>
      <c r="AA44" s="156">
        <f t="shared" si="12"/>
        <v>70000</v>
      </c>
      <c r="AB44" s="156">
        <f t="shared" si="12"/>
        <v>108000</v>
      </c>
      <c r="AC44" s="156">
        <f t="shared" si="12"/>
        <v>0</v>
      </c>
      <c r="AD44" s="156">
        <f t="shared" si="12"/>
        <v>0</v>
      </c>
      <c r="AE44" s="156">
        <f t="shared" si="12"/>
        <v>0</v>
      </c>
      <c r="AF44" s="156">
        <f t="shared" si="12"/>
        <v>0</v>
      </c>
      <c r="AG44" s="156">
        <f t="shared" si="12"/>
        <v>0</v>
      </c>
      <c r="AH44" s="156">
        <f t="shared" si="12"/>
        <v>0</v>
      </c>
      <c r="AI44" s="156">
        <f t="shared" si="12"/>
        <v>0</v>
      </c>
      <c r="AJ44" s="156">
        <f t="shared" si="12"/>
        <v>0</v>
      </c>
      <c r="AK44" s="156">
        <f t="shared" si="12"/>
        <v>6000</v>
      </c>
      <c r="AL44" s="156">
        <f t="shared" si="13"/>
        <v>30000</v>
      </c>
      <c r="AM44" s="156">
        <f t="shared" si="13"/>
        <v>0</v>
      </c>
      <c r="AN44" s="156">
        <f t="shared" si="13"/>
        <v>0</v>
      </c>
      <c r="AO44" s="159">
        <f t="shared" si="7"/>
        <v>501500</v>
      </c>
      <c r="AP44" s="192"/>
      <c r="AQ44" s="156">
        <v>20</v>
      </c>
      <c r="AR44" s="156">
        <f t="shared" si="14"/>
        <v>0</v>
      </c>
      <c r="AS44" s="156">
        <f t="shared" si="14"/>
        <v>0</v>
      </c>
      <c r="AT44" s="156">
        <f t="shared" si="14"/>
        <v>0</v>
      </c>
      <c r="AU44" s="156">
        <f t="shared" si="14"/>
        <v>0</v>
      </c>
      <c r="AV44" s="156">
        <f t="shared" si="14"/>
        <v>0</v>
      </c>
      <c r="AW44" s="156">
        <f t="shared" si="14"/>
        <v>0</v>
      </c>
      <c r="AX44" s="156">
        <f t="shared" si="14"/>
        <v>0</v>
      </c>
      <c r="AY44" s="156">
        <f t="shared" si="14"/>
        <v>0</v>
      </c>
      <c r="AZ44" s="156">
        <f t="shared" si="14"/>
        <v>0</v>
      </c>
      <c r="BA44" s="156">
        <f t="shared" si="14"/>
        <v>0</v>
      </c>
      <c r="BB44" s="156">
        <f t="shared" si="14"/>
        <v>0</v>
      </c>
      <c r="BC44" s="156">
        <f t="shared" si="14"/>
        <v>0</v>
      </c>
      <c r="BD44" s="156">
        <f t="shared" si="14"/>
        <v>0</v>
      </c>
      <c r="BE44" s="156">
        <f t="shared" si="14"/>
        <v>0</v>
      </c>
      <c r="BF44" s="156">
        <f t="shared" si="14"/>
        <v>0</v>
      </c>
      <c r="BG44" s="156">
        <f t="shared" si="15"/>
        <v>0</v>
      </c>
      <c r="BH44" s="156">
        <f t="shared" si="15"/>
        <v>0</v>
      </c>
      <c r="BI44" s="156">
        <f t="shared" si="15"/>
        <v>0</v>
      </c>
      <c r="BJ44" s="159">
        <f t="shared" si="8"/>
        <v>0</v>
      </c>
      <c r="BK44" s="220"/>
      <c r="BL44" s="220"/>
      <c r="BM44" s="220">
        <f t="shared" si="9"/>
        <v>501500</v>
      </c>
    </row>
    <row r="45" spans="1:65" x14ac:dyDescent="0.25">
      <c r="A45" s="156">
        <v>21</v>
      </c>
      <c r="B45" s="156">
        <f t="shared" si="10"/>
        <v>0</v>
      </c>
      <c r="C45" s="156">
        <f t="shared" si="10"/>
        <v>0</v>
      </c>
      <c r="D45" s="156">
        <f t="shared" si="10"/>
        <v>0</v>
      </c>
      <c r="E45" s="156">
        <f t="shared" si="10"/>
        <v>0</v>
      </c>
      <c r="F45" s="156">
        <f t="shared" si="10"/>
        <v>0</v>
      </c>
      <c r="G45" s="156">
        <f t="shared" si="10"/>
        <v>0</v>
      </c>
      <c r="H45" s="156">
        <f t="shared" si="10"/>
        <v>0</v>
      </c>
      <c r="I45" s="156">
        <f t="shared" si="10"/>
        <v>0</v>
      </c>
      <c r="J45" s="156">
        <f t="shared" si="10"/>
        <v>0</v>
      </c>
      <c r="K45" s="156">
        <f t="shared" si="10"/>
        <v>0</v>
      </c>
      <c r="L45" s="156">
        <f t="shared" si="11"/>
        <v>0</v>
      </c>
      <c r="M45" s="156">
        <f t="shared" si="11"/>
        <v>0</v>
      </c>
      <c r="N45" s="156">
        <f t="shared" si="11"/>
        <v>0</v>
      </c>
      <c r="O45" s="156">
        <f t="shared" si="11"/>
        <v>0</v>
      </c>
      <c r="P45" s="156">
        <f t="shared" si="11"/>
        <v>0</v>
      </c>
      <c r="Q45" s="156">
        <f t="shared" si="11"/>
        <v>0</v>
      </c>
      <c r="R45" s="156">
        <f t="shared" si="11"/>
        <v>0</v>
      </c>
      <c r="S45" s="156">
        <f t="shared" si="11"/>
        <v>0</v>
      </c>
      <c r="T45" s="159">
        <f t="shared" si="6"/>
        <v>0</v>
      </c>
      <c r="U45" s="192"/>
      <c r="V45" s="156">
        <v>21</v>
      </c>
      <c r="W45" s="156">
        <f t="shared" si="12"/>
        <v>37500</v>
      </c>
      <c r="X45" s="156">
        <f t="shared" si="12"/>
        <v>50000</v>
      </c>
      <c r="Y45" s="156">
        <f t="shared" si="12"/>
        <v>0</v>
      </c>
      <c r="Z45" s="156">
        <f t="shared" si="12"/>
        <v>200000</v>
      </c>
      <c r="AA45" s="156">
        <f t="shared" si="12"/>
        <v>70000</v>
      </c>
      <c r="AB45" s="156">
        <f t="shared" si="12"/>
        <v>108000</v>
      </c>
      <c r="AC45" s="156">
        <f t="shared" si="12"/>
        <v>0</v>
      </c>
      <c r="AD45" s="156">
        <f t="shared" si="12"/>
        <v>0</v>
      </c>
      <c r="AE45" s="156">
        <f t="shared" si="12"/>
        <v>0</v>
      </c>
      <c r="AF45" s="156">
        <f t="shared" si="12"/>
        <v>0</v>
      </c>
      <c r="AG45" s="156">
        <f t="shared" si="12"/>
        <v>0</v>
      </c>
      <c r="AH45" s="156">
        <f t="shared" si="12"/>
        <v>0</v>
      </c>
      <c r="AI45" s="156">
        <f t="shared" si="12"/>
        <v>0</v>
      </c>
      <c r="AJ45" s="156">
        <f t="shared" si="12"/>
        <v>0</v>
      </c>
      <c r="AK45" s="156">
        <f t="shared" si="12"/>
        <v>6000</v>
      </c>
      <c r="AL45" s="156">
        <f t="shared" si="13"/>
        <v>30000</v>
      </c>
      <c r="AM45" s="156">
        <f t="shared" si="13"/>
        <v>0</v>
      </c>
      <c r="AN45" s="156">
        <f t="shared" si="13"/>
        <v>0</v>
      </c>
      <c r="AO45" s="159">
        <f t="shared" si="7"/>
        <v>501500</v>
      </c>
      <c r="AP45" s="192"/>
      <c r="AQ45" s="156">
        <v>21</v>
      </c>
      <c r="AR45" s="156">
        <f t="shared" si="14"/>
        <v>0</v>
      </c>
      <c r="AS45" s="156">
        <f t="shared" si="14"/>
        <v>0</v>
      </c>
      <c r="AT45" s="156">
        <f t="shared" si="14"/>
        <v>0</v>
      </c>
      <c r="AU45" s="156">
        <f t="shared" si="14"/>
        <v>0</v>
      </c>
      <c r="AV45" s="156">
        <f t="shared" si="14"/>
        <v>0</v>
      </c>
      <c r="AW45" s="156">
        <f t="shared" si="14"/>
        <v>0</v>
      </c>
      <c r="AX45" s="156">
        <f t="shared" si="14"/>
        <v>0</v>
      </c>
      <c r="AY45" s="156">
        <f t="shared" si="14"/>
        <v>0</v>
      </c>
      <c r="AZ45" s="156">
        <f t="shared" si="14"/>
        <v>0</v>
      </c>
      <c r="BA45" s="156">
        <f t="shared" si="14"/>
        <v>0</v>
      </c>
      <c r="BB45" s="156">
        <f t="shared" si="14"/>
        <v>0</v>
      </c>
      <c r="BC45" s="156">
        <f t="shared" si="14"/>
        <v>0</v>
      </c>
      <c r="BD45" s="156">
        <f t="shared" si="14"/>
        <v>0</v>
      </c>
      <c r="BE45" s="156">
        <f t="shared" si="14"/>
        <v>0</v>
      </c>
      <c r="BF45" s="156">
        <f t="shared" si="14"/>
        <v>0</v>
      </c>
      <c r="BG45" s="156">
        <f t="shared" si="15"/>
        <v>0</v>
      </c>
      <c r="BH45" s="156">
        <f t="shared" si="15"/>
        <v>0</v>
      </c>
      <c r="BI45" s="156">
        <f t="shared" si="15"/>
        <v>0</v>
      </c>
      <c r="BJ45" s="159">
        <f t="shared" si="8"/>
        <v>0</v>
      </c>
      <c r="BK45" s="220"/>
      <c r="BL45" s="220"/>
      <c r="BM45" s="220">
        <f t="shared" si="9"/>
        <v>501500</v>
      </c>
    </row>
    <row r="46" spans="1:65" x14ac:dyDescent="0.25">
      <c r="A46" s="156">
        <v>22</v>
      </c>
      <c r="B46" s="156">
        <f t="shared" si="10"/>
        <v>0</v>
      </c>
      <c r="C46" s="156">
        <f t="shared" si="10"/>
        <v>0</v>
      </c>
      <c r="D46" s="156">
        <f t="shared" si="10"/>
        <v>0</v>
      </c>
      <c r="E46" s="156">
        <f t="shared" si="10"/>
        <v>0</v>
      </c>
      <c r="F46" s="156">
        <f t="shared" si="10"/>
        <v>0</v>
      </c>
      <c r="G46" s="156">
        <f t="shared" si="10"/>
        <v>0</v>
      </c>
      <c r="H46" s="156">
        <f t="shared" si="10"/>
        <v>0</v>
      </c>
      <c r="I46" s="156">
        <f t="shared" si="10"/>
        <v>0</v>
      </c>
      <c r="J46" s="156">
        <f t="shared" si="10"/>
        <v>0</v>
      </c>
      <c r="K46" s="156">
        <f t="shared" si="10"/>
        <v>0</v>
      </c>
      <c r="L46" s="156">
        <f t="shared" si="11"/>
        <v>0</v>
      </c>
      <c r="M46" s="156">
        <f t="shared" si="11"/>
        <v>0</v>
      </c>
      <c r="N46" s="156">
        <f t="shared" si="11"/>
        <v>0</v>
      </c>
      <c r="O46" s="156">
        <f t="shared" si="11"/>
        <v>0</v>
      </c>
      <c r="P46" s="156">
        <f t="shared" si="11"/>
        <v>0</v>
      </c>
      <c r="Q46" s="156">
        <f t="shared" si="11"/>
        <v>0</v>
      </c>
      <c r="R46" s="156">
        <f t="shared" si="11"/>
        <v>0</v>
      </c>
      <c r="S46" s="156">
        <f t="shared" si="11"/>
        <v>0</v>
      </c>
      <c r="T46" s="159">
        <f t="shared" si="6"/>
        <v>0</v>
      </c>
      <c r="U46" s="192"/>
      <c r="V46" s="156">
        <v>22</v>
      </c>
      <c r="W46" s="156">
        <f t="shared" si="12"/>
        <v>37500</v>
      </c>
      <c r="X46" s="156">
        <f t="shared" si="12"/>
        <v>50000</v>
      </c>
      <c r="Y46" s="156">
        <f t="shared" si="12"/>
        <v>0</v>
      </c>
      <c r="Z46" s="156">
        <f t="shared" si="12"/>
        <v>200000</v>
      </c>
      <c r="AA46" s="156">
        <f t="shared" si="12"/>
        <v>70000</v>
      </c>
      <c r="AB46" s="156">
        <f t="shared" si="12"/>
        <v>108000</v>
      </c>
      <c r="AC46" s="156">
        <f t="shared" si="12"/>
        <v>0</v>
      </c>
      <c r="AD46" s="156">
        <f t="shared" si="12"/>
        <v>0</v>
      </c>
      <c r="AE46" s="156">
        <f t="shared" si="12"/>
        <v>0</v>
      </c>
      <c r="AF46" s="156">
        <f t="shared" si="12"/>
        <v>0</v>
      </c>
      <c r="AG46" s="156">
        <f t="shared" si="12"/>
        <v>0</v>
      </c>
      <c r="AH46" s="156">
        <f t="shared" si="12"/>
        <v>0</v>
      </c>
      <c r="AI46" s="156">
        <f t="shared" si="12"/>
        <v>0</v>
      </c>
      <c r="AJ46" s="156">
        <f t="shared" si="12"/>
        <v>0</v>
      </c>
      <c r="AK46" s="156">
        <f t="shared" si="12"/>
        <v>6000</v>
      </c>
      <c r="AL46" s="156">
        <f t="shared" si="13"/>
        <v>30000</v>
      </c>
      <c r="AM46" s="156">
        <f t="shared" si="13"/>
        <v>0</v>
      </c>
      <c r="AN46" s="156">
        <f t="shared" si="13"/>
        <v>0</v>
      </c>
      <c r="AO46" s="159">
        <f t="shared" si="7"/>
        <v>501500</v>
      </c>
      <c r="AP46" s="192"/>
      <c r="AQ46" s="156">
        <v>22</v>
      </c>
      <c r="AR46" s="156">
        <f t="shared" si="14"/>
        <v>0</v>
      </c>
      <c r="AS46" s="156">
        <f t="shared" si="14"/>
        <v>0</v>
      </c>
      <c r="AT46" s="156">
        <f t="shared" si="14"/>
        <v>0</v>
      </c>
      <c r="AU46" s="156">
        <f t="shared" si="14"/>
        <v>0</v>
      </c>
      <c r="AV46" s="156">
        <f t="shared" si="14"/>
        <v>0</v>
      </c>
      <c r="AW46" s="156">
        <f t="shared" si="14"/>
        <v>0</v>
      </c>
      <c r="AX46" s="156">
        <f t="shared" si="14"/>
        <v>0</v>
      </c>
      <c r="AY46" s="156">
        <f t="shared" si="14"/>
        <v>0</v>
      </c>
      <c r="AZ46" s="156">
        <f t="shared" si="14"/>
        <v>0</v>
      </c>
      <c r="BA46" s="156">
        <f t="shared" si="14"/>
        <v>0</v>
      </c>
      <c r="BB46" s="156">
        <f t="shared" si="14"/>
        <v>0</v>
      </c>
      <c r="BC46" s="156">
        <f t="shared" si="14"/>
        <v>0</v>
      </c>
      <c r="BD46" s="156">
        <f t="shared" si="14"/>
        <v>0</v>
      </c>
      <c r="BE46" s="156">
        <f t="shared" si="14"/>
        <v>0</v>
      </c>
      <c r="BF46" s="156">
        <f t="shared" si="14"/>
        <v>0</v>
      </c>
      <c r="BG46" s="156">
        <f t="shared" si="15"/>
        <v>0</v>
      </c>
      <c r="BH46" s="156">
        <f t="shared" si="15"/>
        <v>0</v>
      </c>
      <c r="BI46" s="156">
        <f t="shared" si="15"/>
        <v>0</v>
      </c>
      <c r="BJ46" s="159">
        <f t="shared" si="8"/>
        <v>0</v>
      </c>
      <c r="BK46" s="220"/>
      <c r="BL46" s="220"/>
      <c r="BM46" s="220">
        <f t="shared" si="9"/>
        <v>501500</v>
      </c>
    </row>
    <row r="47" spans="1:65" x14ac:dyDescent="0.25">
      <c r="A47" s="156">
        <v>23</v>
      </c>
      <c r="B47" s="156">
        <f t="shared" si="10"/>
        <v>0</v>
      </c>
      <c r="C47" s="156">
        <f t="shared" si="10"/>
        <v>0</v>
      </c>
      <c r="D47" s="156">
        <f t="shared" si="10"/>
        <v>0</v>
      </c>
      <c r="E47" s="156">
        <f t="shared" si="10"/>
        <v>0</v>
      </c>
      <c r="F47" s="156">
        <f t="shared" si="10"/>
        <v>0</v>
      </c>
      <c r="G47" s="156">
        <f t="shared" si="10"/>
        <v>0</v>
      </c>
      <c r="H47" s="156">
        <f t="shared" si="10"/>
        <v>0</v>
      </c>
      <c r="I47" s="156">
        <f t="shared" si="10"/>
        <v>0</v>
      </c>
      <c r="J47" s="156">
        <f t="shared" si="10"/>
        <v>0</v>
      </c>
      <c r="K47" s="156">
        <f t="shared" si="10"/>
        <v>0</v>
      </c>
      <c r="L47" s="156">
        <f t="shared" si="11"/>
        <v>0</v>
      </c>
      <c r="M47" s="156">
        <f t="shared" si="11"/>
        <v>0</v>
      </c>
      <c r="N47" s="156">
        <f t="shared" si="11"/>
        <v>0</v>
      </c>
      <c r="O47" s="156">
        <f t="shared" si="11"/>
        <v>0</v>
      </c>
      <c r="P47" s="156">
        <f t="shared" si="11"/>
        <v>0</v>
      </c>
      <c r="Q47" s="156">
        <f t="shared" si="11"/>
        <v>0</v>
      </c>
      <c r="R47" s="156">
        <f t="shared" si="11"/>
        <v>0</v>
      </c>
      <c r="S47" s="156">
        <f t="shared" si="11"/>
        <v>0</v>
      </c>
      <c r="T47" s="159">
        <f t="shared" si="6"/>
        <v>0</v>
      </c>
      <c r="U47" s="192"/>
      <c r="V47" s="156">
        <v>23</v>
      </c>
      <c r="W47" s="156">
        <f t="shared" si="12"/>
        <v>37500</v>
      </c>
      <c r="X47" s="156">
        <f t="shared" si="12"/>
        <v>50000</v>
      </c>
      <c r="Y47" s="156">
        <f t="shared" si="12"/>
        <v>0</v>
      </c>
      <c r="Z47" s="156">
        <f t="shared" si="12"/>
        <v>200000</v>
      </c>
      <c r="AA47" s="156">
        <f t="shared" si="12"/>
        <v>70000</v>
      </c>
      <c r="AB47" s="156">
        <f t="shared" si="12"/>
        <v>108000</v>
      </c>
      <c r="AC47" s="156">
        <f t="shared" si="12"/>
        <v>0</v>
      </c>
      <c r="AD47" s="156">
        <f t="shared" si="12"/>
        <v>0</v>
      </c>
      <c r="AE47" s="156">
        <f t="shared" si="12"/>
        <v>0</v>
      </c>
      <c r="AF47" s="156">
        <f t="shared" si="12"/>
        <v>0</v>
      </c>
      <c r="AG47" s="156">
        <f t="shared" si="12"/>
        <v>0</v>
      </c>
      <c r="AH47" s="156">
        <f t="shared" si="12"/>
        <v>0</v>
      </c>
      <c r="AI47" s="156">
        <f t="shared" si="12"/>
        <v>0</v>
      </c>
      <c r="AJ47" s="156">
        <f t="shared" si="12"/>
        <v>0</v>
      </c>
      <c r="AK47" s="156">
        <f t="shared" si="12"/>
        <v>6000</v>
      </c>
      <c r="AL47" s="156">
        <f t="shared" si="13"/>
        <v>30000</v>
      </c>
      <c r="AM47" s="156">
        <f t="shared" si="13"/>
        <v>0</v>
      </c>
      <c r="AN47" s="156">
        <f t="shared" si="13"/>
        <v>0</v>
      </c>
      <c r="AO47" s="159">
        <f t="shared" si="7"/>
        <v>501500</v>
      </c>
      <c r="AP47" s="192"/>
      <c r="AQ47" s="156">
        <v>23</v>
      </c>
      <c r="AR47" s="156">
        <f t="shared" si="14"/>
        <v>0</v>
      </c>
      <c r="AS47" s="156">
        <f t="shared" si="14"/>
        <v>0</v>
      </c>
      <c r="AT47" s="156">
        <f t="shared" si="14"/>
        <v>0</v>
      </c>
      <c r="AU47" s="156">
        <f t="shared" si="14"/>
        <v>0</v>
      </c>
      <c r="AV47" s="156">
        <f t="shared" si="14"/>
        <v>0</v>
      </c>
      <c r="AW47" s="156">
        <f t="shared" si="14"/>
        <v>0</v>
      </c>
      <c r="AX47" s="156">
        <f t="shared" si="14"/>
        <v>0</v>
      </c>
      <c r="AY47" s="156">
        <f t="shared" si="14"/>
        <v>0</v>
      </c>
      <c r="AZ47" s="156">
        <f t="shared" si="14"/>
        <v>0</v>
      </c>
      <c r="BA47" s="156">
        <f t="shared" si="14"/>
        <v>0</v>
      </c>
      <c r="BB47" s="156">
        <f t="shared" si="14"/>
        <v>0</v>
      </c>
      <c r="BC47" s="156">
        <f t="shared" si="14"/>
        <v>0</v>
      </c>
      <c r="BD47" s="156">
        <f t="shared" si="14"/>
        <v>0</v>
      </c>
      <c r="BE47" s="156">
        <f t="shared" si="14"/>
        <v>0</v>
      </c>
      <c r="BF47" s="156">
        <f t="shared" si="14"/>
        <v>0</v>
      </c>
      <c r="BG47" s="156">
        <f t="shared" si="15"/>
        <v>0</v>
      </c>
      <c r="BH47" s="156">
        <f t="shared" si="15"/>
        <v>0</v>
      </c>
      <c r="BI47" s="156">
        <f t="shared" si="15"/>
        <v>0</v>
      </c>
      <c r="BJ47" s="159">
        <f t="shared" si="8"/>
        <v>0</v>
      </c>
      <c r="BK47" s="220"/>
      <c r="BL47" s="220"/>
      <c r="BM47" s="220">
        <f t="shared" si="9"/>
        <v>501500</v>
      </c>
    </row>
    <row r="48" spans="1:65" x14ac:dyDescent="0.25">
      <c r="A48" s="156">
        <v>24</v>
      </c>
      <c r="B48" s="156">
        <f t="shared" si="10"/>
        <v>0</v>
      </c>
      <c r="C48" s="156">
        <f t="shared" si="10"/>
        <v>0</v>
      </c>
      <c r="D48" s="156">
        <f t="shared" si="10"/>
        <v>0</v>
      </c>
      <c r="E48" s="156">
        <f t="shared" si="10"/>
        <v>0</v>
      </c>
      <c r="F48" s="156">
        <f t="shared" si="10"/>
        <v>0</v>
      </c>
      <c r="G48" s="156">
        <f t="shared" si="10"/>
        <v>0</v>
      </c>
      <c r="H48" s="156">
        <f t="shared" si="10"/>
        <v>0</v>
      </c>
      <c r="I48" s="156">
        <f t="shared" si="10"/>
        <v>0</v>
      </c>
      <c r="J48" s="156">
        <f t="shared" si="10"/>
        <v>0</v>
      </c>
      <c r="K48" s="156">
        <f t="shared" si="10"/>
        <v>0</v>
      </c>
      <c r="L48" s="156">
        <f t="shared" si="11"/>
        <v>0</v>
      </c>
      <c r="M48" s="156">
        <f t="shared" si="11"/>
        <v>0</v>
      </c>
      <c r="N48" s="156">
        <f t="shared" si="11"/>
        <v>0</v>
      </c>
      <c r="O48" s="156">
        <f t="shared" si="11"/>
        <v>0</v>
      </c>
      <c r="P48" s="156">
        <f t="shared" si="11"/>
        <v>0</v>
      </c>
      <c r="Q48" s="156">
        <f t="shared" si="11"/>
        <v>0</v>
      </c>
      <c r="R48" s="156">
        <f t="shared" si="11"/>
        <v>0</v>
      </c>
      <c r="S48" s="156">
        <f t="shared" si="11"/>
        <v>0</v>
      </c>
      <c r="T48" s="159">
        <f t="shared" si="6"/>
        <v>0</v>
      </c>
      <c r="U48" s="192"/>
      <c r="V48" s="156">
        <v>24</v>
      </c>
      <c r="W48" s="156">
        <f t="shared" si="12"/>
        <v>0</v>
      </c>
      <c r="X48" s="156">
        <f t="shared" si="12"/>
        <v>0</v>
      </c>
      <c r="Y48" s="156">
        <f t="shared" si="12"/>
        <v>0</v>
      </c>
      <c r="Z48" s="156">
        <f t="shared" si="12"/>
        <v>0</v>
      </c>
      <c r="AA48" s="156">
        <f t="shared" si="12"/>
        <v>0</v>
      </c>
      <c r="AB48" s="156">
        <f t="shared" si="12"/>
        <v>0</v>
      </c>
      <c r="AC48" s="156">
        <f t="shared" si="12"/>
        <v>0</v>
      </c>
      <c r="AD48" s="156">
        <f t="shared" si="12"/>
        <v>0</v>
      </c>
      <c r="AE48" s="156">
        <f t="shared" si="12"/>
        <v>0</v>
      </c>
      <c r="AF48" s="156">
        <f t="shared" si="12"/>
        <v>0</v>
      </c>
      <c r="AG48" s="156">
        <f t="shared" si="12"/>
        <v>0</v>
      </c>
      <c r="AH48" s="156">
        <f t="shared" si="12"/>
        <v>0</v>
      </c>
      <c r="AI48" s="156">
        <f t="shared" si="12"/>
        <v>0</v>
      </c>
      <c r="AJ48" s="156">
        <f t="shared" si="12"/>
        <v>0</v>
      </c>
      <c r="AK48" s="156">
        <f t="shared" si="12"/>
        <v>0</v>
      </c>
      <c r="AL48" s="156">
        <f t="shared" si="13"/>
        <v>0</v>
      </c>
      <c r="AM48" s="156">
        <f t="shared" si="13"/>
        <v>0</v>
      </c>
      <c r="AN48" s="156">
        <f t="shared" si="13"/>
        <v>0</v>
      </c>
      <c r="AO48" s="159">
        <f t="shared" si="7"/>
        <v>0</v>
      </c>
      <c r="AP48" s="192"/>
      <c r="AQ48" s="156">
        <v>24</v>
      </c>
      <c r="AR48" s="156">
        <f t="shared" si="14"/>
        <v>0</v>
      </c>
      <c r="AS48" s="156">
        <f t="shared" si="14"/>
        <v>0</v>
      </c>
      <c r="AT48" s="156">
        <f t="shared" si="14"/>
        <v>0</v>
      </c>
      <c r="AU48" s="156">
        <f t="shared" si="14"/>
        <v>0</v>
      </c>
      <c r="AV48" s="156">
        <f t="shared" si="14"/>
        <v>0</v>
      </c>
      <c r="AW48" s="156">
        <f t="shared" si="14"/>
        <v>0</v>
      </c>
      <c r="AX48" s="156">
        <f t="shared" si="14"/>
        <v>0</v>
      </c>
      <c r="AY48" s="156">
        <f t="shared" si="14"/>
        <v>0</v>
      </c>
      <c r="AZ48" s="156">
        <f t="shared" si="14"/>
        <v>0</v>
      </c>
      <c r="BA48" s="156">
        <f t="shared" si="14"/>
        <v>0</v>
      </c>
      <c r="BB48" s="156">
        <f t="shared" si="14"/>
        <v>0</v>
      </c>
      <c r="BC48" s="156">
        <f t="shared" si="14"/>
        <v>0</v>
      </c>
      <c r="BD48" s="156">
        <f t="shared" si="14"/>
        <v>0</v>
      </c>
      <c r="BE48" s="156">
        <f t="shared" si="14"/>
        <v>0</v>
      </c>
      <c r="BF48" s="156">
        <f t="shared" si="14"/>
        <v>0</v>
      </c>
      <c r="BG48" s="156">
        <f t="shared" si="15"/>
        <v>0</v>
      </c>
      <c r="BH48" s="156">
        <f t="shared" si="15"/>
        <v>0</v>
      </c>
      <c r="BI48" s="156">
        <f t="shared" si="15"/>
        <v>0</v>
      </c>
      <c r="BJ48" s="159">
        <f t="shared" si="8"/>
        <v>0</v>
      </c>
      <c r="BK48" s="220"/>
      <c r="BL48" s="220"/>
      <c r="BM48" s="220">
        <f t="shared" si="9"/>
        <v>0</v>
      </c>
    </row>
    <row r="49" spans="1:65" x14ac:dyDescent="0.25">
      <c r="A49" s="156">
        <v>25</v>
      </c>
      <c r="B49" s="156">
        <f t="shared" si="10"/>
        <v>0</v>
      </c>
      <c r="C49" s="156">
        <f t="shared" si="10"/>
        <v>0</v>
      </c>
      <c r="D49" s="156">
        <f t="shared" si="10"/>
        <v>0</v>
      </c>
      <c r="E49" s="156">
        <f t="shared" si="10"/>
        <v>0</v>
      </c>
      <c r="F49" s="156">
        <f t="shared" si="10"/>
        <v>0</v>
      </c>
      <c r="G49" s="156">
        <f t="shared" si="10"/>
        <v>0</v>
      </c>
      <c r="H49" s="156">
        <f t="shared" si="10"/>
        <v>0</v>
      </c>
      <c r="I49" s="156">
        <f t="shared" si="10"/>
        <v>0</v>
      </c>
      <c r="J49" s="156">
        <f t="shared" si="10"/>
        <v>0</v>
      </c>
      <c r="K49" s="156">
        <f t="shared" si="10"/>
        <v>0</v>
      </c>
      <c r="L49" s="156">
        <f t="shared" si="11"/>
        <v>0</v>
      </c>
      <c r="M49" s="156">
        <f t="shared" si="11"/>
        <v>0</v>
      </c>
      <c r="N49" s="156">
        <f t="shared" si="11"/>
        <v>0</v>
      </c>
      <c r="O49" s="156">
        <f t="shared" si="11"/>
        <v>0</v>
      </c>
      <c r="P49" s="156">
        <f t="shared" si="11"/>
        <v>0</v>
      </c>
      <c r="Q49" s="156">
        <f t="shared" si="11"/>
        <v>0</v>
      </c>
      <c r="R49" s="156">
        <f t="shared" si="11"/>
        <v>0</v>
      </c>
      <c r="S49" s="156">
        <f t="shared" si="11"/>
        <v>0</v>
      </c>
      <c r="T49" s="159">
        <f t="shared" si="6"/>
        <v>0</v>
      </c>
      <c r="U49" s="192"/>
      <c r="V49" s="156">
        <v>25</v>
      </c>
      <c r="W49" s="156">
        <f t="shared" si="12"/>
        <v>0</v>
      </c>
      <c r="X49" s="156">
        <f t="shared" si="12"/>
        <v>0</v>
      </c>
      <c r="Y49" s="156">
        <f t="shared" si="12"/>
        <v>0</v>
      </c>
      <c r="Z49" s="156">
        <f t="shared" si="12"/>
        <v>0</v>
      </c>
      <c r="AA49" s="156">
        <f t="shared" si="12"/>
        <v>0</v>
      </c>
      <c r="AB49" s="156">
        <f t="shared" si="12"/>
        <v>0</v>
      </c>
      <c r="AC49" s="156">
        <f t="shared" si="12"/>
        <v>0</v>
      </c>
      <c r="AD49" s="156">
        <f t="shared" si="12"/>
        <v>0</v>
      </c>
      <c r="AE49" s="156">
        <f t="shared" si="12"/>
        <v>0</v>
      </c>
      <c r="AF49" s="156">
        <f t="shared" si="12"/>
        <v>0</v>
      </c>
      <c r="AG49" s="156">
        <f t="shared" si="12"/>
        <v>0</v>
      </c>
      <c r="AH49" s="156">
        <f t="shared" si="12"/>
        <v>0</v>
      </c>
      <c r="AI49" s="156">
        <f t="shared" si="12"/>
        <v>0</v>
      </c>
      <c r="AJ49" s="156">
        <f t="shared" si="12"/>
        <v>0</v>
      </c>
      <c r="AK49" s="156">
        <f t="shared" si="12"/>
        <v>0</v>
      </c>
      <c r="AL49" s="156">
        <f t="shared" si="13"/>
        <v>0</v>
      </c>
      <c r="AM49" s="156">
        <f t="shared" si="13"/>
        <v>0</v>
      </c>
      <c r="AN49" s="156">
        <f t="shared" si="13"/>
        <v>0</v>
      </c>
      <c r="AO49" s="159">
        <f t="shared" si="7"/>
        <v>0</v>
      </c>
      <c r="AP49" s="192"/>
      <c r="AQ49" s="156">
        <v>25</v>
      </c>
      <c r="AR49" s="156">
        <f t="shared" si="14"/>
        <v>0</v>
      </c>
      <c r="AS49" s="156">
        <f t="shared" si="14"/>
        <v>0</v>
      </c>
      <c r="AT49" s="156">
        <f t="shared" si="14"/>
        <v>0</v>
      </c>
      <c r="AU49" s="156">
        <f t="shared" si="14"/>
        <v>0</v>
      </c>
      <c r="AV49" s="156">
        <f t="shared" si="14"/>
        <v>0</v>
      </c>
      <c r="AW49" s="156">
        <f t="shared" si="14"/>
        <v>0</v>
      </c>
      <c r="AX49" s="156">
        <f t="shared" si="14"/>
        <v>0</v>
      </c>
      <c r="AY49" s="156">
        <f t="shared" si="14"/>
        <v>0</v>
      </c>
      <c r="AZ49" s="156">
        <f t="shared" si="14"/>
        <v>0</v>
      </c>
      <c r="BA49" s="156">
        <f t="shared" si="14"/>
        <v>0</v>
      </c>
      <c r="BB49" s="156">
        <f t="shared" si="14"/>
        <v>0</v>
      </c>
      <c r="BC49" s="156">
        <f t="shared" si="14"/>
        <v>0</v>
      </c>
      <c r="BD49" s="156">
        <f t="shared" si="14"/>
        <v>0</v>
      </c>
      <c r="BE49" s="156">
        <f t="shared" si="14"/>
        <v>0</v>
      </c>
      <c r="BF49" s="156">
        <f t="shared" si="14"/>
        <v>0</v>
      </c>
      <c r="BG49" s="156">
        <f t="shared" si="15"/>
        <v>0</v>
      </c>
      <c r="BH49" s="156">
        <f t="shared" si="15"/>
        <v>0</v>
      </c>
      <c r="BI49" s="156">
        <f t="shared" si="15"/>
        <v>0</v>
      </c>
      <c r="BJ49" s="159">
        <f t="shared" si="8"/>
        <v>0</v>
      </c>
      <c r="BK49" s="220"/>
      <c r="BL49" s="220"/>
      <c r="BM49" s="220">
        <f t="shared" si="9"/>
        <v>0</v>
      </c>
    </row>
    <row r="50" spans="1:65" ht="15.75" thickBot="1" x14ac:dyDescent="0.3">
      <c r="A50" s="155"/>
      <c r="B50" s="156"/>
      <c r="C50" s="156"/>
      <c r="D50" s="156"/>
      <c r="E50" s="156"/>
      <c r="F50" s="156"/>
      <c r="G50" s="156"/>
      <c r="H50" s="156"/>
      <c r="I50" s="156"/>
      <c r="J50" s="156"/>
      <c r="K50" s="156"/>
      <c r="L50" s="156"/>
      <c r="M50" s="156"/>
      <c r="N50" s="156"/>
      <c r="O50" s="156"/>
      <c r="P50" s="156"/>
      <c r="Q50" s="156"/>
      <c r="R50" s="156"/>
      <c r="S50" s="156"/>
      <c r="T50" s="159">
        <f>SUM(T25:T49)</f>
        <v>766500</v>
      </c>
      <c r="U50" s="192"/>
      <c r="V50" s="155"/>
      <c r="W50" s="156"/>
      <c r="X50" s="156"/>
      <c r="Y50" s="156"/>
      <c r="Z50" s="156"/>
      <c r="AA50" s="156"/>
      <c r="AB50" s="156"/>
      <c r="AC50" s="156"/>
      <c r="AD50" s="156"/>
      <c r="AE50" s="156"/>
      <c r="AF50" s="156"/>
      <c r="AG50" s="156"/>
      <c r="AH50" s="156"/>
      <c r="AI50" s="156"/>
      <c r="AJ50" s="156"/>
      <c r="AK50" s="156"/>
      <c r="AL50" s="156"/>
      <c r="AM50" s="156"/>
      <c r="AN50" s="156"/>
      <c r="AO50" s="159">
        <f>SUM(AO25:AO49)</f>
        <v>10030000</v>
      </c>
      <c r="AP50" s="192"/>
      <c r="AQ50" s="155"/>
      <c r="AR50" s="156"/>
      <c r="AS50" s="156"/>
      <c r="AT50" s="156"/>
      <c r="AU50" s="156"/>
      <c r="AV50" s="156"/>
      <c r="AW50" s="156"/>
      <c r="AX50" s="156"/>
      <c r="AY50" s="156"/>
      <c r="AZ50" s="156"/>
      <c r="BA50" s="156"/>
      <c r="BB50" s="156"/>
      <c r="BC50" s="156"/>
      <c r="BD50" s="156"/>
      <c r="BE50" s="156"/>
      <c r="BF50" s="156"/>
      <c r="BG50" s="156"/>
      <c r="BH50" s="156"/>
      <c r="BI50" s="156"/>
      <c r="BJ50" s="159">
        <f>SUM(BJ25:BJ49)</f>
        <v>20000000</v>
      </c>
      <c r="BK50" s="220"/>
      <c r="BL50" s="220"/>
      <c r="BM50" s="220">
        <f>SUM(BM25:BM49)</f>
        <v>30796500</v>
      </c>
    </row>
    <row r="51" spans="1:65" ht="15" customHeight="1" x14ac:dyDescent="0.25">
      <c r="R51" s="273" t="s">
        <v>32</v>
      </c>
      <c r="S51" s="188">
        <v>7.0000000000000007E-2</v>
      </c>
      <c r="T51" s="184">
        <f>NPV(S51,T25:T49)</f>
        <v>670512.74934839015</v>
      </c>
      <c r="U51" s="154"/>
      <c r="AM51" s="273" t="s">
        <v>32</v>
      </c>
      <c r="AN51" s="180">
        <v>7.0000000000000007E-2</v>
      </c>
      <c r="AO51" s="160">
        <f>NPV(AN51,AO25:AO49)</f>
        <v>4336907.4751876881</v>
      </c>
      <c r="AP51" s="154"/>
      <c r="BH51" s="273" t="s">
        <v>32</v>
      </c>
      <c r="BI51" s="180">
        <v>7.0000000000000007E-2</v>
      </c>
      <c r="BJ51" s="160">
        <f>NPV(BI51,BJ25:BJ49)</f>
        <v>18691588.785046726</v>
      </c>
      <c r="BK51" s="286" t="s">
        <v>32</v>
      </c>
      <c r="BL51" s="221">
        <v>7.0000000000000007E-2</v>
      </c>
      <c r="BM51" s="222">
        <f>NPV(BL51,BM25:BM49)</f>
        <v>23699009.009582799</v>
      </c>
    </row>
    <row r="52" spans="1:65" x14ac:dyDescent="0.25">
      <c r="R52" s="274"/>
      <c r="S52" s="185"/>
      <c r="T52" s="186"/>
      <c r="U52" s="154"/>
      <c r="AM52" s="274"/>
      <c r="AN52" s="181"/>
      <c r="AO52" s="161"/>
      <c r="AP52" s="154"/>
      <c r="BH52" s="274"/>
      <c r="BI52" s="181"/>
      <c r="BJ52" s="161"/>
      <c r="BK52" s="287"/>
      <c r="BL52" s="223"/>
      <c r="BM52" s="224"/>
    </row>
    <row r="53" spans="1:65" x14ac:dyDescent="0.25">
      <c r="R53" s="274"/>
      <c r="S53" s="189">
        <v>0.04</v>
      </c>
      <c r="T53" s="186">
        <f>NPV(S53,T25:T49)</f>
        <v>709035.75898953108</v>
      </c>
      <c r="U53" s="154"/>
      <c r="AM53" s="274"/>
      <c r="AN53" s="182">
        <v>0.04</v>
      </c>
      <c r="AO53" s="161">
        <f>NPV(AN53,AO25:AO49)</f>
        <v>6058997.9428635752</v>
      </c>
      <c r="AP53" s="154"/>
      <c r="BH53" s="274"/>
      <c r="BI53" s="182">
        <v>0.04</v>
      </c>
      <c r="BJ53" s="161">
        <f>NPV(BI53,BJ25:BJ49)</f>
        <v>19230769.230769232</v>
      </c>
      <c r="BK53" s="287"/>
      <c r="BL53" s="225">
        <v>0.04</v>
      </c>
      <c r="BM53" s="224">
        <f>NPV(BL53,BM25:BM49)</f>
        <v>25998802.932622325</v>
      </c>
    </row>
    <row r="54" spans="1:65" x14ac:dyDescent="0.25">
      <c r="R54" s="274"/>
      <c r="S54" s="185"/>
      <c r="T54" s="186"/>
      <c r="U54" s="154"/>
      <c r="AM54" s="274"/>
      <c r="AN54" s="181"/>
      <c r="AO54" s="161"/>
      <c r="AP54" s="154"/>
      <c r="BH54" s="274"/>
      <c r="BI54" s="181"/>
      <c r="BJ54" s="161"/>
      <c r="BK54" s="287"/>
      <c r="BL54" s="223"/>
      <c r="BM54" s="224"/>
    </row>
    <row r="55" spans="1:65" ht="15.75" thickBot="1" x14ac:dyDescent="0.3">
      <c r="R55" s="275"/>
      <c r="S55" s="190">
        <v>0</v>
      </c>
      <c r="T55" s="187">
        <f>NPV(S55,T25:T49)</f>
        <v>766500</v>
      </c>
      <c r="U55" s="154"/>
      <c r="AM55" s="275"/>
      <c r="AN55" s="183">
        <v>0</v>
      </c>
      <c r="AO55" s="179">
        <f>NPV(AN55,AO25:AO49)</f>
        <v>10030000</v>
      </c>
      <c r="AP55" s="154"/>
      <c r="BH55" s="275"/>
      <c r="BI55" s="183">
        <v>0</v>
      </c>
      <c r="BJ55" s="179">
        <f>NPV(BI55,BJ25:BJ49)</f>
        <v>20000000</v>
      </c>
      <c r="BK55" s="288"/>
      <c r="BL55" s="226">
        <v>0</v>
      </c>
      <c r="BM55" s="227">
        <f>NPV(BL55,BM25:BM49)</f>
        <v>30796500</v>
      </c>
    </row>
    <row r="56" spans="1:65" x14ac:dyDescent="0.25">
      <c r="U56" s="167"/>
      <c r="AP56" s="167"/>
    </row>
  </sheetData>
  <mergeCells count="36">
    <mergeCell ref="BK51:BK55"/>
    <mergeCell ref="R51:R55"/>
    <mergeCell ref="AM51:AM55"/>
    <mergeCell ref="BH51:BH55"/>
    <mergeCell ref="BB14:BC14"/>
    <mergeCell ref="BD14:BE14"/>
    <mergeCell ref="BF14:BG14"/>
    <mergeCell ref="BH14:BI14"/>
    <mergeCell ref="AK14:AL14"/>
    <mergeCell ref="AM14:AN14"/>
    <mergeCell ref="AR14:AT14"/>
    <mergeCell ref="AU14:AW14"/>
    <mergeCell ref="AX14:AY14"/>
    <mergeCell ref="AZ14:BA14"/>
    <mergeCell ref="W14:Y14"/>
    <mergeCell ref="Z14:AB14"/>
    <mergeCell ref="AC14:AD14"/>
    <mergeCell ref="AE14:AF14"/>
    <mergeCell ref="AG14:AH14"/>
    <mergeCell ref="AI14:AJ14"/>
    <mergeCell ref="H10:P10"/>
    <mergeCell ref="A13:S13"/>
    <mergeCell ref="B14:D14"/>
    <mergeCell ref="E14:G14"/>
    <mergeCell ref="H14:I14"/>
    <mergeCell ref="J14:K14"/>
    <mergeCell ref="L14:M14"/>
    <mergeCell ref="N14:O14"/>
    <mergeCell ref="P14:Q14"/>
    <mergeCell ref="R14:S14"/>
    <mergeCell ref="B1:H1"/>
    <mergeCell ref="J1:P1"/>
    <mergeCell ref="B2:H2"/>
    <mergeCell ref="W9:AH9"/>
    <mergeCell ref="AR9:BC9"/>
    <mergeCell ref="AR2:AX2"/>
  </mergeCells>
  <pageMargins left="0.7" right="0.7" top="0.75" bottom="0.75" header="0.3" footer="0.3"/>
  <pageSetup paperSize="512" orientation="landscape"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0334A-DF75-49A9-8D1D-EAB4FA1AD577}">
  <dimension ref="A1:BM56"/>
  <sheetViews>
    <sheetView topLeftCell="AN25" workbookViewId="0">
      <selection activeCell="AU10" sqref="AU10"/>
    </sheetView>
  </sheetViews>
  <sheetFormatPr defaultRowHeight="15" x14ac:dyDescent="0.25"/>
  <cols>
    <col min="1" max="1" width="22.7109375" style="134" customWidth="1"/>
    <col min="2" max="2" width="10.85546875" style="134" bestFit="1" customWidth="1"/>
    <col min="3" max="4" width="9.140625" style="134"/>
    <col min="5" max="5" width="9.85546875" style="134" bestFit="1" customWidth="1"/>
    <col min="6" max="7" width="9.140625" style="134"/>
    <col min="8" max="8" width="9.85546875" style="134" bestFit="1" customWidth="1"/>
    <col min="9" max="11" width="9.140625" style="134"/>
    <col min="12" max="12" width="9.85546875" style="134" bestFit="1" customWidth="1"/>
    <col min="13" max="13" width="10.85546875" style="134" bestFit="1" customWidth="1"/>
    <col min="14" max="15" width="9.85546875" style="134" bestFit="1" customWidth="1"/>
    <col min="16" max="18" width="9.140625" style="134"/>
    <col min="19" max="19" width="9.28515625" style="134" bestFit="1" customWidth="1"/>
    <col min="20" max="20" width="14.28515625" style="134" bestFit="1" customWidth="1"/>
    <col min="21" max="21" width="5.7109375" style="134" customWidth="1"/>
    <col min="22" max="22" width="22.7109375" style="134" customWidth="1"/>
    <col min="23" max="23" width="12.28515625" style="134" bestFit="1" customWidth="1"/>
    <col min="24" max="25" width="9.140625" style="134"/>
    <col min="26" max="26" width="9.85546875" style="134" bestFit="1" customWidth="1"/>
    <col min="27" max="27" width="9.7109375" style="134" customWidth="1"/>
    <col min="28" max="28" width="9.140625" style="134"/>
    <col min="29" max="29" width="9.85546875" style="134" bestFit="1" customWidth="1"/>
    <col min="30" max="34" width="9.140625" style="134"/>
    <col min="35" max="35" width="10.5703125" style="134" customWidth="1"/>
    <col min="36" max="36" width="9.85546875" style="134" bestFit="1" customWidth="1"/>
    <col min="37" max="40" width="9.140625" style="134"/>
    <col min="41" max="41" width="11.140625" style="134" customWidth="1"/>
    <col min="42" max="42" width="5.7109375" style="134" customWidth="1"/>
    <col min="43" max="43" width="22.7109375" style="134" customWidth="1"/>
    <col min="44" max="44" width="12.28515625" style="134" bestFit="1" customWidth="1"/>
    <col min="45" max="46" width="9.140625" style="134"/>
    <col min="47" max="47" width="9.85546875" style="134" bestFit="1" customWidth="1"/>
    <col min="48" max="49" width="9.140625" style="134"/>
    <col min="50" max="50" width="9.85546875" style="134" bestFit="1" customWidth="1"/>
    <col min="51" max="53" width="9.140625" style="134"/>
    <col min="54" max="54" width="11.42578125" style="134" bestFit="1" customWidth="1"/>
    <col min="55" max="61" width="9.140625" style="134"/>
    <col min="62" max="62" width="11.85546875" style="134" customWidth="1"/>
    <col min="63" max="64" width="9.140625" style="134"/>
    <col min="65" max="65" width="11" style="134" customWidth="1"/>
    <col min="66" max="16384" width="9.140625" style="134"/>
  </cols>
  <sheetData>
    <row r="1" spans="1:65" ht="30" customHeight="1" x14ac:dyDescent="0.25">
      <c r="A1" s="138" t="s">
        <v>0</v>
      </c>
      <c r="B1" s="278" t="s">
        <v>115</v>
      </c>
      <c r="C1" s="279"/>
      <c r="D1" s="279"/>
      <c r="E1" s="279"/>
      <c r="F1" s="279"/>
      <c r="G1" s="279"/>
      <c r="H1" s="279"/>
      <c r="I1" s="135" t="s">
        <v>1</v>
      </c>
      <c r="J1" s="278" t="s">
        <v>116</v>
      </c>
      <c r="K1" s="278"/>
      <c r="L1" s="278"/>
      <c r="M1" s="278"/>
      <c r="N1" s="278"/>
      <c r="O1" s="278"/>
      <c r="P1" s="278"/>
      <c r="Q1" s="197"/>
      <c r="R1" s="197"/>
      <c r="S1" s="197"/>
    </row>
    <row r="2" spans="1:65" x14ac:dyDescent="0.25">
      <c r="A2" s="135" t="s">
        <v>2</v>
      </c>
      <c r="B2" s="285"/>
      <c r="C2" s="285"/>
      <c r="D2" s="285"/>
      <c r="E2" s="285"/>
      <c r="F2" s="285"/>
      <c r="G2" s="285"/>
      <c r="H2" s="285"/>
      <c r="I2" s="153"/>
      <c r="J2" s="153"/>
      <c r="K2" s="153"/>
      <c r="L2" s="153"/>
      <c r="M2" s="153"/>
    </row>
    <row r="3" spans="1:65" x14ac:dyDescent="0.25">
      <c r="A3" s="135"/>
      <c r="B3" s="152"/>
      <c r="C3" s="152"/>
      <c r="D3" s="152"/>
      <c r="E3" s="152"/>
      <c r="F3" s="152"/>
      <c r="G3" s="152"/>
      <c r="H3" s="152"/>
      <c r="I3" s="152"/>
      <c r="J3" s="152"/>
      <c r="K3" s="152"/>
      <c r="L3" s="152"/>
      <c r="M3" s="152"/>
    </row>
    <row r="4" spans="1:65" x14ac:dyDescent="0.25">
      <c r="A4" s="135" t="s">
        <v>25</v>
      </c>
      <c r="B4" s="135" t="s">
        <v>26</v>
      </c>
      <c r="C4" s="164" t="s">
        <v>29</v>
      </c>
      <c r="D4" s="153"/>
      <c r="E4" s="153"/>
      <c r="F4" s="153"/>
      <c r="G4" s="153"/>
      <c r="H4" s="153"/>
      <c r="I4" s="153"/>
      <c r="J4" s="153"/>
      <c r="K4" s="153"/>
      <c r="L4" s="153"/>
      <c r="M4" s="153"/>
      <c r="N4" s="153"/>
    </row>
    <row r="5" spans="1:65" x14ac:dyDescent="0.25">
      <c r="A5" s="135"/>
      <c r="B5" s="135" t="s">
        <v>3</v>
      </c>
      <c r="C5" s="195" t="s">
        <v>27</v>
      </c>
      <c r="D5" s="153"/>
      <c r="E5" s="153"/>
      <c r="F5" s="153"/>
      <c r="G5" s="153"/>
      <c r="H5" s="153"/>
      <c r="I5" s="153"/>
      <c r="J5" s="153"/>
      <c r="K5" s="153"/>
      <c r="L5" s="153"/>
      <c r="M5" s="153"/>
      <c r="W5" s="255"/>
    </row>
    <row r="6" spans="1:65" ht="15" customHeight="1" x14ac:dyDescent="0.25">
      <c r="C6" s="195" t="s">
        <v>24</v>
      </c>
      <c r="D6" s="165"/>
      <c r="E6" s="165"/>
      <c r="F6" s="165"/>
      <c r="G6" s="165"/>
      <c r="H6" s="165"/>
      <c r="I6" s="165"/>
      <c r="J6" s="165"/>
      <c r="K6" s="165"/>
      <c r="L6" s="165"/>
      <c r="M6" s="165"/>
    </row>
    <row r="7" spans="1:65" x14ac:dyDescent="0.25">
      <c r="A7" s="136"/>
      <c r="B7" s="168"/>
      <c r="C7" s="195" t="s">
        <v>28</v>
      </c>
      <c r="D7" s="165"/>
      <c r="E7" s="165"/>
      <c r="F7" s="165"/>
      <c r="G7" s="165"/>
      <c r="H7" s="165"/>
      <c r="I7" s="165"/>
      <c r="J7" s="165"/>
      <c r="K7" s="165"/>
      <c r="L7" s="165"/>
      <c r="M7" s="165"/>
    </row>
    <row r="8" spans="1:65" x14ac:dyDescent="0.25">
      <c r="A8" s="136"/>
      <c r="B8" s="137"/>
      <c r="C8" s="137"/>
      <c r="D8" s="137"/>
      <c r="E8" s="137"/>
      <c r="F8" s="137"/>
      <c r="G8" s="137"/>
      <c r="H8" s="137"/>
      <c r="I8" s="137"/>
    </row>
    <row r="9" spans="1:65" ht="15.75" customHeight="1" thickBot="1" x14ac:dyDescent="0.3">
      <c r="A9" s="138" t="s">
        <v>4</v>
      </c>
      <c r="B9" s="162" t="s">
        <v>117</v>
      </c>
      <c r="C9" s="163"/>
      <c r="D9" s="163"/>
      <c r="E9" s="163"/>
      <c r="F9" s="163"/>
      <c r="G9" s="163"/>
      <c r="H9" s="163"/>
      <c r="V9" s="138" t="s">
        <v>23</v>
      </c>
      <c r="W9" s="276" t="s">
        <v>118</v>
      </c>
      <c r="X9" s="276"/>
      <c r="Y9" s="276"/>
      <c r="Z9" s="276"/>
      <c r="AA9" s="276"/>
      <c r="AB9" s="276"/>
      <c r="AC9" s="276"/>
      <c r="AD9" s="276"/>
      <c r="AE9" s="276"/>
      <c r="AF9" s="276"/>
      <c r="AG9" s="276"/>
      <c r="AH9" s="276"/>
      <c r="AQ9" s="138" t="s">
        <v>38</v>
      </c>
      <c r="AR9" s="276" t="s">
        <v>119</v>
      </c>
      <c r="AS9" s="276"/>
      <c r="AT9" s="276"/>
      <c r="AU9" s="276"/>
      <c r="AV9" s="276"/>
      <c r="AW9" s="276"/>
      <c r="AX9" s="276"/>
      <c r="AY9" s="276"/>
      <c r="AZ9" s="276"/>
      <c r="BA9" s="276"/>
      <c r="BB9" s="276"/>
      <c r="BC9" s="276"/>
    </row>
    <row r="10" spans="1:65" ht="15" customHeight="1" x14ac:dyDescent="0.25">
      <c r="A10" s="139" t="s">
        <v>5</v>
      </c>
      <c r="B10" s="140">
        <v>85</v>
      </c>
      <c r="C10" s="141"/>
      <c r="E10" s="141"/>
      <c r="F10" s="198" t="s">
        <v>43</v>
      </c>
      <c r="G10" s="294"/>
      <c r="H10" s="294"/>
      <c r="I10" s="294"/>
      <c r="J10" s="294"/>
      <c r="K10" s="294"/>
      <c r="L10" s="294"/>
      <c r="M10" s="294"/>
      <c r="N10" s="294"/>
      <c r="O10" s="294"/>
      <c r="P10" s="294"/>
      <c r="V10" s="139" t="s">
        <v>5</v>
      </c>
      <c r="W10" s="140">
        <v>85</v>
      </c>
      <c r="X10" s="141"/>
      <c r="Y10" s="141"/>
      <c r="Z10" s="141"/>
      <c r="AA10" s="141"/>
      <c r="AB10" s="141"/>
      <c r="AC10" s="141"/>
      <c r="AQ10" s="139" t="s">
        <v>5</v>
      </c>
      <c r="AR10" s="140">
        <v>80</v>
      </c>
      <c r="AS10" s="141"/>
      <c r="AT10" s="141"/>
      <c r="AU10" s="205"/>
      <c r="AV10" s="141"/>
      <c r="AW10" s="141"/>
      <c r="AX10" s="141"/>
    </row>
    <row r="11" spans="1:65" x14ac:dyDescent="0.25">
      <c r="A11" s="142" t="s">
        <v>6</v>
      </c>
      <c r="B11" s="143">
        <v>25</v>
      </c>
      <c r="C11" s="136"/>
      <c r="D11" s="141"/>
      <c r="E11" s="141"/>
      <c r="F11" s="141"/>
      <c r="G11" s="294"/>
      <c r="H11" s="294"/>
      <c r="I11" s="294"/>
      <c r="J11" s="294"/>
      <c r="K11" s="294"/>
      <c r="L11" s="294"/>
      <c r="M11" s="294"/>
      <c r="N11" s="294"/>
      <c r="O11" s="294"/>
      <c r="P11" s="294"/>
      <c r="V11" s="142" t="s">
        <v>6</v>
      </c>
      <c r="W11" s="143">
        <v>85</v>
      </c>
      <c r="X11" s="136"/>
      <c r="Y11" s="141"/>
      <c r="Z11" s="141"/>
      <c r="AA11" s="141"/>
      <c r="AB11" s="141"/>
      <c r="AC11" s="141"/>
      <c r="AQ11" s="142" t="s">
        <v>6</v>
      </c>
      <c r="AR11" s="143">
        <v>80</v>
      </c>
      <c r="AS11" s="136"/>
      <c r="AT11" s="141"/>
      <c r="AU11" s="141"/>
      <c r="AV11" s="141"/>
      <c r="AW11" s="141"/>
      <c r="AX11" s="141"/>
    </row>
    <row r="12" spans="1:65" ht="15.75" thickBot="1" x14ac:dyDescent="0.3">
      <c r="A12" s="144" t="s">
        <v>3</v>
      </c>
      <c r="B12" s="151">
        <f>(B10/100)*(B11/100)</f>
        <v>0.21249999999999999</v>
      </c>
      <c r="C12" s="146"/>
      <c r="D12" s="141"/>
      <c r="E12" s="141"/>
      <c r="F12" s="141"/>
      <c r="G12" s="294"/>
      <c r="H12" s="294"/>
      <c r="I12" s="294"/>
      <c r="J12" s="294"/>
      <c r="K12" s="294"/>
      <c r="L12" s="294"/>
      <c r="M12" s="294"/>
      <c r="N12" s="294"/>
      <c r="O12" s="294"/>
      <c r="P12" s="294"/>
      <c r="V12" s="144" t="s">
        <v>3</v>
      </c>
      <c r="W12" s="145">
        <f>(W10/100)*(W11/100)</f>
        <v>0.72249999999999992</v>
      </c>
      <c r="X12" s="146"/>
      <c r="Y12" s="141"/>
      <c r="Z12" s="141"/>
      <c r="AA12" s="141"/>
      <c r="AB12" s="141"/>
      <c r="AC12" s="141"/>
      <c r="AQ12" s="144" t="s">
        <v>3</v>
      </c>
      <c r="AR12" s="145">
        <f>(AR10/100)*(AR11/100)</f>
        <v>0.64000000000000012</v>
      </c>
      <c r="AS12" s="146"/>
      <c r="AT12" s="141"/>
      <c r="AU12" s="141"/>
      <c r="AV12" s="141"/>
      <c r="AW12" s="141"/>
      <c r="AX12" s="141"/>
      <c r="BL12" s="68" t="s">
        <v>3</v>
      </c>
      <c r="BM12" s="245">
        <f>AVERAGE(B12,W12,AR12)</f>
        <v>0.52500000000000002</v>
      </c>
    </row>
    <row r="13" spans="1:65" ht="15.75" thickBot="1" x14ac:dyDescent="0.3">
      <c r="A13" s="289" t="s">
        <v>40</v>
      </c>
      <c r="B13" s="289"/>
      <c r="C13" s="289"/>
      <c r="D13" s="289"/>
      <c r="E13" s="289"/>
      <c r="F13" s="289"/>
      <c r="G13" s="289"/>
      <c r="H13" s="289"/>
      <c r="I13" s="289"/>
      <c r="J13" s="289"/>
      <c r="K13" s="289"/>
      <c r="L13" s="289"/>
      <c r="M13" s="289"/>
      <c r="N13" s="289"/>
      <c r="O13" s="289"/>
      <c r="P13" s="289"/>
      <c r="Q13" s="289"/>
      <c r="R13" s="289"/>
      <c r="S13" s="289"/>
    </row>
    <row r="14" spans="1:65" s="167" customFormat="1" ht="50.1" customHeight="1" x14ac:dyDescent="0.25">
      <c r="A14" s="170" t="s">
        <v>7</v>
      </c>
      <c r="B14" s="277" t="s">
        <v>13</v>
      </c>
      <c r="C14" s="277"/>
      <c r="D14" s="277"/>
      <c r="E14" s="277" t="s">
        <v>14</v>
      </c>
      <c r="F14" s="277"/>
      <c r="G14" s="277"/>
      <c r="H14" s="277" t="s">
        <v>31</v>
      </c>
      <c r="I14" s="277"/>
      <c r="J14" s="277" t="s">
        <v>92</v>
      </c>
      <c r="K14" s="277"/>
      <c r="L14" s="291" t="s">
        <v>30</v>
      </c>
      <c r="M14" s="292"/>
      <c r="N14" s="292"/>
      <c r="O14" s="293"/>
      <c r="P14" s="277" t="s">
        <v>19</v>
      </c>
      <c r="Q14" s="277"/>
      <c r="R14" s="277" t="s">
        <v>20</v>
      </c>
      <c r="S14" s="280"/>
      <c r="V14" s="170" t="s">
        <v>7</v>
      </c>
      <c r="W14" s="271" t="s">
        <v>13</v>
      </c>
      <c r="X14" s="271"/>
      <c r="Y14" s="271"/>
      <c r="Z14" s="271" t="s">
        <v>14</v>
      </c>
      <c r="AA14" s="271"/>
      <c r="AB14" s="271"/>
      <c r="AC14" s="271" t="s">
        <v>15</v>
      </c>
      <c r="AD14" s="271"/>
      <c r="AE14" s="271" t="s">
        <v>16</v>
      </c>
      <c r="AF14" s="271"/>
      <c r="AG14" s="271" t="s">
        <v>17</v>
      </c>
      <c r="AH14" s="271"/>
      <c r="AI14" s="271" t="s">
        <v>18</v>
      </c>
      <c r="AJ14" s="271"/>
      <c r="AK14" s="271" t="s">
        <v>19</v>
      </c>
      <c r="AL14" s="271"/>
      <c r="AM14" s="271" t="s">
        <v>20</v>
      </c>
      <c r="AN14" s="272"/>
      <c r="AQ14" s="170" t="s">
        <v>7</v>
      </c>
      <c r="AR14" s="271" t="s">
        <v>13</v>
      </c>
      <c r="AS14" s="271"/>
      <c r="AT14" s="271"/>
      <c r="AU14" s="271" t="s">
        <v>14</v>
      </c>
      <c r="AV14" s="271"/>
      <c r="AW14" s="271"/>
      <c r="AX14" s="271" t="s">
        <v>15</v>
      </c>
      <c r="AY14" s="271"/>
      <c r="AZ14" s="271" t="s">
        <v>16</v>
      </c>
      <c r="BA14" s="271"/>
      <c r="BB14" s="271" t="s">
        <v>17</v>
      </c>
      <c r="BC14" s="271"/>
      <c r="BD14" s="271" t="s">
        <v>18</v>
      </c>
      <c r="BE14" s="271"/>
      <c r="BF14" s="271" t="s">
        <v>19</v>
      </c>
      <c r="BG14" s="271"/>
      <c r="BH14" s="271" t="s">
        <v>20</v>
      </c>
      <c r="BI14" s="272"/>
    </row>
    <row r="15" spans="1:65" s="167" customFormat="1" ht="89.45" customHeight="1" x14ac:dyDescent="0.25">
      <c r="A15" s="171" t="s">
        <v>8</v>
      </c>
      <c r="B15" s="150" t="s">
        <v>443</v>
      </c>
      <c r="C15" s="150" t="s">
        <v>442</v>
      </c>
      <c r="D15" s="150"/>
      <c r="E15" s="150" t="s">
        <v>121</v>
      </c>
      <c r="F15" s="150"/>
      <c r="G15" s="150"/>
      <c r="H15" s="150"/>
      <c r="I15" s="150"/>
      <c r="J15" s="251" t="s">
        <v>120</v>
      </c>
      <c r="K15" s="251"/>
      <c r="L15" s="150" t="s">
        <v>121</v>
      </c>
      <c r="M15" s="150" t="s">
        <v>97</v>
      </c>
      <c r="N15" s="150" t="s">
        <v>445</v>
      </c>
      <c r="O15" s="150" t="s">
        <v>446</v>
      </c>
      <c r="P15" s="150"/>
      <c r="Q15" s="150"/>
      <c r="R15" s="150"/>
      <c r="S15" s="172"/>
      <c r="V15" s="171" t="s">
        <v>8</v>
      </c>
      <c r="W15" s="150" t="s">
        <v>586</v>
      </c>
      <c r="X15" s="150"/>
      <c r="Y15" s="150"/>
      <c r="Z15" s="150" t="s">
        <v>531</v>
      </c>
      <c r="AA15" s="150"/>
      <c r="AB15" s="150"/>
      <c r="AC15" s="150"/>
      <c r="AD15" s="150"/>
      <c r="AE15" s="150"/>
      <c r="AF15" s="150"/>
      <c r="AG15" s="150"/>
      <c r="AH15" s="150"/>
      <c r="AI15" s="150" t="s">
        <v>97</v>
      </c>
      <c r="AJ15" s="150" t="s">
        <v>448</v>
      </c>
      <c r="AK15" s="150"/>
      <c r="AL15" s="150"/>
      <c r="AM15" s="150"/>
      <c r="AN15" s="172"/>
      <c r="AQ15" s="171" t="s">
        <v>8</v>
      </c>
      <c r="AR15" s="150" t="s">
        <v>590</v>
      </c>
      <c r="AS15" s="150"/>
      <c r="AT15" s="150"/>
      <c r="AU15" s="169" t="s">
        <v>589</v>
      </c>
      <c r="AV15" s="150"/>
      <c r="AW15" s="150"/>
      <c r="AX15" s="150"/>
      <c r="AY15" s="150"/>
      <c r="AZ15" s="150"/>
      <c r="BA15" s="150"/>
      <c r="BB15" s="150" t="s">
        <v>533</v>
      </c>
      <c r="BC15" s="150" t="s">
        <v>450</v>
      </c>
      <c r="BD15" s="150"/>
      <c r="BE15" s="150"/>
      <c r="BF15" s="150"/>
      <c r="BG15" s="150"/>
      <c r="BH15" s="150"/>
      <c r="BI15" s="172"/>
    </row>
    <row r="16" spans="1:65" s="167" customFormat="1" ht="255" x14ac:dyDescent="0.25">
      <c r="A16" s="171" t="s">
        <v>9</v>
      </c>
      <c r="B16" s="149" t="s">
        <v>122</v>
      </c>
      <c r="C16" s="149"/>
      <c r="D16" s="149"/>
      <c r="E16" s="150" t="s">
        <v>122</v>
      </c>
      <c r="F16" s="150"/>
      <c r="G16" s="150"/>
      <c r="H16" s="150"/>
      <c r="I16" s="150"/>
      <c r="J16" s="251" t="s">
        <v>123</v>
      </c>
      <c r="K16" s="251" t="s">
        <v>124</v>
      </c>
      <c r="L16" s="150"/>
      <c r="M16" s="150"/>
      <c r="N16" s="150"/>
      <c r="O16" s="150"/>
      <c r="P16" s="150"/>
      <c r="Q16" s="150"/>
      <c r="R16" s="150"/>
      <c r="S16" s="172"/>
      <c r="V16" s="171" t="s">
        <v>9</v>
      </c>
      <c r="W16" s="149" t="s">
        <v>587</v>
      </c>
      <c r="X16" s="149"/>
      <c r="Y16" s="149"/>
      <c r="Z16" s="150"/>
      <c r="AA16" s="150"/>
      <c r="AB16" s="150"/>
      <c r="AC16" s="150"/>
      <c r="AD16" s="150"/>
      <c r="AE16" s="150"/>
      <c r="AF16" s="150"/>
      <c r="AG16" s="150"/>
      <c r="AH16" s="150"/>
      <c r="AI16" s="150" t="s">
        <v>122</v>
      </c>
      <c r="AJ16" s="150"/>
      <c r="AK16" s="150"/>
      <c r="AL16" s="150"/>
      <c r="AM16" s="150"/>
      <c r="AN16" s="172"/>
      <c r="AQ16" s="171" t="s">
        <v>9</v>
      </c>
      <c r="AR16" s="149" t="s">
        <v>532</v>
      </c>
      <c r="AS16" s="149"/>
      <c r="AT16" s="149"/>
      <c r="AU16" s="150" t="s">
        <v>122</v>
      </c>
      <c r="AV16" s="150"/>
      <c r="AW16" s="150"/>
      <c r="AX16" s="150"/>
      <c r="AY16" s="150"/>
      <c r="AZ16" s="150"/>
      <c r="BA16" s="150"/>
      <c r="BB16" s="150" t="s">
        <v>122</v>
      </c>
      <c r="BC16" s="150"/>
      <c r="BD16" s="150"/>
      <c r="BE16" s="150"/>
      <c r="BF16" s="150"/>
      <c r="BG16" s="150"/>
      <c r="BH16" s="150"/>
      <c r="BI16" s="172"/>
    </row>
    <row r="17" spans="1:65" s="167" customFormat="1" x14ac:dyDescent="0.25">
      <c r="A17" s="171" t="s">
        <v>10</v>
      </c>
      <c r="B17" s="147">
        <v>50000</v>
      </c>
      <c r="C17" s="147">
        <v>5000</v>
      </c>
      <c r="D17" s="147"/>
      <c r="E17" s="147">
        <v>20000</v>
      </c>
      <c r="F17" s="147"/>
      <c r="G17" s="147"/>
      <c r="H17" s="147"/>
      <c r="I17" s="147"/>
      <c r="J17" s="252"/>
      <c r="K17" s="252"/>
      <c r="L17" s="147">
        <v>60000</v>
      </c>
      <c r="M17" s="147">
        <f>70000*2</f>
        <v>140000</v>
      </c>
      <c r="N17" s="147">
        <f>L17*0.4</f>
        <v>24000</v>
      </c>
      <c r="O17" s="147">
        <f>M17*0.4</f>
        <v>56000</v>
      </c>
      <c r="P17" s="147"/>
      <c r="Q17" s="147"/>
      <c r="R17" s="147"/>
      <c r="S17" s="173"/>
      <c r="V17" s="171" t="s">
        <v>10</v>
      </c>
      <c r="W17" s="147">
        <f>250000*4</f>
        <v>1000000</v>
      </c>
      <c r="X17" s="147"/>
      <c r="Y17" s="147"/>
      <c r="Z17" s="147"/>
      <c r="AA17" s="147"/>
      <c r="AB17" s="147"/>
      <c r="AC17" s="147"/>
      <c r="AD17" s="147"/>
      <c r="AE17" s="147"/>
      <c r="AF17" s="147"/>
      <c r="AG17" s="147"/>
      <c r="AH17" s="147"/>
      <c r="AI17" s="147">
        <f>2*60000</f>
        <v>120000</v>
      </c>
      <c r="AJ17" s="147">
        <f>AI17*0.4</f>
        <v>48000</v>
      </c>
      <c r="AK17" s="147"/>
      <c r="AL17" s="147"/>
      <c r="AM17" s="147"/>
      <c r="AN17" s="173"/>
      <c r="AQ17" s="171" t="s">
        <v>10</v>
      </c>
      <c r="AR17" s="147">
        <v>700000</v>
      </c>
      <c r="AS17" s="147"/>
      <c r="AT17" s="147"/>
      <c r="AU17" s="147"/>
      <c r="AV17" s="147"/>
      <c r="AW17" s="147"/>
      <c r="AX17" s="147"/>
      <c r="AY17" s="147"/>
      <c r="AZ17" s="147"/>
      <c r="BA17" s="147"/>
      <c r="BB17" s="150">
        <f>2*40000*(4/12)</f>
        <v>26666.666666666664</v>
      </c>
      <c r="BC17" s="147">
        <v>5000</v>
      </c>
      <c r="BD17" s="147"/>
      <c r="BE17" s="147"/>
      <c r="BF17" s="147"/>
      <c r="BG17" s="147"/>
      <c r="BH17" s="147"/>
      <c r="BI17" s="173"/>
    </row>
    <row r="18" spans="1:65" s="167" customFormat="1" x14ac:dyDescent="0.25">
      <c r="A18" s="171" t="s">
        <v>11</v>
      </c>
      <c r="B18" s="148">
        <v>1</v>
      </c>
      <c r="C18" s="148">
        <v>1</v>
      </c>
      <c r="D18" s="148"/>
      <c r="E18" s="148">
        <v>1</v>
      </c>
      <c r="F18" s="148"/>
      <c r="G18" s="148"/>
      <c r="H18" s="148"/>
      <c r="I18" s="148"/>
      <c r="J18" s="253">
        <v>1</v>
      </c>
      <c r="K18" s="253"/>
      <c r="L18" s="148">
        <v>5</v>
      </c>
      <c r="M18" s="148">
        <v>1</v>
      </c>
      <c r="N18" s="148">
        <v>5</v>
      </c>
      <c r="O18" s="148">
        <v>1</v>
      </c>
      <c r="P18" s="148"/>
      <c r="Q18" s="148"/>
      <c r="R18" s="148"/>
      <c r="S18" s="174"/>
      <c r="V18" s="171" t="s">
        <v>11</v>
      </c>
      <c r="W18" s="148">
        <v>2</v>
      </c>
      <c r="X18" s="148"/>
      <c r="Y18" s="148"/>
      <c r="Z18" s="148"/>
      <c r="AA18" s="148"/>
      <c r="AB18" s="148"/>
      <c r="AC18" s="148"/>
      <c r="AD18" s="148"/>
      <c r="AE18" s="148"/>
      <c r="AF18" s="148"/>
      <c r="AG18" s="148"/>
      <c r="AH18" s="148"/>
      <c r="AI18" s="148">
        <v>1</v>
      </c>
      <c r="AJ18" s="148">
        <v>1</v>
      </c>
      <c r="AK18" s="148"/>
      <c r="AL18" s="148"/>
      <c r="AM18" s="148"/>
      <c r="AN18" s="174"/>
      <c r="AQ18" s="171" t="s">
        <v>11</v>
      </c>
      <c r="AR18" s="148">
        <v>1</v>
      </c>
      <c r="AS18" s="148"/>
      <c r="AT18" s="148"/>
      <c r="AU18" s="148">
        <v>1</v>
      </c>
      <c r="AV18" s="148"/>
      <c r="AW18" s="148"/>
      <c r="AX18" s="148"/>
      <c r="AY18" s="148"/>
      <c r="AZ18" s="148"/>
      <c r="BA18" s="148"/>
      <c r="BB18" s="150">
        <v>1</v>
      </c>
      <c r="BC18" s="148">
        <v>1</v>
      </c>
      <c r="BD18" s="148"/>
      <c r="BE18" s="148"/>
      <c r="BF18" s="148"/>
      <c r="BG18" s="148"/>
      <c r="BH18" s="148"/>
      <c r="BI18" s="174"/>
    </row>
    <row r="19" spans="1:65" s="167" customFormat="1" x14ac:dyDescent="0.25">
      <c r="A19" s="171" t="s">
        <v>44</v>
      </c>
      <c r="B19" s="148">
        <v>3</v>
      </c>
      <c r="C19" s="148">
        <v>25</v>
      </c>
      <c r="D19" s="148"/>
      <c r="E19" s="148">
        <v>3</v>
      </c>
      <c r="F19" s="148"/>
      <c r="G19" s="148"/>
      <c r="H19" s="148"/>
      <c r="I19" s="148"/>
      <c r="J19" s="253">
        <v>25</v>
      </c>
      <c r="K19" s="253"/>
      <c r="L19" s="148">
        <v>4</v>
      </c>
      <c r="M19" s="148">
        <v>25</v>
      </c>
      <c r="N19" s="148">
        <v>4</v>
      </c>
      <c r="O19" s="148">
        <v>25</v>
      </c>
      <c r="P19" s="148"/>
      <c r="Q19" s="148"/>
      <c r="R19" s="148"/>
      <c r="S19" s="174"/>
      <c r="V19" s="171" t="s">
        <v>44</v>
      </c>
      <c r="W19" s="148">
        <v>25</v>
      </c>
      <c r="X19" s="148"/>
      <c r="Y19" s="148"/>
      <c r="Z19" s="148"/>
      <c r="AA19" s="148"/>
      <c r="AB19" s="148"/>
      <c r="AC19" s="148"/>
      <c r="AD19" s="148"/>
      <c r="AE19" s="148"/>
      <c r="AF19" s="148"/>
      <c r="AG19" s="148"/>
      <c r="AH19" s="148"/>
      <c r="AI19" s="148">
        <v>5</v>
      </c>
      <c r="AJ19" s="148">
        <v>5</v>
      </c>
      <c r="AK19" s="148"/>
      <c r="AL19" s="148"/>
      <c r="AM19" s="148"/>
      <c r="AN19" s="174"/>
      <c r="AQ19" s="171" t="s">
        <v>44</v>
      </c>
      <c r="AR19" s="148">
        <v>25</v>
      </c>
      <c r="AS19" s="148"/>
      <c r="AT19" s="148"/>
      <c r="AU19" s="148">
        <v>25</v>
      </c>
      <c r="AV19" s="148"/>
      <c r="AW19" s="148"/>
      <c r="AX19" s="148"/>
      <c r="AY19" s="148"/>
      <c r="AZ19" s="148"/>
      <c r="BA19" s="148"/>
      <c r="BB19" s="150">
        <v>25</v>
      </c>
      <c r="BC19" s="148">
        <v>25</v>
      </c>
      <c r="BD19" s="148"/>
      <c r="BE19" s="148"/>
      <c r="BF19" s="148"/>
      <c r="BG19" s="148"/>
      <c r="BH19" s="148"/>
      <c r="BI19" s="174"/>
    </row>
    <row r="20" spans="1:65" s="167" customFormat="1" x14ac:dyDescent="0.25">
      <c r="A20" s="171" t="s">
        <v>42</v>
      </c>
      <c r="B20" s="148">
        <v>10</v>
      </c>
      <c r="C20" s="148">
        <v>1</v>
      </c>
      <c r="D20" s="148"/>
      <c r="E20" s="148">
        <v>1</v>
      </c>
      <c r="F20" s="148"/>
      <c r="G20" s="148"/>
      <c r="H20" s="148"/>
      <c r="I20" s="148"/>
      <c r="J20" s="253">
        <v>1</v>
      </c>
      <c r="K20" s="253"/>
      <c r="L20" s="148">
        <v>5</v>
      </c>
      <c r="M20" s="148">
        <v>1</v>
      </c>
      <c r="N20" s="148">
        <v>5</v>
      </c>
      <c r="O20" s="148">
        <v>1</v>
      </c>
      <c r="P20" s="148"/>
      <c r="Q20" s="148"/>
      <c r="R20" s="148"/>
      <c r="S20" s="174"/>
      <c r="V20" s="171" t="s">
        <v>42</v>
      </c>
      <c r="W20" s="148">
        <v>1</v>
      </c>
      <c r="X20" s="148"/>
      <c r="Y20" s="148"/>
      <c r="Z20" s="148"/>
      <c r="AA20" s="148"/>
      <c r="AB20" s="148"/>
      <c r="AC20" s="148"/>
      <c r="AD20" s="148"/>
      <c r="AE20" s="148"/>
      <c r="AF20" s="148"/>
      <c r="AG20" s="148"/>
      <c r="AH20" s="148"/>
      <c r="AI20" s="148">
        <v>5</v>
      </c>
      <c r="AJ20" s="148">
        <v>5</v>
      </c>
      <c r="AK20" s="148"/>
      <c r="AL20" s="148"/>
      <c r="AM20" s="148"/>
      <c r="AN20" s="174"/>
      <c r="AQ20" s="171" t="s">
        <v>42</v>
      </c>
      <c r="AR20" s="148">
        <v>1</v>
      </c>
      <c r="AS20" s="148"/>
      <c r="AT20" s="148"/>
      <c r="AU20" s="148">
        <v>1</v>
      </c>
      <c r="AV20" s="148"/>
      <c r="AW20" s="148"/>
      <c r="AX20" s="148"/>
      <c r="AY20" s="148"/>
      <c r="AZ20" s="148"/>
      <c r="BA20" s="148"/>
      <c r="BB20" s="150">
        <v>1</v>
      </c>
      <c r="BC20" s="148">
        <v>1</v>
      </c>
      <c r="BD20" s="148"/>
      <c r="BE20" s="148"/>
      <c r="BF20" s="148"/>
      <c r="BG20" s="148"/>
      <c r="BH20" s="148"/>
      <c r="BI20" s="174"/>
    </row>
    <row r="21" spans="1:65" s="167" customFormat="1" ht="108.95" customHeight="1" thickBot="1" x14ac:dyDescent="0.3">
      <c r="A21" s="175" t="s">
        <v>12</v>
      </c>
      <c r="B21" s="176"/>
      <c r="C21" s="176"/>
      <c r="D21" s="176"/>
      <c r="E21" s="176" t="s">
        <v>444</v>
      </c>
      <c r="F21" s="176"/>
      <c r="G21" s="176"/>
      <c r="H21" s="176"/>
      <c r="I21" s="176"/>
      <c r="J21" s="254" t="s">
        <v>584</v>
      </c>
      <c r="K21" s="254" t="s">
        <v>585</v>
      </c>
      <c r="L21" s="176" t="s">
        <v>440</v>
      </c>
      <c r="M21" s="176" t="s">
        <v>441</v>
      </c>
      <c r="N21" s="176"/>
      <c r="O21" s="176"/>
      <c r="P21" s="176"/>
      <c r="Q21" s="176"/>
      <c r="R21" s="176"/>
      <c r="S21" s="177"/>
      <c r="V21" s="175" t="s">
        <v>12</v>
      </c>
      <c r="W21" s="176" t="s">
        <v>588</v>
      </c>
      <c r="X21" s="176"/>
      <c r="Y21" s="176"/>
      <c r="Z21" s="176"/>
      <c r="AA21" s="176"/>
      <c r="AB21" s="176"/>
      <c r="AC21" s="176"/>
      <c r="AD21" s="176"/>
      <c r="AE21" s="176"/>
      <c r="AF21" s="176"/>
      <c r="AG21" s="176"/>
      <c r="AH21" s="176"/>
      <c r="AI21" s="176" t="s">
        <v>447</v>
      </c>
      <c r="AJ21" s="176"/>
      <c r="AK21" s="176"/>
      <c r="AL21" s="176"/>
      <c r="AM21" s="176"/>
      <c r="AN21" s="177"/>
      <c r="AQ21" s="175" t="s">
        <v>12</v>
      </c>
      <c r="AR21" s="176" t="s">
        <v>591</v>
      </c>
      <c r="AS21" s="176"/>
      <c r="AT21" s="176"/>
      <c r="AU21" s="176" t="s">
        <v>125</v>
      </c>
      <c r="AV21" s="176"/>
      <c r="AW21" s="176"/>
      <c r="AX21" s="176"/>
      <c r="AY21" s="176"/>
      <c r="AZ21" s="176"/>
      <c r="BA21" s="176"/>
      <c r="BB21" s="176" t="s">
        <v>449</v>
      </c>
      <c r="BC21" s="176"/>
      <c r="BD21" s="176"/>
      <c r="BE21" s="176"/>
      <c r="BF21" s="176"/>
      <c r="BG21" s="176"/>
      <c r="BH21" s="176"/>
      <c r="BI21" s="177"/>
    </row>
    <row r="22" spans="1:65" s="167" customFormat="1" ht="15" customHeight="1" x14ac:dyDescent="0.25">
      <c r="A22" s="194"/>
      <c r="B22" s="178"/>
      <c r="C22" s="178"/>
      <c r="D22" s="178"/>
      <c r="E22" s="178"/>
      <c r="F22" s="178"/>
      <c r="G22" s="178"/>
      <c r="H22" s="178"/>
      <c r="I22" s="178"/>
      <c r="J22" s="178"/>
      <c r="K22" s="178"/>
      <c r="L22" s="178"/>
      <c r="M22" s="178"/>
      <c r="N22" s="178"/>
      <c r="O22" s="178"/>
      <c r="P22" s="178"/>
      <c r="Q22" s="178"/>
      <c r="R22" s="178"/>
      <c r="S22" s="178"/>
      <c r="V22" s="194"/>
      <c r="W22" s="178"/>
      <c r="X22" s="178"/>
      <c r="Y22" s="178"/>
      <c r="Z22" s="178"/>
      <c r="AA22" s="178"/>
      <c r="AB22" s="178"/>
      <c r="AC22" s="178"/>
      <c r="AD22" s="178"/>
      <c r="AE22" s="178"/>
      <c r="AF22" s="178"/>
      <c r="AG22" s="178"/>
      <c r="AH22" s="178"/>
      <c r="AI22" s="178"/>
      <c r="AJ22" s="178"/>
      <c r="AK22" s="178"/>
      <c r="AL22" s="178"/>
      <c r="AM22" s="178"/>
      <c r="AN22" s="178"/>
      <c r="AQ22" s="194"/>
      <c r="AR22" s="178"/>
      <c r="AS22" s="178"/>
      <c r="AT22" s="178"/>
      <c r="AU22" s="178"/>
      <c r="AV22" s="178"/>
      <c r="AW22" s="178"/>
      <c r="AX22" s="178"/>
      <c r="AY22" s="178"/>
      <c r="AZ22" s="178"/>
      <c r="BA22" s="178"/>
      <c r="BB22" s="178"/>
      <c r="BC22" s="178"/>
      <c r="BD22" s="178"/>
      <c r="BE22" s="178"/>
      <c r="BF22" s="178"/>
      <c r="BG22" s="178"/>
      <c r="BH22" s="178"/>
      <c r="BI22" s="178"/>
    </row>
    <row r="23" spans="1:65" x14ac:dyDescent="0.25">
      <c r="A23" s="193" t="s">
        <v>39</v>
      </c>
      <c r="B23" s="193"/>
      <c r="C23" s="193"/>
      <c r="D23" s="193"/>
      <c r="E23" s="193"/>
      <c r="F23" s="193"/>
      <c r="G23" s="193"/>
      <c r="H23" s="193"/>
      <c r="I23" s="193"/>
      <c r="J23" s="193"/>
      <c r="K23" s="193"/>
      <c r="L23" s="193"/>
      <c r="M23" s="193"/>
      <c r="N23" s="193"/>
      <c r="O23" s="193"/>
      <c r="P23" s="193"/>
      <c r="Q23" s="193"/>
      <c r="R23" s="193"/>
      <c r="U23" s="167"/>
      <c r="V23" s="193" t="s">
        <v>39</v>
      </c>
      <c r="AP23" s="167"/>
      <c r="AQ23" s="193" t="s">
        <v>39</v>
      </c>
    </row>
    <row r="24" spans="1:65" x14ac:dyDescent="0.25">
      <c r="A24" s="157" t="s">
        <v>21</v>
      </c>
      <c r="B24" s="155"/>
      <c r="C24" s="155"/>
      <c r="D24" s="155"/>
      <c r="E24" s="155"/>
      <c r="F24" s="155"/>
      <c r="G24" s="155"/>
      <c r="H24" s="155"/>
      <c r="I24" s="155"/>
      <c r="J24" s="155"/>
      <c r="K24" s="155"/>
      <c r="L24" s="155"/>
      <c r="M24" s="155"/>
      <c r="N24" s="155"/>
      <c r="O24" s="155"/>
      <c r="P24" s="155"/>
      <c r="Q24" s="155"/>
      <c r="R24" s="155"/>
      <c r="S24" s="155"/>
      <c r="T24" s="158" t="s">
        <v>22</v>
      </c>
      <c r="U24" s="191"/>
      <c r="V24" s="157" t="s">
        <v>21</v>
      </c>
      <c r="W24" s="166"/>
      <c r="X24" s="166"/>
      <c r="Y24" s="166"/>
      <c r="Z24" s="166"/>
      <c r="AA24" s="166"/>
      <c r="AB24" s="166"/>
      <c r="AC24" s="166"/>
      <c r="AD24" s="166"/>
      <c r="AE24" s="166"/>
      <c r="AF24" s="166"/>
      <c r="AG24" s="166"/>
      <c r="AH24" s="166"/>
      <c r="AI24" s="166"/>
      <c r="AJ24" s="166"/>
      <c r="AK24" s="166"/>
      <c r="AL24" s="166"/>
      <c r="AM24" s="166"/>
      <c r="AN24" s="166"/>
      <c r="AO24" s="158" t="s">
        <v>22</v>
      </c>
      <c r="AP24" s="191"/>
      <c r="AQ24" s="157" t="s">
        <v>21</v>
      </c>
      <c r="AR24" s="166"/>
      <c r="AS24" s="166"/>
      <c r="AT24" s="166"/>
      <c r="AU24" s="166"/>
      <c r="AV24" s="166"/>
      <c r="AW24" s="166"/>
      <c r="AX24" s="166"/>
      <c r="AY24" s="166"/>
      <c r="AZ24" s="166"/>
      <c r="BA24" s="166"/>
      <c r="BB24" s="166"/>
      <c r="BC24" s="166"/>
      <c r="BD24" s="166"/>
      <c r="BE24" s="166"/>
      <c r="BF24" s="166"/>
      <c r="BG24" s="166"/>
      <c r="BH24" s="166"/>
      <c r="BI24" s="166"/>
      <c r="BJ24" s="158" t="s">
        <v>22</v>
      </c>
      <c r="BK24" s="220"/>
      <c r="BL24" s="220"/>
      <c r="BM24" s="228" t="s">
        <v>359</v>
      </c>
    </row>
    <row r="25" spans="1:65" x14ac:dyDescent="0.25">
      <c r="A25" s="156">
        <v>1</v>
      </c>
      <c r="B25" s="156">
        <f t="shared" ref="B25:Q40" si="0">IF($A25&lt;B$18,0,IF($A25=B$18,B$17,IF($A25&gt;(((B$19-1)*B$20)+B$18),0,IF(ROUND(($A25-B$18)/B$20,0)=ROUND(($A25-B$18)/B$20,1),B$17,0))))</f>
        <v>50000</v>
      </c>
      <c r="C25" s="156">
        <f t="shared" si="0"/>
        <v>5000</v>
      </c>
      <c r="D25" s="156">
        <f t="shared" si="0"/>
        <v>0</v>
      </c>
      <c r="E25" s="156">
        <f t="shared" si="0"/>
        <v>20000</v>
      </c>
      <c r="F25" s="156">
        <f t="shared" si="0"/>
        <v>0</v>
      </c>
      <c r="G25" s="156">
        <f t="shared" si="0"/>
        <v>0</v>
      </c>
      <c r="H25" s="156">
        <f t="shared" si="0"/>
        <v>0</v>
      </c>
      <c r="I25" s="156">
        <f t="shared" si="0"/>
        <v>0</v>
      </c>
      <c r="J25" s="156">
        <f t="shared" si="0"/>
        <v>0</v>
      </c>
      <c r="K25" s="156">
        <f t="shared" si="0"/>
        <v>0</v>
      </c>
      <c r="L25" s="156">
        <f t="shared" si="0"/>
        <v>0</v>
      </c>
      <c r="M25" s="156">
        <f t="shared" si="0"/>
        <v>140000</v>
      </c>
      <c r="N25" s="156">
        <f t="shared" si="0"/>
        <v>0</v>
      </c>
      <c r="O25" s="156">
        <f t="shared" si="0"/>
        <v>56000</v>
      </c>
      <c r="P25" s="156">
        <f t="shared" si="0"/>
        <v>0</v>
      </c>
      <c r="Q25" s="156">
        <f t="shared" si="0"/>
        <v>0</v>
      </c>
      <c r="R25" s="156">
        <f t="shared" ref="L25:S40" si="1">IF($A25&lt;R$18,0,IF($A25=R$18,R$17,IF($A25&gt;(((R$19-1)*R$20)+R$18),0,IF(ROUND(($A25-R$18)/R$20,0)=ROUND(($A25-R$18)/R$20,1),R$17,0))))</f>
        <v>0</v>
      </c>
      <c r="S25" s="156">
        <f t="shared" si="1"/>
        <v>0</v>
      </c>
      <c r="T25" s="159">
        <f>SUM(B25:S25)</f>
        <v>271000</v>
      </c>
      <c r="U25" s="192"/>
      <c r="V25" s="156">
        <v>1</v>
      </c>
      <c r="W25" s="156">
        <f t="shared" ref="W25:AL40" si="2">IF($A25&lt;W$18,0,IF($A25=W$18,W$17,IF($A25&gt;(((W$19-1)*W$20)+W$18),0,IF(ROUND(($A25-W$18)/W$20,0)=ROUND(($A25-W$18)/W$20,1),W$17,0))))</f>
        <v>0</v>
      </c>
      <c r="X25" s="156">
        <f t="shared" si="2"/>
        <v>0</v>
      </c>
      <c r="Y25" s="156">
        <f t="shared" si="2"/>
        <v>0</v>
      </c>
      <c r="Z25" s="156">
        <f t="shared" si="2"/>
        <v>0</v>
      </c>
      <c r="AA25" s="156">
        <f t="shared" si="2"/>
        <v>0</v>
      </c>
      <c r="AB25" s="156">
        <f t="shared" si="2"/>
        <v>0</v>
      </c>
      <c r="AC25" s="156">
        <f t="shared" si="2"/>
        <v>0</v>
      </c>
      <c r="AD25" s="156">
        <f t="shared" si="2"/>
        <v>0</v>
      </c>
      <c r="AE25" s="156">
        <f t="shared" si="2"/>
        <v>0</v>
      </c>
      <c r="AF25" s="156">
        <f t="shared" si="2"/>
        <v>0</v>
      </c>
      <c r="AG25" s="156">
        <f t="shared" si="2"/>
        <v>0</v>
      </c>
      <c r="AH25" s="156">
        <f t="shared" si="2"/>
        <v>0</v>
      </c>
      <c r="AI25" s="156">
        <f t="shared" si="2"/>
        <v>120000</v>
      </c>
      <c r="AJ25" s="156">
        <f t="shared" si="2"/>
        <v>48000</v>
      </c>
      <c r="AK25" s="156">
        <f t="shared" si="2"/>
        <v>0</v>
      </c>
      <c r="AL25" s="156">
        <f t="shared" si="2"/>
        <v>0</v>
      </c>
      <c r="AM25" s="156">
        <f t="shared" ref="AG25:AN40" si="3">IF($A25&lt;AM$18,0,IF($A25=AM$18,AM$17,IF($A25&gt;(((AM$19-1)*AM$20)+AM$18),0,IF(ROUND(($A25-AM$18)/AM$20,0)=ROUND(($A25-AM$18)/AM$20,1),AM$17,0))))</f>
        <v>0</v>
      </c>
      <c r="AN25" s="156">
        <f t="shared" si="3"/>
        <v>0</v>
      </c>
      <c r="AO25" s="159">
        <f>SUM(W25:AN25)</f>
        <v>168000</v>
      </c>
      <c r="AP25" s="192"/>
      <c r="AQ25" s="156">
        <v>1</v>
      </c>
      <c r="AR25" s="156">
        <f t="shared" ref="AR25:BG40" si="4">IF($A25&lt;AR$18,0,IF($A25=AR$18,AR$17,IF($A25&gt;(((AR$19-1)*AR$20)+AR$18),0,IF(ROUND(($A25-AR$18)/AR$20,0)=ROUND(($A25-AR$18)/AR$20,1),AR$17,0))))</f>
        <v>700000</v>
      </c>
      <c r="AS25" s="156">
        <f t="shared" si="4"/>
        <v>0</v>
      </c>
      <c r="AT25" s="156">
        <f t="shared" si="4"/>
        <v>0</v>
      </c>
      <c r="AU25" s="156">
        <f t="shared" si="4"/>
        <v>0</v>
      </c>
      <c r="AV25" s="156">
        <f t="shared" si="4"/>
        <v>0</v>
      </c>
      <c r="AW25" s="156">
        <f t="shared" si="4"/>
        <v>0</v>
      </c>
      <c r="AX25" s="156">
        <f t="shared" si="4"/>
        <v>0</v>
      </c>
      <c r="AY25" s="156">
        <f t="shared" si="4"/>
        <v>0</v>
      </c>
      <c r="AZ25" s="156">
        <f t="shared" si="4"/>
        <v>0</v>
      </c>
      <c r="BA25" s="156">
        <f t="shared" si="4"/>
        <v>0</v>
      </c>
      <c r="BB25" s="156">
        <f t="shared" si="4"/>
        <v>26666.666666666664</v>
      </c>
      <c r="BC25" s="156">
        <f t="shared" si="4"/>
        <v>5000</v>
      </c>
      <c r="BD25" s="156">
        <f t="shared" si="4"/>
        <v>0</v>
      </c>
      <c r="BE25" s="156">
        <f t="shared" si="4"/>
        <v>0</v>
      </c>
      <c r="BF25" s="156">
        <f t="shared" si="4"/>
        <v>0</v>
      </c>
      <c r="BG25" s="156">
        <f t="shared" si="4"/>
        <v>0</v>
      </c>
      <c r="BH25" s="156">
        <f t="shared" ref="BB25:BI40" si="5">IF($A25&lt;BH$18,0,IF($A25=BH$18,BH$17,IF($A25&gt;(((BH$19-1)*BH$20)+BH$18),0,IF(ROUND(($A25-BH$18)/BH$20,0)=ROUND(($A25-BH$18)/BH$20,1),BH$17,0))))</f>
        <v>0</v>
      </c>
      <c r="BI25" s="156">
        <f t="shared" si="5"/>
        <v>0</v>
      </c>
      <c r="BJ25" s="159">
        <f>SUM(AR25:BI25)</f>
        <v>731666.66666666663</v>
      </c>
      <c r="BK25" s="220"/>
      <c r="BL25" s="220"/>
      <c r="BM25" s="220">
        <f>T25+AO25+BJ25</f>
        <v>1170666.6666666665</v>
      </c>
    </row>
    <row r="26" spans="1:65" x14ac:dyDescent="0.25">
      <c r="A26" s="156">
        <v>2</v>
      </c>
      <c r="B26" s="156">
        <f t="shared" si="0"/>
        <v>0</v>
      </c>
      <c r="C26" s="156">
        <f t="shared" si="0"/>
        <v>5000</v>
      </c>
      <c r="D26" s="156">
        <f t="shared" si="0"/>
        <v>0</v>
      </c>
      <c r="E26" s="156">
        <f t="shared" si="0"/>
        <v>20000</v>
      </c>
      <c r="F26" s="156">
        <f t="shared" si="0"/>
        <v>0</v>
      </c>
      <c r="G26" s="156">
        <f t="shared" si="0"/>
        <v>0</v>
      </c>
      <c r="H26" s="156">
        <f t="shared" si="0"/>
        <v>0</v>
      </c>
      <c r="I26" s="156">
        <f t="shared" si="0"/>
        <v>0</v>
      </c>
      <c r="J26" s="156">
        <f t="shared" si="0"/>
        <v>0</v>
      </c>
      <c r="K26" s="156">
        <f t="shared" si="0"/>
        <v>0</v>
      </c>
      <c r="L26" s="156">
        <f t="shared" si="1"/>
        <v>0</v>
      </c>
      <c r="M26" s="156">
        <f t="shared" si="1"/>
        <v>140000</v>
      </c>
      <c r="N26" s="156">
        <f t="shared" si="1"/>
        <v>0</v>
      </c>
      <c r="O26" s="156">
        <f t="shared" si="1"/>
        <v>56000</v>
      </c>
      <c r="P26" s="156">
        <f t="shared" si="1"/>
        <v>0</v>
      </c>
      <c r="Q26" s="156">
        <f t="shared" si="1"/>
        <v>0</v>
      </c>
      <c r="R26" s="156">
        <f t="shared" si="1"/>
        <v>0</v>
      </c>
      <c r="S26" s="156">
        <f t="shared" si="1"/>
        <v>0</v>
      </c>
      <c r="T26" s="159">
        <f t="shared" ref="T26:T49" si="6">SUM(B26:S26)</f>
        <v>221000</v>
      </c>
      <c r="U26" s="192"/>
      <c r="V26" s="156">
        <v>2</v>
      </c>
      <c r="W26" s="156">
        <f t="shared" si="2"/>
        <v>1000000</v>
      </c>
      <c r="X26" s="156">
        <f t="shared" si="2"/>
        <v>0</v>
      </c>
      <c r="Y26" s="156">
        <f t="shared" si="2"/>
        <v>0</v>
      </c>
      <c r="Z26" s="156">
        <f t="shared" si="2"/>
        <v>0</v>
      </c>
      <c r="AA26" s="156">
        <f t="shared" si="2"/>
        <v>0</v>
      </c>
      <c r="AB26" s="156">
        <f t="shared" si="2"/>
        <v>0</v>
      </c>
      <c r="AC26" s="156">
        <f t="shared" si="2"/>
        <v>0</v>
      </c>
      <c r="AD26" s="156">
        <f t="shared" si="2"/>
        <v>0</v>
      </c>
      <c r="AE26" s="156">
        <f t="shared" si="2"/>
        <v>0</v>
      </c>
      <c r="AF26" s="156">
        <f t="shared" si="2"/>
        <v>0</v>
      </c>
      <c r="AG26" s="156">
        <f t="shared" si="3"/>
        <v>0</v>
      </c>
      <c r="AH26" s="156">
        <f t="shared" si="3"/>
        <v>0</v>
      </c>
      <c r="AI26" s="156">
        <f t="shared" si="3"/>
        <v>0</v>
      </c>
      <c r="AJ26" s="156">
        <f t="shared" si="3"/>
        <v>0</v>
      </c>
      <c r="AK26" s="156">
        <f t="shared" si="3"/>
        <v>0</v>
      </c>
      <c r="AL26" s="156">
        <f t="shared" si="3"/>
        <v>0</v>
      </c>
      <c r="AM26" s="156">
        <f t="shared" si="3"/>
        <v>0</v>
      </c>
      <c r="AN26" s="156">
        <f t="shared" si="3"/>
        <v>0</v>
      </c>
      <c r="AO26" s="159">
        <f t="shared" ref="AO26:AO49" si="7">SUM(W26:AN26)</f>
        <v>1000000</v>
      </c>
      <c r="AP26" s="192"/>
      <c r="AQ26" s="156">
        <v>2</v>
      </c>
      <c r="AR26" s="156">
        <f t="shared" si="4"/>
        <v>700000</v>
      </c>
      <c r="AS26" s="156">
        <f t="shared" si="4"/>
        <v>0</v>
      </c>
      <c r="AT26" s="156">
        <f t="shared" si="4"/>
        <v>0</v>
      </c>
      <c r="AU26" s="156">
        <f t="shared" si="4"/>
        <v>0</v>
      </c>
      <c r="AV26" s="156">
        <f t="shared" si="4"/>
        <v>0</v>
      </c>
      <c r="AW26" s="156">
        <f t="shared" si="4"/>
        <v>0</v>
      </c>
      <c r="AX26" s="156">
        <f t="shared" si="4"/>
        <v>0</v>
      </c>
      <c r="AY26" s="156">
        <f t="shared" si="4"/>
        <v>0</v>
      </c>
      <c r="AZ26" s="156">
        <f t="shared" si="4"/>
        <v>0</v>
      </c>
      <c r="BA26" s="156">
        <f t="shared" si="4"/>
        <v>0</v>
      </c>
      <c r="BB26" s="156">
        <f t="shared" si="5"/>
        <v>26666.666666666664</v>
      </c>
      <c r="BC26" s="156">
        <f t="shared" si="5"/>
        <v>5000</v>
      </c>
      <c r="BD26" s="156">
        <f t="shared" si="5"/>
        <v>0</v>
      </c>
      <c r="BE26" s="156">
        <f t="shared" si="5"/>
        <v>0</v>
      </c>
      <c r="BF26" s="156">
        <f t="shared" si="5"/>
        <v>0</v>
      </c>
      <c r="BG26" s="156">
        <f t="shared" si="5"/>
        <v>0</v>
      </c>
      <c r="BH26" s="156">
        <f t="shared" si="5"/>
        <v>0</v>
      </c>
      <c r="BI26" s="156">
        <f t="shared" si="5"/>
        <v>0</v>
      </c>
      <c r="BJ26" s="159">
        <f t="shared" ref="BJ26:BJ49" si="8">SUM(AR26:BI26)</f>
        <v>731666.66666666663</v>
      </c>
      <c r="BK26" s="220"/>
      <c r="BL26" s="220"/>
      <c r="BM26" s="220">
        <f t="shared" ref="BM26:BM49" si="9">T26+AO26+BJ26</f>
        <v>1952666.6666666665</v>
      </c>
    </row>
    <row r="27" spans="1:65" x14ac:dyDescent="0.25">
      <c r="A27" s="156">
        <v>3</v>
      </c>
      <c r="B27" s="156">
        <f t="shared" si="0"/>
        <v>0</v>
      </c>
      <c r="C27" s="156">
        <f t="shared" si="0"/>
        <v>5000</v>
      </c>
      <c r="D27" s="156">
        <f t="shared" si="0"/>
        <v>0</v>
      </c>
      <c r="E27" s="156">
        <f t="shared" si="0"/>
        <v>20000</v>
      </c>
      <c r="F27" s="156">
        <f t="shared" si="0"/>
        <v>0</v>
      </c>
      <c r="G27" s="156">
        <f t="shared" si="0"/>
        <v>0</v>
      </c>
      <c r="H27" s="156">
        <f t="shared" si="0"/>
        <v>0</v>
      </c>
      <c r="I27" s="156">
        <f t="shared" si="0"/>
        <v>0</v>
      </c>
      <c r="J27" s="156">
        <f t="shared" si="0"/>
        <v>0</v>
      </c>
      <c r="K27" s="156">
        <f t="shared" si="0"/>
        <v>0</v>
      </c>
      <c r="L27" s="156">
        <f t="shared" si="1"/>
        <v>0</v>
      </c>
      <c r="M27" s="156">
        <f t="shared" si="1"/>
        <v>140000</v>
      </c>
      <c r="N27" s="156">
        <f t="shared" si="1"/>
        <v>0</v>
      </c>
      <c r="O27" s="156">
        <f t="shared" si="1"/>
        <v>56000</v>
      </c>
      <c r="P27" s="156">
        <f t="shared" si="1"/>
        <v>0</v>
      </c>
      <c r="Q27" s="156">
        <f t="shared" si="1"/>
        <v>0</v>
      </c>
      <c r="R27" s="156">
        <f t="shared" si="1"/>
        <v>0</v>
      </c>
      <c r="S27" s="156">
        <f t="shared" si="1"/>
        <v>0</v>
      </c>
      <c r="T27" s="159">
        <f t="shared" si="6"/>
        <v>221000</v>
      </c>
      <c r="U27" s="192"/>
      <c r="V27" s="156">
        <v>3</v>
      </c>
      <c r="W27" s="156">
        <f t="shared" si="2"/>
        <v>1000000</v>
      </c>
      <c r="X27" s="156">
        <f t="shared" si="2"/>
        <v>0</v>
      </c>
      <c r="Y27" s="156">
        <f t="shared" si="2"/>
        <v>0</v>
      </c>
      <c r="Z27" s="156">
        <f t="shared" si="2"/>
        <v>0</v>
      </c>
      <c r="AA27" s="156">
        <f t="shared" si="2"/>
        <v>0</v>
      </c>
      <c r="AB27" s="156">
        <f t="shared" si="2"/>
        <v>0</v>
      </c>
      <c r="AC27" s="156">
        <f t="shared" si="2"/>
        <v>0</v>
      </c>
      <c r="AD27" s="156">
        <f t="shared" si="2"/>
        <v>0</v>
      </c>
      <c r="AE27" s="156">
        <f t="shared" si="2"/>
        <v>0</v>
      </c>
      <c r="AF27" s="156">
        <f t="shared" si="2"/>
        <v>0</v>
      </c>
      <c r="AG27" s="156">
        <f t="shared" si="3"/>
        <v>0</v>
      </c>
      <c r="AH27" s="156">
        <f t="shared" si="3"/>
        <v>0</v>
      </c>
      <c r="AI27" s="156">
        <f t="shared" si="3"/>
        <v>0</v>
      </c>
      <c r="AJ27" s="156">
        <f t="shared" si="3"/>
        <v>0</v>
      </c>
      <c r="AK27" s="156">
        <f t="shared" si="3"/>
        <v>0</v>
      </c>
      <c r="AL27" s="156">
        <f t="shared" si="3"/>
        <v>0</v>
      </c>
      <c r="AM27" s="156">
        <f t="shared" si="3"/>
        <v>0</v>
      </c>
      <c r="AN27" s="156">
        <f t="shared" si="3"/>
        <v>0</v>
      </c>
      <c r="AO27" s="159">
        <f t="shared" si="7"/>
        <v>1000000</v>
      </c>
      <c r="AP27" s="192"/>
      <c r="AQ27" s="156">
        <v>3</v>
      </c>
      <c r="AR27" s="156">
        <f t="shared" si="4"/>
        <v>700000</v>
      </c>
      <c r="AS27" s="156">
        <f t="shared" si="4"/>
        <v>0</v>
      </c>
      <c r="AT27" s="156">
        <f t="shared" si="4"/>
        <v>0</v>
      </c>
      <c r="AU27" s="156">
        <f t="shared" si="4"/>
        <v>0</v>
      </c>
      <c r="AV27" s="156">
        <f t="shared" si="4"/>
        <v>0</v>
      </c>
      <c r="AW27" s="156">
        <f t="shared" si="4"/>
        <v>0</v>
      </c>
      <c r="AX27" s="156">
        <f t="shared" si="4"/>
        <v>0</v>
      </c>
      <c r="AY27" s="156">
        <f t="shared" si="4"/>
        <v>0</v>
      </c>
      <c r="AZ27" s="156">
        <f t="shared" si="4"/>
        <v>0</v>
      </c>
      <c r="BA27" s="156">
        <f t="shared" si="4"/>
        <v>0</v>
      </c>
      <c r="BB27" s="156">
        <f t="shared" si="5"/>
        <v>26666.666666666664</v>
      </c>
      <c r="BC27" s="156">
        <f t="shared" si="5"/>
        <v>5000</v>
      </c>
      <c r="BD27" s="156">
        <f t="shared" si="5"/>
        <v>0</v>
      </c>
      <c r="BE27" s="156">
        <f t="shared" si="5"/>
        <v>0</v>
      </c>
      <c r="BF27" s="156">
        <f t="shared" si="5"/>
        <v>0</v>
      </c>
      <c r="BG27" s="156">
        <f t="shared" si="5"/>
        <v>0</v>
      </c>
      <c r="BH27" s="156">
        <f t="shared" si="5"/>
        <v>0</v>
      </c>
      <c r="BI27" s="156">
        <f t="shared" si="5"/>
        <v>0</v>
      </c>
      <c r="BJ27" s="159">
        <f t="shared" si="8"/>
        <v>731666.66666666663</v>
      </c>
      <c r="BK27" s="220"/>
      <c r="BL27" s="220"/>
      <c r="BM27" s="220">
        <f t="shared" si="9"/>
        <v>1952666.6666666665</v>
      </c>
    </row>
    <row r="28" spans="1:65" x14ac:dyDescent="0.25">
      <c r="A28" s="156">
        <v>4</v>
      </c>
      <c r="B28" s="156">
        <f t="shared" si="0"/>
        <v>0</v>
      </c>
      <c r="C28" s="156">
        <f t="shared" si="0"/>
        <v>5000</v>
      </c>
      <c r="D28" s="156">
        <f t="shared" si="0"/>
        <v>0</v>
      </c>
      <c r="E28" s="156">
        <f t="shared" si="0"/>
        <v>0</v>
      </c>
      <c r="F28" s="156">
        <f t="shared" si="0"/>
        <v>0</v>
      </c>
      <c r="G28" s="156">
        <f t="shared" si="0"/>
        <v>0</v>
      </c>
      <c r="H28" s="156">
        <f t="shared" si="0"/>
        <v>0</v>
      </c>
      <c r="I28" s="156">
        <f t="shared" si="0"/>
        <v>0</v>
      </c>
      <c r="J28" s="156">
        <f t="shared" si="0"/>
        <v>0</v>
      </c>
      <c r="K28" s="156">
        <f t="shared" si="0"/>
        <v>0</v>
      </c>
      <c r="L28" s="156">
        <f t="shared" si="1"/>
        <v>0</v>
      </c>
      <c r="M28" s="156">
        <f t="shared" si="1"/>
        <v>140000</v>
      </c>
      <c r="N28" s="156">
        <f t="shared" si="1"/>
        <v>0</v>
      </c>
      <c r="O28" s="156">
        <f t="shared" si="1"/>
        <v>56000</v>
      </c>
      <c r="P28" s="156">
        <f t="shared" si="1"/>
        <v>0</v>
      </c>
      <c r="Q28" s="156">
        <f t="shared" si="1"/>
        <v>0</v>
      </c>
      <c r="R28" s="156">
        <f t="shared" si="1"/>
        <v>0</v>
      </c>
      <c r="S28" s="156">
        <f t="shared" si="1"/>
        <v>0</v>
      </c>
      <c r="T28" s="159">
        <f t="shared" si="6"/>
        <v>201000</v>
      </c>
      <c r="U28" s="192"/>
      <c r="V28" s="156">
        <v>4</v>
      </c>
      <c r="W28" s="156">
        <f t="shared" si="2"/>
        <v>1000000</v>
      </c>
      <c r="X28" s="156">
        <f t="shared" si="2"/>
        <v>0</v>
      </c>
      <c r="Y28" s="156">
        <f t="shared" si="2"/>
        <v>0</v>
      </c>
      <c r="Z28" s="156">
        <f t="shared" si="2"/>
        <v>0</v>
      </c>
      <c r="AA28" s="156">
        <f t="shared" si="2"/>
        <v>0</v>
      </c>
      <c r="AB28" s="156">
        <f t="shared" si="2"/>
        <v>0</v>
      </c>
      <c r="AC28" s="156">
        <f t="shared" si="2"/>
        <v>0</v>
      </c>
      <c r="AD28" s="156">
        <f t="shared" si="2"/>
        <v>0</v>
      </c>
      <c r="AE28" s="156">
        <f t="shared" si="2"/>
        <v>0</v>
      </c>
      <c r="AF28" s="156">
        <f t="shared" si="2"/>
        <v>0</v>
      </c>
      <c r="AG28" s="156">
        <f t="shared" si="3"/>
        <v>0</v>
      </c>
      <c r="AH28" s="156">
        <f t="shared" si="3"/>
        <v>0</v>
      </c>
      <c r="AI28" s="156">
        <f t="shared" si="3"/>
        <v>0</v>
      </c>
      <c r="AJ28" s="156">
        <f t="shared" si="3"/>
        <v>0</v>
      </c>
      <c r="AK28" s="156">
        <f t="shared" si="3"/>
        <v>0</v>
      </c>
      <c r="AL28" s="156">
        <f t="shared" si="3"/>
        <v>0</v>
      </c>
      <c r="AM28" s="156">
        <f t="shared" si="3"/>
        <v>0</v>
      </c>
      <c r="AN28" s="156">
        <f t="shared" si="3"/>
        <v>0</v>
      </c>
      <c r="AO28" s="159">
        <f t="shared" si="7"/>
        <v>1000000</v>
      </c>
      <c r="AP28" s="192"/>
      <c r="AQ28" s="156">
        <v>4</v>
      </c>
      <c r="AR28" s="156">
        <f t="shared" si="4"/>
        <v>700000</v>
      </c>
      <c r="AS28" s="156">
        <f t="shared" si="4"/>
        <v>0</v>
      </c>
      <c r="AT28" s="156">
        <f t="shared" si="4"/>
        <v>0</v>
      </c>
      <c r="AU28" s="156">
        <f t="shared" si="4"/>
        <v>0</v>
      </c>
      <c r="AV28" s="156">
        <f t="shared" si="4"/>
        <v>0</v>
      </c>
      <c r="AW28" s="156">
        <f t="shared" si="4"/>
        <v>0</v>
      </c>
      <c r="AX28" s="156">
        <f t="shared" si="4"/>
        <v>0</v>
      </c>
      <c r="AY28" s="156">
        <f t="shared" si="4"/>
        <v>0</v>
      </c>
      <c r="AZ28" s="156">
        <f t="shared" si="4"/>
        <v>0</v>
      </c>
      <c r="BA28" s="156">
        <f t="shared" si="4"/>
        <v>0</v>
      </c>
      <c r="BB28" s="156">
        <f t="shared" si="5"/>
        <v>26666.666666666664</v>
      </c>
      <c r="BC28" s="156">
        <f t="shared" si="5"/>
        <v>5000</v>
      </c>
      <c r="BD28" s="156">
        <f t="shared" si="5"/>
        <v>0</v>
      </c>
      <c r="BE28" s="156">
        <f t="shared" si="5"/>
        <v>0</v>
      </c>
      <c r="BF28" s="156">
        <f t="shared" si="5"/>
        <v>0</v>
      </c>
      <c r="BG28" s="156">
        <f t="shared" si="5"/>
        <v>0</v>
      </c>
      <c r="BH28" s="156">
        <f t="shared" si="5"/>
        <v>0</v>
      </c>
      <c r="BI28" s="156">
        <f t="shared" si="5"/>
        <v>0</v>
      </c>
      <c r="BJ28" s="159">
        <f t="shared" si="8"/>
        <v>731666.66666666663</v>
      </c>
      <c r="BK28" s="220"/>
      <c r="BL28" s="220"/>
      <c r="BM28" s="220">
        <f t="shared" si="9"/>
        <v>1932666.6666666665</v>
      </c>
    </row>
    <row r="29" spans="1:65" x14ac:dyDescent="0.25">
      <c r="A29" s="156">
        <v>5</v>
      </c>
      <c r="B29" s="156">
        <f t="shared" si="0"/>
        <v>0</v>
      </c>
      <c r="C29" s="156">
        <f t="shared" si="0"/>
        <v>5000</v>
      </c>
      <c r="D29" s="156">
        <f t="shared" si="0"/>
        <v>0</v>
      </c>
      <c r="E29" s="156">
        <f t="shared" si="0"/>
        <v>0</v>
      </c>
      <c r="F29" s="156">
        <f t="shared" si="0"/>
        <v>0</v>
      </c>
      <c r="G29" s="156">
        <f t="shared" si="0"/>
        <v>0</v>
      </c>
      <c r="H29" s="156">
        <f t="shared" si="0"/>
        <v>0</v>
      </c>
      <c r="I29" s="156">
        <f t="shared" si="0"/>
        <v>0</v>
      </c>
      <c r="J29" s="156">
        <f t="shared" si="0"/>
        <v>0</v>
      </c>
      <c r="K29" s="156">
        <f t="shared" si="0"/>
        <v>0</v>
      </c>
      <c r="L29" s="156">
        <f t="shared" si="1"/>
        <v>60000</v>
      </c>
      <c r="M29" s="156">
        <f t="shared" si="1"/>
        <v>140000</v>
      </c>
      <c r="N29" s="156">
        <f t="shared" si="1"/>
        <v>24000</v>
      </c>
      <c r="O29" s="156">
        <f t="shared" si="1"/>
        <v>56000</v>
      </c>
      <c r="P29" s="156">
        <f t="shared" si="1"/>
        <v>0</v>
      </c>
      <c r="Q29" s="156">
        <f t="shared" si="1"/>
        <v>0</v>
      </c>
      <c r="R29" s="156">
        <f t="shared" si="1"/>
        <v>0</v>
      </c>
      <c r="S29" s="156">
        <f t="shared" si="1"/>
        <v>0</v>
      </c>
      <c r="T29" s="159">
        <f t="shared" si="6"/>
        <v>285000</v>
      </c>
      <c r="U29" s="192"/>
      <c r="V29" s="156">
        <v>5</v>
      </c>
      <c r="W29" s="156">
        <f t="shared" si="2"/>
        <v>1000000</v>
      </c>
      <c r="X29" s="156">
        <f t="shared" si="2"/>
        <v>0</v>
      </c>
      <c r="Y29" s="156">
        <f t="shared" si="2"/>
        <v>0</v>
      </c>
      <c r="Z29" s="156">
        <f t="shared" si="2"/>
        <v>0</v>
      </c>
      <c r="AA29" s="156">
        <f t="shared" si="2"/>
        <v>0</v>
      </c>
      <c r="AB29" s="156">
        <f t="shared" si="2"/>
        <v>0</v>
      </c>
      <c r="AC29" s="156">
        <f t="shared" si="2"/>
        <v>0</v>
      </c>
      <c r="AD29" s="156">
        <f t="shared" si="2"/>
        <v>0</v>
      </c>
      <c r="AE29" s="156">
        <f t="shared" si="2"/>
        <v>0</v>
      </c>
      <c r="AF29" s="156">
        <f t="shared" si="2"/>
        <v>0</v>
      </c>
      <c r="AG29" s="156">
        <f t="shared" si="2"/>
        <v>0</v>
      </c>
      <c r="AH29" s="156">
        <f t="shared" si="2"/>
        <v>0</v>
      </c>
      <c r="AI29" s="156">
        <f t="shared" si="2"/>
        <v>0</v>
      </c>
      <c r="AJ29" s="156">
        <f t="shared" si="2"/>
        <v>0</v>
      </c>
      <c r="AK29" s="156">
        <f t="shared" si="2"/>
        <v>0</v>
      </c>
      <c r="AL29" s="156">
        <f t="shared" si="2"/>
        <v>0</v>
      </c>
      <c r="AM29" s="156">
        <f t="shared" si="3"/>
        <v>0</v>
      </c>
      <c r="AN29" s="156">
        <f t="shared" si="3"/>
        <v>0</v>
      </c>
      <c r="AO29" s="159">
        <f t="shared" si="7"/>
        <v>1000000</v>
      </c>
      <c r="AP29" s="192"/>
      <c r="AQ29" s="156">
        <v>5</v>
      </c>
      <c r="AR29" s="156">
        <f t="shared" si="4"/>
        <v>700000</v>
      </c>
      <c r="AS29" s="156">
        <f t="shared" si="4"/>
        <v>0</v>
      </c>
      <c r="AT29" s="156">
        <f t="shared" si="4"/>
        <v>0</v>
      </c>
      <c r="AU29" s="156">
        <f t="shared" si="4"/>
        <v>0</v>
      </c>
      <c r="AV29" s="156">
        <f t="shared" si="4"/>
        <v>0</v>
      </c>
      <c r="AW29" s="156">
        <f t="shared" si="4"/>
        <v>0</v>
      </c>
      <c r="AX29" s="156">
        <f t="shared" si="4"/>
        <v>0</v>
      </c>
      <c r="AY29" s="156">
        <f t="shared" si="4"/>
        <v>0</v>
      </c>
      <c r="AZ29" s="156">
        <f t="shared" si="4"/>
        <v>0</v>
      </c>
      <c r="BA29" s="156">
        <f t="shared" si="4"/>
        <v>0</v>
      </c>
      <c r="BB29" s="156">
        <f t="shared" si="4"/>
        <v>26666.666666666664</v>
      </c>
      <c r="BC29" s="156">
        <f t="shared" si="4"/>
        <v>5000</v>
      </c>
      <c r="BD29" s="156">
        <f t="shared" si="4"/>
        <v>0</v>
      </c>
      <c r="BE29" s="156">
        <f t="shared" si="4"/>
        <v>0</v>
      </c>
      <c r="BF29" s="156">
        <f t="shared" si="4"/>
        <v>0</v>
      </c>
      <c r="BG29" s="156">
        <f t="shared" si="4"/>
        <v>0</v>
      </c>
      <c r="BH29" s="156">
        <f t="shared" si="5"/>
        <v>0</v>
      </c>
      <c r="BI29" s="156">
        <f t="shared" si="5"/>
        <v>0</v>
      </c>
      <c r="BJ29" s="159">
        <f t="shared" si="8"/>
        <v>731666.66666666663</v>
      </c>
      <c r="BK29" s="220"/>
      <c r="BL29" s="220"/>
      <c r="BM29" s="220">
        <f t="shared" si="9"/>
        <v>2016666.6666666665</v>
      </c>
    </row>
    <row r="30" spans="1:65" x14ac:dyDescent="0.25">
      <c r="A30" s="156">
        <v>6</v>
      </c>
      <c r="B30" s="156">
        <f t="shared" si="0"/>
        <v>0</v>
      </c>
      <c r="C30" s="156">
        <f t="shared" si="0"/>
        <v>5000</v>
      </c>
      <c r="D30" s="156">
        <f t="shared" si="0"/>
        <v>0</v>
      </c>
      <c r="E30" s="156">
        <f t="shared" si="0"/>
        <v>0</v>
      </c>
      <c r="F30" s="156">
        <f t="shared" si="0"/>
        <v>0</v>
      </c>
      <c r="G30" s="156">
        <f t="shared" si="0"/>
        <v>0</v>
      </c>
      <c r="H30" s="156">
        <f t="shared" si="0"/>
        <v>0</v>
      </c>
      <c r="I30" s="156">
        <f t="shared" si="0"/>
        <v>0</v>
      </c>
      <c r="J30" s="156">
        <f t="shared" si="0"/>
        <v>0</v>
      </c>
      <c r="K30" s="156">
        <f t="shared" si="0"/>
        <v>0</v>
      </c>
      <c r="L30" s="156">
        <f t="shared" si="1"/>
        <v>0</v>
      </c>
      <c r="M30" s="156">
        <f t="shared" si="1"/>
        <v>140000</v>
      </c>
      <c r="N30" s="156">
        <f t="shared" si="1"/>
        <v>0</v>
      </c>
      <c r="O30" s="156">
        <f t="shared" si="1"/>
        <v>56000</v>
      </c>
      <c r="P30" s="156">
        <f t="shared" si="1"/>
        <v>0</v>
      </c>
      <c r="Q30" s="156">
        <f t="shared" si="1"/>
        <v>0</v>
      </c>
      <c r="R30" s="156">
        <f t="shared" si="1"/>
        <v>0</v>
      </c>
      <c r="S30" s="156">
        <f t="shared" si="1"/>
        <v>0</v>
      </c>
      <c r="T30" s="159">
        <f t="shared" si="6"/>
        <v>201000</v>
      </c>
      <c r="U30" s="192"/>
      <c r="V30" s="156">
        <v>6</v>
      </c>
      <c r="W30" s="156">
        <f t="shared" si="2"/>
        <v>1000000</v>
      </c>
      <c r="X30" s="156">
        <f t="shared" si="2"/>
        <v>0</v>
      </c>
      <c r="Y30" s="156">
        <f t="shared" si="2"/>
        <v>0</v>
      </c>
      <c r="Z30" s="156">
        <f t="shared" si="2"/>
        <v>0</v>
      </c>
      <c r="AA30" s="156">
        <f t="shared" si="2"/>
        <v>0</v>
      </c>
      <c r="AB30" s="156">
        <f t="shared" si="2"/>
        <v>0</v>
      </c>
      <c r="AC30" s="156">
        <f t="shared" si="2"/>
        <v>0</v>
      </c>
      <c r="AD30" s="156">
        <f t="shared" si="2"/>
        <v>0</v>
      </c>
      <c r="AE30" s="156">
        <f t="shared" si="2"/>
        <v>0</v>
      </c>
      <c r="AF30" s="156">
        <f t="shared" si="2"/>
        <v>0</v>
      </c>
      <c r="AG30" s="156">
        <f t="shared" si="2"/>
        <v>0</v>
      </c>
      <c r="AH30" s="156">
        <f t="shared" si="2"/>
        <v>0</v>
      </c>
      <c r="AI30" s="156">
        <f t="shared" si="2"/>
        <v>120000</v>
      </c>
      <c r="AJ30" s="156">
        <f t="shared" si="2"/>
        <v>48000</v>
      </c>
      <c r="AK30" s="156">
        <f t="shared" si="2"/>
        <v>0</v>
      </c>
      <c r="AL30" s="156">
        <f t="shared" si="2"/>
        <v>0</v>
      </c>
      <c r="AM30" s="156">
        <f t="shared" si="3"/>
        <v>0</v>
      </c>
      <c r="AN30" s="156">
        <f t="shared" si="3"/>
        <v>0</v>
      </c>
      <c r="AO30" s="159">
        <f t="shared" si="7"/>
        <v>1168000</v>
      </c>
      <c r="AP30" s="192"/>
      <c r="AQ30" s="156">
        <v>6</v>
      </c>
      <c r="AR30" s="156">
        <f t="shared" si="4"/>
        <v>700000</v>
      </c>
      <c r="AS30" s="156">
        <f t="shared" si="4"/>
        <v>0</v>
      </c>
      <c r="AT30" s="156">
        <f t="shared" si="4"/>
        <v>0</v>
      </c>
      <c r="AU30" s="156">
        <f t="shared" si="4"/>
        <v>0</v>
      </c>
      <c r="AV30" s="156">
        <f t="shared" si="4"/>
        <v>0</v>
      </c>
      <c r="AW30" s="156">
        <f t="shared" si="4"/>
        <v>0</v>
      </c>
      <c r="AX30" s="156">
        <f t="shared" si="4"/>
        <v>0</v>
      </c>
      <c r="AY30" s="156">
        <f t="shared" si="4"/>
        <v>0</v>
      </c>
      <c r="AZ30" s="156">
        <f t="shared" si="4"/>
        <v>0</v>
      </c>
      <c r="BA30" s="156">
        <f t="shared" si="4"/>
        <v>0</v>
      </c>
      <c r="BB30" s="156">
        <f t="shared" si="4"/>
        <v>26666.666666666664</v>
      </c>
      <c r="BC30" s="156">
        <f t="shared" si="4"/>
        <v>5000</v>
      </c>
      <c r="BD30" s="156">
        <f t="shared" si="4"/>
        <v>0</v>
      </c>
      <c r="BE30" s="156">
        <f t="shared" si="4"/>
        <v>0</v>
      </c>
      <c r="BF30" s="156">
        <f t="shared" si="4"/>
        <v>0</v>
      </c>
      <c r="BG30" s="156">
        <f t="shared" si="4"/>
        <v>0</v>
      </c>
      <c r="BH30" s="156">
        <f t="shared" si="5"/>
        <v>0</v>
      </c>
      <c r="BI30" s="156">
        <f t="shared" si="5"/>
        <v>0</v>
      </c>
      <c r="BJ30" s="159">
        <f t="shared" si="8"/>
        <v>731666.66666666663</v>
      </c>
      <c r="BK30" s="220"/>
      <c r="BL30" s="220"/>
      <c r="BM30" s="220">
        <f t="shared" si="9"/>
        <v>2100666.6666666665</v>
      </c>
    </row>
    <row r="31" spans="1:65" x14ac:dyDescent="0.25">
      <c r="A31" s="156">
        <v>7</v>
      </c>
      <c r="B31" s="156">
        <f t="shared" si="0"/>
        <v>0</v>
      </c>
      <c r="C31" s="156">
        <f t="shared" si="0"/>
        <v>5000</v>
      </c>
      <c r="D31" s="156">
        <f t="shared" si="0"/>
        <v>0</v>
      </c>
      <c r="E31" s="156">
        <f t="shared" si="0"/>
        <v>0</v>
      </c>
      <c r="F31" s="156">
        <f t="shared" si="0"/>
        <v>0</v>
      </c>
      <c r="G31" s="156">
        <f t="shared" si="0"/>
        <v>0</v>
      </c>
      <c r="H31" s="156">
        <f t="shared" si="0"/>
        <v>0</v>
      </c>
      <c r="I31" s="156">
        <f t="shared" si="0"/>
        <v>0</v>
      </c>
      <c r="J31" s="156">
        <f t="shared" si="0"/>
        <v>0</v>
      </c>
      <c r="K31" s="156">
        <f t="shared" si="0"/>
        <v>0</v>
      </c>
      <c r="L31" s="156">
        <f t="shared" si="1"/>
        <v>0</v>
      </c>
      <c r="M31" s="156">
        <f t="shared" si="1"/>
        <v>140000</v>
      </c>
      <c r="N31" s="156">
        <f t="shared" si="1"/>
        <v>0</v>
      </c>
      <c r="O31" s="156">
        <f t="shared" si="1"/>
        <v>56000</v>
      </c>
      <c r="P31" s="156">
        <f t="shared" si="1"/>
        <v>0</v>
      </c>
      <c r="Q31" s="156">
        <f t="shared" si="1"/>
        <v>0</v>
      </c>
      <c r="R31" s="156">
        <f t="shared" si="1"/>
        <v>0</v>
      </c>
      <c r="S31" s="156">
        <f t="shared" si="1"/>
        <v>0</v>
      </c>
      <c r="T31" s="159">
        <f t="shared" si="6"/>
        <v>201000</v>
      </c>
      <c r="U31" s="192"/>
      <c r="V31" s="156">
        <v>7</v>
      </c>
      <c r="W31" s="156">
        <f t="shared" si="2"/>
        <v>1000000</v>
      </c>
      <c r="X31" s="156">
        <f t="shared" si="2"/>
        <v>0</v>
      </c>
      <c r="Y31" s="156">
        <f t="shared" si="2"/>
        <v>0</v>
      </c>
      <c r="Z31" s="156">
        <f t="shared" si="2"/>
        <v>0</v>
      </c>
      <c r="AA31" s="156">
        <f t="shared" si="2"/>
        <v>0</v>
      </c>
      <c r="AB31" s="156">
        <f t="shared" si="2"/>
        <v>0</v>
      </c>
      <c r="AC31" s="156">
        <f t="shared" si="2"/>
        <v>0</v>
      </c>
      <c r="AD31" s="156">
        <f t="shared" si="2"/>
        <v>0</v>
      </c>
      <c r="AE31" s="156">
        <f t="shared" si="2"/>
        <v>0</v>
      </c>
      <c r="AF31" s="156">
        <f t="shared" si="2"/>
        <v>0</v>
      </c>
      <c r="AG31" s="156">
        <f t="shared" si="2"/>
        <v>0</v>
      </c>
      <c r="AH31" s="156">
        <f t="shared" si="2"/>
        <v>0</v>
      </c>
      <c r="AI31" s="156">
        <f t="shared" si="2"/>
        <v>0</v>
      </c>
      <c r="AJ31" s="156">
        <f t="shared" si="2"/>
        <v>0</v>
      </c>
      <c r="AK31" s="156">
        <f t="shared" si="2"/>
        <v>0</v>
      </c>
      <c r="AL31" s="156">
        <f t="shared" si="2"/>
        <v>0</v>
      </c>
      <c r="AM31" s="156">
        <f t="shared" si="3"/>
        <v>0</v>
      </c>
      <c r="AN31" s="156">
        <f t="shared" si="3"/>
        <v>0</v>
      </c>
      <c r="AO31" s="159">
        <f t="shared" si="7"/>
        <v>1000000</v>
      </c>
      <c r="AP31" s="192"/>
      <c r="AQ31" s="156">
        <v>7</v>
      </c>
      <c r="AR31" s="156">
        <f t="shared" si="4"/>
        <v>700000</v>
      </c>
      <c r="AS31" s="156">
        <f t="shared" si="4"/>
        <v>0</v>
      </c>
      <c r="AT31" s="156">
        <f t="shared" si="4"/>
        <v>0</v>
      </c>
      <c r="AU31" s="156">
        <f t="shared" si="4"/>
        <v>0</v>
      </c>
      <c r="AV31" s="156">
        <f t="shared" si="4"/>
        <v>0</v>
      </c>
      <c r="AW31" s="156">
        <f t="shared" si="4"/>
        <v>0</v>
      </c>
      <c r="AX31" s="156">
        <f t="shared" si="4"/>
        <v>0</v>
      </c>
      <c r="AY31" s="156">
        <f t="shared" si="4"/>
        <v>0</v>
      </c>
      <c r="AZ31" s="156">
        <f t="shared" si="4"/>
        <v>0</v>
      </c>
      <c r="BA31" s="156">
        <f t="shared" si="4"/>
        <v>0</v>
      </c>
      <c r="BB31" s="156">
        <f t="shared" si="4"/>
        <v>26666.666666666664</v>
      </c>
      <c r="BC31" s="156">
        <f t="shared" si="4"/>
        <v>5000</v>
      </c>
      <c r="BD31" s="156">
        <f t="shared" si="4"/>
        <v>0</v>
      </c>
      <c r="BE31" s="156">
        <f t="shared" si="4"/>
        <v>0</v>
      </c>
      <c r="BF31" s="156">
        <f t="shared" si="4"/>
        <v>0</v>
      </c>
      <c r="BG31" s="156">
        <f t="shared" si="4"/>
        <v>0</v>
      </c>
      <c r="BH31" s="156">
        <f t="shared" si="5"/>
        <v>0</v>
      </c>
      <c r="BI31" s="156">
        <f t="shared" si="5"/>
        <v>0</v>
      </c>
      <c r="BJ31" s="159">
        <f t="shared" si="8"/>
        <v>731666.66666666663</v>
      </c>
      <c r="BK31" s="220"/>
      <c r="BL31" s="220"/>
      <c r="BM31" s="220">
        <f t="shared" si="9"/>
        <v>1932666.6666666665</v>
      </c>
    </row>
    <row r="32" spans="1:65" x14ac:dyDescent="0.25">
      <c r="A32" s="156">
        <v>8</v>
      </c>
      <c r="B32" s="156">
        <f t="shared" si="0"/>
        <v>0</v>
      </c>
      <c r="C32" s="156">
        <f t="shared" si="0"/>
        <v>5000</v>
      </c>
      <c r="D32" s="156">
        <f t="shared" si="0"/>
        <v>0</v>
      </c>
      <c r="E32" s="156">
        <f t="shared" si="0"/>
        <v>0</v>
      </c>
      <c r="F32" s="156">
        <f t="shared" si="0"/>
        <v>0</v>
      </c>
      <c r="G32" s="156">
        <f t="shared" si="0"/>
        <v>0</v>
      </c>
      <c r="H32" s="156">
        <f t="shared" si="0"/>
        <v>0</v>
      </c>
      <c r="I32" s="156">
        <f t="shared" si="0"/>
        <v>0</v>
      </c>
      <c r="J32" s="156">
        <f t="shared" si="0"/>
        <v>0</v>
      </c>
      <c r="K32" s="156">
        <f t="shared" si="0"/>
        <v>0</v>
      </c>
      <c r="L32" s="156">
        <f t="shared" si="1"/>
        <v>0</v>
      </c>
      <c r="M32" s="156">
        <f t="shared" si="1"/>
        <v>140000</v>
      </c>
      <c r="N32" s="156">
        <f t="shared" si="1"/>
        <v>0</v>
      </c>
      <c r="O32" s="156">
        <f t="shared" si="1"/>
        <v>56000</v>
      </c>
      <c r="P32" s="156">
        <f t="shared" si="1"/>
        <v>0</v>
      </c>
      <c r="Q32" s="156">
        <f t="shared" si="1"/>
        <v>0</v>
      </c>
      <c r="R32" s="156">
        <f t="shared" si="1"/>
        <v>0</v>
      </c>
      <c r="S32" s="156">
        <f t="shared" si="1"/>
        <v>0</v>
      </c>
      <c r="T32" s="159">
        <f t="shared" si="6"/>
        <v>201000</v>
      </c>
      <c r="U32" s="192"/>
      <c r="V32" s="156">
        <v>8</v>
      </c>
      <c r="W32" s="156">
        <f t="shared" si="2"/>
        <v>1000000</v>
      </c>
      <c r="X32" s="156">
        <f t="shared" si="2"/>
        <v>0</v>
      </c>
      <c r="Y32" s="156">
        <f t="shared" si="2"/>
        <v>0</v>
      </c>
      <c r="Z32" s="156">
        <f t="shared" si="2"/>
        <v>0</v>
      </c>
      <c r="AA32" s="156">
        <f t="shared" si="2"/>
        <v>0</v>
      </c>
      <c r="AB32" s="156">
        <f t="shared" si="2"/>
        <v>0</v>
      </c>
      <c r="AC32" s="156">
        <f t="shared" si="2"/>
        <v>0</v>
      </c>
      <c r="AD32" s="156">
        <f t="shared" si="2"/>
        <v>0</v>
      </c>
      <c r="AE32" s="156">
        <f t="shared" si="2"/>
        <v>0</v>
      </c>
      <c r="AF32" s="156">
        <f t="shared" si="2"/>
        <v>0</v>
      </c>
      <c r="AG32" s="156">
        <f t="shared" si="2"/>
        <v>0</v>
      </c>
      <c r="AH32" s="156">
        <f t="shared" si="2"/>
        <v>0</v>
      </c>
      <c r="AI32" s="156">
        <f t="shared" si="2"/>
        <v>0</v>
      </c>
      <c r="AJ32" s="156">
        <f t="shared" si="2"/>
        <v>0</v>
      </c>
      <c r="AK32" s="156">
        <f t="shared" si="2"/>
        <v>0</v>
      </c>
      <c r="AL32" s="156">
        <f t="shared" si="2"/>
        <v>0</v>
      </c>
      <c r="AM32" s="156">
        <f t="shared" si="3"/>
        <v>0</v>
      </c>
      <c r="AN32" s="156">
        <f t="shared" si="3"/>
        <v>0</v>
      </c>
      <c r="AO32" s="159">
        <f t="shared" si="7"/>
        <v>1000000</v>
      </c>
      <c r="AP32" s="192"/>
      <c r="AQ32" s="156">
        <v>8</v>
      </c>
      <c r="AR32" s="156">
        <f t="shared" si="4"/>
        <v>700000</v>
      </c>
      <c r="AS32" s="156">
        <f t="shared" si="4"/>
        <v>0</v>
      </c>
      <c r="AT32" s="156">
        <f t="shared" si="4"/>
        <v>0</v>
      </c>
      <c r="AU32" s="156">
        <f t="shared" si="4"/>
        <v>0</v>
      </c>
      <c r="AV32" s="156">
        <f t="shared" si="4"/>
        <v>0</v>
      </c>
      <c r="AW32" s="156">
        <f t="shared" si="4"/>
        <v>0</v>
      </c>
      <c r="AX32" s="156">
        <f t="shared" si="4"/>
        <v>0</v>
      </c>
      <c r="AY32" s="156">
        <f t="shared" si="4"/>
        <v>0</v>
      </c>
      <c r="AZ32" s="156">
        <f t="shared" si="4"/>
        <v>0</v>
      </c>
      <c r="BA32" s="156">
        <f t="shared" si="4"/>
        <v>0</v>
      </c>
      <c r="BB32" s="156">
        <f t="shared" si="4"/>
        <v>26666.666666666664</v>
      </c>
      <c r="BC32" s="156">
        <f t="shared" si="4"/>
        <v>5000</v>
      </c>
      <c r="BD32" s="156">
        <f t="shared" si="4"/>
        <v>0</v>
      </c>
      <c r="BE32" s="156">
        <f t="shared" si="4"/>
        <v>0</v>
      </c>
      <c r="BF32" s="156">
        <f t="shared" si="4"/>
        <v>0</v>
      </c>
      <c r="BG32" s="156">
        <f t="shared" si="4"/>
        <v>0</v>
      </c>
      <c r="BH32" s="156">
        <f t="shared" si="5"/>
        <v>0</v>
      </c>
      <c r="BI32" s="156">
        <f t="shared" si="5"/>
        <v>0</v>
      </c>
      <c r="BJ32" s="159">
        <f t="shared" si="8"/>
        <v>731666.66666666663</v>
      </c>
      <c r="BK32" s="220"/>
      <c r="BL32" s="220"/>
      <c r="BM32" s="220">
        <f t="shared" si="9"/>
        <v>1932666.6666666665</v>
      </c>
    </row>
    <row r="33" spans="1:65" x14ac:dyDescent="0.25">
      <c r="A33" s="156">
        <v>9</v>
      </c>
      <c r="B33" s="156">
        <f t="shared" si="0"/>
        <v>0</v>
      </c>
      <c r="C33" s="156">
        <f t="shared" si="0"/>
        <v>5000</v>
      </c>
      <c r="D33" s="156">
        <f t="shared" si="0"/>
        <v>0</v>
      </c>
      <c r="E33" s="156">
        <f t="shared" si="0"/>
        <v>0</v>
      </c>
      <c r="F33" s="156">
        <f t="shared" si="0"/>
        <v>0</v>
      </c>
      <c r="G33" s="156">
        <f t="shared" si="0"/>
        <v>0</v>
      </c>
      <c r="H33" s="156">
        <f t="shared" si="0"/>
        <v>0</v>
      </c>
      <c r="I33" s="156">
        <f t="shared" si="0"/>
        <v>0</v>
      </c>
      <c r="J33" s="156">
        <f t="shared" si="0"/>
        <v>0</v>
      </c>
      <c r="K33" s="156">
        <f t="shared" si="0"/>
        <v>0</v>
      </c>
      <c r="L33" s="156">
        <f t="shared" si="1"/>
        <v>0</v>
      </c>
      <c r="M33" s="156">
        <f t="shared" si="1"/>
        <v>140000</v>
      </c>
      <c r="N33" s="156">
        <f t="shared" si="1"/>
        <v>0</v>
      </c>
      <c r="O33" s="156">
        <f t="shared" si="1"/>
        <v>56000</v>
      </c>
      <c r="P33" s="156">
        <f t="shared" si="1"/>
        <v>0</v>
      </c>
      <c r="Q33" s="156">
        <f t="shared" si="1"/>
        <v>0</v>
      </c>
      <c r="R33" s="156">
        <f t="shared" si="1"/>
        <v>0</v>
      </c>
      <c r="S33" s="156">
        <f t="shared" si="1"/>
        <v>0</v>
      </c>
      <c r="T33" s="159">
        <f t="shared" si="6"/>
        <v>201000</v>
      </c>
      <c r="U33" s="192"/>
      <c r="V33" s="156">
        <v>9</v>
      </c>
      <c r="W33" s="156">
        <f t="shared" si="2"/>
        <v>1000000</v>
      </c>
      <c r="X33" s="156">
        <f t="shared" si="2"/>
        <v>0</v>
      </c>
      <c r="Y33" s="156">
        <f t="shared" si="2"/>
        <v>0</v>
      </c>
      <c r="Z33" s="156">
        <f t="shared" si="2"/>
        <v>0</v>
      </c>
      <c r="AA33" s="156">
        <f t="shared" si="2"/>
        <v>0</v>
      </c>
      <c r="AB33" s="156">
        <f t="shared" si="2"/>
        <v>0</v>
      </c>
      <c r="AC33" s="156">
        <f t="shared" si="2"/>
        <v>0</v>
      </c>
      <c r="AD33" s="156">
        <f t="shared" si="2"/>
        <v>0</v>
      </c>
      <c r="AE33" s="156">
        <f t="shared" si="2"/>
        <v>0</v>
      </c>
      <c r="AF33" s="156">
        <f t="shared" si="2"/>
        <v>0</v>
      </c>
      <c r="AG33" s="156">
        <f t="shared" si="2"/>
        <v>0</v>
      </c>
      <c r="AH33" s="156">
        <f t="shared" si="2"/>
        <v>0</v>
      </c>
      <c r="AI33" s="156">
        <f t="shared" si="2"/>
        <v>0</v>
      </c>
      <c r="AJ33" s="156">
        <f t="shared" si="2"/>
        <v>0</v>
      </c>
      <c r="AK33" s="156">
        <f t="shared" si="2"/>
        <v>0</v>
      </c>
      <c r="AL33" s="156">
        <f t="shared" si="2"/>
        <v>0</v>
      </c>
      <c r="AM33" s="156">
        <f t="shared" si="3"/>
        <v>0</v>
      </c>
      <c r="AN33" s="156">
        <f t="shared" si="3"/>
        <v>0</v>
      </c>
      <c r="AO33" s="159">
        <f t="shared" si="7"/>
        <v>1000000</v>
      </c>
      <c r="AP33" s="192"/>
      <c r="AQ33" s="156">
        <v>9</v>
      </c>
      <c r="AR33" s="156">
        <f t="shared" si="4"/>
        <v>700000</v>
      </c>
      <c r="AS33" s="156">
        <f t="shared" si="4"/>
        <v>0</v>
      </c>
      <c r="AT33" s="156">
        <f t="shared" si="4"/>
        <v>0</v>
      </c>
      <c r="AU33" s="156">
        <f t="shared" si="4"/>
        <v>0</v>
      </c>
      <c r="AV33" s="156">
        <f t="shared" si="4"/>
        <v>0</v>
      </c>
      <c r="AW33" s="156">
        <f t="shared" si="4"/>
        <v>0</v>
      </c>
      <c r="AX33" s="156">
        <f t="shared" si="4"/>
        <v>0</v>
      </c>
      <c r="AY33" s="156">
        <f t="shared" si="4"/>
        <v>0</v>
      </c>
      <c r="AZ33" s="156">
        <f t="shared" si="4"/>
        <v>0</v>
      </c>
      <c r="BA33" s="156">
        <f t="shared" si="4"/>
        <v>0</v>
      </c>
      <c r="BB33" s="156">
        <f t="shared" si="4"/>
        <v>26666.666666666664</v>
      </c>
      <c r="BC33" s="156">
        <f t="shared" si="4"/>
        <v>5000</v>
      </c>
      <c r="BD33" s="156">
        <f t="shared" si="4"/>
        <v>0</v>
      </c>
      <c r="BE33" s="156">
        <f t="shared" si="4"/>
        <v>0</v>
      </c>
      <c r="BF33" s="156">
        <f t="shared" si="4"/>
        <v>0</v>
      </c>
      <c r="BG33" s="156">
        <f t="shared" si="4"/>
        <v>0</v>
      </c>
      <c r="BH33" s="156">
        <f t="shared" si="5"/>
        <v>0</v>
      </c>
      <c r="BI33" s="156">
        <f t="shared" si="5"/>
        <v>0</v>
      </c>
      <c r="BJ33" s="159">
        <f t="shared" si="8"/>
        <v>731666.66666666663</v>
      </c>
      <c r="BK33" s="220"/>
      <c r="BL33" s="220"/>
      <c r="BM33" s="220">
        <f t="shared" si="9"/>
        <v>1932666.6666666665</v>
      </c>
    </row>
    <row r="34" spans="1:65" x14ac:dyDescent="0.25">
      <c r="A34" s="156">
        <v>10</v>
      </c>
      <c r="B34" s="156">
        <f t="shared" si="0"/>
        <v>0</v>
      </c>
      <c r="C34" s="156">
        <f t="shared" si="0"/>
        <v>5000</v>
      </c>
      <c r="D34" s="156">
        <f t="shared" si="0"/>
        <v>0</v>
      </c>
      <c r="E34" s="156">
        <f t="shared" si="0"/>
        <v>0</v>
      </c>
      <c r="F34" s="156">
        <f t="shared" si="0"/>
        <v>0</v>
      </c>
      <c r="G34" s="156">
        <f t="shared" si="0"/>
        <v>0</v>
      </c>
      <c r="H34" s="156">
        <f t="shared" si="0"/>
        <v>0</v>
      </c>
      <c r="I34" s="156">
        <f t="shared" si="0"/>
        <v>0</v>
      </c>
      <c r="J34" s="156">
        <f t="shared" si="0"/>
        <v>0</v>
      </c>
      <c r="K34" s="156">
        <f t="shared" si="0"/>
        <v>0</v>
      </c>
      <c r="L34" s="156">
        <f t="shared" si="1"/>
        <v>60000</v>
      </c>
      <c r="M34" s="156">
        <f t="shared" si="1"/>
        <v>140000</v>
      </c>
      <c r="N34" s="156">
        <f t="shared" si="1"/>
        <v>24000</v>
      </c>
      <c r="O34" s="156">
        <f t="shared" si="1"/>
        <v>56000</v>
      </c>
      <c r="P34" s="156">
        <f t="shared" si="1"/>
        <v>0</v>
      </c>
      <c r="Q34" s="156">
        <f t="shared" si="1"/>
        <v>0</v>
      </c>
      <c r="R34" s="156">
        <f t="shared" si="1"/>
        <v>0</v>
      </c>
      <c r="S34" s="156">
        <f t="shared" si="1"/>
        <v>0</v>
      </c>
      <c r="T34" s="159">
        <f t="shared" si="6"/>
        <v>285000</v>
      </c>
      <c r="U34" s="192"/>
      <c r="V34" s="156">
        <v>10</v>
      </c>
      <c r="W34" s="156">
        <f t="shared" si="2"/>
        <v>1000000</v>
      </c>
      <c r="X34" s="156">
        <f t="shared" si="2"/>
        <v>0</v>
      </c>
      <c r="Y34" s="156">
        <f t="shared" si="2"/>
        <v>0</v>
      </c>
      <c r="Z34" s="156">
        <f t="shared" si="2"/>
        <v>0</v>
      </c>
      <c r="AA34" s="156">
        <f t="shared" si="2"/>
        <v>0</v>
      </c>
      <c r="AB34" s="156">
        <f t="shared" si="2"/>
        <v>0</v>
      </c>
      <c r="AC34" s="156">
        <f t="shared" si="2"/>
        <v>0</v>
      </c>
      <c r="AD34" s="156">
        <f t="shared" si="2"/>
        <v>0</v>
      </c>
      <c r="AE34" s="156">
        <f t="shared" si="2"/>
        <v>0</v>
      </c>
      <c r="AF34" s="156">
        <f t="shared" si="2"/>
        <v>0</v>
      </c>
      <c r="AG34" s="156">
        <f t="shared" si="2"/>
        <v>0</v>
      </c>
      <c r="AH34" s="156">
        <f t="shared" si="2"/>
        <v>0</v>
      </c>
      <c r="AI34" s="156">
        <f t="shared" si="2"/>
        <v>0</v>
      </c>
      <c r="AJ34" s="156">
        <f t="shared" si="2"/>
        <v>0</v>
      </c>
      <c r="AK34" s="156">
        <f t="shared" si="2"/>
        <v>0</v>
      </c>
      <c r="AL34" s="156">
        <f t="shared" si="2"/>
        <v>0</v>
      </c>
      <c r="AM34" s="156">
        <f t="shared" si="3"/>
        <v>0</v>
      </c>
      <c r="AN34" s="156">
        <f t="shared" si="3"/>
        <v>0</v>
      </c>
      <c r="AO34" s="159">
        <f t="shared" si="7"/>
        <v>1000000</v>
      </c>
      <c r="AP34" s="192"/>
      <c r="AQ34" s="156">
        <v>10</v>
      </c>
      <c r="AR34" s="156">
        <f t="shared" si="4"/>
        <v>700000</v>
      </c>
      <c r="AS34" s="156">
        <f t="shared" si="4"/>
        <v>0</v>
      </c>
      <c r="AT34" s="156">
        <f t="shared" si="4"/>
        <v>0</v>
      </c>
      <c r="AU34" s="156">
        <f t="shared" si="4"/>
        <v>0</v>
      </c>
      <c r="AV34" s="156">
        <f t="shared" si="4"/>
        <v>0</v>
      </c>
      <c r="AW34" s="156">
        <f t="shared" si="4"/>
        <v>0</v>
      </c>
      <c r="AX34" s="156">
        <f t="shared" si="4"/>
        <v>0</v>
      </c>
      <c r="AY34" s="156">
        <f t="shared" si="4"/>
        <v>0</v>
      </c>
      <c r="AZ34" s="156">
        <f t="shared" si="4"/>
        <v>0</v>
      </c>
      <c r="BA34" s="156">
        <f t="shared" si="4"/>
        <v>0</v>
      </c>
      <c r="BB34" s="156">
        <f t="shared" si="4"/>
        <v>26666.666666666664</v>
      </c>
      <c r="BC34" s="156">
        <f t="shared" si="4"/>
        <v>5000</v>
      </c>
      <c r="BD34" s="156">
        <f t="shared" si="4"/>
        <v>0</v>
      </c>
      <c r="BE34" s="156">
        <f t="shared" si="4"/>
        <v>0</v>
      </c>
      <c r="BF34" s="156">
        <f t="shared" si="4"/>
        <v>0</v>
      </c>
      <c r="BG34" s="156">
        <f t="shared" si="4"/>
        <v>0</v>
      </c>
      <c r="BH34" s="156">
        <f t="shared" si="5"/>
        <v>0</v>
      </c>
      <c r="BI34" s="156">
        <f t="shared" si="5"/>
        <v>0</v>
      </c>
      <c r="BJ34" s="159">
        <f t="shared" si="8"/>
        <v>731666.66666666663</v>
      </c>
      <c r="BK34" s="220"/>
      <c r="BL34" s="220"/>
      <c r="BM34" s="220">
        <f t="shared" si="9"/>
        <v>2016666.6666666665</v>
      </c>
    </row>
    <row r="35" spans="1:65" x14ac:dyDescent="0.25">
      <c r="A35" s="156">
        <v>11</v>
      </c>
      <c r="B35" s="156">
        <f t="shared" si="0"/>
        <v>50000</v>
      </c>
      <c r="C35" s="156">
        <f t="shared" si="0"/>
        <v>5000</v>
      </c>
      <c r="D35" s="156">
        <f t="shared" si="0"/>
        <v>0</v>
      </c>
      <c r="E35" s="156">
        <f t="shared" si="0"/>
        <v>0</v>
      </c>
      <c r="F35" s="156">
        <f t="shared" si="0"/>
        <v>0</v>
      </c>
      <c r="G35" s="156">
        <f t="shared" si="0"/>
        <v>0</v>
      </c>
      <c r="H35" s="156">
        <f t="shared" si="0"/>
        <v>0</v>
      </c>
      <c r="I35" s="156">
        <f t="shared" si="0"/>
        <v>0</v>
      </c>
      <c r="J35" s="156">
        <f t="shared" si="0"/>
        <v>0</v>
      </c>
      <c r="K35" s="156">
        <f t="shared" si="0"/>
        <v>0</v>
      </c>
      <c r="L35" s="156">
        <f t="shared" si="1"/>
        <v>0</v>
      </c>
      <c r="M35" s="156">
        <f t="shared" si="1"/>
        <v>140000</v>
      </c>
      <c r="N35" s="156">
        <f t="shared" si="1"/>
        <v>0</v>
      </c>
      <c r="O35" s="156">
        <f t="shared" si="1"/>
        <v>56000</v>
      </c>
      <c r="P35" s="156">
        <f t="shared" si="1"/>
        <v>0</v>
      </c>
      <c r="Q35" s="156">
        <f t="shared" si="1"/>
        <v>0</v>
      </c>
      <c r="R35" s="156">
        <f t="shared" si="1"/>
        <v>0</v>
      </c>
      <c r="S35" s="156">
        <f t="shared" si="1"/>
        <v>0</v>
      </c>
      <c r="T35" s="159">
        <f t="shared" si="6"/>
        <v>251000</v>
      </c>
      <c r="U35" s="192"/>
      <c r="V35" s="156">
        <v>11</v>
      </c>
      <c r="W35" s="156">
        <f t="shared" si="2"/>
        <v>1000000</v>
      </c>
      <c r="X35" s="156">
        <f t="shared" si="2"/>
        <v>0</v>
      </c>
      <c r="Y35" s="156">
        <f t="shared" si="2"/>
        <v>0</v>
      </c>
      <c r="Z35" s="156">
        <f t="shared" si="2"/>
        <v>0</v>
      </c>
      <c r="AA35" s="156">
        <f t="shared" si="2"/>
        <v>0</v>
      </c>
      <c r="AB35" s="156">
        <f t="shared" si="2"/>
        <v>0</v>
      </c>
      <c r="AC35" s="156">
        <f t="shared" si="2"/>
        <v>0</v>
      </c>
      <c r="AD35" s="156">
        <f t="shared" si="2"/>
        <v>0</v>
      </c>
      <c r="AE35" s="156">
        <f t="shared" si="2"/>
        <v>0</v>
      </c>
      <c r="AF35" s="156">
        <f t="shared" si="2"/>
        <v>0</v>
      </c>
      <c r="AG35" s="156">
        <f t="shared" si="2"/>
        <v>0</v>
      </c>
      <c r="AH35" s="156">
        <f t="shared" si="2"/>
        <v>0</v>
      </c>
      <c r="AI35" s="156">
        <f t="shared" si="2"/>
        <v>120000</v>
      </c>
      <c r="AJ35" s="156">
        <f t="shared" si="2"/>
        <v>48000</v>
      </c>
      <c r="AK35" s="156">
        <f t="shared" si="2"/>
        <v>0</v>
      </c>
      <c r="AL35" s="156">
        <f t="shared" si="2"/>
        <v>0</v>
      </c>
      <c r="AM35" s="156">
        <f t="shared" si="3"/>
        <v>0</v>
      </c>
      <c r="AN35" s="156">
        <f t="shared" si="3"/>
        <v>0</v>
      </c>
      <c r="AO35" s="159">
        <f t="shared" si="7"/>
        <v>1168000</v>
      </c>
      <c r="AP35" s="192"/>
      <c r="AQ35" s="156">
        <v>11</v>
      </c>
      <c r="AR35" s="156">
        <f t="shared" si="4"/>
        <v>700000</v>
      </c>
      <c r="AS35" s="156">
        <f t="shared" si="4"/>
        <v>0</v>
      </c>
      <c r="AT35" s="156">
        <f t="shared" si="4"/>
        <v>0</v>
      </c>
      <c r="AU35" s="156">
        <f t="shared" si="4"/>
        <v>0</v>
      </c>
      <c r="AV35" s="156">
        <f t="shared" si="4"/>
        <v>0</v>
      </c>
      <c r="AW35" s="156">
        <f t="shared" si="4"/>
        <v>0</v>
      </c>
      <c r="AX35" s="156">
        <f t="shared" si="4"/>
        <v>0</v>
      </c>
      <c r="AY35" s="156">
        <f t="shared" si="4"/>
        <v>0</v>
      </c>
      <c r="AZ35" s="156">
        <f t="shared" si="4"/>
        <v>0</v>
      </c>
      <c r="BA35" s="156">
        <f t="shared" si="4"/>
        <v>0</v>
      </c>
      <c r="BB35" s="156">
        <f t="shared" si="4"/>
        <v>26666.666666666664</v>
      </c>
      <c r="BC35" s="156">
        <f t="shared" si="4"/>
        <v>5000</v>
      </c>
      <c r="BD35" s="156">
        <f t="shared" si="4"/>
        <v>0</v>
      </c>
      <c r="BE35" s="156">
        <f t="shared" si="4"/>
        <v>0</v>
      </c>
      <c r="BF35" s="156">
        <f t="shared" si="4"/>
        <v>0</v>
      </c>
      <c r="BG35" s="156">
        <f t="shared" si="4"/>
        <v>0</v>
      </c>
      <c r="BH35" s="156">
        <f t="shared" si="5"/>
        <v>0</v>
      </c>
      <c r="BI35" s="156">
        <f t="shared" si="5"/>
        <v>0</v>
      </c>
      <c r="BJ35" s="159">
        <f t="shared" si="8"/>
        <v>731666.66666666663</v>
      </c>
      <c r="BK35" s="220"/>
      <c r="BL35" s="220"/>
      <c r="BM35" s="220">
        <f t="shared" si="9"/>
        <v>2150666.6666666665</v>
      </c>
    </row>
    <row r="36" spans="1:65" x14ac:dyDescent="0.25">
      <c r="A36" s="156">
        <v>12</v>
      </c>
      <c r="B36" s="156">
        <f t="shared" si="0"/>
        <v>0</v>
      </c>
      <c r="C36" s="156">
        <f t="shared" si="0"/>
        <v>5000</v>
      </c>
      <c r="D36" s="156">
        <f t="shared" si="0"/>
        <v>0</v>
      </c>
      <c r="E36" s="156">
        <f t="shared" si="0"/>
        <v>0</v>
      </c>
      <c r="F36" s="156">
        <f t="shared" si="0"/>
        <v>0</v>
      </c>
      <c r="G36" s="156">
        <f t="shared" si="0"/>
        <v>0</v>
      </c>
      <c r="H36" s="156">
        <f t="shared" si="0"/>
        <v>0</v>
      </c>
      <c r="I36" s="156">
        <f t="shared" si="0"/>
        <v>0</v>
      </c>
      <c r="J36" s="156">
        <f t="shared" si="0"/>
        <v>0</v>
      </c>
      <c r="K36" s="156">
        <f t="shared" si="0"/>
        <v>0</v>
      </c>
      <c r="L36" s="156">
        <f t="shared" si="1"/>
        <v>0</v>
      </c>
      <c r="M36" s="156">
        <f t="shared" si="1"/>
        <v>140000</v>
      </c>
      <c r="N36" s="156">
        <f t="shared" si="1"/>
        <v>0</v>
      </c>
      <c r="O36" s="156">
        <f t="shared" si="1"/>
        <v>56000</v>
      </c>
      <c r="P36" s="156">
        <f t="shared" si="1"/>
        <v>0</v>
      </c>
      <c r="Q36" s="156">
        <f t="shared" si="1"/>
        <v>0</v>
      </c>
      <c r="R36" s="156">
        <f t="shared" si="1"/>
        <v>0</v>
      </c>
      <c r="S36" s="156">
        <f t="shared" si="1"/>
        <v>0</v>
      </c>
      <c r="T36" s="159">
        <f t="shared" si="6"/>
        <v>201000</v>
      </c>
      <c r="U36" s="192"/>
      <c r="V36" s="156">
        <v>12</v>
      </c>
      <c r="W36" s="156">
        <f t="shared" si="2"/>
        <v>1000000</v>
      </c>
      <c r="X36" s="156">
        <f t="shared" si="2"/>
        <v>0</v>
      </c>
      <c r="Y36" s="156">
        <f t="shared" si="2"/>
        <v>0</v>
      </c>
      <c r="Z36" s="156">
        <f t="shared" si="2"/>
        <v>0</v>
      </c>
      <c r="AA36" s="156">
        <f t="shared" si="2"/>
        <v>0</v>
      </c>
      <c r="AB36" s="156">
        <f t="shared" si="2"/>
        <v>0</v>
      </c>
      <c r="AC36" s="156">
        <f t="shared" si="2"/>
        <v>0</v>
      </c>
      <c r="AD36" s="156">
        <f t="shared" si="2"/>
        <v>0</v>
      </c>
      <c r="AE36" s="156">
        <f t="shared" si="2"/>
        <v>0</v>
      </c>
      <c r="AF36" s="156">
        <f t="shared" si="2"/>
        <v>0</v>
      </c>
      <c r="AG36" s="156">
        <f t="shared" si="2"/>
        <v>0</v>
      </c>
      <c r="AH36" s="156">
        <f t="shared" si="2"/>
        <v>0</v>
      </c>
      <c r="AI36" s="156">
        <f t="shared" si="2"/>
        <v>0</v>
      </c>
      <c r="AJ36" s="156">
        <f t="shared" si="2"/>
        <v>0</v>
      </c>
      <c r="AK36" s="156">
        <f t="shared" si="2"/>
        <v>0</v>
      </c>
      <c r="AL36" s="156">
        <f t="shared" si="2"/>
        <v>0</v>
      </c>
      <c r="AM36" s="156">
        <f t="shared" si="3"/>
        <v>0</v>
      </c>
      <c r="AN36" s="156">
        <f t="shared" si="3"/>
        <v>0</v>
      </c>
      <c r="AO36" s="159">
        <f t="shared" si="7"/>
        <v>1000000</v>
      </c>
      <c r="AP36" s="192"/>
      <c r="AQ36" s="156">
        <v>12</v>
      </c>
      <c r="AR36" s="156">
        <f t="shared" si="4"/>
        <v>700000</v>
      </c>
      <c r="AS36" s="156">
        <f t="shared" si="4"/>
        <v>0</v>
      </c>
      <c r="AT36" s="156">
        <f t="shared" si="4"/>
        <v>0</v>
      </c>
      <c r="AU36" s="156">
        <f t="shared" si="4"/>
        <v>0</v>
      </c>
      <c r="AV36" s="156">
        <f t="shared" si="4"/>
        <v>0</v>
      </c>
      <c r="AW36" s="156">
        <f t="shared" si="4"/>
        <v>0</v>
      </c>
      <c r="AX36" s="156">
        <f t="shared" si="4"/>
        <v>0</v>
      </c>
      <c r="AY36" s="156">
        <f t="shared" si="4"/>
        <v>0</v>
      </c>
      <c r="AZ36" s="156">
        <f t="shared" si="4"/>
        <v>0</v>
      </c>
      <c r="BA36" s="156">
        <f t="shared" si="4"/>
        <v>0</v>
      </c>
      <c r="BB36" s="156">
        <f t="shared" si="4"/>
        <v>26666.666666666664</v>
      </c>
      <c r="BC36" s="156">
        <f t="shared" si="4"/>
        <v>5000</v>
      </c>
      <c r="BD36" s="156">
        <f t="shared" si="4"/>
        <v>0</v>
      </c>
      <c r="BE36" s="156">
        <f t="shared" si="4"/>
        <v>0</v>
      </c>
      <c r="BF36" s="156">
        <f t="shared" si="4"/>
        <v>0</v>
      </c>
      <c r="BG36" s="156">
        <f t="shared" si="4"/>
        <v>0</v>
      </c>
      <c r="BH36" s="156">
        <f t="shared" si="5"/>
        <v>0</v>
      </c>
      <c r="BI36" s="156">
        <f t="shared" si="5"/>
        <v>0</v>
      </c>
      <c r="BJ36" s="159">
        <f t="shared" si="8"/>
        <v>731666.66666666663</v>
      </c>
      <c r="BK36" s="220"/>
      <c r="BL36" s="220"/>
      <c r="BM36" s="220">
        <f t="shared" si="9"/>
        <v>1932666.6666666665</v>
      </c>
    </row>
    <row r="37" spans="1:65" x14ac:dyDescent="0.25">
      <c r="A37" s="156">
        <v>13</v>
      </c>
      <c r="B37" s="156">
        <f t="shared" si="0"/>
        <v>0</v>
      </c>
      <c r="C37" s="156">
        <f t="shared" si="0"/>
        <v>5000</v>
      </c>
      <c r="D37" s="156">
        <f t="shared" si="0"/>
        <v>0</v>
      </c>
      <c r="E37" s="156">
        <f t="shared" si="0"/>
        <v>0</v>
      </c>
      <c r="F37" s="156">
        <f t="shared" si="0"/>
        <v>0</v>
      </c>
      <c r="G37" s="156">
        <f t="shared" si="0"/>
        <v>0</v>
      </c>
      <c r="H37" s="156">
        <f t="shared" si="0"/>
        <v>0</v>
      </c>
      <c r="I37" s="156">
        <f t="shared" si="0"/>
        <v>0</v>
      </c>
      <c r="J37" s="156">
        <f t="shared" si="0"/>
        <v>0</v>
      </c>
      <c r="K37" s="156">
        <f t="shared" si="0"/>
        <v>0</v>
      </c>
      <c r="L37" s="156">
        <f t="shared" si="1"/>
        <v>0</v>
      </c>
      <c r="M37" s="156">
        <f t="shared" si="1"/>
        <v>140000</v>
      </c>
      <c r="N37" s="156">
        <f t="shared" si="1"/>
        <v>0</v>
      </c>
      <c r="O37" s="156">
        <f t="shared" si="1"/>
        <v>56000</v>
      </c>
      <c r="P37" s="156">
        <f t="shared" si="1"/>
        <v>0</v>
      </c>
      <c r="Q37" s="156">
        <f t="shared" si="1"/>
        <v>0</v>
      </c>
      <c r="R37" s="156">
        <f t="shared" si="1"/>
        <v>0</v>
      </c>
      <c r="S37" s="156">
        <f t="shared" si="1"/>
        <v>0</v>
      </c>
      <c r="T37" s="159">
        <f t="shared" si="6"/>
        <v>201000</v>
      </c>
      <c r="U37" s="192"/>
      <c r="V37" s="156">
        <v>13</v>
      </c>
      <c r="W37" s="156">
        <f t="shared" si="2"/>
        <v>1000000</v>
      </c>
      <c r="X37" s="156">
        <f t="shared" si="2"/>
        <v>0</v>
      </c>
      <c r="Y37" s="156">
        <f t="shared" si="2"/>
        <v>0</v>
      </c>
      <c r="Z37" s="156">
        <f t="shared" si="2"/>
        <v>0</v>
      </c>
      <c r="AA37" s="156">
        <f t="shared" si="2"/>
        <v>0</v>
      </c>
      <c r="AB37" s="156">
        <f t="shared" si="2"/>
        <v>0</v>
      </c>
      <c r="AC37" s="156">
        <f t="shared" si="2"/>
        <v>0</v>
      </c>
      <c r="AD37" s="156">
        <f t="shared" si="2"/>
        <v>0</v>
      </c>
      <c r="AE37" s="156">
        <f t="shared" si="2"/>
        <v>0</v>
      </c>
      <c r="AF37" s="156">
        <f t="shared" si="2"/>
        <v>0</v>
      </c>
      <c r="AG37" s="156">
        <f t="shared" si="2"/>
        <v>0</v>
      </c>
      <c r="AH37" s="156">
        <f t="shared" si="2"/>
        <v>0</v>
      </c>
      <c r="AI37" s="156">
        <f t="shared" si="2"/>
        <v>0</v>
      </c>
      <c r="AJ37" s="156">
        <f t="shared" si="2"/>
        <v>0</v>
      </c>
      <c r="AK37" s="156">
        <f t="shared" si="2"/>
        <v>0</v>
      </c>
      <c r="AL37" s="156">
        <f t="shared" si="3"/>
        <v>0</v>
      </c>
      <c r="AM37" s="156">
        <f t="shared" si="3"/>
        <v>0</v>
      </c>
      <c r="AN37" s="156">
        <f t="shared" si="3"/>
        <v>0</v>
      </c>
      <c r="AO37" s="159">
        <f t="shared" si="7"/>
        <v>1000000</v>
      </c>
      <c r="AP37" s="192"/>
      <c r="AQ37" s="156">
        <v>13</v>
      </c>
      <c r="AR37" s="156">
        <f t="shared" si="4"/>
        <v>700000</v>
      </c>
      <c r="AS37" s="156">
        <f t="shared" si="4"/>
        <v>0</v>
      </c>
      <c r="AT37" s="156">
        <f t="shared" si="4"/>
        <v>0</v>
      </c>
      <c r="AU37" s="156">
        <f t="shared" si="4"/>
        <v>0</v>
      </c>
      <c r="AV37" s="156">
        <f t="shared" si="4"/>
        <v>0</v>
      </c>
      <c r="AW37" s="156">
        <f t="shared" si="4"/>
        <v>0</v>
      </c>
      <c r="AX37" s="156">
        <f t="shared" si="4"/>
        <v>0</v>
      </c>
      <c r="AY37" s="156">
        <f t="shared" si="4"/>
        <v>0</v>
      </c>
      <c r="AZ37" s="156">
        <f t="shared" si="4"/>
        <v>0</v>
      </c>
      <c r="BA37" s="156">
        <f t="shared" si="4"/>
        <v>0</v>
      </c>
      <c r="BB37" s="156">
        <f t="shared" si="4"/>
        <v>26666.666666666664</v>
      </c>
      <c r="BC37" s="156">
        <f t="shared" si="4"/>
        <v>5000</v>
      </c>
      <c r="BD37" s="156">
        <f t="shared" si="4"/>
        <v>0</v>
      </c>
      <c r="BE37" s="156">
        <f t="shared" si="4"/>
        <v>0</v>
      </c>
      <c r="BF37" s="156">
        <f t="shared" si="4"/>
        <v>0</v>
      </c>
      <c r="BG37" s="156">
        <f t="shared" si="5"/>
        <v>0</v>
      </c>
      <c r="BH37" s="156">
        <f t="shared" si="5"/>
        <v>0</v>
      </c>
      <c r="BI37" s="156">
        <f t="shared" si="5"/>
        <v>0</v>
      </c>
      <c r="BJ37" s="159">
        <f t="shared" si="8"/>
        <v>731666.66666666663</v>
      </c>
      <c r="BK37" s="220"/>
      <c r="BL37" s="220"/>
      <c r="BM37" s="220">
        <f t="shared" si="9"/>
        <v>1932666.6666666665</v>
      </c>
    </row>
    <row r="38" spans="1:65" x14ac:dyDescent="0.25">
      <c r="A38" s="156">
        <v>14</v>
      </c>
      <c r="B38" s="156">
        <f t="shared" si="0"/>
        <v>0</v>
      </c>
      <c r="C38" s="156">
        <f t="shared" si="0"/>
        <v>5000</v>
      </c>
      <c r="D38" s="156">
        <f t="shared" si="0"/>
        <v>0</v>
      </c>
      <c r="E38" s="156">
        <f t="shared" si="0"/>
        <v>0</v>
      </c>
      <c r="F38" s="156">
        <f t="shared" si="0"/>
        <v>0</v>
      </c>
      <c r="G38" s="156">
        <f t="shared" si="0"/>
        <v>0</v>
      </c>
      <c r="H38" s="156">
        <f t="shared" si="0"/>
        <v>0</v>
      </c>
      <c r="I38" s="156">
        <f t="shared" si="0"/>
        <v>0</v>
      </c>
      <c r="J38" s="156">
        <f t="shared" si="0"/>
        <v>0</v>
      </c>
      <c r="K38" s="156">
        <f t="shared" si="0"/>
        <v>0</v>
      </c>
      <c r="L38" s="156">
        <f t="shared" si="1"/>
        <v>0</v>
      </c>
      <c r="M38" s="156">
        <f t="shared" si="1"/>
        <v>140000</v>
      </c>
      <c r="N38" s="156">
        <f t="shared" si="1"/>
        <v>0</v>
      </c>
      <c r="O38" s="156">
        <f t="shared" si="1"/>
        <v>56000</v>
      </c>
      <c r="P38" s="156">
        <f t="shared" si="1"/>
        <v>0</v>
      </c>
      <c r="Q38" s="156">
        <f t="shared" si="1"/>
        <v>0</v>
      </c>
      <c r="R38" s="156">
        <f t="shared" si="1"/>
        <v>0</v>
      </c>
      <c r="S38" s="156">
        <f t="shared" si="1"/>
        <v>0</v>
      </c>
      <c r="T38" s="159">
        <f t="shared" si="6"/>
        <v>201000</v>
      </c>
      <c r="U38" s="192"/>
      <c r="V38" s="156">
        <v>14</v>
      </c>
      <c r="W38" s="156">
        <f t="shared" si="2"/>
        <v>1000000</v>
      </c>
      <c r="X38" s="156">
        <f t="shared" si="2"/>
        <v>0</v>
      </c>
      <c r="Y38" s="156">
        <f t="shared" si="2"/>
        <v>0</v>
      </c>
      <c r="Z38" s="156">
        <f t="shared" si="2"/>
        <v>0</v>
      </c>
      <c r="AA38" s="156">
        <f t="shared" si="2"/>
        <v>0</v>
      </c>
      <c r="AB38" s="156">
        <f t="shared" si="2"/>
        <v>0</v>
      </c>
      <c r="AC38" s="156">
        <f t="shared" si="2"/>
        <v>0</v>
      </c>
      <c r="AD38" s="156">
        <f t="shared" si="2"/>
        <v>0</v>
      </c>
      <c r="AE38" s="156">
        <f t="shared" si="2"/>
        <v>0</v>
      </c>
      <c r="AF38" s="156">
        <f t="shared" si="2"/>
        <v>0</v>
      </c>
      <c r="AG38" s="156">
        <f t="shared" si="2"/>
        <v>0</v>
      </c>
      <c r="AH38" s="156">
        <f t="shared" si="2"/>
        <v>0</v>
      </c>
      <c r="AI38" s="156">
        <f t="shared" si="2"/>
        <v>0</v>
      </c>
      <c r="AJ38" s="156">
        <f t="shared" si="2"/>
        <v>0</v>
      </c>
      <c r="AK38" s="156">
        <f t="shared" si="2"/>
        <v>0</v>
      </c>
      <c r="AL38" s="156">
        <f t="shared" si="3"/>
        <v>0</v>
      </c>
      <c r="AM38" s="156">
        <f t="shared" si="3"/>
        <v>0</v>
      </c>
      <c r="AN38" s="156">
        <f t="shared" si="3"/>
        <v>0</v>
      </c>
      <c r="AO38" s="159">
        <f t="shared" si="7"/>
        <v>1000000</v>
      </c>
      <c r="AP38" s="192"/>
      <c r="AQ38" s="156">
        <v>14</v>
      </c>
      <c r="AR38" s="156">
        <f t="shared" si="4"/>
        <v>700000</v>
      </c>
      <c r="AS38" s="156">
        <f t="shared" si="4"/>
        <v>0</v>
      </c>
      <c r="AT38" s="156">
        <f t="shared" si="4"/>
        <v>0</v>
      </c>
      <c r="AU38" s="156">
        <f t="shared" si="4"/>
        <v>0</v>
      </c>
      <c r="AV38" s="156">
        <f t="shared" si="4"/>
        <v>0</v>
      </c>
      <c r="AW38" s="156">
        <f t="shared" si="4"/>
        <v>0</v>
      </c>
      <c r="AX38" s="156">
        <f t="shared" si="4"/>
        <v>0</v>
      </c>
      <c r="AY38" s="156">
        <f t="shared" si="4"/>
        <v>0</v>
      </c>
      <c r="AZ38" s="156">
        <f t="shared" si="4"/>
        <v>0</v>
      </c>
      <c r="BA38" s="156">
        <f t="shared" si="4"/>
        <v>0</v>
      </c>
      <c r="BB38" s="156">
        <f t="shared" si="4"/>
        <v>26666.666666666664</v>
      </c>
      <c r="BC38" s="156">
        <f t="shared" si="4"/>
        <v>5000</v>
      </c>
      <c r="BD38" s="156">
        <f t="shared" si="4"/>
        <v>0</v>
      </c>
      <c r="BE38" s="156">
        <f t="shared" si="4"/>
        <v>0</v>
      </c>
      <c r="BF38" s="156">
        <f t="shared" si="4"/>
        <v>0</v>
      </c>
      <c r="BG38" s="156">
        <f t="shared" si="5"/>
        <v>0</v>
      </c>
      <c r="BH38" s="156">
        <f t="shared" si="5"/>
        <v>0</v>
      </c>
      <c r="BI38" s="156">
        <f t="shared" si="5"/>
        <v>0</v>
      </c>
      <c r="BJ38" s="159">
        <f t="shared" si="8"/>
        <v>731666.66666666663</v>
      </c>
      <c r="BK38" s="220"/>
      <c r="BL38" s="220"/>
      <c r="BM38" s="220">
        <f t="shared" si="9"/>
        <v>1932666.6666666665</v>
      </c>
    </row>
    <row r="39" spans="1:65" x14ac:dyDescent="0.25">
      <c r="A39" s="156">
        <v>15</v>
      </c>
      <c r="B39" s="156">
        <f t="shared" si="0"/>
        <v>0</v>
      </c>
      <c r="C39" s="156">
        <f t="shared" si="0"/>
        <v>5000</v>
      </c>
      <c r="D39" s="156">
        <f t="shared" si="0"/>
        <v>0</v>
      </c>
      <c r="E39" s="156">
        <f t="shared" si="0"/>
        <v>0</v>
      </c>
      <c r="F39" s="156">
        <f t="shared" si="0"/>
        <v>0</v>
      </c>
      <c r="G39" s="156">
        <f t="shared" si="0"/>
        <v>0</v>
      </c>
      <c r="H39" s="156">
        <f t="shared" si="0"/>
        <v>0</v>
      </c>
      <c r="I39" s="156">
        <f t="shared" si="0"/>
        <v>0</v>
      </c>
      <c r="J39" s="156">
        <f t="shared" si="0"/>
        <v>0</v>
      </c>
      <c r="K39" s="156">
        <f t="shared" si="0"/>
        <v>0</v>
      </c>
      <c r="L39" s="156">
        <f t="shared" si="1"/>
        <v>60000</v>
      </c>
      <c r="M39" s="156">
        <f t="shared" si="1"/>
        <v>140000</v>
      </c>
      <c r="N39" s="156">
        <f t="shared" si="1"/>
        <v>24000</v>
      </c>
      <c r="O39" s="156">
        <f t="shared" si="1"/>
        <v>56000</v>
      </c>
      <c r="P39" s="156">
        <f t="shared" si="1"/>
        <v>0</v>
      </c>
      <c r="Q39" s="156">
        <f t="shared" si="1"/>
        <v>0</v>
      </c>
      <c r="R39" s="156">
        <f t="shared" si="1"/>
        <v>0</v>
      </c>
      <c r="S39" s="156">
        <f t="shared" si="1"/>
        <v>0</v>
      </c>
      <c r="T39" s="159">
        <f t="shared" si="6"/>
        <v>285000</v>
      </c>
      <c r="U39" s="192"/>
      <c r="V39" s="156">
        <v>15</v>
      </c>
      <c r="W39" s="156">
        <f t="shared" si="2"/>
        <v>1000000</v>
      </c>
      <c r="X39" s="156">
        <f t="shared" si="2"/>
        <v>0</v>
      </c>
      <c r="Y39" s="156">
        <f t="shared" si="2"/>
        <v>0</v>
      </c>
      <c r="Z39" s="156">
        <f t="shared" si="2"/>
        <v>0</v>
      </c>
      <c r="AA39" s="156">
        <f t="shared" si="2"/>
        <v>0</v>
      </c>
      <c r="AB39" s="156">
        <f t="shared" si="2"/>
        <v>0</v>
      </c>
      <c r="AC39" s="156">
        <f t="shared" si="2"/>
        <v>0</v>
      </c>
      <c r="AD39" s="156">
        <f t="shared" si="2"/>
        <v>0</v>
      </c>
      <c r="AE39" s="156">
        <f t="shared" si="2"/>
        <v>0</v>
      </c>
      <c r="AF39" s="156">
        <f t="shared" si="2"/>
        <v>0</v>
      </c>
      <c r="AG39" s="156">
        <f t="shared" si="2"/>
        <v>0</v>
      </c>
      <c r="AH39" s="156">
        <f t="shared" si="2"/>
        <v>0</v>
      </c>
      <c r="AI39" s="156">
        <f t="shared" si="2"/>
        <v>0</v>
      </c>
      <c r="AJ39" s="156">
        <f t="shared" si="2"/>
        <v>0</v>
      </c>
      <c r="AK39" s="156">
        <f t="shared" si="2"/>
        <v>0</v>
      </c>
      <c r="AL39" s="156">
        <f t="shared" si="3"/>
        <v>0</v>
      </c>
      <c r="AM39" s="156">
        <f t="shared" si="3"/>
        <v>0</v>
      </c>
      <c r="AN39" s="156">
        <f t="shared" si="3"/>
        <v>0</v>
      </c>
      <c r="AO39" s="159">
        <f t="shared" si="7"/>
        <v>1000000</v>
      </c>
      <c r="AP39" s="192"/>
      <c r="AQ39" s="156">
        <v>15</v>
      </c>
      <c r="AR39" s="156">
        <f t="shared" si="4"/>
        <v>700000</v>
      </c>
      <c r="AS39" s="156">
        <f t="shared" si="4"/>
        <v>0</v>
      </c>
      <c r="AT39" s="156">
        <f t="shared" si="4"/>
        <v>0</v>
      </c>
      <c r="AU39" s="156">
        <f t="shared" si="4"/>
        <v>0</v>
      </c>
      <c r="AV39" s="156">
        <f t="shared" si="4"/>
        <v>0</v>
      </c>
      <c r="AW39" s="156">
        <f t="shared" si="4"/>
        <v>0</v>
      </c>
      <c r="AX39" s="156">
        <f t="shared" si="4"/>
        <v>0</v>
      </c>
      <c r="AY39" s="156">
        <f t="shared" si="4"/>
        <v>0</v>
      </c>
      <c r="AZ39" s="156">
        <f t="shared" si="4"/>
        <v>0</v>
      </c>
      <c r="BA39" s="156">
        <f t="shared" si="4"/>
        <v>0</v>
      </c>
      <c r="BB39" s="156">
        <f t="shared" si="4"/>
        <v>26666.666666666664</v>
      </c>
      <c r="BC39" s="156">
        <f t="shared" si="4"/>
        <v>5000</v>
      </c>
      <c r="BD39" s="156">
        <f t="shared" si="4"/>
        <v>0</v>
      </c>
      <c r="BE39" s="156">
        <f t="shared" si="4"/>
        <v>0</v>
      </c>
      <c r="BF39" s="156">
        <f t="shared" si="4"/>
        <v>0</v>
      </c>
      <c r="BG39" s="156">
        <f t="shared" si="5"/>
        <v>0</v>
      </c>
      <c r="BH39" s="156">
        <f t="shared" si="5"/>
        <v>0</v>
      </c>
      <c r="BI39" s="156">
        <f t="shared" si="5"/>
        <v>0</v>
      </c>
      <c r="BJ39" s="159">
        <f t="shared" si="8"/>
        <v>731666.66666666663</v>
      </c>
      <c r="BK39" s="220"/>
      <c r="BL39" s="220"/>
      <c r="BM39" s="220">
        <f t="shared" si="9"/>
        <v>2016666.6666666665</v>
      </c>
    </row>
    <row r="40" spans="1:65" x14ac:dyDescent="0.25">
      <c r="A40" s="156">
        <v>16</v>
      </c>
      <c r="B40" s="156">
        <f t="shared" si="0"/>
        <v>0</v>
      </c>
      <c r="C40" s="156">
        <f t="shared" si="0"/>
        <v>5000</v>
      </c>
      <c r="D40" s="156">
        <f t="shared" si="0"/>
        <v>0</v>
      </c>
      <c r="E40" s="156">
        <f t="shared" si="0"/>
        <v>0</v>
      </c>
      <c r="F40" s="156">
        <f t="shared" si="0"/>
        <v>0</v>
      </c>
      <c r="G40" s="156">
        <f t="shared" si="0"/>
        <v>0</v>
      </c>
      <c r="H40" s="156">
        <f t="shared" si="0"/>
        <v>0</v>
      </c>
      <c r="I40" s="156">
        <f t="shared" si="0"/>
        <v>0</v>
      </c>
      <c r="J40" s="156">
        <f t="shared" si="0"/>
        <v>0</v>
      </c>
      <c r="K40" s="156">
        <f t="shared" si="0"/>
        <v>0</v>
      </c>
      <c r="L40" s="156">
        <f t="shared" si="1"/>
        <v>0</v>
      </c>
      <c r="M40" s="156">
        <f t="shared" si="1"/>
        <v>140000</v>
      </c>
      <c r="N40" s="156">
        <f t="shared" si="1"/>
        <v>0</v>
      </c>
      <c r="O40" s="156">
        <f t="shared" si="1"/>
        <v>56000</v>
      </c>
      <c r="P40" s="156">
        <f t="shared" si="1"/>
        <v>0</v>
      </c>
      <c r="Q40" s="156">
        <f t="shared" si="1"/>
        <v>0</v>
      </c>
      <c r="R40" s="156">
        <f t="shared" si="1"/>
        <v>0</v>
      </c>
      <c r="S40" s="156">
        <f t="shared" si="1"/>
        <v>0</v>
      </c>
      <c r="T40" s="159">
        <f t="shared" si="6"/>
        <v>201000</v>
      </c>
      <c r="U40" s="192"/>
      <c r="V40" s="156">
        <v>16</v>
      </c>
      <c r="W40" s="156">
        <f t="shared" si="2"/>
        <v>1000000</v>
      </c>
      <c r="X40" s="156">
        <f t="shared" si="2"/>
        <v>0</v>
      </c>
      <c r="Y40" s="156">
        <f t="shared" si="2"/>
        <v>0</v>
      </c>
      <c r="Z40" s="156">
        <f t="shared" si="2"/>
        <v>0</v>
      </c>
      <c r="AA40" s="156">
        <f t="shared" si="2"/>
        <v>0</v>
      </c>
      <c r="AB40" s="156">
        <f t="shared" si="2"/>
        <v>0</v>
      </c>
      <c r="AC40" s="156">
        <f t="shared" si="2"/>
        <v>0</v>
      </c>
      <c r="AD40" s="156">
        <f t="shared" si="2"/>
        <v>0</v>
      </c>
      <c r="AE40" s="156">
        <f t="shared" si="2"/>
        <v>0</v>
      </c>
      <c r="AF40" s="156">
        <f t="shared" si="2"/>
        <v>0</v>
      </c>
      <c r="AG40" s="156">
        <f t="shared" si="2"/>
        <v>0</v>
      </c>
      <c r="AH40" s="156">
        <f t="shared" si="2"/>
        <v>0</v>
      </c>
      <c r="AI40" s="156">
        <f t="shared" si="2"/>
        <v>120000</v>
      </c>
      <c r="AJ40" s="156">
        <f t="shared" si="2"/>
        <v>48000</v>
      </c>
      <c r="AK40" s="156">
        <f t="shared" si="2"/>
        <v>0</v>
      </c>
      <c r="AL40" s="156">
        <f t="shared" si="3"/>
        <v>0</v>
      </c>
      <c r="AM40" s="156">
        <f t="shared" si="3"/>
        <v>0</v>
      </c>
      <c r="AN40" s="156">
        <f t="shared" si="3"/>
        <v>0</v>
      </c>
      <c r="AO40" s="159">
        <f t="shared" si="7"/>
        <v>1168000</v>
      </c>
      <c r="AP40" s="192"/>
      <c r="AQ40" s="156">
        <v>16</v>
      </c>
      <c r="AR40" s="156">
        <f t="shared" si="4"/>
        <v>700000</v>
      </c>
      <c r="AS40" s="156">
        <f t="shared" si="4"/>
        <v>0</v>
      </c>
      <c r="AT40" s="156">
        <f t="shared" si="4"/>
        <v>0</v>
      </c>
      <c r="AU40" s="156">
        <f t="shared" si="4"/>
        <v>0</v>
      </c>
      <c r="AV40" s="156">
        <f t="shared" si="4"/>
        <v>0</v>
      </c>
      <c r="AW40" s="156">
        <f t="shared" si="4"/>
        <v>0</v>
      </c>
      <c r="AX40" s="156">
        <f t="shared" si="4"/>
        <v>0</v>
      </c>
      <c r="AY40" s="156">
        <f t="shared" si="4"/>
        <v>0</v>
      </c>
      <c r="AZ40" s="156">
        <f t="shared" si="4"/>
        <v>0</v>
      </c>
      <c r="BA40" s="156">
        <f t="shared" si="4"/>
        <v>0</v>
      </c>
      <c r="BB40" s="156">
        <f t="shared" si="4"/>
        <v>26666.666666666664</v>
      </c>
      <c r="BC40" s="156">
        <f t="shared" si="4"/>
        <v>5000</v>
      </c>
      <c r="BD40" s="156">
        <f t="shared" si="4"/>
        <v>0</v>
      </c>
      <c r="BE40" s="156">
        <f t="shared" si="4"/>
        <v>0</v>
      </c>
      <c r="BF40" s="156">
        <f t="shared" si="4"/>
        <v>0</v>
      </c>
      <c r="BG40" s="156">
        <f t="shared" si="5"/>
        <v>0</v>
      </c>
      <c r="BH40" s="156">
        <f t="shared" si="5"/>
        <v>0</v>
      </c>
      <c r="BI40" s="156">
        <f t="shared" si="5"/>
        <v>0</v>
      </c>
      <c r="BJ40" s="159">
        <f t="shared" si="8"/>
        <v>731666.66666666663</v>
      </c>
      <c r="BK40" s="220"/>
      <c r="BL40" s="220"/>
      <c r="BM40" s="220">
        <f t="shared" si="9"/>
        <v>2100666.6666666665</v>
      </c>
    </row>
    <row r="41" spans="1:65" x14ac:dyDescent="0.25">
      <c r="A41" s="156">
        <v>17</v>
      </c>
      <c r="B41" s="156">
        <f t="shared" ref="B41:Q49" si="10">IF($A41&lt;B$18,0,IF($A41=B$18,B$17,IF($A41&gt;(((B$19-1)*B$20)+B$18),0,IF(ROUND(($A41-B$18)/B$20,0)=ROUND(($A41-B$18)/B$20,1),B$17,0))))</f>
        <v>0</v>
      </c>
      <c r="C41" s="156">
        <f t="shared" si="10"/>
        <v>5000</v>
      </c>
      <c r="D41" s="156">
        <f t="shared" si="10"/>
        <v>0</v>
      </c>
      <c r="E41" s="156">
        <f t="shared" si="10"/>
        <v>0</v>
      </c>
      <c r="F41" s="156">
        <f t="shared" si="10"/>
        <v>0</v>
      </c>
      <c r="G41" s="156">
        <f t="shared" si="10"/>
        <v>0</v>
      </c>
      <c r="H41" s="156">
        <f t="shared" si="10"/>
        <v>0</v>
      </c>
      <c r="I41" s="156">
        <f t="shared" si="10"/>
        <v>0</v>
      </c>
      <c r="J41" s="156">
        <f t="shared" si="10"/>
        <v>0</v>
      </c>
      <c r="K41" s="156">
        <f t="shared" si="10"/>
        <v>0</v>
      </c>
      <c r="L41" s="156">
        <f t="shared" si="10"/>
        <v>0</v>
      </c>
      <c r="M41" s="156">
        <f t="shared" si="10"/>
        <v>140000</v>
      </c>
      <c r="N41" s="156">
        <f t="shared" si="10"/>
        <v>0</v>
      </c>
      <c r="O41" s="156">
        <f t="shared" si="10"/>
        <v>56000</v>
      </c>
      <c r="P41" s="156">
        <f t="shared" si="10"/>
        <v>0</v>
      </c>
      <c r="Q41" s="156">
        <f t="shared" si="10"/>
        <v>0</v>
      </c>
      <c r="R41" s="156">
        <f t="shared" ref="L41:S49" si="11">IF($A41&lt;R$18,0,IF($A41=R$18,R$17,IF($A41&gt;(((R$19-1)*R$20)+R$18),0,IF(ROUND(($A41-R$18)/R$20,0)=ROUND(($A41-R$18)/R$20,1),R$17,0))))</f>
        <v>0</v>
      </c>
      <c r="S41" s="156">
        <f t="shared" si="11"/>
        <v>0</v>
      </c>
      <c r="T41" s="159">
        <f t="shared" si="6"/>
        <v>201000</v>
      </c>
      <c r="U41" s="192"/>
      <c r="V41" s="156">
        <v>17</v>
      </c>
      <c r="W41" s="156">
        <f t="shared" ref="W41:AL49" si="12">IF($A41&lt;W$18,0,IF($A41=W$18,W$17,IF($A41&gt;(((W$19-1)*W$20)+W$18),0,IF(ROUND(($A41-W$18)/W$20,0)=ROUND(($A41-W$18)/W$20,1),W$17,0))))</f>
        <v>1000000</v>
      </c>
      <c r="X41" s="156">
        <f t="shared" si="12"/>
        <v>0</v>
      </c>
      <c r="Y41" s="156">
        <f t="shared" si="12"/>
        <v>0</v>
      </c>
      <c r="Z41" s="156">
        <f t="shared" si="12"/>
        <v>0</v>
      </c>
      <c r="AA41" s="156">
        <f t="shared" si="12"/>
        <v>0</v>
      </c>
      <c r="AB41" s="156">
        <f t="shared" si="12"/>
        <v>0</v>
      </c>
      <c r="AC41" s="156">
        <f t="shared" si="12"/>
        <v>0</v>
      </c>
      <c r="AD41" s="156">
        <f t="shared" si="12"/>
        <v>0</v>
      </c>
      <c r="AE41" s="156">
        <f t="shared" si="12"/>
        <v>0</v>
      </c>
      <c r="AF41" s="156">
        <f t="shared" si="12"/>
        <v>0</v>
      </c>
      <c r="AG41" s="156">
        <f t="shared" si="12"/>
        <v>0</v>
      </c>
      <c r="AH41" s="156">
        <f t="shared" si="12"/>
        <v>0</v>
      </c>
      <c r="AI41" s="156">
        <f t="shared" si="12"/>
        <v>0</v>
      </c>
      <c r="AJ41" s="156">
        <f t="shared" si="12"/>
        <v>0</v>
      </c>
      <c r="AK41" s="156">
        <f t="shared" si="12"/>
        <v>0</v>
      </c>
      <c r="AL41" s="156">
        <f t="shared" si="12"/>
        <v>0</v>
      </c>
      <c r="AM41" s="156">
        <f t="shared" ref="AL41:AN49" si="13">IF($A41&lt;AM$18,0,IF($A41=AM$18,AM$17,IF($A41&gt;(((AM$19-1)*AM$20)+AM$18),0,IF(ROUND(($A41-AM$18)/AM$20,0)=ROUND(($A41-AM$18)/AM$20,1),AM$17,0))))</f>
        <v>0</v>
      </c>
      <c r="AN41" s="156">
        <f t="shared" si="13"/>
        <v>0</v>
      </c>
      <c r="AO41" s="159">
        <f t="shared" si="7"/>
        <v>1000000</v>
      </c>
      <c r="AP41" s="192"/>
      <c r="AQ41" s="156">
        <v>17</v>
      </c>
      <c r="AR41" s="156">
        <f t="shared" ref="AR41:BG49" si="14">IF($A41&lt;AR$18,0,IF($A41=AR$18,AR$17,IF($A41&gt;(((AR$19-1)*AR$20)+AR$18),0,IF(ROUND(($A41-AR$18)/AR$20,0)=ROUND(($A41-AR$18)/AR$20,1),AR$17,0))))</f>
        <v>700000</v>
      </c>
      <c r="AS41" s="156">
        <f t="shared" si="14"/>
        <v>0</v>
      </c>
      <c r="AT41" s="156">
        <f t="shared" si="14"/>
        <v>0</v>
      </c>
      <c r="AU41" s="156">
        <f t="shared" si="14"/>
        <v>0</v>
      </c>
      <c r="AV41" s="156">
        <f t="shared" si="14"/>
        <v>0</v>
      </c>
      <c r="AW41" s="156">
        <f t="shared" si="14"/>
        <v>0</v>
      </c>
      <c r="AX41" s="156">
        <f t="shared" si="14"/>
        <v>0</v>
      </c>
      <c r="AY41" s="156">
        <f t="shared" si="14"/>
        <v>0</v>
      </c>
      <c r="AZ41" s="156">
        <f t="shared" si="14"/>
        <v>0</v>
      </c>
      <c r="BA41" s="156">
        <f t="shared" si="14"/>
        <v>0</v>
      </c>
      <c r="BB41" s="156">
        <f t="shared" si="14"/>
        <v>26666.666666666664</v>
      </c>
      <c r="BC41" s="156">
        <f t="shared" si="14"/>
        <v>5000</v>
      </c>
      <c r="BD41" s="156">
        <f t="shared" si="14"/>
        <v>0</v>
      </c>
      <c r="BE41" s="156">
        <f t="shared" si="14"/>
        <v>0</v>
      </c>
      <c r="BF41" s="156">
        <f t="shared" si="14"/>
        <v>0</v>
      </c>
      <c r="BG41" s="156">
        <f t="shared" si="14"/>
        <v>0</v>
      </c>
      <c r="BH41" s="156">
        <f t="shared" ref="BG41:BI49" si="15">IF($A41&lt;BH$18,0,IF($A41=BH$18,BH$17,IF($A41&gt;(((BH$19-1)*BH$20)+BH$18),0,IF(ROUND(($A41-BH$18)/BH$20,0)=ROUND(($A41-BH$18)/BH$20,1),BH$17,0))))</f>
        <v>0</v>
      </c>
      <c r="BI41" s="156">
        <f t="shared" si="15"/>
        <v>0</v>
      </c>
      <c r="BJ41" s="159">
        <f t="shared" si="8"/>
        <v>731666.66666666663</v>
      </c>
      <c r="BK41" s="220"/>
      <c r="BL41" s="220"/>
      <c r="BM41" s="220">
        <f t="shared" si="9"/>
        <v>1932666.6666666665</v>
      </c>
    </row>
    <row r="42" spans="1:65" x14ac:dyDescent="0.25">
      <c r="A42" s="156">
        <v>18</v>
      </c>
      <c r="B42" s="156">
        <f t="shared" si="10"/>
        <v>0</v>
      </c>
      <c r="C42" s="156">
        <f t="shared" si="10"/>
        <v>5000</v>
      </c>
      <c r="D42" s="156">
        <f t="shared" si="10"/>
        <v>0</v>
      </c>
      <c r="E42" s="156">
        <f t="shared" si="10"/>
        <v>0</v>
      </c>
      <c r="F42" s="156">
        <f t="shared" si="10"/>
        <v>0</v>
      </c>
      <c r="G42" s="156">
        <f t="shared" si="10"/>
        <v>0</v>
      </c>
      <c r="H42" s="156">
        <f t="shared" si="10"/>
        <v>0</v>
      </c>
      <c r="I42" s="156">
        <f t="shared" si="10"/>
        <v>0</v>
      </c>
      <c r="J42" s="156">
        <f t="shared" si="10"/>
        <v>0</v>
      </c>
      <c r="K42" s="156">
        <f t="shared" si="10"/>
        <v>0</v>
      </c>
      <c r="L42" s="156">
        <f t="shared" si="11"/>
        <v>0</v>
      </c>
      <c r="M42" s="156">
        <f t="shared" si="11"/>
        <v>140000</v>
      </c>
      <c r="N42" s="156">
        <f t="shared" si="11"/>
        <v>0</v>
      </c>
      <c r="O42" s="156">
        <f t="shared" si="11"/>
        <v>56000</v>
      </c>
      <c r="P42" s="156">
        <f t="shared" si="11"/>
        <v>0</v>
      </c>
      <c r="Q42" s="156">
        <f t="shared" si="11"/>
        <v>0</v>
      </c>
      <c r="R42" s="156">
        <f t="shared" si="11"/>
        <v>0</v>
      </c>
      <c r="S42" s="156">
        <f t="shared" si="11"/>
        <v>0</v>
      </c>
      <c r="T42" s="159">
        <f t="shared" si="6"/>
        <v>201000</v>
      </c>
      <c r="U42" s="192"/>
      <c r="V42" s="156">
        <v>18</v>
      </c>
      <c r="W42" s="156">
        <f t="shared" si="12"/>
        <v>1000000</v>
      </c>
      <c r="X42" s="156">
        <f t="shared" si="12"/>
        <v>0</v>
      </c>
      <c r="Y42" s="156">
        <f t="shared" si="12"/>
        <v>0</v>
      </c>
      <c r="Z42" s="156">
        <f t="shared" si="12"/>
        <v>0</v>
      </c>
      <c r="AA42" s="156">
        <f t="shared" si="12"/>
        <v>0</v>
      </c>
      <c r="AB42" s="156">
        <f t="shared" si="12"/>
        <v>0</v>
      </c>
      <c r="AC42" s="156">
        <f t="shared" si="12"/>
        <v>0</v>
      </c>
      <c r="AD42" s="156">
        <f t="shared" si="12"/>
        <v>0</v>
      </c>
      <c r="AE42" s="156">
        <f t="shared" si="12"/>
        <v>0</v>
      </c>
      <c r="AF42" s="156">
        <f t="shared" si="12"/>
        <v>0</v>
      </c>
      <c r="AG42" s="156">
        <f t="shared" si="12"/>
        <v>0</v>
      </c>
      <c r="AH42" s="156">
        <f t="shared" si="12"/>
        <v>0</v>
      </c>
      <c r="AI42" s="156">
        <f t="shared" si="12"/>
        <v>0</v>
      </c>
      <c r="AJ42" s="156">
        <f t="shared" si="12"/>
        <v>0</v>
      </c>
      <c r="AK42" s="156">
        <f t="shared" si="12"/>
        <v>0</v>
      </c>
      <c r="AL42" s="156">
        <f t="shared" si="13"/>
        <v>0</v>
      </c>
      <c r="AM42" s="156">
        <f t="shared" si="13"/>
        <v>0</v>
      </c>
      <c r="AN42" s="156">
        <f t="shared" si="13"/>
        <v>0</v>
      </c>
      <c r="AO42" s="159">
        <f t="shared" si="7"/>
        <v>1000000</v>
      </c>
      <c r="AP42" s="192"/>
      <c r="AQ42" s="156">
        <v>18</v>
      </c>
      <c r="AR42" s="156">
        <f t="shared" si="14"/>
        <v>700000</v>
      </c>
      <c r="AS42" s="156">
        <f t="shared" si="14"/>
        <v>0</v>
      </c>
      <c r="AT42" s="156">
        <f t="shared" si="14"/>
        <v>0</v>
      </c>
      <c r="AU42" s="156">
        <f t="shared" si="14"/>
        <v>0</v>
      </c>
      <c r="AV42" s="156">
        <f t="shared" si="14"/>
        <v>0</v>
      </c>
      <c r="AW42" s="156">
        <f t="shared" si="14"/>
        <v>0</v>
      </c>
      <c r="AX42" s="156">
        <f t="shared" si="14"/>
        <v>0</v>
      </c>
      <c r="AY42" s="156">
        <f t="shared" si="14"/>
        <v>0</v>
      </c>
      <c r="AZ42" s="156">
        <f t="shared" si="14"/>
        <v>0</v>
      </c>
      <c r="BA42" s="156">
        <f t="shared" si="14"/>
        <v>0</v>
      </c>
      <c r="BB42" s="156">
        <f t="shared" si="14"/>
        <v>26666.666666666664</v>
      </c>
      <c r="BC42" s="156">
        <f t="shared" si="14"/>
        <v>5000</v>
      </c>
      <c r="BD42" s="156">
        <f t="shared" si="14"/>
        <v>0</v>
      </c>
      <c r="BE42" s="156">
        <f t="shared" si="14"/>
        <v>0</v>
      </c>
      <c r="BF42" s="156">
        <f t="shared" si="14"/>
        <v>0</v>
      </c>
      <c r="BG42" s="156">
        <f t="shared" si="15"/>
        <v>0</v>
      </c>
      <c r="BH42" s="156">
        <f t="shared" si="15"/>
        <v>0</v>
      </c>
      <c r="BI42" s="156">
        <f t="shared" si="15"/>
        <v>0</v>
      </c>
      <c r="BJ42" s="159">
        <f t="shared" si="8"/>
        <v>731666.66666666663</v>
      </c>
      <c r="BK42" s="220"/>
      <c r="BL42" s="220"/>
      <c r="BM42" s="220">
        <f t="shared" si="9"/>
        <v>1932666.6666666665</v>
      </c>
    </row>
    <row r="43" spans="1:65" x14ac:dyDescent="0.25">
      <c r="A43" s="156">
        <v>19</v>
      </c>
      <c r="B43" s="156">
        <f t="shared" si="10"/>
        <v>0</v>
      </c>
      <c r="C43" s="156">
        <f t="shared" si="10"/>
        <v>5000</v>
      </c>
      <c r="D43" s="156">
        <f t="shared" si="10"/>
        <v>0</v>
      </c>
      <c r="E43" s="156">
        <f t="shared" si="10"/>
        <v>0</v>
      </c>
      <c r="F43" s="156">
        <f t="shared" si="10"/>
        <v>0</v>
      </c>
      <c r="G43" s="156">
        <f t="shared" si="10"/>
        <v>0</v>
      </c>
      <c r="H43" s="156">
        <f t="shared" si="10"/>
        <v>0</v>
      </c>
      <c r="I43" s="156">
        <f t="shared" si="10"/>
        <v>0</v>
      </c>
      <c r="J43" s="156">
        <f t="shared" si="10"/>
        <v>0</v>
      </c>
      <c r="K43" s="156">
        <f t="shared" si="10"/>
        <v>0</v>
      </c>
      <c r="L43" s="156">
        <f t="shared" si="11"/>
        <v>0</v>
      </c>
      <c r="M43" s="156">
        <f t="shared" si="11"/>
        <v>140000</v>
      </c>
      <c r="N43" s="156">
        <f t="shared" si="11"/>
        <v>0</v>
      </c>
      <c r="O43" s="156">
        <f t="shared" si="11"/>
        <v>56000</v>
      </c>
      <c r="P43" s="156">
        <f t="shared" si="11"/>
        <v>0</v>
      </c>
      <c r="Q43" s="156">
        <f t="shared" si="11"/>
        <v>0</v>
      </c>
      <c r="R43" s="156">
        <f t="shared" si="11"/>
        <v>0</v>
      </c>
      <c r="S43" s="156">
        <f t="shared" si="11"/>
        <v>0</v>
      </c>
      <c r="T43" s="159">
        <f t="shared" si="6"/>
        <v>201000</v>
      </c>
      <c r="U43" s="192"/>
      <c r="V43" s="156">
        <v>19</v>
      </c>
      <c r="W43" s="156">
        <f t="shared" si="12"/>
        <v>1000000</v>
      </c>
      <c r="X43" s="156">
        <f t="shared" si="12"/>
        <v>0</v>
      </c>
      <c r="Y43" s="156">
        <f t="shared" si="12"/>
        <v>0</v>
      </c>
      <c r="Z43" s="156">
        <f t="shared" si="12"/>
        <v>0</v>
      </c>
      <c r="AA43" s="156">
        <f t="shared" si="12"/>
        <v>0</v>
      </c>
      <c r="AB43" s="156">
        <f t="shared" si="12"/>
        <v>0</v>
      </c>
      <c r="AC43" s="156">
        <f t="shared" si="12"/>
        <v>0</v>
      </c>
      <c r="AD43" s="156">
        <f t="shared" si="12"/>
        <v>0</v>
      </c>
      <c r="AE43" s="156">
        <f t="shared" si="12"/>
        <v>0</v>
      </c>
      <c r="AF43" s="156">
        <f t="shared" si="12"/>
        <v>0</v>
      </c>
      <c r="AG43" s="156">
        <f t="shared" si="12"/>
        <v>0</v>
      </c>
      <c r="AH43" s="156">
        <f t="shared" si="12"/>
        <v>0</v>
      </c>
      <c r="AI43" s="156">
        <f t="shared" si="12"/>
        <v>0</v>
      </c>
      <c r="AJ43" s="156">
        <f t="shared" si="12"/>
        <v>0</v>
      </c>
      <c r="AK43" s="156">
        <f t="shared" si="12"/>
        <v>0</v>
      </c>
      <c r="AL43" s="156">
        <f t="shared" si="13"/>
        <v>0</v>
      </c>
      <c r="AM43" s="156">
        <f t="shared" si="13"/>
        <v>0</v>
      </c>
      <c r="AN43" s="156">
        <f t="shared" si="13"/>
        <v>0</v>
      </c>
      <c r="AO43" s="159">
        <f t="shared" si="7"/>
        <v>1000000</v>
      </c>
      <c r="AP43" s="192"/>
      <c r="AQ43" s="156">
        <v>19</v>
      </c>
      <c r="AR43" s="156">
        <f t="shared" si="14"/>
        <v>700000</v>
      </c>
      <c r="AS43" s="156">
        <f t="shared" si="14"/>
        <v>0</v>
      </c>
      <c r="AT43" s="156">
        <f t="shared" si="14"/>
        <v>0</v>
      </c>
      <c r="AU43" s="156">
        <f t="shared" si="14"/>
        <v>0</v>
      </c>
      <c r="AV43" s="156">
        <f t="shared" si="14"/>
        <v>0</v>
      </c>
      <c r="AW43" s="156">
        <f t="shared" si="14"/>
        <v>0</v>
      </c>
      <c r="AX43" s="156">
        <f t="shared" si="14"/>
        <v>0</v>
      </c>
      <c r="AY43" s="156">
        <f t="shared" si="14"/>
        <v>0</v>
      </c>
      <c r="AZ43" s="156">
        <f t="shared" si="14"/>
        <v>0</v>
      </c>
      <c r="BA43" s="156">
        <f t="shared" si="14"/>
        <v>0</v>
      </c>
      <c r="BB43" s="156">
        <f t="shared" si="14"/>
        <v>26666.666666666664</v>
      </c>
      <c r="BC43" s="156">
        <f t="shared" si="14"/>
        <v>5000</v>
      </c>
      <c r="BD43" s="156">
        <f t="shared" si="14"/>
        <v>0</v>
      </c>
      <c r="BE43" s="156">
        <f t="shared" si="14"/>
        <v>0</v>
      </c>
      <c r="BF43" s="156">
        <f t="shared" si="14"/>
        <v>0</v>
      </c>
      <c r="BG43" s="156">
        <f t="shared" si="15"/>
        <v>0</v>
      </c>
      <c r="BH43" s="156">
        <f t="shared" si="15"/>
        <v>0</v>
      </c>
      <c r="BI43" s="156">
        <f t="shared" si="15"/>
        <v>0</v>
      </c>
      <c r="BJ43" s="159">
        <f t="shared" si="8"/>
        <v>731666.66666666663</v>
      </c>
      <c r="BK43" s="220"/>
      <c r="BL43" s="220"/>
      <c r="BM43" s="220">
        <f t="shared" si="9"/>
        <v>1932666.6666666665</v>
      </c>
    </row>
    <row r="44" spans="1:65" x14ac:dyDescent="0.25">
      <c r="A44" s="156">
        <v>20</v>
      </c>
      <c r="B44" s="156">
        <f t="shared" si="10"/>
        <v>0</v>
      </c>
      <c r="C44" s="156">
        <f t="shared" si="10"/>
        <v>5000</v>
      </c>
      <c r="D44" s="156">
        <f t="shared" si="10"/>
        <v>0</v>
      </c>
      <c r="E44" s="156">
        <f t="shared" si="10"/>
        <v>0</v>
      </c>
      <c r="F44" s="156">
        <f t="shared" si="10"/>
        <v>0</v>
      </c>
      <c r="G44" s="156">
        <f t="shared" si="10"/>
        <v>0</v>
      </c>
      <c r="H44" s="156">
        <f t="shared" si="10"/>
        <v>0</v>
      </c>
      <c r="I44" s="156">
        <f t="shared" si="10"/>
        <v>0</v>
      </c>
      <c r="J44" s="156">
        <f t="shared" si="10"/>
        <v>0</v>
      </c>
      <c r="K44" s="156">
        <f t="shared" si="10"/>
        <v>0</v>
      </c>
      <c r="L44" s="156">
        <f t="shared" si="11"/>
        <v>60000</v>
      </c>
      <c r="M44" s="156">
        <f t="shared" si="11"/>
        <v>140000</v>
      </c>
      <c r="N44" s="156">
        <f t="shared" si="11"/>
        <v>24000</v>
      </c>
      <c r="O44" s="156">
        <f t="shared" si="11"/>
        <v>56000</v>
      </c>
      <c r="P44" s="156">
        <f t="shared" si="11"/>
        <v>0</v>
      </c>
      <c r="Q44" s="156">
        <f t="shared" si="11"/>
        <v>0</v>
      </c>
      <c r="R44" s="156">
        <f t="shared" si="11"/>
        <v>0</v>
      </c>
      <c r="S44" s="156">
        <f t="shared" si="11"/>
        <v>0</v>
      </c>
      <c r="T44" s="159">
        <f t="shared" si="6"/>
        <v>285000</v>
      </c>
      <c r="U44" s="192"/>
      <c r="V44" s="156">
        <v>20</v>
      </c>
      <c r="W44" s="156">
        <f t="shared" si="12"/>
        <v>1000000</v>
      </c>
      <c r="X44" s="156">
        <f t="shared" si="12"/>
        <v>0</v>
      </c>
      <c r="Y44" s="156">
        <f t="shared" si="12"/>
        <v>0</v>
      </c>
      <c r="Z44" s="156">
        <f t="shared" si="12"/>
        <v>0</v>
      </c>
      <c r="AA44" s="156">
        <f t="shared" si="12"/>
        <v>0</v>
      </c>
      <c r="AB44" s="156">
        <f t="shared" si="12"/>
        <v>0</v>
      </c>
      <c r="AC44" s="156">
        <f t="shared" si="12"/>
        <v>0</v>
      </c>
      <c r="AD44" s="156">
        <f t="shared" si="12"/>
        <v>0</v>
      </c>
      <c r="AE44" s="156">
        <f t="shared" si="12"/>
        <v>0</v>
      </c>
      <c r="AF44" s="156">
        <f t="shared" si="12"/>
        <v>0</v>
      </c>
      <c r="AG44" s="156">
        <f t="shared" si="12"/>
        <v>0</v>
      </c>
      <c r="AH44" s="156">
        <f t="shared" si="12"/>
        <v>0</v>
      </c>
      <c r="AI44" s="156">
        <f t="shared" si="12"/>
        <v>0</v>
      </c>
      <c r="AJ44" s="156">
        <f t="shared" si="12"/>
        <v>0</v>
      </c>
      <c r="AK44" s="156">
        <f t="shared" si="12"/>
        <v>0</v>
      </c>
      <c r="AL44" s="156">
        <f t="shared" si="13"/>
        <v>0</v>
      </c>
      <c r="AM44" s="156">
        <f t="shared" si="13"/>
        <v>0</v>
      </c>
      <c r="AN44" s="156">
        <f t="shared" si="13"/>
        <v>0</v>
      </c>
      <c r="AO44" s="159">
        <f t="shared" si="7"/>
        <v>1000000</v>
      </c>
      <c r="AP44" s="192"/>
      <c r="AQ44" s="156">
        <v>20</v>
      </c>
      <c r="AR44" s="156">
        <f t="shared" si="14"/>
        <v>700000</v>
      </c>
      <c r="AS44" s="156">
        <f t="shared" si="14"/>
        <v>0</v>
      </c>
      <c r="AT44" s="156">
        <f t="shared" si="14"/>
        <v>0</v>
      </c>
      <c r="AU44" s="156">
        <f t="shared" si="14"/>
        <v>0</v>
      </c>
      <c r="AV44" s="156">
        <f t="shared" si="14"/>
        <v>0</v>
      </c>
      <c r="AW44" s="156">
        <f t="shared" si="14"/>
        <v>0</v>
      </c>
      <c r="AX44" s="156">
        <f t="shared" si="14"/>
        <v>0</v>
      </c>
      <c r="AY44" s="156">
        <f t="shared" si="14"/>
        <v>0</v>
      </c>
      <c r="AZ44" s="156">
        <f t="shared" si="14"/>
        <v>0</v>
      </c>
      <c r="BA44" s="156">
        <f t="shared" si="14"/>
        <v>0</v>
      </c>
      <c r="BB44" s="156">
        <f t="shared" si="14"/>
        <v>26666.666666666664</v>
      </c>
      <c r="BC44" s="156">
        <f t="shared" si="14"/>
        <v>5000</v>
      </c>
      <c r="BD44" s="156">
        <f t="shared" si="14"/>
        <v>0</v>
      </c>
      <c r="BE44" s="156">
        <f t="shared" si="14"/>
        <v>0</v>
      </c>
      <c r="BF44" s="156">
        <f t="shared" si="14"/>
        <v>0</v>
      </c>
      <c r="BG44" s="156">
        <f t="shared" si="15"/>
        <v>0</v>
      </c>
      <c r="BH44" s="156">
        <f t="shared" si="15"/>
        <v>0</v>
      </c>
      <c r="BI44" s="156">
        <f t="shared" si="15"/>
        <v>0</v>
      </c>
      <c r="BJ44" s="159">
        <f t="shared" si="8"/>
        <v>731666.66666666663</v>
      </c>
      <c r="BK44" s="220"/>
      <c r="BL44" s="220"/>
      <c r="BM44" s="220">
        <f t="shared" si="9"/>
        <v>2016666.6666666665</v>
      </c>
    </row>
    <row r="45" spans="1:65" x14ac:dyDescent="0.25">
      <c r="A45" s="156">
        <v>21</v>
      </c>
      <c r="B45" s="156">
        <f t="shared" si="10"/>
        <v>50000</v>
      </c>
      <c r="C45" s="156">
        <f t="shared" si="10"/>
        <v>5000</v>
      </c>
      <c r="D45" s="156">
        <f t="shared" si="10"/>
        <v>0</v>
      </c>
      <c r="E45" s="156">
        <f t="shared" si="10"/>
        <v>0</v>
      </c>
      <c r="F45" s="156">
        <f t="shared" si="10"/>
        <v>0</v>
      </c>
      <c r="G45" s="156">
        <f t="shared" si="10"/>
        <v>0</v>
      </c>
      <c r="H45" s="156">
        <f t="shared" si="10"/>
        <v>0</v>
      </c>
      <c r="I45" s="156">
        <f t="shared" si="10"/>
        <v>0</v>
      </c>
      <c r="J45" s="156">
        <f t="shared" si="10"/>
        <v>0</v>
      </c>
      <c r="K45" s="156">
        <f t="shared" si="10"/>
        <v>0</v>
      </c>
      <c r="L45" s="156">
        <f t="shared" si="11"/>
        <v>0</v>
      </c>
      <c r="M45" s="156">
        <f t="shared" si="11"/>
        <v>140000</v>
      </c>
      <c r="N45" s="156">
        <f t="shared" si="11"/>
        <v>0</v>
      </c>
      <c r="O45" s="156">
        <f t="shared" si="11"/>
        <v>56000</v>
      </c>
      <c r="P45" s="156">
        <f t="shared" si="11"/>
        <v>0</v>
      </c>
      <c r="Q45" s="156">
        <f t="shared" si="11"/>
        <v>0</v>
      </c>
      <c r="R45" s="156">
        <f t="shared" si="11"/>
        <v>0</v>
      </c>
      <c r="S45" s="156">
        <f t="shared" si="11"/>
        <v>0</v>
      </c>
      <c r="T45" s="159">
        <f t="shared" si="6"/>
        <v>251000</v>
      </c>
      <c r="U45" s="192"/>
      <c r="V45" s="156">
        <v>21</v>
      </c>
      <c r="W45" s="156">
        <f t="shared" si="12"/>
        <v>1000000</v>
      </c>
      <c r="X45" s="156">
        <f t="shared" si="12"/>
        <v>0</v>
      </c>
      <c r="Y45" s="156">
        <f t="shared" si="12"/>
        <v>0</v>
      </c>
      <c r="Z45" s="156">
        <f t="shared" si="12"/>
        <v>0</v>
      </c>
      <c r="AA45" s="156">
        <f t="shared" si="12"/>
        <v>0</v>
      </c>
      <c r="AB45" s="156">
        <f t="shared" si="12"/>
        <v>0</v>
      </c>
      <c r="AC45" s="156">
        <f t="shared" si="12"/>
        <v>0</v>
      </c>
      <c r="AD45" s="156">
        <f t="shared" si="12"/>
        <v>0</v>
      </c>
      <c r="AE45" s="156">
        <f t="shared" si="12"/>
        <v>0</v>
      </c>
      <c r="AF45" s="156">
        <f t="shared" si="12"/>
        <v>0</v>
      </c>
      <c r="AG45" s="156">
        <f t="shared" si="12"/>
        <v>0</v>
      </c>
      <c r="AH45" s="156">
        <f t="shared" si="12"/>
        <v>0</v>
      </c>
      <c r="AI45" s="156">
        <f t="shared" si="12"/>
        <v>120000</v>
      </c>
      <c r="AJ45" s="156">
        <f t="shared" si="12"/>
        <v>48000</v>
      </c>
      <c r="AK45" s="156">
        <f t="shared" si="12"/>
        <v>0</v>
      </c>
      <c r="AL45" s="156">
        <f t="shared" si="13"/>
        <v>0</v>
      </c>
      <c r="AM45" s="156">
        <f t="shared" si="13"/>
        <v>0</v>
      </c>
      <c r="AN45" s="156">
        <f t="shared" si="13"/>
        <v>0</v>
      </c>
      <c r="AO45" s="159">
        <f t="shared" si="7"/>
        <v>1168000</v>
      </c>
      <c r="AP45" s="192"/>
      <c r="AQ45" s="156">
        <v>21</v>
      </c>
      <c r="AR45" s="156">
        <f t="shared" si="14"/>
        <v>700000</v>
      </c>
      <c r="AS45" s="156">
        <f t="shared" si="14"/>
        <v>0</v>
      </c>
      <c r="AT45" s="156">
        <f t="shared" si="14"/>
        <v>0</v>
      </c>
      <c r="AU45" s="156">
        <f t="shared" si="14"/>
        <v>0</v>
      </c>
      <c r="AV45" s="156">
        <f t="shared" si="14"/>
        <v>0</v>
      </c>
      <c r="AW45" s="156">
        <f t="shared" si="14"/>
        <v>0</v>
      </c>
      <c r="AX45" s="156">
        <f t="shared" si="14"/>
        <v>0</v>
      </c>
      <c r="AY45" s="156">
        <f t="shared" si="14"/>
        <v>0</v>
      </c>
      <c r="AZ45" s="156">
        <f t="shared" si="14"/>
        <v>0</v>
      </c>
      <c r="BA45" s="156">
        <f t="shared" si="14"/>
        <v>0</v>
      </c>
      <c r="BB45" s="156">
        <f t="shared" si="14"/>
        <v>26666.666666666664</v>
      </c>
      <c r="BC45" s="156">
        <f t="shared" si="14"/>
        <v>5000</v>
      </c>
      <c r="BD45" s="156">
        <f t="shared" si="14"/>
        <v>0</v>
      </c>
      <c r="BE45" s="156">
        <f t="shared" si="14"/>
        <v>0</v>
      </c>
      <c r="BF45" s="156">
        <f t="shared" si="14"/>
        <v>0</v>
      </c>
      <c r="BG45" s="156">
        <f t="shared" si="15"/>
        <v>0</v>
      </c>
      <c r="BH45" s="156">
        <f t="shared" si="15"/>
        <v>0</v>
      </c>
      <c r="BI45" s="156">
        <f t="shared" si="15"/>
        <v>0</v>
      </c>
      <c r="BJ45" s="159">
        <f t="shared" si="8"/>
        <v>731666.66666666663</v>
      </c>
      <c r="BK45" s="220"/>
      <c r="BL45" s="220"/>
      <c r="BM45" s="220">
        <f t="shared" si="9"/>
        <v>2150666.6666666665</v>
      </c>
    </row>
    <row r="46" spans="1:65" x14ac:dyDescent="0.25">
      <c r="A46" s="156">
        <v>22</v>
      </c>
      <c r="B46" s="156">
        <f t="shared" si="10"/>
        <v>0</v>
      </c>
      <c r="C46" s="156">
        <f t="shared" si="10"/>
        <v>5000</v>
      </c>
      <c r="D46" s="156">
        <f t="shared" si="10"/>
        <v>0</v>
      </c>
      <c r="E46" s="156">
        <f t="shared" si="10"/>
        <v>0</v>
      </c>
      <c r="F46" s="156">
        <f t="shared" si="10"/>
        <v>0</v>
      </c>
      <c r="G46" s="156">
        <f t="shared" si="10"/>
        <v>0</v>
      </c>
      <c r="H46" s="156">
        <f t="shared" si="10"/>
        <v>0</v>
      </c>
      <c r="I46" s="156">
        <f t="shared" si="10"/>
        <v>0</v>
      </c>
      <c r="J46" s="156">
        <f t="shared" si="10"/>
        <v>0</v>
      </c>
      <c r="K46" s="156">
        <f t="shared" si="10"/>
        <v>0</v>
      </c>
      <c r="L46" s="156">
        <f t="shared" si="11"/>
        <v>0</v>
      </c>
      <c r="M46" s="156">
        <f t="shared" si="11"/>
        <v>140000</v>
      </c>
      <c r="N46" s="156">
        <f t="shared" si="11"/>
        <v>0</v>
      </c>
      <c r="O46" s="156">
        <f t="shared" si="11"/>
        <v>56000</v>
      </c>
      <c r="P46" s="156">
        <f t="shared" si="11"/>
        <v>0</v>
      </c>
      <c r="Q46" s="156">
        <f t="shared" si="11"/>
        <v>0</v>
      </c>
      <c r="R46" s="156">
        <f t="shared" si="11"/>
        <v>0</v>
      </c>
      <c r="S46" s="156">
        <f t="shared" si="11"/>
        <v>0</v>
      </c>
      <c r="T46" s="159">
        <f t="shared" si="6"/>
        <v>201000</v>
      </c>
      <c r="U46" s="192"/>
      <c r="V46" s="156">
        <v>22</v>
      </c>
      <c r="W46" s="156">
        <f t="shared" si="12"/>
        <v>1000000</v>
      </c>
      <c r="X46" s="156">
        <f t="shared" si="12"/>
        <v>0</v>
      </c>
      <c r="Y46" s="156">
        <f t="shared" si="12"/>
        <v>0</v>
      </c>
      <c r="Z46" s="156">
        <f t="shared" si="12"/>
        <v>0</v>
      </c>
      <c r="AA46" s="156">
        <f t="shared" si="12"/>
        <v>0</v>
      </c>
      <c r="AB46" s="156">
        <f t="shared" si="12"/>
        <v>0</v>
      </c>
      <c r="AC46" s="156">
        <f t="shared" si="12"/>
        <v>0</v>
      </c>
      <c r="AD46" s="156">
        <f t="shared" si="12"/>
        <v>0</v>
      </c>
      <c r="AE46" s="156">
        <f t="shared" si="12"/>
        <v>0</v>
      </c>
      <c r="AF46" s="156">
        <f t="shared" si="12"/>
        <v>0</v>
      </c>
      <c r="AG46" s="156">
        <f t="shared" si="12"/>
        <v>0</v>
      </c>
      <c r="AH46" s="156">
        <f t="shared" si="12"/>
        <v>0</v>
      </c>
      <c r="AI46" s="156">
        <f t="shared" si="12"/>
        <v>0</v>
      </c>
      <c r="AJ46" s="156">
        <f t="shared" si="12"/>
        <v>0</v>
      </c>
      <c r="AK46" s="156">
        <f t="shared" si="12"/>
        <v>0</v>
      </c>
      <c r="AL46" s="156">
        <f t="shared" si="13"/>
        <v>0</v>
      </c>
      <c r="AM46" s="156">
        <f t="shared" si="13"/>
        <v>0</v>
      </c>
      <c r="AN46" s="156">
        <f t="shared" si="13"/>
        <v>0</v>
      </c>
      <c r="AO46" s="159">
        <f t="shared" si="7"/>
        <v>1000000</v>
      </c>
      <c r="AP46" s="192"/>
      <c r="AQ46" s="156">
        <v>22</v>
      </c>
      <c r="AR46" s="156">
        <f t="shared" si="14"/>
        <v>700000</v>
      </c>
      <c r="AS46" s="156">
        <f t="shared" si="14"/>
        <v>0</v>
      </c>
      <c r="AT46" s="156">
        <f t="shared" si="14"/>
        <v>0</v>
      </c>
      <c r="AU46" s="156">
        <f t="shared" si="14"/>
        <v>0</v>
      </c>
      <c r="AV46" s="156">
        <f t="shared" si="14"/>
        <v>0</v>
      </c>
      <c r="AW46" s="156">
        <f t="shared" si="14"/>
        <v>0</v>
      </c>
      <c r="AX46" s="156">
        <f t="shared" si="14"/>
        <v>0</v>
      </c>
      <c r="AY46" s="156">
        <f t="shared" si="14"/>
        <v>0</v>
      </c>
      <c r="AZ46" s="156">
        <f t="shared" si="14"/>
        <v>0</v>
      </c>
      <c r="BA46" s="156">
        <f t="shared" si="14"/>
        <v>0</v>
      </c>
      <c r="BB46" s="156">
        <f t="shared" si="14"/>
        <v>26666.666666666664</v>
      </c>
      <c r="BC46" s="156">
        <f t="shared" si="14"/>
        <v>5000</v>
      </c>
      <c r="BD46" s="156">
        <f t="shared" si="14"/>
        <v>0</v>
      </c>
      <c r="BE46" s="156">
        <f t="shared" si="14"/>
        <v>0</v>
      </c>
      <c r="BF46" s="156">
        <f t="shared" si="14"/>
        <v>0</v>
      </c>
      <c r="BG46" s="156">
        <f t="shared" si="15"/>
        <v>0</v>
      </c>
      <c r="BH46" s="156">
        <f t="shared" si="15"/>
        <v>0</v>
      </c>
      <c r="BI46" s="156">
        <f t="shared" si="15"/>
        <v>0</v>
      </c>
      <c r="BJ46" s="159">
        <f t="shared" si="8"/>
        <v>731666.66666666663</v>
      </c>
      <c r="BK46" s="220"/>
      <c r="BL46" s="220"/>
      <c r="BM46" s="220">
        <f t="shared" si="9"/>
        <v>1932666.6666666665</v>
      </c>
    </row>
    <row r="47" spans="1:65" x14ac:dyDescent="0.25">
      <c r="A47" s="156">
        <v>23</v>
      </c>
      <c r="B47" s="156">
        <f t="shared" si="10"/>
        <v>0</v>
      </c>
      <c r="C47" s="156">
        <f t="shared" si="10"/>
        <v>5000</v>
      </c>
      <c r="D47" s="156">
        <f t="shared" si="10"/>
        <v>0</v>
      </c>
      <c r="E47" s="156">
        <f t="shared" si="10"/>
        <v>0</v>
      </c>
      <c r="F47" s="156">
        <f t="shared" si="10"/>
        <v>0</v>
      </c>
      <c r="G47" s="156">
        <f t="shared" si="10"/>
        <v>0</v>
      </c>
      <c r="H47" s="156">
        <f t="shared" si="10"/>
        <v>0</v>
      </c>
      <c r="I47" s="156">
        <f t="shared" si="10"/>
        <v>0</v>
      </c>
      <c r="J47" s="156">
        <f t="shared" si="10"/>
        <v>0</v>
      </c>
      <c r="K47" s="156">
        <f t="shared" si="10"/>
        <v>0</v>
      </c>
      <c r="L47" s="156">
        <f t="shared" si="11"/>
        <v>0</v>
      </c>
      <c r="M47" s="156">
        <f t="shared" si="11"/>
        <v>140000</v>
      </c>
      <c r="N47" s="156">
        <f t="shared" si="11"/>
        <v>0</v>
      </c>
      <c r="O47" s="156">
        <f t="shared" si="11"/>
        <v>56000</v>
      </c>
      <c r="P47" s="156">
        <f t="shared" si="11"/>
        <v>0</v>
      </c>
      <c r="Q47" s="156">
        <f t="shared" si="11"/>
        <v>0</v>
      </c>
      <c r="R47" s="156">
        <f t="shared" si="11"/>
        <v>0</v>
      </c>
      <c r="S47" s="156">
        <f t="shared" si="11"/>
        <v>0</v>
      </c>
      <c r="T47" s="159">
        <f t="shared" si="6"/>
        <v>201000</v>
      </c>
      <c r="U47" s="192"/>
      <c r="V47" s="156">
        <v>23</v>
      </c>
      <c r="W47" s="156">
        <f t="shared" si="12"/>
        <v>1000000</v>
      </c>
      <c r="X47" s="156">
        <f t="shared" si="12"/>
        <v>0</v>
      </c>
      <c r="Y47" s="156">
        <f t="shared" si="12"/>
        <v>0</v>
      </c>
      <c r="Z47" s="156">
        <f t="shared" si="12"/>
        <v>0</v>
      </c>
      <c r="AA47" s="156">
        <f t="shared" si="12"/>
        <v>0</v>
      </c>
      <c r="AB47" s="156">
        <f t="shared" si="12"/>
        <v>0</v>
      </c>
      <c r="AC47" s="156">
        <f t="shared" si="12"/>
        <v>0</v>
      </c>
      <c r="AD47" s="156">
        <f t="shared" si="12"/>
        <v>0</v>
      </c>
      <c r="AE47" s="156">
        <f t="shared" si="12"/>
        <v>0</v>
      </c>
      <c r="AF47" s="156">
        <f t="shared" si="12"/>
        <v>0</v>
      </c>
      <c r="AG47" s="156">
        <f t="shared" si="12"/>
        <v>0</v>
      </c>
      <c r="AH47" s="156">
        <f t="shared" si="12"/>
        <v>0</v>
      </c>
      <c r="AI47" s="156">
        <f t="shared" si="12"/>
        <v>0</v>
      </c>
      <c r="AJ47" s="156">
        <f t="shared" si="12"/>
        <v>0</v>
      </c>
      <c r="AK47" s="156">
        <f t="shared" si="12"/>
        <v>0</v>
      </c>
      <c r="AL47" s="156">
        <f t="shared" si="13"/>
        <v>0</v>
      </c>
      <c r="AM47" s="156">
        <f t="shared" si="13"/>
        <v>0</v>
      </c>
      <c r="AN47" s="156">
        <f t="shared" si="13"/>
        <v>0</v>
      </c>
      <c r="AO47" s="159">
        <f t="shared" si="7"/>
        <v>1000000</v>
      </c>
      <c r="AP47" s="192"/>
      <c r="AQ47" s="156">
        <v>23</v>
      </c>
      <c r="AR47" s="156">
        <f t="shared" si="14"/>
        <v>700000</v>
      </c>
      <c r="AS47" s="156">
        <f t="shared" si="14"/>
        <v>0</v>
      </c>
      <c r="AT47" s="156">
        <f t="shared" si="14"/>
        <v>0</v>
      </c>
      <c r="AU47" s="156">
        <f t="shared" si="14"/>
        <v>0</v>
      </c>
      <c r="AV47" s="156">
        <f t="shared" si="14"/>
        <v>0</v>
      </c>
      <c r="AW47" s="156">
        <f t="shared" si="14"/>
        <v>0</v>
      </c>
      <c r="AX47" s="156">
        <f t="shared" si="14"/>
        <v>0</v>
      </c>
      <c r="AY47" s="156">
        <f t="shared" si="14"/>
        <v>0</v>
      </c>
      <c r="AZ47" s="156">
        <f t="shared" si="14"/>
        <v>0</v>
      </c>
      <c r="BA47" s="156">
        <f t="shared" si="14"/>
        <v>0</v>
      </c>
      <c r="BB47" s="156">
        <f t="shared" si="14"/>
        <v>26666.666666666664</v>
      </c>
      <c r="BC47" s="156">
        <f t="shared" si="14"/>
        <v>5000</v>
      </c>
      <c r="BD47" s="156">
        <f t="shared" si="14"/>
        <v>0</v>
      </c>
      <c r="BE47" s="156">
        <f t="shared" si="14"/>
        <v>0</v>
      </c>
      <c r="BF47" s="156">
        <f t="shared" si="14"/>
        <v>0</v>
      </c>
      <c r="BG47" s="156">
        <f t="shared" si="15"/>
        <v>0</v>
      </c>
      <c r="BH47" s="156">
        <f t="shared" si="15"/>
        <v>0</v>
      </c>
      <c r="BI47" s="156">
        <f t="shared" si="15"/>
        <v>0</v>
      </c>
      <c r="BJ47" s="159">
        <f t="shared" si="8"/>
        <v>731666.66666666663</v>
      </c>
      <c r="BK47" s="220"/>
      <c r="BL47" s="220"/>
      <c r="BM47" s="220">
        <f t="shared" si="9"/>
        <v>1932666.6666666665</v>
      </c>
    </row>
    <row r="48" spans="1:65" x14ac:dyDescent="0.25">
      <c r="A48" s="156">
        <v>24</v>
      </c>
      <c r="B48" s="156">
        <f t="shared" si="10"/>
        <v>0</v>
      </c>
      <c r="C48" s="156">
        <f t="shared" si="10"/>
        <v>5000</v>
      </c>
      <c r="D48" s="156">
        <f t="shared" si="10"/>
        <v>0</v>
      </c>
      <c r="E48" s="156">
        <f t="shared" si="10"/>
        <v>0</v>
      </c>
      <c r="F48" s="156">
        <f t="shared" si="10"/>
        <v>0</v>
      </c>
      <c r="G48" s="156">
        <f t="shared" si="10"/>
        <v>0</v>
      </c>
      <c r="H48" s="156">
        <f t="shared" si="10"/>
        <v>0</v>
      </c>
      <c r="I48" s="156">
        <f t="shared" si="10"/>
        <v>0</v>
      </c>
      <c r="J48" s="156">
        <f t="shared" si="10"/>
        <v>0</v>
      </c>
      <c r="K48" s="156">
        <f t="shared" si="10"/>
        <v>0</v>
      </c>
      <c r="L48" s="156">
        <f t="shared" si="11"/>
        <v>0</v>
      </c>
      <c r="M48" s="156">
        <f t="shared" si="11"/>
        <v>140000</v>
      </c>
      <c r="N48" s="156">
        <f t="shared" si="11"/>
        <v>0</v>
      </c>
      <c r="O48" s="156">
        <f t="shared" si="11"/>
        <v>56000</v>
      </c>
      <c r="P48" s="156">
        <f t="shared" si="11"/>
        <v>0</v>
      </c>
      <c r="Q48" s="156">
        <f t="shared" si="11"/>
        <v>0</v>
      </c>
      <c r="R48" s="156">
        <f t="shared" si="11"/>
        <v>0</v>
      </c>
      <c r="S48" s="156">
        <f t="shared" si="11"/>
        <v>0</v>
      </c>
      <c r="T48" s="159">
        <f t="shared" si="6"/>
        <v>201000</v>
      </c>
      <c r="U48" s="192"/>
      <c r="V48" s="156">
        <v>24</v>
      </c>
      <c r="W48" s="156">
        <f t="shared" si="12"/>
        <v>1000000</v>
      </c>
      <c r="X48" s="156">
        <f t="shared" si="12"/>
        <v>0</v>
      </c>
      <c r="Y48" s="156">
        <f t="shared" si="12"/>
        <v>0</v>
      </c>
      <c r="Z48" s="156">
        <f t="shared" si="12"/>
        <v>0</v>
      </c>
      <c r="AA48" s="156">
        <f t="shared" si="12"/>
        <v>0</v>
      </c>
      <c r="AB48" s="156">
        <f t="shared" si="12"/>
        <v>0</v>
      </c>
      <c r="AC48" s="156">
        <f t="shared" si="12"/>
        <v>0</v>
      </c>
      <c r="AD48" s="156">
        <f t="shared" si="12"/>
        <v>0</v>
      </c>
      <c r="AE48" s="156">
        <f t="shared" si="12"/>
        <v>0</v>
      </c>
      <c r="AF48" s="156">
        <f t="shared" si="12"/>
        <v>0</v>
      </c>
      <c r="AG48" s="156">
        <f t="shared" si="12"/>
        <v>0</v>
      </c>
      <c r="AH48" s="156">
        <f t="shared" si="12"/>
        <v>0</v>
      </c>
      <c r="AI48" s="156">
        <f t="shared" si="12"/>
        <v>0</v>
      </c>
      <c r="AJ48" s="156">
        <f t="shared" si="12"/>
        <v>0</v>
      </c>
      <c r="AK48" s="156">
        <f t="shared" si="12"/>
        <v>0</v>
      </c>
      <c r="AL48" s="156">
        <f t="shared" si="13"/>
        <v>0</v>
      </c>
      <c r="AM48" s="156">
        <f t="shared" si="13"/>
        <v>0</v>
      </c>
      <c r="AN48" s="156">
        <f t="shared" si="13"/>
        <v>0</v>
      </c>
      <c r="AO48" s="159">
        <f t="shared" si="7"/>
        <v>1000000</v>
      </c>
      <c r="AP48" s="192"/>
      <c r="AQ48" s="156">
        <v>24</v>
      </c>
      <c r="AR48" s="156">
        <f t="shared" si="14"/>
        <v>700000</v>
      </c>
      <c r="AS48" s="156">
        <f t="shared" si="14"/>
        <v>0</v>
      </c>
      <c r="AT48" s="156">
        <f t="shared" si="14"/>
        <v>0</v>
      </c>
      <c r="AU48" s="156">
        <f t="shared" si="14"/>
        <v>0</v>
      </c>
      <c r="AV48" s="156">
        <f t="shared" si="14"/>
        <v>0</v>
      </c>
      <c r="AW48" s="156">
        <f t="shared" si="14"/>
        <v>0</v>
      </c>
      <c r="AX48" s="156">
        <f t="shared" si="14"/>
        <v>0</v>
      </c>
      <c r="AY48" s="156">
        <f t="shared" si="14"/>
        <v>0</v>
      </c>
      <c r="AZ48" s="156">
        <f t="shared" si="14"/>
        <v>0</v>
      </c>
      <c r="BA48" s="156">
        <f t="shared" si="14"/>
        <v>0</v>
      </c>
      <c r="BB48" s="156">
        <f t="shared" si="14"/>
        <v>26666.666666666664</v>
      </c>
      <c r="BC48" s="156">
        <f t="shared" si="14"/>
        <v>5000</v>
      </c>
      <c r="BD48" s="156">
        <f t="shared" si="14"/>
        <v>0</v>
      </c>
      <c r="BE48" s="156">
        <f t="shared" si="14"/>
        <v>0</v>
      </c>
      <c r="BF48" s="156">
        <f t="shared" si="14"/>
        <v>0</v>
      </c>
      <c r="BG48" s="156">
        <f t="shared" si="15"/>
        <v>0</v>
      </c>
      <c r="BH48" s="156">
        <f t="shared" si="15"/>
        <v>0</v>
      </c>
      <c r="BI48" s="156">
        <f t="shared" si="15"/>
        <v>0</v>
      </c>
      <c r="BJ48" s="159">
        <f t="shared" si="8"/>
        <v>731666.66666666663</v>
      </c>
      <c r="BK48" s="220"/>
      <c r="BL48" s="220"/>
      <c r="BM48" s="220">
        <f t="shared" si="9"/>
        <v>1932666.6666666665</v>
      </c>
    </row>
    <row r="49" spans="1:65" x14ac:dyDescent="0.25">
      <c r="A49" s="156">
        <v>25</v>
      </c>
      <c r="B49" s="156">
        <f t="shared" si="10"/>
        <v>0</v>
      </c>
      <c r="C49" s="156">
        <f t="shared" si="10"/>
        <v>5000</v>
      </c>
      <c r="D49" s="156">
        <f t="shared" si="10"/>
        <v>0</v>
      </c>
      <c r="E49" s="156">
        <f t="shared" si="10"/>
        <v>0</v>
      </c>
      <c r="F49" s="156">
        <f t="shared" si="10"/>
        <v>0</v>
      </c>
      <c r="G49" s="156">
        <f t="shared" si="10"/>
        <v>0</v>
      </c>
      <c r="H49" s="156">
        <f t="shared" si="10"/>
        <v>0</v>
      </c>
      <c r="I49" s="156">
        <f t="shared" si="10"/>
        <v>0</v>
      </c>
      <c r="J49" s="156">
        <f t="shared" si="10"/>
        <v>0</v>
      </c>
      <c r="K49" s="156">
        <f t="shared" si="10"/>
        <v>0</v>
      </c>
      <c r="L49" s="156">
        <f t="shared" si="11"/>
        <v>0</v>
      </c>
      <c r="M49" s="156">
        <f t="shared" si="11"/>
        <v>140000</v>
      </c>
      <c r="N49" s="156">
        <f t="shared" si="11"/>
        <v>0</v>
      </c>
      <c r="O49" s="156">
        <f t="shared" si="11"/>
        <v>56000</v>
      </c>
      <c r="P49" s="156">
        <f t="shared" si="11"/>
        <v>0</v>
      </c>
      <c r="Q49" s="156">
        <f t="shared" si="11"/>
        <v>0</v>
      </c>
      <c r="R49" s="156">
        <f t="shared" si="11"/>
        <v>0</v>
      </c>
      <c r="S49" s="156">
        <f t="shared" si="11"/>
        <v>0</v>
      </c>
      <c r="T49" s="159">
        <f t="shared" si="6"/>
        <v>201000</v>
      </c>
      <c r="U49" s="192"/>
      <c r="V49" s="156">
        <v>25</v>
      </c>
      <c r="W49" s="156">
        <f t="shared" si="12"/>
        <v>1000000</v>
      </c>
      <c r="X49" s="156">
        <f t="shared" si="12"/>
        <v>0</v>
      </c>
      <c r="Y49" s="156">
        <f t="shared" si="12"/>
        <v>0</v>
      </c>
      <c r="Z49" s="156">
        <f t="shared" si="12"/>
        <v>0</v>
      </c>
      <c r="AA49" s="156">
        <f t="shared" si="12"/>
        <v>0</v>
      </c>
      <c r="AB49" s="156">
        <f t="shared" si="12"/>
        <v>0</v>
      </c>
      <c r="AC49" s="156">
        <f t="shared" si="12"/>
        <v>0</v>
      </c>
      <c r="AD49" s="156">
        <f t="shared" si="12"/>
        <v>0</v>
      </c>
      <c r="AE49" s="156">
        <f t="shared" si="12"/>
        <v>0</v>
      </c>
      <c r="AF49" s="156">
        <f t="shared" si="12"/>
        <v>0</v>
      </c>
      <c r="AG49" s="156">
        <f t="shared" si="12"/>
        <v>0</v>
      </c>
      <c r="AH49" s="156">
        <f t="shared" si="12"/>
        <v>0</v>
      </c>
      <c r="AI49" s="156">
        <f t="shared" si="12"/>
        <v>0</v>
      </c>
      <c r="AJ49" s="156">
        <f t="shared" si="12"/>
        <v>0</v>
      </c>
      <c r="AK49" s="156">
        <f t="shared" si="12"/>
        <v>0</v>
      </c>
      <c r="AL49" s="156">
        <f t="shared" si="13"/>
        <v>0</v>
      </c>
      <c r="AM49" s="156">
        <f t="shared" si="13"/>
        <v>0</v>
      </c>
      <c r="AN49" s="156">
        <f t="shared" si="13"/>
        <v>0</v>
      </c>
      <c r="AO49" s="159">
        <f t="shared" si="7"/>
        <v>1000000</v>
      </c>
      <c r="AP49" s="192"/>
      <c r="AQ49" s="156">
        <v>25</v>
      </c>
      <c r="AR49" s="156">
        <f t="shared" si="14"/>
        <v>700000</v>
      </c>
      <c r="AS49" s="156">
        <f t="shared" si="14"/>
        <v>0</v>
      </c>
      <c r="AT49" s="156">
        <f t="shared" si="14"/>
        <v>0</v>
      </c>
      <c r="AU49" s="156">
        <f t="shared" si="14"/>
        <v>0</v>
      </c>
      <c r="AV49" s="156">
        <f t="shared" si="14"/>
        <v>0</v>
      </c>
      <c r="AW49" s="156">
        <f t="shared" si="14"/>
        <v>0</v>
      </c>
      <c r="AX49" s="156">
        <f t="shared" si="14"/>
        <v>0</v>
      </c>
      <c r="AY49" s="156">
        <f t="shared" si="14"/>
        <v>0</v>
      </c>
      <c r="AZ49" s="156">
        <f t="shared" si="14"/>
        <v>0</v>
      </c>
      <c r="BA49" s="156">
        <f t="shared" si="14"/>
        <v>0</v>
      </c>
      <c r="BB49" s="156">
        <f t="shared" si="14"/>
        <v>26666.666666666664</v>
      </c>
      <c r="BC49" s="156">
        <f t="shared" si="14"/>
        <v>5000</v>
      </c>
      <c r="BD49" s="156">
        <f t="shared" si="14"/>
        <v>0</v>
      </c>
      <c r="BE49" s="156">
        <f t="shared" si="14"/>
        <v>0</v>
      </c>
      <c r="BF49" s="156">
        <f t="shared" si="14"/>
        <v>0</v>
      </c>
      <c r="BG49" s="156">
        <f t="shared" si="15"/>
        <v>0</v>
      </c>
      <c r="BH49" s="156">
        <f t="shared" si="15"/>
        <v>0</v>
      </c>
      <c r="BI49" s="156">
        <f t="shared" si="15"/>
        <v>0</v>
      </c>
      <c r="BJ49" s="159">
        <f t="shared" si="8"/>
        <v>731666.66666666663</v>
      </c>
      <c r="BK49" s="220"/>
      <c r="BL49" s="220"/>
      <c r="BM49" s="220">
        <f t="shared" si="9"/>
        <v>1932666.6666666665</v>
      </c>
    </row>
    <row r="50" spans="1:65" ht="15.75" thickBot="1" x14ac:dyDescent="0.3">
      <c r="A50" s="155"/>
      <c r="B50" s="156"/>
      <c r="C50" s="156"/>
      <c r="D50" s="156"/>
      <c r="E50" s="156"/>
      <c r="F50" s="156"/>
      <c r="G50" s="156"/>
      <c r="H50" s="156"/>
      <c r="I50" s="156"/>
      <c r="J50" s="156"/>
      <c r="K50" s="156"/>
      <c r="L50" s="156"/>
      <c r="M50" s="156"/>
      <c r="N50" s="156"/>
      <c r="O50" s="156"/>
      <c r="P50" s="156"/>
      <c r="Q50" s="156"/>
      <c r="R50" s="156"/>
      <c r="S50" s="156"/>
      <c r="T50" s="159">
        <f>SUM(T25:T49)</f>
        <v>5571000</v>
      </c>
      <c r="U50" s="192"/>
      <c r="V50" s="155"/>
      <c r="W50" s="156"/>
      <c r="X50" s="156"/>
      <c r="Y50" s="156"/>
      <c r="Z50" s="156"/>
      <c r="AA50" s="156"/>
      <c r="AB50" s="156"/>
      <c r="AC50" s="156"/>
      <c r="AD50" s="156"/>
      <c r="AE50" s="156"/>
      <c r="AF50" s="156"/>
      <c r="AG50" s="156"/>
      <c r="AH50" s="156"/>
      <c r="AI50" s="156"/>
      <c r="AJ50" s="156"/>
      <c r="AK50" s="156"/>
      <c r="AL50" s="156"/>
      <c r="AM50" s="156"/>
      <c r="AN50" s="156"/>
      <c r="AO50" s="159">
        <f>SUM(AO25:AO49)</f>
        <v>24840000</v>
      </c>
      <c r="AP50" s="192"/>
      <c r="AQ50" s="155"/>
      <c r="AR50" s="156"/>
      <c r="AS50" s="156"/>
      <c r="AT50" s="156"/>
      <c r="AU50" s="156"/>
      <c r="AV50" s="156"/>
      <c r="AW50" s="156"/>
      <c r="AX50" s="156"/>
      <c r="AY50" s="156"/>
      <c r="AZ50" s="156"/>
      <c r="BA50" s="156"/>
      <c r="BB50" s="156"/>
      <c r="BC50" s="156"/>
      <c r="BD50" s="156"/>
      <c r="BE50" s="156"/>
      <c r="BF50" s="156"/>
      <c r="BG50" s="156"/>
      <c r="BH50" s="156"/>
      <c r="BI50" s="156"/>
      <c r="BJ50" s="159">
        <f>SUM(BJ25:BJ49)</f>
        <v>18291666.666666664</v>
      </c>
      <c r="BK50" s="220"/>
      <c r="BL50" s="220"/>
      <c r="BM50" s="220">
        <f>SUM(BM25:BM49)</f>
        <v>48702666.666666657</v>
      </c>
    </row>
    <row r="51" spans="1:65" ht="15" customHeight="1" x14ac:dyDescent="0.25">
      <c r="R51" s="273" t="s">
        <v>32</v>
      </c>
      <c r="S51" s="188">
        <v>7.0000000000000007E-2</v>
      </c>
      <c r="T51" s="184">
        <f>NPV(S51,T25:T49)</f>
        <v>2632160.6473386846</v>
      </c>
      <c r="U51" s="154"/>
      <c r="AM51" s="273" t="s">
        <v>32</v>
      </c>
      <c r="AN51" s="180">
        <v>7.0000000000000007E-2</v>
      </c>
      <c r="AO51" s="160">
        <f>NPV(AN51,AO25:AO49)</f>
        <v>11165255.779192535</v>
      </c>
      <c r="AP51" s="154"/>
      <c r="BH51" s="273" t="s">
        <v>32</v>
      </c>
      <c r="BI51" s="180">
        <v>7.0000000000000007E-2</v>
      </c>
      <c r="BJ51" s="160">
        <f>NPV(BI51,BJ25:BJ49)</f>
        <v>8526538.3587556276</v>
      </c>
      <c r="BK51" s="286" t="s">
        <v>32</v>
      </c>
      <c r="BL51" s="221">
        <v>7.0000000000000007E-2</v>
      </c>
      <c r="BM51" s="222">
        <f>NPV(BL51,BM25:BM49)</f>
        <v>22323954.785286848</v>
      </c>
    </row>
    <row r="52" spans="1:65" x14ac:dyDescent="0.25">
      <c r="R52" s="274"/>
      <c r="S52" s="185"/>
      <c r="T52" s="186"/>
      <c r="U52" s="154"/>
      <c r="AM52" s="274"/>
      <c r="AN52" s="181"/>
      <c r="AO52" s="161"/>
      <c r="AP52" s="154"/>
      <c r="BH52" s="274"/>
      <c r="BI52" s="181"/>
      <c r="BJ52" s="161"/>
      <c r="BK52" s="287"/>
      <c r="BL52" s="223"/>
      <c r="BM52" s="224"/>
    </row>
    <row r="53" spans="1:65" x14ac:dyDescent="0.25">
      <c r="R53" s="274"/>
      <c r="S53" s="189">
        <v>0.04</v>
      </c>
      <c r="T53" s="186">
        <f>NPV(S53,T25:T49)</f>
        <v>3508805.5279572648</v>
      </c>
      <c r="U53" s="154"/>
      <c r="AM53" s="274"/>
      <c r="AN53" s="182">
        <v>0.04</v>
      </c>
      <c r="AO53" s="161">
        <f>NPV(AN53,AO25:AO49)</f>
        <v>15227402.999146996</v>
      </c>
      <c r="AP53" s="154"/>
      <c r="BH53" s="274"/>
      <c r="BI53" s="182">
        <v>0.04</v>
      </c>
      <c r="BJ53" s="161">
        <f>NPV(BI53,BJ25:BJ49)</f>
        <v>11430155.158771232</v>
      </c>
      <c r="BK53" s="287"/>
      <c r="BL53" s="225">
        <v>0.04</v>
      </c>
      <c r="BM53" s="224">
        <f>NPV(BL53,BM25:BM49)</f>
        <v>30166363.68587549</v>
      </c>
    </row>
    <row r="54" spans="1:65" x14ac:dyDescent="0.25">
      <c r="R54" s="274"/>
      <c r="S54" s="185"/>
      <c r="T54" s="186"/>
      <c r="U54" s="154"/>
      <c r="AM54" s="274"/>
      <c r="AN54" s="181"/>
      <c r="AO54" s="161"/>
      <c r="AP54" s="154"/>
      <c r="BH54" s="274"/>
      <c r="BI54" s="181"/>
      <c r="BJ54" s="161"/>
      <c r="BK54" s="287"/>
      <c r="BL54" s="223"/>
      <c r="BM54" s="224"/>
    </row>
    <row r="55" spans="1:65" ht="15.75" thickBot="1" x14ac:dyDescent="0.3">
      <c r="R55" s="275"/>
      <c r="S55" s="190">
        <v>0</v>
      </c>
      <c r="T55" s="187">
        <f>NPV(S55,T25:T49)</f>
        <v>5571000</v>
      </c>
      <c r="U55" s="154"/>
      <c r="AM55" s="275"/>
      <c r="AN55" s="183">
        <v>0</v>
      </c>
      <c r="AO55" s="179">
        <f>NPV(AN55,AO25:AO49)</f>
        <v>24840000</v>
      </c>
      <c r="AP55" s="154"/>
      <c r="BH55" s="275"/>
      <c r="BI55" s="183">
        <v>0</v>
      </c>
      <c r="BJ55" s="179">
        <f>NPV(BI55,BJ25:BJ49)</f>
        <v>18291666.666666664</v>
      </c>
      <c r="BK55" s="288"/>
      <c r="BL55" s="226">
        <v>0</v>
      </c>
      <c r="BM55" s="227">
        <f>NPV(BL55,BM25:BM49)</f>
        <v>48702666.666666657</v>
      </c>
    </row>
    <row r="56" spans="1:65" x14ac:dyDescent="0.25">
      <c r="U56" s="167"/>
      <c r="AP56" s="167"/>
    </row>
  </sheetData>
  <mergeCells count="34">
    <mergeCell ref="G10:P12"/>
    <mergeCell ref="BK51:BK55"/>
    <mergeCell ref="R51:R55"/>
    <mergeCell ref="AM51:AM55"/>
    <mergeCell ref="BH51:BH55"/>
    <mergeCell ref="BB14:BC14"/>
    <mergeCell ref="BD14:BE14"/>
    <mergeCell ref="BF14:BG14"/>
    <mergeCell ref="BH14:BI14"/>
    <mergeCell ref="AK14:AL14"/>
    <mergeCell ref="AM14:AN14"/>
    <mergeCell ref="AR14:AT14"/>
    <mergeCell ref="AU14:AW14"/>
    <mergeCell ref="AX14:AY14"/>
    <mergeCell ref="AZ14:BA14"/>
    <mergeCell ref="AI14:AJ14"/>
    <mergeCell ref="A13:S13"/>
    <mergeCell ref="B14:D14"/>
    <mergeCell ref="E14:G14"/>
    <mergeCell ref="H14:I14"/>
    <mergeCell ref="J14:K14"/>
    <mergeCell ref="P14:Q14"/>
    <mergeCell ref="R14:S14"/>
    <mergeCell ref="L14:O14"/>
    <mergeCell ref="W14:Y14"/>
    <mergeCell ref="Z14:AB14"/>
    <mergeCell ref="AC14:AD14"/>
    <mergeCell ref="AE14:AF14"/>
    <mergeCell ref="AG14:AH14"/>
    <mergeCell ref="B1:H1"/>
    <mergeCell ref="J1:P1"/>
    <mergeCell ref="B2:H2"/>
    <mergeCell ref="W9:AH9"/>
    <mergeCell ref="AR9:BC9"/>
  </mergeCells>
  <pageMargins left="0.7" right="0.7" top="0.75" bottom="0.75" header="0.3" footer="0.3"/>
  <pageSetup paperSize="512" orientation="landscape"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016A9-79A4-40B1-A994-C85124EFA619}">
  <dimension ref="A1:AR56"/>
  <sheetViews>
    <sheetView topLeftCell="T25" zoomScaleNormal="100" workbookViewId="0">
      <selection activeCell="J21" sqref="J21"/>
    </sheetView>
  </sheetViews>
  <sheetFormatPr defaultRowHeight="15" x14ac:dyDescent="0.25"/>
  <cols>
    <col min="1" max="1" width="22.7109375" style="134" customWidth="1"/>
    <col min="2" max="2" width="10.85546875" style="134" bestFit="1" customWidth="1"/>
    <col min="3" max="4" width="9.140625" style="134"/>
    <col min="5" max="5" width="9.85546875" style="134" bestFit="1" customWidth="1"/>
    <col min="6" max="7" width="9.140625" style="134"/>
    <col min="8" max="8" width="9.85546875" style="134" bestFit="1" customWidth="1"/>
    <col min="9" max="9" width="9.140625" style="134"/>
    <col min="10" max="10" width="27.140625" style="134" customWidth="1"/>
    <col min="11" max="11" width="16" style="134" customWidth="1"/>
    <col min="12" max="12" width="20.7109375" style="134" customWidth="1"/>
    <col min="13" max="13" width="9.85546875" style="134" bestFit="1" customWidth="1"/>
    <col min="14" max="18" width="9.140625" style="134"/>
    <col min="19" max="19" width="9.28515625" style="134" bestFit="1" customWidth="1"/>
    <col min="20" max="20" width="14.28515625" style="134" bestFit="1" customWidth="1"/>
    <col min="21" max="21" width="5.7109375" style="134" customWidth="1"/>
    <col min="22" max="22" width="22.7109375" style="134" customWidth="1"/>
    <col min="23" max="23" width="15.42578125" style="134" customWidth="1"/>
    <col min="24" max="24" width="11.140625" style="134" customWidth="1"/>
    <col min="25" max="25" width="9.140625" style="134"/>
    <col min="26" max="26" width="9.85546875" style="134" bestFit="1" customWidth="1"/>
    <col min="27" max="27" width="9.7109375" style="134" customWidth="1"/>
    <col min="28" max="28" width="9.140625" style="134"/>
    <col min="29" max="29" width="9.85546875" style="134" bestFit="1" customWidth="1"/>
    <col min="30" max="32" width="9.140625" style="134"/>
    <col min="33" max="33" width="12.42578125" style="134" customWidth="1"/>
    <col min="34" max="40" width="9.140625" style="134"/>
    <col min="41" max="41" width="11.85546875" style="134" bestFit="1" customWidth="1"/>
    <col min="42" max="43" width="9.140625" style="134"/>
    <col min="44" max="44" width="12.5703125" style="134" customWidth="1"/>
    <col min="45" max="16384" width="9.140625" style="134"/>
  </cols>
  <sheetData>
    <row r="1" spans="1:44" ht="30" customHeight="1" x14ac:dyDescent="0.25">
      <c r="A1" s="138" t="s">
        <v>0</v>
      </c>
      <c r="B1" s="278" t="s">
        <v>126</v>
      </c>
      <c r="C1" s="279"/>
      <c r="D1" s="279"/>
      <c r="E1" s="279"/>
      <c r="F1" s="279"/>
      <c r="G1" s="279"/>
      <c r="H1" s="279"/>
      <c r="I1" s="135" t="s">
        <v>1</v>
      </c>
      <c r="J1" s="278" t="s">
        <v>127</v>
      </c>
      <c r="K1" s="278"/>
      <c r="L1" s="278"/>
      <c r="M1" s="278"/>
      <c r="N1" s="278"/>
      <c r="O1" s="278"/>
      <c r="P1" s="278"/>
      <c r="Q1" s="197"/>
      <c r="R1" s="197"/>
      <c r="S1" s="197"/>
    </row>
    <row r="2" spans="1:44" x14ac:dyDescent="0.25">
      <c r="A2" s="135" t="s">
        <v>2</v>
      </c>
      <c r="B2" s="285"/>
      <c r="C2" s="285"/>
      <c r="D2" s="285"/>
      <c r="E2" s="285"/>
      <c r="F2" s="285"/>
      <c r="G2" s="285"/>
      <c r="H2" s="285"/>
      <c r="I2" s="153"/>
      <c r="J2" s="153"/>
      <c r="K2" s="153"/>
      <c r="L2" s="153"/>
      <c r="M2" s="153"/>
    </row>
    <row r="3" spans="1:44" x14ac:dyDescent="0.25">
      <c r="A3" s="135"/>
      <c r="B3" s="152"/>
      <c r="C3" s="152"/>
      <c r="D3" s="152"/>
      <c r="E3" s="152"/>
      <c r="F3" s="152"/>
      <c r="G3" s="152"/>
      <c r="H3" s="152"/>
      <c r="I3" s="152"/>
      <c r="J3" s="152"/>
      <c r="K3" s="152"/>
      <c r="L3" s="152"/>
      <c r="M3" s="152"/>
    </row>
    <row r="4" spans="1:44" x14ac:dyDescent="0.25">
      <c r="A4" s="135" t="s">
        <v>25</v>
      </c>
      <c r="B4" s="135" t="s">
        <v>26</v>
      </c>
      <c r="C4" s="164" t="s">
        <v>29</v>
      </c>
      <c r="D4" s="153"/>
      <c r="E4" s="153"/>
      <c r="F4" s="153"/>
      <c r="G4" s="153"/>
      <c r="H4" s="153"/>
      <c r="I4" s="153"/>
      <c r="J4" s="153"/>
      <c r="K4" s="153"/>
      <c r="L4" s="153"/>
      <c r="M4" s="153"/>
      <c r="N4" s="153"/>
    </row>
    <row r="5" spans="1:44" x14ac:dyDescent="0.25">
      <c r="A5" s="135"/>
      <c r="B5" s="135" t="s">
        <v>3</v>
      </c>
      <c r="C5" s="195" t="s">
        <v>27</v>
      </c>
      <c r="D5" s="153"/>
      <c r="E5" s="153"/>
      <c r="F5" s="153"/>
      <c r="G5" s="153"/>
      <c r="H5" s="153"/>
      <c r="I5" s="153"/>
      <c r="J5" s="153"/>
      <c r="K5" s="153"/>
      <c r="L5" s="153"/>
      <c r="M5" s="153"/>
    </row>
    <row r="6" spans="1:44" ht="15" customHeight="1" x14ac:dyDescent="0.25">
      <c r="C6" s="195" t="s">
        <v>24</v>
      </c>
      <c r="D6" s="165"/>
      <c r="E6" s="165"/>
      <c r="F6" s="165"/>
      <c r="G6" s="165"/>
      <c r="H6" s="165"/>
      <c r="I6" s="165"/>
      <c r="J6" s="165"/>
      <c r="K6" s="165"/>
      <c r="L6" s="165"/>
      <c r="M6" s="165"/>
    </row>
    <row r="7" spans="1:44" x14ac:dyDescent="0.25">
      <c r="A7" s="136"/>
      <c r="B7" s="168"/>
      <c r="C7" s="195" t="s">
        <v>28</v>
      </c>
      <c r="D7" s="165"/>
      <c r="E7" s="165"/>
      <c r="F7" s="165"/>
      <c r="G7" s="165"/>
      <c r="H7" s="165"/>
      <c r="I7" s="165"/>
      <c r="J7" s="165"/>
      <c r="K7" s="165"/>
      <c r="L7" s="165"/>
      <c r="M7" s="165"/>
    </row>
    <row r="8" spans="1:44" x14ac:dyDescent="0.25">
      <c r="A8" s="136"/>
      <c r="B8" s="137"/>
      <c r="C8" s="137"/>
      <c r="D8" s="137"/>
      <c r="E8" s="137"/>
      <c r="F8" s="137"/>
      <c r="G8" s="137"/>
      <c r="H8" s="137"/>
      <c r="I8" s="137"/>
    </row>
    <row r="9" spans="1:44" ht="15.75" customHeight="1" thickBot="1" x14ac:dyDescent="0.3">
      <c r="A9" s="138" t="s">
        <v>4</v>
      </c>
      <c r="B9" s="162" t="s">
        <v>128</v>
      </c>
      <c r="C9" s="163"/>
      <c r="D9" s="163"/>
      <c r="E9" s="163"/>
      <c r="F9" s="163"/>
      <c r="G9" s="163"/>
      <c r="H9" s="163"/>
      <c r="V9" s="138" t="s">
        <v>23</v>
      </c>
      <c r="W9" s="276" t="s">
        <v>129</v>
      </c>
      <c r="X9" s="276"/>
      <c r="Y9" s="276"/>
      <c r="Z9" s="276"/>
      <c r="AA9" s="276"/>
      <c r="AB9" s="276"/>
      <c r="AC9" s="276"/>
      <c r="AD9" s="276"/>
      <c r="AE9" s="276"/>
      <c r="AF9" s="276"/>
      <c r="AG9" s="276"/>
      <c r="AH9" s="276"/>
    </row>
    <row r="10" spans="1:44" x14ac:dyDescent="0.25">
      <c r="A10" s="139" t="s">
        <v>5</v>
      </c>
      <c r="B10" s="140">
        <v>75</v>
      </c>
      <c r="C10" s="141"/>
      <c r="E10" s="141"/>
      <c r="F10" s="141"/>
      <c r="G10" s="198" t="s">
        <v>43</v>
      </c>
      <c r="H10" s="295" t="s">
        <v>130</v>
      </c>
      <c r="I10" s="295"/>
      <c r="J10" s="295"/>
      <c r="K10" s="295"/>
      <c r="L10" s="295"/>
      <c r="M10" s="295"/>
      <c r="N10" s="295"/>
      <c r="O10" s="295"/>
      <c r="P10" s="295"/>
      <c r="V10" s="139" t="s">
        <v>5</v>
      </c>
      <c r="W10" s="140">
        <v>100</v>
      </c>
      <c r="X10" s="141"/>
      <c r="Y10" s="141"/>
      <c r="Z10" s="141"/>
      <c r="AA10" s="206"/>
      <c r="AB10" s="141"/>
      <c r="AC10" s="141"/>
    </row>
    <row r="11" spans="1:44" x14ac:dyDescent="0.25">
      <c r="A11" s="142" t="s">
        <v>6</v>
      </c>
      <c r="B11" s="143">
        <v>90</v>
      </c>
      <c r="C11" s="136"/>
      <c r="D11" s="141"/>
      <c r="E11" s="141"/>
      <c r="F11" s="141"/>
      <c r="G11" s="141"/>
      <c r="H11" s="141"/>
      <c r="V11" s="142" t="s">
        <v>6</v>
      </c>
      <c r="W11" s="143">
        <v>40</v>
      </c>
      <c r="X11" s="15" t="s">
        <v>131</v>
      </c>
      <c r="Y11" s="141"/>
      <c r="Z11" s="141"/>
      <c r="AA11" s="141"/>
      <c r="AB11" s="141"/>
      <c r="AC11" s="141"/>
    </row>
    <row r="12" spans="1:44" ht="15.75" thickBot="1" x14ac:dyDescent="0.3">
      <c r="A12" s="144" t="s">
        <v>3</v>
      </c>
      <c r="B12" s="151">
        <f>(B10/100)*(B11/100)</f>
        <v>0.67500000000000004</v>
      </c>
      <c r="C12" s="146"/>
      <c r="D12" s="141"/>
      <c r="E12" s="141"/>
      <c r="F12" s="141"/>
      <c r="G12" s="141"/>
      <c r="H12" s="141"/>
      <c r="V12" s="144" t="s">
        <v>3</v>
      </c>
      <c r="W12" s="145">
        <f>(W10/100)*(W11/100)</f>
        <v>0.4</v>
      </c>
      <c r="X12" s="146"/>
      <c r="Y12" s="141"/>
      <c r="Z12" s="141"/>
      <c r="AA12" s="141"/>
      <c r="AB12" s="141"/>
      <c r="AC12" s="141"/>
      <c r="AQ12" s="68" t="s">
        <v>3</v>
      </c>
      <c r="AR12" s="245">
        <f>AVERAGE(B12,W12)</f>
        <v>0.53750000000000009</v>
      </c>
    </row>
    <row r="13" spans="1:44" ht="15.75" thickBot="1" x14ac:dyDescent="0.3">
      <c r="A13" s="289" t="s">
        <v>40</v>
      </c>
      <c r="B13" s="289"/>
      <c r="C13" s="289"/>
      <c r="D13" s="289"/>
      <c r="E13" s="289"/>
      <c r="F13" s="289"/>
      <c r="G13" s="289"/>
      <c r="H13" s="289"/>
      <c r="I13" s="289"/>
      <c r="J13" s="289"/>
      <c r="K13" s="289"/>
      <c r="L13" s="289"/>
      <c r="M13" s="289"/>
      <c r="N13" s="289"/>
      <c r="O13" s="289"/>
      <c r="P13" s="289"/>
      <c r="Q13" s="289"/>
      <c r="R13" s="289"/>
      <c r="S13" s="289"/>
    </row>
    <row r="14" spans="1:44" s="167" customFormat="1" ht="50.1" customHeight="1" x14ac:dyDescent="0.25">
      <c r="A14" s="170" t="s">
        <v>7</v>
      </c>
      <c r="B14" s="277" t="s">
        <v>13</v>
      </c>
      <c r="C14" s="277"/>
      <c r="D14" s="277"/>
      <c r="E14" s="277" t="s">
        <v>14</v>
      </c>
      <c r="F14" s="277"/>
      <c r="G14" s="277"/>
      <c r="H14" s="277" t="s">
        <v>31</v>
      </c>
      <c r="I14" s="277"/>
      <c r="J14" s="277" t="s">
        <v>92</v>
      </c>
      <c r="K14" s="277"/>
      <c r="L14" s="277" t="s">
        <v>30</v>
      </c>
      <c r="M14" s="277"/>
      <c r="N14" s="277" t="s">
        <v>18</v>
      </c>
      <c r="O14" s="277"/>
      <c r="P14" s="277" t="s">
        <v>19</v>
      </c>
      <c r="Q14" s="277"/>
      <c r="R14" s="277" t="s">
        <v>20</v>
      </c>
      <c r="S14" s="280"/>
      <c r="V14" s="170" t="s">
        <v>7</v>
      </c>
      <c r="W14" s="271" t="s">
        <v>13</v>
      </c>
      <c r="X14" s="271"/>
      <c r="Y14" s="271"/>
      <c r="Z14" s="271" t="s">
        <v>14</v>
      </c>
      <c r="AA14" s="271"/>
      <c r="AB14" s="271"/>
      <c r="AC14" s="271" t="s">
        <v>15</v>
      </c>
      <c r="AD14" s="271"/>
      <c r="AE14" s="271" t="s">
        <v>16</v>
      </c>
      <c r="AF14" s="271"/>
      <c r="AG14" s="271" t="s">
        <v>17</v>
      </c>
      <c r="AH14" s="271"/>
      <c r="AI14" s="271" t="s">
        <v>18</v>
      </c>
      <c r="AJ14" s="271"/>
      <c r="AK14" s="271" t="s">
        <v>19</v>
      </c>
      <c r="AL14" s="271"/>
      <c r="AM14" s="271" t="s">
        <v>20</v>
      </c>
      <c r="AN14" s="272"/>
    </row>
    <row r="15" spans="1:44" s="167" customFormat="1" ht="165" x14ac:dyDescent="0.25">
      <c r="A15" s="171" t="s">
        <v>8</v>
      </c>
      <c r="B15" s="150"/>
      <c r="C15" s="150"/>
      <c r="D15" s="150"/>
      <c r="E15" s="150"/>
      <c r="F15" s="150"/>
      <c r="G15" s="150"/>
      <c r="H15" s="150"/>
      <c r="I15" s="150"/>
      <c r="J15" s="251" t="s">
        <v>592</v>
      </c>
      <c r="K15" s="251" t="s">
        <v>593</v>
      </c>
      <c r="L15" s="150" t="s">
        <v>132</v>
      </c>
      <c r="M15" s="150"/>
      <c r="N15" s="150"/>
      <c r="O15" s="150"/>
      <c r="P15" s="150"/>
      <c r="Q15" s="150"/>
      <c r="R15" s="150"/>
      <c r="S15" s="172"/>
      <c r="V15" s="171" t="s">
        <v>8</v>
      </c>
      <c r="W15" s="150" t="s">
        <v>133</v>
      </c>
      <c r="X15" s="150"/>
      <c r="Y15" s="150"/>
      <c r="Z15" s="150"/>
      <c r="AA15" s="150"/>
      <c r="AB15" s="150"/>
      <c r="AC15" s="150"/>
      <c r="AD15" s="150"/>
      <c r="AE15" s="150"/>
      <c r="AF15" s="150"/>
      <c r="AG15" s="150" t="s">
        <v>134</v>
      </c>
      <c r="AH15" s="150"/>
      <c r="AI15" s="150"/>
      <c r="AJ15" s="150"/>
      <c r="AK15" s="150"/>
      <c r="AL15" s="150"/>
      <c r="AM15" s="150"/>
      <c r="AN15" s="172"/>
    </row>
    <row r="16" spans="1:44" s="167" customFormat="1" ht="25.5" x14ac:dyDescent="0.25">
      <c r="A16" s="171" t="s">
        <v>9</v>
      </c>
      <c r="B16" s="149"/>
      <c r="C16" s="149"/>
      <c r="D16" s="149"/>
      <c r="E16" s="150"/>
      <c r="F16" s="150"/>
      <c r="G16" s="150"/>
      <c r="H16" s="150"/>
      <c r="I16" s="150"/>
      <c r="J16" s="251" t="s">
        <v>367</v>
      </c>
      <c r="K16" s="251" t="s">
        <v>135</v>
      </c>
      <c r="L16" s="150" t="s">
        <v>367</v>
      </c>
      <c r="M16" s="150"/>
      <c r="N16" s="150"/>
      <c r="O16" s="150"/>
      <c r="P16" s="150"/>
      <c r="Q16" s="150"/>
      <c r="R16" s="150"/>
      <c r="S16" s="172"/>
      <c r="V16" s="171" t="s">
        <v>9</v>
      </c>
      <c r="W16" s="149" t="s">
        <v>136</v>
      </c>
      <c r="X16" s="149"/>
      <c r="Y16" s="149"/>
      <c r="Z16" s="150"/>
      <c r="AA16" s="150"/>
      <c r="AB16" s="150"/>
      <c r="AC16" s="150"/>
      <c r="AD16" s="150"/>
      <c r="AE16" s="150"/>
      <c r="AF16" s="150"/>
      <c r="AG16" s="150"/>
      <c r="AH16" s="150"/>
      <c r="AI16" s="150"/>
      <c r="AJ16" s="150"/>
      <c r="AK16" s="150"/>
      <c r="AL16" s="150"/>
      <c r="AM16" s="150"/>
      <c r="AN16" s="172"/>
    </row>
    <row r="17" spans="1:44" s="167" customFormat="1" x14ac:dyDescent="0.25">
      <c r="A17" s="171" t="s">
        <v>10</v>
      </c>
      <c r="B17" s="147"/>
      <c r="C17" s="147"/>
      <c r="D17" s="147"/>
      <c r="E17" s="147"/>
      <c r="F17" s="147"/>
      <c r="G17" s="147"/>
      <c r="H17" s="147"/>
      <c r="I17" s="147"/>
      <c r="J17" s="252"/>
      <c r="K17" s="252"/>
      <c r="L17" s="147">
        <v>110000</v>
      </c>
      <c r="M17" s="147">
        <v>25000</v>
      </c>
      <c r="N17" s="147"/>
      <c r="O17" s="147"/>
      <c r="P17" s="147"/>
      <c r="Q17" s="147"/>
      <c r="R17" s="147"/>
      <c r="S17" s="173"/>
      <c r="V17" s="171" t="s">
        <v>10</v>
      </c>
      <c r="W17" s="147">
        <v>40000000</v>
      </c>
      <c r="X17" s="147"/>
      <c r="Y17" s="147"/>
      <c r="Z17" s="147"/>
      <c r="AA17" s="147"/>
      <c r="AB17" s="147"/>
      <c r="AC17" s="147"/>
      <c r="AD17" s="147"/>
      <c r="AE17" s="147"/>
      <c r="AF17" s="147"/>
      <c r="AG17" s="147">
        <v>2000000</v>
      </c>
      <c r="AH17" s="147"/>
      <c r="AI17" s="147"/>
      <c r="AJ17" s="147"/>
      <c r="AK17" s="147"/>
      <c r="AL17" s="147"/>
      <c r="AM17" s="147"/>
      <c r="AN17" s="173"/>
    </row>
    <row r="18" spans="1:44" s="167" customFormat="1" x14ac:dyDescent="0.25">
      <c r="A18" s="171" t="s">
        <v>11</v>
      </c>
      <c r="B18" s="148"/>
      <c r="C18" s="148"/>
      <c r="D18" s="148"/>
      <c r="E18" s="148"/>
      <c r="F18" s="148"/>
      <c r="G18" s="148"/>
      <c r="H18" s="148"/>
      <c r="I18" s="148"/>
      <c r="J18" s="253">
        <v>1</v>
      </c>
      <c r="K18" s="253">
        <v>1</v>
      </c>
      <c r="L18" s="148">
        <v>6</v>
      </c>
      <c r="M18" s="148">
        <v>1</v>
      </c>
      <c r="N18" s="148"/>
      <c r="O18" s="148"/>
      <c r="P18" s="148"/>
      <c r="Q18" s="148"/>
      <c r="R18" s="148"/>
      <c r="S18" s="174"/>
      <c r="V18" s="171" t="s">
        <v>11</v>
      </c>
      <c r="W18" s="148">
        <v>10</v>
      </c>
      <c r="X18" s="148"/>
      <c r="Y18" s="148"/>
      <c r="Z18" s="148"/>
      <c r="AA18" s="148"/>
      <c r="AB18" s="148"/>
      <c r="AC18" s="148"/>
      <c r="AD18" s="148"/>
      <c r="AE18" s="148"/>
      <c r="AF18" s="148"/>
      <c r="AG18" s="148">
        <v>15</v>
      </c>
      <c r="AH18" s="148"/>
      <c r="AI18" s="148"/>
      <c r="AJ18" s="148"/>
      <c r="AK18" s="148"/>
      <c r="AL18" s="148"/>
      <c r="AM18" s="148"/>
      <c r="AN18" s="174"/>
    </row>
    <row r="19" spans="1:44" s="167" customFormat="1" x14ac:dyDescent="0.25">
      <c r="A19" s="171" t="s">
        <v>44</v>
      </c>
      <c r="B19" s="148"/>
      <c r="C19" s="148"/>
      <c r="D19" s="148"/>
      <c r="E19" s="148"/>
      <c r="F19" s="148"/>
      <c r="G19" s="148"/>
      <c r="H19" s="148"/>
      <c r="I19" s="148"/>
      <c r="J19" s="253">
        <v>25</v>
      </c>
      <c r="K19" s="253">
        <v>1</v>
      </c>
      <c r="L19" s="148">
        <v>25</v>
      </c>
      <c r="M19" s="148">
        <v>5</v>
      </c>
      <c r="N19" s="148"/>
      <c r="O19" s="148"/>
      <c r="P19" s="148"/>
      <c r="Q19" s="148"/>
      <c r="R19" s="148"/>
      <c r="S19" s="174"/>
      <c r="V19" s="171" t="s">
        <v>44</v>
      </c>
      <c r="W19" s="148">
        <v>5</v>
      </c>
      <c r="X19" s="148"/>
      <c r="Y19" s="148"/>
      <c r="Z19" s="148"/>
      <c r="AA19" s="148"/>
      <c r="AB19" s="148"/>
      <c r="AC19" s="148"/>
      <c r="AD19" s="148"/>
      <c r="AE19" s="148"/>
      <c r="AF19" s="148"/>
      <c r="AG19" s="148">
        <v>11</v>
      </c>
      <c r="AH19" s="148"/>
      <c r="AI19" s="148"/>
      <c r="AJ19" s="148"/>
      <c r="AK19" s="148"/>
      <c r="AL19" s="148"/>
      <c r="AM19" s="148"/>
      <c r="AN19" s="174"/>
    </row>
    <row r="20" spans="1:44" s="167" customFormat="1" x14ac:dyDescent="0.25">
      <c r="A20" s="171" t="s">
        <v>42</v>
      </c>
      <c r="B20" s="148"/>
      <c r="C20" s="148"/>
      <c r="D20" s="148"/>
      <c r="E20" s="148"/>
      <c r="F20" s="148"/>
      <c r="G20" s="148"/>
      <c r="H20" s="148"/>
      <c r="I20" s="148"/>
      <c r="J20" s="253">
        <v>1</v>
      </c>
      <c r="K20" s="253">
        <v>1</v>
      </c>
      <c r="L20" s="148">
        <v>1</v>
      </c>
      <c r="M20" s="148">
        <v>1</v>
      </c>
      <c r="N20" s="148"/>
      <c r="O20" s="148"/>
      <c r="P20" s="148"/>
      <c r="Q20" s="148"/>
      <c r="R20" s="148"/>
      <c r="S20" s="174"/>
      <c r="V20" s="171" t="s">
        <v>42</v>
      </c>
      <c r="W20" s="148">
        <v>1</v>
      </c>
      <c r="X20" s="148"/>
      <c r="Y20" s="148"/>
      <c r="Z20" s="148"/>
      <c r="AA20" s="148"/>
      <c r="AB20" s="148"/>
      <c r="AC20" s="148"/>
      <c r="AD20" s="148"/>
      <c r="AE20" s="148"/>
      <c r="AF20" s="148"/>
      <c r="AG20" s="148">
        <v>1</v>
      </c>
      <c r="AH20" s="148"/>
      <c r="AI20" s="148"/>
      <c r="AJ20" s="148"/>
      <c r="AK20" s="148"/>
      <c r="AL20" s="148"/>
      <c r="AM20" s="148"/>
      <c r="AN20" s="174"/>
    </row>
    <row r="21" spans="1:44" s="167" customFormat="1" ht="105" customHeight="1" thickBot="1" x14ac:dyDescent="0.3">
      <c r="A21" s="175" t="s">
        <v>12</v>
      </c>
      <c r="B21" s="176"/>
      <c r="C21" s="176"/>
      <c r="D21" s="176"/>
      <c r="E21" s="176"/>
      <c r="F21" s="176"/>
      <c r="G21" s="176"/>
      <c r="H21" s="176"/>
      <c r="I21" s="176"/>
      <c r="J21" s="254" t="s">
        <v>137</v>
      </c>
      <c r="K21" s="254" t="s">
        <v>594</v>
      </c>
      <c r="L21" s="176" t="s">
        <v>368</v>
      </c>
      <c r="M21" s="176"/>
      <c r="N21" s="176"/>
      <c r="O21" s="176"/>
      <c r="P21" s="176"/>
      <c r="Q21" s="176"/>
      <c r="R21" s="176"/>
      <c r="S21" s="177"/>
      <c r="V21" s="175" t="s">
        <v>12</v>
      </c>
      <c r="W21" s="176" t="s">
        <v>140</v>
      </c>
      <c r="X21" s="176"/>
      <c r="Y21" s="176"/>
      <c r="Z21" s="176"/>
      <c r="AA21" s="176"/>
      <c r="AB21" s="176"/>
      <c r="AC21" s="176"/>
      <c r="AD21" s="176"/>
      <c r="AE21" s="176"/>
      <c r="AF21" s="176"/>
      <c r="AG21" s="176" t="s">
        <v>141</v>
      </c>
      <c r="AH21" s="176"/>
      <c r="AI21" s="176"/>
      <c r="AJ21" s="176"/>
      <c r="AK21" s="176"/>
      <c r="AL21" s="176"/>
      <c r="AM21" s="176"/>
      <c r="AN21" s="177"/>
    </row>
    <row r="22" spans="1:44" s="167" customFormat="1" ht="15" customHeight="1" x14ac:dyDescent="0.25">
      <c r="A22" s="194"/>
      <c r="B22" s="178"/>
      <c r="C22" s="178"/>
      <c r="D22" s="178"/>
      <c r="E22" s="178"/>
      <c r="F22" s="178"/>
      <c r="G22" s="178"/>
      <c r="H22" s="178"/>
      <c r="I22" s="178"/>
      <c r="J22" s="178"/>
      <c r="K22" s="178"/>
      <c r="L22" s="178"/>
      <c r="M22" s="178"/>
      <c r="N22" s="178"/>
      <c r="O22" s="178"/>
      <c r="P22" s="178"/>
      <c r="Q22" s="178"/>
      <c r="R22" s="178"/>
      <c r="S22" s="178"/>
      <c r="V22" s="194"/>
      <c r="W22" s="178"/>
      <c r="X22" s="178"/>
      <c r="Y22" s="178"/>
      <c r="Z22" s="178"/>
      <c r="AA22" s="178"/>
      <c r="AB22" s="178"/>
      <c r="AC22" s="178"/>
      <c r="AD22" s="178"/>
      <c r="AE22" s="178"/>
      <c r="AF22" s="178"/>
      <c r="AG22" s="178"/>
      <c r="AH22" s="178"/>
      <c r="AI22" s="178"/>
      <c r="AJ22" s="178"/>
      <c r="AK22" s="178"/>
      <c r="AL22" s="178"/>
      <c r="AM22" s="178"/>
      <c r="AN22" s="178"/>
    </row>
    <row r="23" spans="1:44" x14ac:dyDescent="0.25">
      <c r="A23" s="193" t="s">
        <v>39</v>
      </c>
      <c r="B23" s="193"/>
      <c r="C23" s="193"/>
      <c r="D23" s="193"/>
      <c r="E23" s="193"/>
      <c r="F23" s="193"/>
      <c r="G23" s="193"/>
      <c r="H23" s="193"/>
      <c r="I23" s="193"/>
      <c r="J23" s="193"/>
      <c r="K23" s="193"/>
      <c r="L23" s="193"/>
      <c r="M23" s="193"/>
      <c r="N23" s="193"/>
      <c r="O23" s="193"/>
      <c r="P23" s="193"/>
      <c r="Q23" s="193"/>
      <c r="R23" s="193"/>
      <c r="U23" s="167"/>
      <c r="V23" s="193" t="s">
        <v>39</v>
      </c>
    </row>
    <row r="24" spans="1:44" x14ac:dyDescent="0.25">
      <c r="A24" s="157" t="s">
        <v>21</v>
      </c>
      <c r="B24" s="155"/>
      <c r="C24" s="155"/>
      <c r="D24" s="155"/>
      <c r="E24" s="155"/>
      <c r="F24" s="155"/>
      <c r="G24" s="155"/>
      <c r="H24" s="155"/>
      <c r="I24" s="155"/>
      <c r="J24" s="155"/>
      <c r="K24" s="155"/>
      <c r="L24" s="155"/>
      <c r="M24" s="155"/>
      <c r="N24" s="155"/>
      <c r="O24" s="155"/>
      <c r="P24" s="155"/>
      <c r="Q24" s="155"/>
      <c r="R24" s="155"/>
      <c r="S24" s="155"/>
      <c r="T24" s="158" t="s">
        <v>22</v>
      </c>
      <c r="U24" s="191"/>
      <c r="V24" s="157" t="s">
        <v>21</v>
      </c>
      <c r="W24" s="166"/>
      <c r="X24" s="166"/>
      <c r="Y24" s="166"/>
      <c r="Z24" s="166"/>
      <c r="AA24" s="166"/>
      <c r="AB24" s="166"/>
      <c r="AC24" s="166"/>
      <c r="AD24" s="166"/>
      <c r="AE24" s="166"/>
      <c r="AF24" s="166"/>
      <c r="AG24" s="166"/>
      <c r="AH24" s="166"/>
      <c r="AI24" s="166"/>
      <c r="AJ24" s="166"/>
      <c r="AK24" s="166"/>
      <c r="AL24" s="166"/>
      <c r="AM24" s="166"/>
      <c r="AN24" s="166"/>
      <c r="AO24" s="158" t="s">
        <v>22</v>
      </c>
      <c r="AP24" s="220"/>
      <c r="AQ24" s="220"/>
      <c r="AR24" s="228" t="s">
        <v>359</v>
      </c>
    </row>
    <row r="25" spans="1:44" x14ac:dyDescent="0.25">
      <c r="A25" s="156">
        <v>1</v>
      </c>
      <c r="B25" s="156">
        <f t="shared" ref="B25:Q40" si="0">IF($A25&lt;B$18,0,IF($A25=B$18,B$17,IF($A25&gt;(((B$19-1)*B$20)+B$18),0,IF(ROUND(($A25-B$18)/B$20,0)=ROUND(($A25-B$18)/B$20,1),B$17,0))))</f>
        <v>0</v>
      </c>
      <c r="C25" s="156">
        <f t="shared" si="0"/>
        <v>0</v>
      </c>
      <c r="D25" s="156">
        <f t="shared" si="0"/>
        <v>0</v>
      </c>
      <c r="E25" s="156">
        <f t="shared" si="0"/>
        <v>0</v>
      </c>
      <c r="F25" s="156">
        <f t="shared" si="0"/>
        <v>0</v>
      </c>
      <c r="G25" s="156">
        <f t="shared" si="0"/>
        <v>0</v>
      </c>
      <c r="H25" s="156">
        <f t="shared" si="0"/>
        <v>0</v>
      </c>
      <c r="I25" s="156">
        <f t="shared" si="0"/>
        <v>0</v>
      </c>
      <c r="J25" s="156">
        <f t="shared" si="0"/>
        <v>0</v>
      </c>
      <c r="K25" s="156">
        <f t="shared" si="0"/>
        <v>0</v>
      </c>
      <c r="L25" s="156">
        <f t="shared" si="0"/>
        <v>0</v>
      </c>
      <c r="M25" s="156">
        <f t="shared" si="0"/>
        <v>25000</v>
      </c>
      <c r="N25" s="156">
        <f t="shared" si="0"/>
        <v>0</v>
      </c>
      <c r="O25" s="156">
        <f t="shared" si="0"/>
        <v>0</v>
      </c>
      <c r="P25" s="156">
        <f t="shared" si="0"/>
        <v>0</v>
      </c>
      <c r="Q25" s="156">
        <f t="shared" si="0"/>
        <v>0</v>
      </c>
      <c r="R25" s="156">
        <f t="shared" ref="L25:S40" si="1">IF($A25&lt;R$18,0,IF($A25=R$18,R$17,IF($A25&gt;(((R$19-1)*R$20)+R$18),0,IF(ROUND(($A25-R$18)/R$20,0)=ROUND(($A25-R$18)/R$20,1),R$17,0))))</f>
        <v>0</v>
      </c>
      <c r="S25" s="156">
        <f t="shared" si="1"/>
        <v>0</v>
      </c>
      <c r="T25" s="159">
        <f>SUM(B25:S25)</f>
        <v>25000</v>
      </c>
      <c r="U25" s="192"/>
      <c r="V25" s="156">
        <v>1</v>
      </c>
      <c r="W25" s="156">
        <f t="shared" ref="W25:AL40" si="2">IF($A25&lt;W$18,0,IF($A25=W$18,W$17,IF($A25&gt;(((W$19-1)*W$20)+W$18),0,IF(ROUND(($A25-W$18)/W$20,0)=ROUND(($A25-W$18)/W$20,1),W$17,0))))</f>
        <v>0</v>
      </c>
      <c r="X25" s="156">
        <f t="shared" si="2"/>
        <v>0</v>
      </c>
      <c r="Y25" s="156">
        <f t="shared" si="2"/>
        <v>0</v>
      </c>
      <c r="Z25" s="156">
        <f t="shared" si="2"/>
        <v>0</v>
      </c>
      <c r="AA25" s="156">
        <f t="shared" si="2"/>
        <v>0</v>
      </c>
      <c r="AB25" s="156">
        <f t="shared" si="2"/>
        <v>0</v>
      </c>
      <c r="AC25" s="156">
        <f t="shared" si="2"/>
        <v>0</v>
      </c>
      <c r="AD25" s="156">
        <f t="shared" si="2"/>
        <v>0</v>
      </c>
      <c r="AE25" s="156">
        <f t="shared" si="2"/>
        <v>0</v>
      </c>
      <c r="AF25" s="156">
        <f t="shared" si="2"/>
        <v>0</v>
      </c>
      <c r="AG25" s="156">
        <f t="shared" si="2"/>
        <v>0</v>
      </c>
      <c r="AH25" s="156">
        <f t="shared" si="2"/>
        <v>0</v>
      </c>
      <c r="AI25" s="156">
        <f t="shared" si="2"/>
        <v>0</v>
      </c>
      <c r="AJ25" s="156">
        <f t="shared" si="2"/>
        <v>0</v>
      </c>
      <c r="AK25" s="156">
        <f t="shared" si="2"/>
        <v>0</v>
      </c>
      <c r="AL25" s="156">
        <f t="shared" si="2"/>
        <v>0</v>
      </c>
      <c r="AM25" s="156">
        <f t="shared" ref="AG25:AN40" si="3">IF($A25&lt;AM$18,0,IF($A25=AM$18,AM$17,IF($A25&gt;(((AM$19-1)*AM$20)+AM$18),0,IF(ROUND(($A25-AM$18)/AM$20,0)=ROUND(($A25-AM$18)/AM$20,1),AM$17,0))))</f>
        <v>0</v>
      </c>
      <c r="AN25" s="156">
        <f t="shared" si="3"/>
        <v>0</v>
      </c>
      <c r="AO25" s="159">
        <f>SUM(W25:AN25)</f>
        <v>0</v>
      </c>
      <c r="AP25" s="220"/>
      <c r="AQ25" s="220"/>
      <c r="AR25" s="220">
        <f>T25+AO25</f>
        <v>25000</v>
      </c>
    </row>
    <row r="26" spans="1:44" x14ac:dyDescent="0.25">
      <c r="A26" s="156">
        <v>2</v>
      </c>
      <c r="B26" s="156">
        <f t="shared" si="0"/>
        <v>0</v>
      </c>
      <c r="C26" s="156">
        <f t="shared" si="0"/>
        <v>0</v>
      </c>
      <c r="D26" s="156">
        <f t="shared" si="0"/>
        <v>0</v>
      </c>
      <c r="E26" s="156">
        <f t="shared" si="0"/>
        <v>0</v>
      </c>
      <c r="F26" s="156">
        <f t="shared" si="0"/>
        <v>0</v>
      </c>
      <c r="G26" s="156">
        <f t="shared" si="0"/>
        <v>0</v>
      </c>
      <c r="H26" s="156">
        <f t="shared" si="0"/>
        <v>0</v>
      </c>
      <c r="I26" s="156">
        <f t="shared" si="0"/>
        <v>0</v>
      </c>
      <c r="J26" s="156">
        <f t="shared" si="0"/>
        <v>0</v>
      </c>
      <c r="K26" s="156">
        <f t="shared" si="0"/>
        <v>0</v>
      </c>
      <c r="L26" s="156">
        <f t="shared" si="1"/>
        <v>0</v>
      </c>
      <c r="M26" s="156">
        <f t="shared" si="1"/>
        <v>25000</v>
      </c>
      <c r="N26" s="156">
        <f t="shared" si="1"/>
        <v>0</v>
      </c>
      <c r="O26" s="156">
        <f t="shared" si="1"/>
        <v>0</v>
      </c>
      <c r="P26" s="156">
        <f t="shared" si="1"/>
        <v>0</v>
      </c>
      <c r="Q26" s="156">
        <f t="shared" si="1"/>
        <v>0</v>
      </c>
      <c r="R26" s="156">
        <f t="shared" si="1"/>
        <v>0</v>
      </c>
      <c r="S26" s="156">
        <f t="shared" si="1"/>
        <v>0</v>
      </c>
      <c r="T26" s="159">
        <f t="shared" ref="T26:T49" si="4">SUM(B26:S26)</f>
        <v>25000</v>
      </c>
      <c r="U26" s="192"/>
      <c r="V26" s="156">
        <v>2</v>
      </c>
      <c r="W26" s="156">
        <f t="shared" si="2"/>
        <v>0</v>
      </c>
      <c r="X26" s="156">
        <f t="shared" si="2"/>
        <v>0</v>
      </c>
      <c r="Y26" s="156">
        <f t="shared" si="2"/>
        <v>0</v>
      </c>
      <c r="Z26" s="156">
        <f t="shared" si="2"/>
        <v>0</v>
      </c>
      <c r="AA26" s="156">
        <f t="shared" si="2"/>
        <v>0</v>
      </c>
      <c r="AB26" s="156">
        <f t="shared" si="2"/>
        <v>0</v>
      </c>
      <c r="AC26" s="156">
        <f t="shared" si="2"/>
        <v>0</v>
      </c>
      <c r="AD26" s="156">
        <f t="shared" si="2"/>
        <v>0</v>
      </c>
      <c r="AE26" s="156">
        <f t="shared" si="2"/>
        <v>0</v>
      </c>
      <c r="AF26" s="156">
        <f t="shared" si="2"/>
        <v>0</v>
      </c>
      <c r="AG26" s="156">
        <f t="shared" si="3"/>
        <v>0</v>
      </c>
      <c r="AH26" s="156">
        <f t="shared" si="3"/>
        <v>0</v>
      </c>
      <c r="AI26" s="156">
        <f t="shared" si="3"/>
        <v>0</v>
      </c>
      <c r="AJ26" s="156">
        <f t="shared" si="3"/>
        <v>0</v>
      </c>
      <c r="AK26" s="156">
        <f t="shared" si="3"/>
        <v>0</v>
      </c>
      <c r="AL26" s="156">
        <f t="shared" si="3"/>
        <v>0</v>
      </c>
      <c r="AM26" s="156">
        <f t="shared" si="3"/>
        <v>0</v>
      </c>
      <c r="AN26" s="156">
        <f t="shared" si="3"/>
        <v>0</v>
      </c>
      <c r="AO26" s="159">
        <f t="shared" ref="AO26:AO49" si="5">SUM(W26:AN26)</f>
        <v>0</v>
      </c>
      <c r="AP26" s="220"/>
      <c r="AQ26" s="220"/>
      <c r="AR26" s="220">
        <f t="shared" ref="AR26:AR49" si="6">T26+AO26</f>
        <v>25000</v>
      </c>
    </row>
    <row r="27" spans="1:44" x14ac:dyDescent="0.25">
      <c r="A27" s="156">
        <v>3</v>
      </c>
      <c r="B27" s="156">
        <f t="shared" si="0"/>
        <v>0</v>
      </c>
      <c r="C27" s="156">
        <f t="shared" si="0"/>
        <v>0</v>
      </c>
      <c r="D27" s="156">
        <f t="shared" si="0"/>
        <v>0</v>
      </c>
      <c r="E27" s="156">
        <f t="shared" si="0"/>
        <v>0</v>
      </c>
      <c r="F27" s="156">
        <f t="shared" si="0"/>
        <v>0</v>
      </c>
      <c r="G27" s="156">
        <f t="shared" si="0"/>
        <v>0</v>
      </c>
      <c r="H27" s="156">
        <f t="shared" si="0"/>
        <v>0</v>
      </c>
      <c r="I27" s="156">
        <f t="shared" si="0"/>
        <v>0</v>
      </c>
      <c r="J27" s="156">
        <f t="shared" si="0"/>
        <v>0</v>
      </c>
      <c r="K27" s="156">
        <f t="shared" si="0"/>
        <v>0</v>
      </c>
      <c r="L27" s="156">
        <f t="shared" si="1"/>
        <v>0</v>
      </c>
      <c r="M27" s="156">
        <f t="shared" si="1"/>
        <v>25000</v>
      </c>
      <c r="N27" s="156">
        <f t="shared" si="1"/>
        <v>0</v>
      </c>
      <c r="O27" s="156">
        <f t="shared" si="1"/>
        <v>0</v>
      </c>
      <c r="P27" s="156">
        <f t="shared" si="1"/>
        <v>0</v>
      </c>
      <c r="Q27" s="156">
        <f t="shared" si="1"/>
        <v>0</v>
      </c>
      <c r="R27" s="156">
        <f t="shared" si="1"/>
        <v>0</v>
      </c>
      <c r="S27" s="156">
        <f t="shared" si="1"/>
        <v>0</v>
      </c>
      <c r="T27" s="159">
        <f t="shared" si="4"/>
        <v>25000</v>
      </c>
      <c r="U27" s="192"/>
      <c r="V27" s="156">
        <v>3</v>
      </c>
      <c r="W27" s="156">
        <f t="shared" si="2"/>
        <v>0</v>
      </c>
      <c r="X27" s="156">
        <f t="shared" si="2"/>
        <v>0</v>
      </c>
      <c r="Y27" s="156">
        <f t="shared" si="2"/>
        <v>0</v>
      </c>
      <c r="Z27" s="156">
        <f t="shared" si="2"/>
        <v>0</v>
      </c>
      <c r="AA27" s="156">
        <f t="shared" si="2"/>
        <v>0</v>
      </c>
      <c r="AB27" s="156">
        <f t="shared" si="2"/>
        <v>0</v>
      </c>
      <c r="AC27" s="156">
        <f t="shared" si="2"/>
        <v>0</v>
      </c>
      <c r="AD27" s="156">
        <f t="shared" si="2"/>
        <v>0</v>
      </c>
      <c r="AE27" s="156">
        <f t="shared" si="2"/>
        <v>0</v>
      </c>
      <c r="AF27" s="156">
        <f t="shared" si="2"/>
        <v>0</v>
      </c>
      <c r="AG27" s="156">
        <f t="shared" si="3"/>
        <v>0</v>
      </c>
      <c r="AH27" s="156">
        <f t="shared" si="3"/>
        <v>0</v>
      </c>
      <c r="AI27" s="156">
        <f t="shared" si="3"/>
        <v>0</v>
      </c>
      <c r="AJ27" s="156">
        <f t="shared" si="3"/>
        <v>0</v>
      </c>
      <c r="AK27" s="156">
        <f t="shared" si="3"/>
        <v>0</v>
      </c>
      <c r="AL27" s="156">
        <f t="shared" si="3"/>
        <v>0</v>
      </c>
      <c r="AM27" s="156">
        <f t="shared" si="3"/>
        <v>0</v>
      </c>
      <c r="AN27" s="156">
        <f t="shared" si="3"/>
        <v>0</v>
      </c>
      <c r="AO27" s="159">
        <f t="shared" si="5"/>
        <v>0</v>
      </c>
      <c r="AP27" s="220"/>
      <c r="AQ27" s="220"/>
      <c r="AR27" s="220">
        <f t="shared" si="6"/>
        <v>25000</v>
      </c>
    </row>
    <row r="28" spans="1:44" x14ac:dyDescent="0.25">
      <c r="A28" s="156">
        <v>4</v>
      </c>
      <c r="B28" s="156">
        <f t="shared" si="0"/>
        <v>0</v>
      </c>
      <c r="C28" s="156">
        <f t="shared" si="0"/>
        <v>0</v>
      </c>
      <c r="D28" s="156">
        <f t="shared" si="0"/>
        <v>0</v>
      </c>
      <c r="E28" s="156">
        <f t="shared" si="0"/>
        <v>0</v>
      </c>
      <c r="F28" s="156">
        <f t="shared" si="0"/>
        <v>0</v>
      </c>
      <c r="G28" s="156">
        <f t="shared" si="0"/>
        <v>0</v>
      </c>
      <c r="H28" s="156">
        <f t="shared" si="0"/>
        <v>0</v>
      </c>
      <c r="I28" s="156">
        <f t="shared" si="0"/>
        <v>0</v>
      </c>
      <c r="J28" s="156">
        <f t="shared" si="0"/>
        <v>0</v>
      </c>
      <c r="K28" s="156">
        <f t="shared" si="0"/>
        <v>0</v>
      </c>
      <c r="L28" s="156">
        <f t="shared" si="1"/>
        <v>0</v>
      </c>
      <c r="M28" s="156">
        <f t="shared" si="1"/>
        <v>25000</v>
      </c>
      <c r="N28" s="156">
        <f t="shared" si="1"/>
        <v>0</v>
      </c>
      <c r="O28" s="156">
        <f t="shared" si="1"/>
        <v>0</v>
      </c>
      <c r="P28" s="156">
        <f t="shared" si="1"/>
        <v>0</v>
      </c>
      <c r="Q28" s="156">
        <f t="shared" si="1"/>
        <v>0</v>
      </c>
      <c r="R28" s="156">
        <f t="shared" si="1"/>
        <v>0</v>
      </c>
      <c r="S28" s="156">
        <f t="shared" si="1"/>
        <v>0</v>
      </c>
      <c r="T28" s="159">
        <f t="shared" si="4"/>
        <v>25000</v>
      </c>
      <c r="U28" s="192"/>
      <c r="V28" s="156">
        <v>4</v>
      </c>
      <c r="W28" s="156">
        <f t="shared" si="2"/>
        <v>0</v>
      </c>
      <c r="X28" s="156">
        <f t="shared" si="2"/>
        <v>0</v>
      </c>
      <c r="Y28" s="156">
        <f t="shared" si="2"/>
        <v>0</v>
      </c>
      <c r="Z28" s="156">
        <f t="shared" si="2"/>
        <v>0</v>
      </c>
      <c r="AA28" s="156">
        <f t="shared" si="2"/>
        <v>0</v>
      </c>
      <c r="AB28" s="156">
        <f t="shared" si="2"/>
        <v>0</v>
      </c>
      <c r="AC28" s="156">
        <f t="shared" si="2"/>
        <v>0</v>
      </c>
      <c r="AD28" s="156">
        <f t="shared" si="2"/>
        <v>0</v>
      </c>
      <c r="AE28" s="156">
        <f t="shared" si="2"/>
        <v>0</v>
      </c>
      <c r="AF28" s="156">
        <f t="shared" si="2"/>
        <v>0</v>
      </c>
      <c r="AG28" s="156">
        <f t="shared" si="3"/>
        <v>0</v>
      </c>
      <c r="AH28" s="156">
        <f t="shared" si="3"/>
        <v>0</v>
      </c>
      <c r="AI28" s="156">
        <f t="shared" si="3"/>
        <v>0</v>
      </c>
      <c r="AJ28" s="156">
        <f t="shared" si="3"/>
        <v>0</v>
      </c>
      <c r="AK28" s="156">
        <f t="shared" si="3"/>
        <v>0</v>
      </c>
      <c r="AL28" s="156">
        <f t="shared" si="3"/>
        <v>0</v>
      </c>
      <c r="AM28" s="156">
        <f t="shared" si="3"/>
        <v>0</v>
      </c>
      <c r="AN28" s="156">
        <f t="shared" si="3"/>
        <v>0</v>
      </c>
      <c r="AO28" s="159">
        <f t="shared" si="5"/>
        <v>0</v>
      </c>
      <c r="AP28" s="220"/>
      <c r="AQ28" s="220"/>
      <c r="AR28" s="220">
        <f t="shared" si="6"/>
        <v>25000</v>
      </c>
    </row>
    <row r="29" spans="1:44" x14ac:dyDescent="0.25">
      <c r="A29" s="156">
        <v>5</v>
      </c>
      <c r="B29" s="156">
        <f t="shared" si="0"/>
        <v>0</v>
      </c>
      <c r="C29" s="156">
        <f t="shared" si="0"/>
        <v>0</v>
      </c>
      <c r="D29" s="156">
        <f t="shared" si="0"/>
        <v>0</v>
      </c>
      <c r="E29" s="156">
        <f t="shared" si="0"/>
        <v>0</v>
      </c>
      <c r="F29" s="156">
        <f t="shared" si="0"/>
        <v>0</v>
      </c>
      <c r="G29" s="156">
        <f t="shared" si="0"/>
        <v>0</v>
      </c>
      <c r="H29" s="156">
        <f t="shared" si="0"/>
        <v>0</v>
      </c>
      <c r="I29" s="156">
        <f t="shared" si="0"/>
        <v>0</v>
      </c>
      <c r="J29" s="156">
        <f t="shared" si="0"/>
        <v>0</v>
      </c>
      <c r="K29" s="156">
        <f t="shared" si="0"/>
        <v>0</v>
      </c>
      <c r="L29" s="156">
        <f t="shared" si="1"/>
        <v>0</v>
      </c>
      <c r="M29" s="156">
        <f t="shared" si="1"/>
        <v>25000</v>
      </c>
      <c r="N29" s="156">
        <f t="shared" si="1"/>
        <v>0</v>
      </c>
      <c r="O29" s="156">
        <f t="shared" si="1"/>
        <v>0</v>
      </c>
      <c r="P29" s="156">
        <f t="shared" si="1"/>
        <v>0</v>
      </c>
      <c r="Q29" s="156">
        <f t="shared" si="1"/>
        <v>0</v>
      </c>
      <c r="R29" s="156">
        <f t="shared" si="1"/>
        <v>0</v>
      </c>
      <c r="S29" s="156">
        <f t="shared" si="1"/>
        <v>0</v>
      </c>
      <c r="T29" s="159">
        <f t="shared" si="4"/>
        <v>25000</v>
      </c>
      <c r="U29" s="192"/>
      <c r="V29" s="156">
        <v>5</v>
      </c>
      <c r="W29" s="156">
        <f t="shared" si="2"/>
        <v>0</v>
      </c>
      <c r="X29" s="156">
        <f t="shared" si="2"/>
        <v>0</v>
      </c>
      <c r="Y29" s="156">
        <f t="shared" si="2"/>
        <v>0</v>
      </c>
      <c r="Z29" s="156">
        <f t="shared" si="2"/>
        <v>0</v>
      </c>
      <c r="AA29" s="156">
        <f t="shared" si="2"/>
        <v>0</v>
      </c>
      <c r="AB29" s="156">
        <f t="shared" si="2"/>
        <v>0</v>
      </c>
      <c r="AC29" s="156">
        <f t="shared" si="2"/>
        <v>0</v>
      </c>
      <c r="AD29" s="156">
        <f t="shared" si="2"/>
        <v>0</v>
      </c>
      <c r="AE29" s="156">
        <f t="shared" si="2"/>
        <v>0</v>
      </c>
      <c r="AF29" s="156">
        <f t="shared" si="2"/>
        <v>0</v>
      </c>
      <c r="AG29" s="156">
        <f t="shared" si="2"/>
        <v>0</v>
      </c>
      <c r="AH29" s="156">
        <f t="shared" si="2"/>
        <v>0</v>
      </c>
      <c r="AI29" s="156">
        <f t="shared" si="2"/>
        <v>0</v>
      </c>
      <c r="AJ29" s="156">
        <f t="shared" si="2"/>
        <v>0</v>
      </c>
      <c r="AK29" s="156">
        <f t="shared" si="2"/>
        <v>0</v>
      </c>
      <c r="AL29" s="156">
        <f t="shared" si="2"/>
        <v>0</v>
      </c>
      <c r="AM29" s="156">
        <f t="shared" si="3"/>
        <v>0</v>
      </c>
      <c r="AN29" s="156">
        <f t="shared" si="3"/>
        <v>0</v>
      </c>
      <c r="AO29" s="159">
        <f t="shared" si="5"/>
        <v>0</v>
      </c>
      <c r="AP29" s="220"/>
      <c r="AQ29" s="220"/>
      <c r="AR29" s="220">
        <f t="shared" si="6"/>
        <v>25000</v>
      </c>
    </row>
    <row r="30" spans="1:44" x14ac:dyDescent="0.25">
      <c r="A30" s="156">
        <v>6</v>
      </c>
      <c r="B30" s="156">
        <f t="shared" si="0"/>
        <v>0</v>
      </c>
      <c r="C30" s="156">
        <f t="shared" si="0"/>
        <v>0</v>
      </c>
      <c r="D30" s="156">
        <f t="shared" si="0"/>
        <v>0</v>
      </c>
      <c r="E30" s="156">
        <f t="shared" si="0"/>
        <v>0</v>
      </c>
      <c r="F30" s="156">
        <f t="shared" si="0"/>
        <v>0</v>
      </c>
      <c r="G30" s="156">
        <f t="shared" si="0"/>
        <v>0</v>
      </c>
      <c r="H30" s="156">
        <f t="shared" si="0"/>
        <v>0</v>
      </c>
      <c r="I30" s="156">
        <f t="shared" si="0"/>
        <v>0</v>
      </c>
      <c r="J30" s="156">
        <f t="shared" si="0"/>
        <v>0</v>
      </c>
      <c r="K30" s="156">
        <f t="shared" si="0"/>
        <v>0</v>
      </c>
      <c r="L30" s="156">
        <f t="shared" si="1"/>
        <v>110000</v>
      </c>
      <c r="M30" s="156">
        <f t="shared" si="1"/>
        <v>0</v>
      </c>
      <c r="N30" s="156">
        <f t="shared" si="1"/>
        <v>0</v>
      </c>
      <c r="O30" s="156">
        <f t="shared" si="1"/>
        <v>0</v>
      </c>
      <c r="P30" s="156">
        <f t="shared" si="1"/>
        <v>0</v>
      </c>
      <c r="Q30" s="156">
        <f t="shared" si="1"/>
        <v>0</v>
      </c>
      <c r="R30" s="156">
        <f t="shared" si="1"/>
        <v>0</v>
      </c>
      <c r="S30" s="156">
        <f t="shared" si="1"/>
        <v>0</v>
      </c>
      <c r="T30" s="159">
        <f t="shared" si="4"/>
        <v>110000</v>
      </c>
      <c r="U30" s="192"/>
      <c r="V30" s="156">
        <v>6</v>
      </c>
      <c r="W30" s="156">
        <f t="shared" si="2"/>
        <v>0</v>
      </c>
      <c r="X30" s="156">
        <f t="shared" si="2"/>
        <v>0</v>
      </c>
      <c r="Y30" s="156">
        <f t="shared" si="2"/>
        <v>0</v>
      </c>
      <c r="Z30" s="156">
        <f t="shared" si="2"/>
        <v>0</v>
      </c>
      <c r="AA30" s="156">
        <f t="shared" si="2"/>
        <v>0</v>
      </c>
      <c r="AB30" s="156">
        <f t="shared" si="2"/>
        <v>0</v>
      </c>
      <c r="AC30" s="156">
        <f t="shared" si="2"/>
        <v>0</v>
      </c>
      <c r="AD30" s="156">
        <f t="shared" si="2"/>
        <v>0</v>
      </c>
      <c r="AE30" s="156">
        <f t="shared" si="2"/>
        <v>0</v>
      </c>
      <c r="AF30" s="156">
        <f t="shared" si="2"/>
        <v>0</v>
      </c>
      <c r="AG30" s="156">
        <f t="shared" si="2"/>
        <v>0</v>
      </c>
      <c r="AH30" s="156">
        <f t="shared" si="2"/>
        <v>0</v>
      </c>
      <c r="AI30" s="156">
        <f t="shared" si="2"/>
        <v>0</v>
      </c>
      <c r="AJ30" s="156">
        <f t="shared" si="2"/>
        <v>0</v>
      </c>
      <c r="AK30" s="156">
        <f t="shared" si="2"/>
        <v>0</v>
      </c>
      <c r="AL30" s="156">
        <f t="shared" si="2"/>
        <v>0</v>
      </c>
      <c r="AM30" s="156">
        <f t="shared" si="3"/>
        <v>0</v>
      </c>
      <c r="AN30" s="156">
        <f t="shared" si="3"/>
        <v>0</v>
      </c>
      <c r="AO30" s="159">
        <f t="shared" si="5"/>
        <v>0</v>
      </c>
      <c r="AP30" s="220"/>
      <c r="AQ30" s="220"/>
      <c r="AR30" s="220">
        <f t="shared" si="6"/>
        <v>110000</v>
      </c>
    </row>
    <row r="31" spans="1:44" x14ac:dyDescent="0.25">
      <c r="A31" s="156">
        <v>7</v>
      </c>
      <c r="B31" s="156">
        <f t="shared" si="0"/>
        <v>0</v>
      </c>
      <c r="C31" s="156">
        <f t="shared" si="0"/>
        <v>0</v>
      </c>
      <c r="D31" s="156">
        <f t="shared" si="0"/>
        <v>0</v>
      </c>
      <c r="E31" s="156">
        <f t="shared" si="0"/>
        <v>0</v>
      </c>
      <c r="F31" s="156">
        <f t="shared" si="0"/>
        <v>0</v>
      </c>
      <c r="G31" s="156">
        <f t="shared" si="0"/>
        <v>0</v>
      </c>
      <c r="H31" s="156">
        <f t="shared" si="0"/>
        <v>0</v>
      </c>
      <c r="I31" s="156">
        <f t="shared" si="0"/>
        <v>0</v>
      </c>
      <c r="J31" s="156">
        <f t="shared" si="0"/>
        <v>0</v>
      </c>
      <c r="K31" s="156">
        <f t="shared" si="0"/>
        <v>0</v>
      </c>
      <c r="L31" s="156">
        <f t="shared" si="1"/>
        <v>110000</v>
      </c>
      <c r="M31" s="156">
        <f t="shared" si="1"/>
        <v>0</v>
      </c>
      <c r="N31" s="156">
        <f t="shared" si="1"/>
        <v>0</v>
      </c>
      <c r="O31" s="156">
        <f t="shared" si="1"/>
        <v>0</v>
      </c>
      <c r="P31" s="156">
        <f t="shared" si="1"/>
        <v>0</v>
      </c>
      <c r="Q31" s="156">
        <f t="shared" si="1"/>
        <v>0</v>
      </c>
      <c r="R31" s="156">
        <f t="shared" si="1"/>
        <v>0</v>
      </c>
      <c r="S31" s="156">
        <f t="shared" si="1"/>
        <v>0</v>
      </c>
      <c r="T31" s="159">
        <f t="shared" si="4"/>
        <v>110000</v>
      </c>
      <c r="U31" s="192"/>
      <c r="V31" s="156">
        <v>7</v>
      </c>
      <c r="W31" s="156">
        <f t="shared" si="2"/>
        <v>0</v>
      </c>
      <c r="X31" s="156">
        <f t="shared" si="2"/>
        <v>0</v>
      </c>
      <c r="Y31" s="156">
        <f t="shared" si="2"/>
        <v>0</v>
      </c>
      <c r="Z31" s="156">
        <f t="shared" si="2"/>
        <v>0</v>
      </c>
      <c r="AA31" s="156">
        <f t="shared" si="2"/>
        <v>0</v>
      </c>
      <c r="AB31" s="156">
        <f t="shared" si="2"/>
        <v>0</v>
      </c>
      <c r="AC31" s="156">
        <f t="shared" si="2"/>
        <v>0</v>
      </c>
      <c r="AD31" s="156">
        <f t="shared" si="2"/>
        <v>0</v>
      </c>
      <c r="AE31" s="156">
        <f t="shared" si="2"/>
        <v>0</v>
      </c>
      <c r="AF31" s="156">
        <f t="shared" si="2"/>
        <v>0</v>
      </c>
      <c r="AG31" s="156">
        <f t="shared" si="2"/>
        <v>0</v>
      </c>
      <c r="AH31" s="156">
        <f t="shared" si="2"/>
        <v>0</v>
      </c>
      <c r="AI31" s="156">
        <f t="shared" si="2"/>
        <v>0</v>
      </c>
      <c r="AJ31" s="156">
        <f t="shared" si="2"/>
        <v>0</v>
      </c>
      <c r="AK31" s="156">
        <f t="shared" si="2"/>
        <v>0</v>
      </c>
      <c r="AL31" s="156">
        <f t="shared" si="2"/>
        <v>0</v>
      </c>
      <c r="AM31" s="156">
        <f t="shared" si="3"/>
        <v>0</v>
      </c>
      <c r="AN31" s="156">
        <f t="shared" si="3"/>
        <v>0</v>
      </c>
      <c r="AO31" s="159">
        <f t="shared" si="5"/>
        <v>0</v>
      </c>
      <c r="AP31" s="220"/>
      <c r="AQ31" s="220"/>
      <c r="AR31" s="220">
        <f t="shared" si="6"/>
        <v>110000</v>
      </c>
    </row>
    <row r="32" spans="1:44" x14ac:dyDescent="0.25">
      <c r="A32" s="156">
        <v>8</v>
      </c>
      <c r="B32" s="156">
        <f t="shared" si="0"/>
        <v>0</v>
      </c>
      <c r="C32" s="156">
        <f t="shared" si="0"/>
        <v>0</v>
      </c>
      <c r="D32" s="156">
        <f t="shared" si="0"/>
        <v>0</v>
      </c>
      <c r="E32" s="156">
        <f t="shared" si="0"/>
        <v>0</v>
      </c>
      <c r="F32" s="156">
        <f t="shared" si="0"/>
        <v>0</v>
      </c>
      <c r="G32" s="156">
        <f t="shared" si="0"/>
        <v>0</v>
      </c>
      <c r="H32" s="156">
        <f t="shared" si="0"/>
        <v>0</v>
      </c>
      <c r="I32" s="156">
        <f t="shared" si="0"/>
        <v>0</v>
      </c>
      <c r="J32" s="156">
        <f t="shared" si="0"/>
        <v>0</v>
      </c>
      <c r="K32" s="156">
        <f t="shared" si="0"/>
        <v>0</v>
      </c>
      <c r="L32" s="156">
        <f t="shared" si="1"/>
        <v>110000</v>
      </c>
      <c r="M32" s="156">
        <f t="shared" si="1"/>
        <v>0</v>
      </c>
      <c r="N32" s="156">
        <f t="shared" si="1"/>
        <v>0</v>
      </c>
      <c r="O32" s="156">
        <f t="shared" si="1"/>
        <v>0</v>
      </c>
      <c r="P32" s="156">
        <f t="shared" si="1"/>
        <v>0</v>
      </c>
      <c r="Q32" s="156">
        <f t="shared" si="1"/>
        <v>0</v>
      </c>
      <c r="R32" s="156">
        <f t="shared" si="1"/>
        <v>0</v>
      </c>
      <c r="S32" s="156">
        <f t="shared" si="1"/>
        <v>0</v>
      </c>
      <c r="T32" s="159">
        <f t="shared" si="4"/>
        <v>110000</v>
      </c>
      <c r="U32" s="192"/>
      <c r="V32" s="156">
        <v>8</v>
      </c>
      <c r="W32" s="156">
        <f t="shared" si="2"/>
        <v>0</v>
      </c>
      <c r="X32" s="156">
        <f t="shared" si="2"/>
        <v>0</v>
      </c>
      <c r="Y32" s="156">
        <f t="shared" si="2"/>
        <v>0</v>
      </c>
      <c r="Z32" s="156">
        <f t="shared" si="2"/>
        <v>0</v>
      </c>
      <c r="AA32" s="156">
        <f t="shared" si="2"/>
        <v>0</v>
      </c>
      <c r="AB32" s="156">
        <f t="shared" si="2"/>
        <v>0</v>
      </c>
      <c r="AC32" s="156">
        <f t="shared" si="2"/>
        <v>0</v>
      </c>
      <c r="AD32" s="156">
        <f t="shared" si="2"/>
        <v>0</v>
      </c>
      <c r="AE32" s="156">
        <f t="shared" si="2"/>
        <v>0</v>
      </c>
      <c r="AF32" s="156">
        <f t="shared" si="2"/>
        <v>0</v>
      </c>
      <c r="AG32" s="156">
        <f t="shared" si="2"/>
        <v>0</v>
      </c>
      <c r="AH32" s="156">
        <f t="shared" si="2"/>
        <v>0</v>
      </c>
      <c r="AI32" s="156">
        <f t="shared" si="2"/>
        <v>0</v>
      </c>
      <c r="AJ32" s="156">
        <f t="shared" si="2"/>
        <v>0</v>
      </c>
      <c r="AK32" s="156">
        <f t="shared" si="2"/>
        <v>0</v>
      </c>
      <c r="AL32" s="156">
        <f t="shared" si="2"/>
        <v>0</v>
      </c>
      <c r="AM32" s="156">
        <f t="shared" si="3"/>
        <v>0</v>
      </c>
      <c r="AN32" s="156">
        <f t="shared" si="3"/>
        <v>0</v>
      </c>
      <c r="AO32" s="159">
        <f t="shared" si="5"/>
        <v>0</v>
      </c>
      <c r="AP32" s="220"/>
      <c r="AQ32" s="220"/>
      <c r="AR32" s="220">
        <f t="shared" si="6"/>
        <v>110000</v>
      </c>
    </row>
    <row r="33" spans="1:44" x14ac:dyDescent="0.25">
      <c r="A33" s="156">
        <v>9</v>
      </c>
      <c r="B33" s="156">
        <f t="shared" si="0"/>
        <v>0</v>
      </c>
      <c r="C33" s="156">
        <f t="shared" si="0"/>
        <v>0</v>
      </c>
      <c r="D33" s="156">
        <f t="shared" si="0"/>
        <v>0</v>
      </c>
      <c r="E33" s="156">
        <f t="shared" si="0"/>
        <v>0</v>
      </c>
      <c r="F33" s="156">
        <f t="shared" si="0"/>
        <v>0</v>
      </c>
      <c r="G33" s="156">
        <f t="shared" si="0"/>
        <v>0</v>
      </c>
      <c r="H33" s="156">
        <f t="shared" si="0"/>
        <v>0</v>
      </c>
      <c r="I33" s="156">
        <f t="shared" si="0"/>
        <v>0</v>
      </c>
      <c r="J33" s="156">
        <f t="shared" si="0"/>
        <v>0</v>
      </c>
      <c r="K33" s="156">
        <f t="shared" si="0"/>
        <v>0</v>
      </c>
      <c r="L33" s="156">
        <f t="shared" si="1"/>
        <v>110000</v>
      </c>
      <c r="M33" s="156">
        <f t="shared" si="1"/>
        <v>0</v>
      </c>
      <c r="N33" s="156">
        <f t="shared" si="1"/>
        <v>0</v>
      </c>
      <c r="O33" s="156">
        <f t="shared" si="1"/>
        <v>0</v>
      </c>
      <c r="P33" s="156">
        <f t="shared" si="1"/>
        <v>0</v>
      </c>
      <c r="Q33" s="156">
        <f t="shared" si="1"/>
        <v>0</v>
      </c>
      <c r="R33" s="156">
        <f t="shared" si="1"/>
        <v>0</v>
      </c>
      <c r="S33" s="156">
        <f t="shared" si="1"/>
        <v>0</v>
      </c>
      <c r="T33" s="159">
        <f t="shared" si="4"/>
        <v>110000</v>
      </c>
      <c r="U33" s="192"/>
      <c r="V33" s="156">
        <v>9</v>
      </c>
      <c r="W33" s="156">
        <f t="shared" si="2"/>
        <v>0</v>
      </c>
      <c r="X33" s="156">
        <f t="shared" si="2"/>
        <v>0</v>
      </c>
      <c r="Y33" s="156">
        <f t="shared" si="2"/>
        <v>0</v>
      </c>
      <c r="Z33" s="156">
        <f t="shared" si="2"/>
        <v>0</v>
      </c>
      <c r="AA33" s="156">
        <f t="shared" si="2"/>
        <v>0</v>
      </c>
      <c r="AB33" s="156">
        <f t="shared" si="2"/>
        <v>0</v>
      </c>
      <c r="AC33" s="156">
        <f t="shared" si="2"/>
        <v>0</v>
      </c>
      <c r="AD33" s="156">
        <f t="shared" si="2"/>
        <v>0</v>
      </c>
      <c r="AE33" s="156">
        <f t="shared" si="2"/>
        <v>0</v>
      </c>
      <c r="AF33" s="156">
        <f t="shared" si="2"/>
        <v>0</v>
      </c>
      <c r="AG33" s="156">
        <f t="shared" si="2"/>
        <v>0</v>
      </c>
      <c r="AH33" s="156">
        <f t="shared" si="2"/>
        <v>0</v>
      </c>
      <c r="AI33" s="156">
        <f t="shared" si="2"/>
        <v>0</v>
      </c>
      <c r="AJ33" s="156">
        <f t="shared" si="2"/>
        <v>0</v>
      </c>
      <c r="AK33" s="156">
        <f t="shared" si="2"/>
        <v>0</v>
      </c>
      <c r="AL33" s="156">
        <f t="shared" si="2"/>
        <v>0</v>
      </c>
      <c r="AM33" s="156">
        <f t="shared" si="3"/>
        <v>0</v>
      </c>
      <c r="AN33" s="156">
        <f t="shared" si="3"/>
        <v>0</v>
      </c>
      <c r="AO33" s="159">
        <f t="shared" si="5"/>
        <v>0</v>
      </c>
      <c r="AP33" s="220"/>
      <c r="AQ33" s="220"/>
      <c r="AR33" s="220">
        <f t="shared" si="6"/>
        <v>110000</v>
      </c>
    </row>
    <row r="34" spans="1:44" x14ac:dyDescent="0.25">
      <c r="A34" s="156">
        <v>10</v>
      </c>
      <c r="B34" s="156">
        <f t="shared" si="0"/>
        <v>0</v>
      </c>
      <c r="C34" s="156">
        <f t="shared" si="0"/>
        <v>0</v>
      </c>
      <c r="D34" s="156">
        <f t="shared" si="0"/>
        <v>0</v>
      </c>
      <c r="E34" s="156">
        <f t="shared" si="0"/>
        <v>0</v>
      </c>
      <c r="F34" s="156">
        <f t="shared" si="0"/>
        <v>0</v>
      </c>
      <c r="G34" s="156">
        <f t="shared" si="0"/>
        <v>0</v>
      </c>
      <c r="H34" s="156">
        <f t="shared" si="0"/>
        <v>0</v>
      </c>
      <c r="I34" s="156">
        <f t="shared" si="0"/>
        <v>0</v>
      </c>
      <c r="J34" s="156">
        <f t="shared" si="0"/>
        <v>0</v>
      </c>
      <c r="K34" s="156">
        <f t="shared" si="0"/>
        <v>0</v>
      </c>
      <c r="L34" s="156">
        <f t="shared" si="1"/>
        <v>110000</v>
      </c>
      <c r="M34" s="156">
        <f t="shared" si="1"/>
        <v>0</v>
      </c>
      <c r="N34" s="156">
        <f t="shared" si="1"/>
        <v>0</v>
      </c>
      <c r="O34" s="156">
        <f t="shared" si="1"/>
        <v>0</v>
      </c>
      <c r="P34" s="156">
        <f t="shared" si="1"/>
        <v>0</v>
      </c>
      <c r="Q34" s="156">
        <f t="shared" si="1"/>
        <v>0</v>
      </c>
      <c r="R34" s="156">
        <f t="shared" si="1"/>
        <v>0</v>
      </c>
      <c r="S34" s="156">
        <f t="shared" si="1"/>
        <v>0</v>
      </c>
      <c r="T34" s="159">
        <f t="shared" si="4"/>
        <v>110000</v>
      </c>
      <c r="U34" s="192"/>
      <c r="V34" s="156">
        <v>10</v>
      </c>
      <c r="W34" s="156">
        <f t="shared" si="2"/>
        <v>40000000</v>
      </c>
      <c r="X34" s="156">
        <f t="shared" si="2"/>
        <v>0</v>
      </c>
      <c r="Y34" s="156">
        <f t="shared" si="2"/>
        <v>0</v>
      </c>
      <c r="Z34" s="156">
        <f t="shared" si="2"/>
        <v>0</v>
      </c>
      <c r="AA34" s="156">
        <f t="shared" si="2"/>
        <v>0</v>
      </c>
      <c r="AB34" s="156">
        <f t="shared" si="2"/>
        <v>0</v>
      </c>
      <c r="AC34" s="156">
        <f t="shared" si="2"/>
        <v>0</v>
      </c>
      <c r="AD34" s="156">
        <f t="shared" si="2"/>
        <v>0</v>
      </c>
      <c r="AE34" s="156">
        <f t="shared" si="2"/>
        <v>0</v>
      </c>
      <c r="AF34" s="156">
        <f t="shared" si="2"/>
        <v>0</v>
      </c>
      <c r="AG34" s="156">
        <f t="shared" si="2"/>
        <v>0</v>
      </c>
      <c r="AH34" s="156">
        <f t="shared" si="2"/>
        <v>0</v>
      </c>
      <c r="AI34" s="156">
        <f t="shared" si="2"/>
        <v>0</v>
      </c>
      <c r="AJ34" s="156">
        <f t="shared" si="2"/>
        <v>0</v>
      </c>
      <c r="AK34" s="156">
        <f t="shared" si="2"/>
        <v>0</v>
      </c>
      <c r="AL34" s="156">
        <f t="shared" si="2"/>
        <v>0</v>
      </c>
      <c r="AM34" s="156">
        <f t="shared" si="3"/>
        <v>0</v>
      </c>
      <c r="AN34" s="156">
        <f t="shared" si="3"/>
        <v>0</v>
      </c>
      <c r="AO34" s="159">
        <f t="shared" si="5"/>
        <v>40000000</v>
      </c>
      <c r="AP34" s="220"/>
      <c r="AQ34" s="220"/>
      <c r="AR34" s="220">
        <f t="shared" si="6"/>
        <v>40110000</v>
      </c>
    </row>
    <row r="35" spans="1:44" x14ac:dyDescent="0.25">
      <c r="A35" s="156">
        <v>11</v>
      </c>
      <c r="B35" s="156">
        <f t="shared" si="0"/>
        <v>0</v>
      </c>
      <c r="C35" s="156">
        <f t="shared" si="0"/>
        <v>0</v>
      </c>
      <c r="D35" s="156">
        <f t="shared" si="0"/>
        <v>0</v>
      </c>
      <c r="E35" s="156">
        <f t="shared" si="0"/>
        <v>0</v>
      </c>
      <c r="F35" s="156">
        <f t="shared" si="0"/>
        <v>0</v>
      </c>
      <c r="G35" s="156">
        <f t="shared" si="0"/>
        <v>0</v>
      </c>
      <c r="H35" s="156">
        <f t="shared" si="0"/>
        <v>0</v>
      </c>
      <c r="I35" s="156">
        <f t="shared" si="0"/>
        <v>0</v>
      </c>
      <c r="J35" s="156">
        <f t="shared" si="0"/>
        <v>0</v>
      </c>
      <c r="K35" s="156">
        <f t="shared" si="0"/>
        <v>0</v>
      </c>
      <c r="L35" s="156">
        <f t="shared" si="1"/>
        <v>110000</v>
      </c>
      <c r="M35" s="156">
        <f t="shared" si="1"/>
        <v>0</v>
      </c>
      <c r="N35" s="156">
        <f t="shared" si="1"/>
        <v>0</v>
      </c>
      <c r="O35" s="156">
        <f t="shared" si="1"/>
        <v>0</v>
      </c>
      <c r="P35" s="156">
        <f t="shared" si="1"/>
        <v>0</v>
      </c>
      <c r="Q35" s="156">
        <f t="shared" si="1"/>
        <v>0</v>
      </c>
      <c r="R35" s="156">
        <f t="shared" si="1"/>
        <v>0</v>
      </c>
      <c r="S35" s="156">
        <f t="shared" si="1"/>
        <v>0</v>
      </c>
      <c r="T35" s="159">
        <f t="shared" si="4"/>
        <v>110000</v>
      </c>
      <c r="U35" s="192"/>
      <c r="V35" s="156">
        <v>11</v>
      </c>
      <c r="W35" s="156">
        <f t="shared" si="2"/>
        <v>40000000</v>
      </c>
      <c r="X35" s="156">
        <f t="shared" si="2"/>
        <v>0</v>
      </c>
      <c r="Y35" s="156">
        <f t="shared" si="2"/>
        <v>0</v>
      </c>
      <c r="Z35" s="156">
        <f t="shared" si="2"/>
        <v>0</v>
      </c>
      <c r="AA35" s="156">
        <f t="shared" si="2"/>
        <v>0</v>
      </c>
      <c r="AB35" s="156">
        <f t="shared" si="2"/>
        <v>0</v>
      </c>
      <c r="AC35" s="156">
        <f t="shared" si="2"/>
        <v>0</v>
      </c>
      <c r="AD35" s="156">
        <f t="shared" si="2"/>
        <v>0</v>
      </c>
      <c r="AE35" s="156">
        <f t="shared" si="2"/>
        <v>0</v>
      </c>
      <c r="AF35" s="156">
        <f t="shared" si="2"/>
        <v>0</v>
      </c>
      <c r="AG35" s="156">
        <f t="shared" si="2"/>
        <v>0</v>
      </c>
      <c r="AH35" s="156">
        <f t="shared" si="2"/>
        <v>0</v>
      </c>
      <c r="AI35" s="156">
        <f t="shared" si="2"/>
        <v>0</v>
      </c>
      <c r="AJ35" s="156">
        <f t="shared" si="2"/>
        <v>0</v>
      </c>
      <c r="AK35" s="156">
        <f t="shared" si="2"/>
        <v>0</v>
      </c>
      <c r="AL35" s="156">
        <f t="shared" si="2"/>
        <v>0</v>
      </c>
      <c r="AM35" s="156">
        <f t="shared" si="3"/>
        <v>0</v>
      </c>
      <c r="AN35" s="156">
        <f t="shared" si="3"/>
        <v>0</v>
      </c>
      <c r="AO35" s="159">
        <f t="shared" si="5"/>
        <v>40000000</v>
      </c>
      <c r="AP35" s="220"/>
      <c r="AQ35" s="220"/>
      <c r="AR35" s="220">
        <f t="shared" si="6"/>
        <v>40110000</v>
      </c>
    </row>
    <row r="36" spans="1:44" x14ac:dyDescent="0.25">
      <c r="A36" s="156">
        <v>12</v>
      </c>
      <c r="B36" s="156">
        <f t="shared" si="0"/>
        <v>0</v>
      </c>
      <c r="C36" s="156">
        <f t="shared" si="0"/>
        <v>0</v>
      </c>
      <c r="D36" s="156">
        <f t="shared" si="0"/>
        <v>0</v>
      </c>
      <c r="E36" s="156">
        <f t="shared" si="0"/>
        <v>0</v>
      </c>
      <c r="F36" s="156">
        <f t="shared" si="0"/>
        <v>0</v>
      </c>
      <c r="G36" s="156">
        <f t="shared" si="0"/>
        <v>0</v>
      </c>
      <c r="H36" s="156">
        <f t="shared" si="0"/>
        <v>0</v>
      </c>
      <c r="I36" s="156">
        <f t="shared" si="0"/>
        <v>0</v>
      </c>
      <c r="J36" s="156">
        <f t="shared" si="0"/>
        <v>0</v>
      </c>
      <c r="K36" s="156">
        <f t="shared" si="0"/>
        <v>0</v>
      </c>
      <c r="L36" s="156">
        <f t="shared" si="1"/>
        <v>110000</v>
      </c>
      <c r="M36" s="156">
        <f t="shared" si="1"/>
        <v>0</v>
      </c>
      <c r="N36" s="156">
        <f t="shared" si="1"/>
        <v>0</v>
      </c>
      <c r="O36" s="156">
        <f t="shared" si="1"/>
        <v>0</v>
      </c>
      <c r="P36" s="156">
        <f t="shared" si="1"/>
        <v>0</v>
      </c>
      <c r="Q36" s="156">
        <f t="shared" si="1"/>
        <v>0</v>
      </c>
      <c r="R36" s="156">
        <f t="shared" si="1"/>
        <v>0</v>
      </c>
      <c r="S36" s="156">
        <f t="shared" si="1"/>
        <v>0</v>
      </c>
      <c r="T36" s="159">
        <f t="shared" si="4"/>
        <v>110000</v>
      </c>
      <c r="U36" s="192"/>
      <c r="V36" s="156">
        <v>12</v>
      </c>
      <c r="W36" s="156">
        <f t="shared" si="2"/>
        <v>40000000</v>
      </c>
      <c r="X36" s="156">
        <f t="shared" si="2"/>
        <v>0</v>
      </c>
      <c r="Y36" s="156">
        <f t="shared" si="2"/>
        <v>0</v>
      </c>
      <c r="Z36" s="156">
        <f t="shared" si="2"/>
        <v>0</v>
      </c>
      <c r="AA36" s="156">
        <f t="shared" si="2"/>
        <v>0</v>
      </c>
      <c r="AB36" s="156">
        <f t="shared" si="2"/>
        <v>0</v>
      </c>
      <c r="AC36" s="156">
        <f t="shared" si="2"/>
        <v>0</v>
      </c>
      <c r="AD36" s="156">
        <f t="shared" si="2"/>
        <v>0</v>
      </c>
      <c r="AE36" s="156">
        <f t="shared" si="2"/>
        <v>0</v>
      </c>
      <c r="AF36" s="156">
        <f t="shared" si="2"/>
        <v>0</v>
      </c>
      <c r="AG36" s="156">
        <f t="shared" si="2"/>
        <v>0</v>
      </c>
      <c r="AH36" s="156">
        <f t="shared" si="2"/>
        <v>0</v>
      </c>
      <c r="AI36" s="156">
        <f t="shared" si="2"/>
        <v>0</v>
      </c>
      <c r="AJ36" s="156">
        <f t="shared" si="2"/>
        <v>0</v>
      </c>
      <c r="AK36" s="156">
        <f t="shared" si="2"/>
        <v>0</v>
      </c>
      <c r="AL36" s="156">
        <f t="shared" si="2"/>
        <v>0</v>
      </c>
      <c r="AM36" s="156">
        <f t="shared" si="3"/>
        <v>0</v>
      </c>
      <c r="AN36" s="156">
        <f t="shared" si="3"/>
        <v>0</v>
      </c>
      <c r="AO36" s="159">
        <f t="shared" si="5"/>
        <v>40000000</v>
      </c>
      <c r="AP36" s="220"/>
      <c r="AQ36" s="220"/>
      <c r="AR36" s="220">
        <f t="shared" si="6"/>
        <v>40110000</v>
      </c>
    </row>
    <row r="37" spans="1:44" x14ac:dyDescent="0.25">
      <c r="A37" s="156">
        <v>13</v>
      </c>
      <c r="B37" s="156">
        <f t="shared" si="0"/>
        <v>0</v>
      </c>
      <c r="C37" s="156">
        <f t="shared" si="0"/>
        <v>0</v>
      </c>
      <c r="D37" s="156">
        <f t="shared" si="0"/>
        <v>0</v>
      </c>
      <c r="E37" s="156">
        <f t="shared" si="0"/>
        <v>0</v>
      </c>
      <c r="F37" s="156">
        <f t="shared" si="0"/>
        <v>0</v>
      </c>
      <c r="G37" s="156">
        <f t="shared" si="0"/>
        <v>0</v>
      </c>
      <c r="H37" s="156">
        <f t="shared" si="0"/>
        <v>0</v>
      </c>
      <c r="I37" s="156">
        <f t="shared" si="0"/>
        <v>0</v>
      </c>
      <c r="J37" s="156">
        <f t="shared" si="0"/>
        <v>0</v>
      </c>
      <c r="K37" s="156">
        <f t="shared" si="0"/>
        <v>0</v>
      </c>
      <c r="L37" s="156">
        <f t="shared" si="1"/>
        <v>110000</v>
      </c>
      <c r="M37" s="156">
        <f t="shared" si="1"/>
        <v>0</v>
      </c>
      <c r="N37" s="156">
        <f t="shared" si="1"/>
        <v>0</v>
      </c>
      <c r="O37" s="156">
        <f t="shared" si="1"/>
        <v>0</v>
      </c>
      <c r="P37" s="156">
        <f t="shared" si="1"/>
        <v>0</v>
      </c>
      <c r="Q37" s="156">
        <f t="shared" si="1"/>
        <v>0</v>
      </c>
      <c r="R37" s="156">
        <f t="shared" si="1"/>
        <v>0</v>
      </c>
      <c r="S37" s="156">
        <f t="shared" si="1"/>
        <v>0</v>
      </c>
      <c r="T37" s="159">
        <f t="shared" si="4"/>
        <v>110000</v>
      </c>
      <c r="U37" s="192"/>
      <c r="V37" s="156">
        <v>13</v>
      </c>
      <c r="W37" s="156">
        <f t="shared" si="2"/>
        <v>40000000</v>
      </c>
      <c r="X37" s="156">
        <f t="shared" si="2"/>
        <v>0</v>
      </c>
      <c r="Y37" s="156">
        <f t="shared" si="2"/>
        <v>0</v>
      </c>
      <c r="Z37" s="156">
        <f t="shared" si="2"/>
        <v>0</v>
      </c>
      <c r="AA37" s="156">
        <f t="shared" si="2"/>
        <v>0</v>
      </c>
      <c r="AB37" s="156">
        <f t="shared" si="2"/>
        <v>0</v>
      </c>
      <c r="AC37" s="156">
        <f t="shared" si="2"/>
        <v>0</v>
      </c>
      <c r="AD37" s="156">
        <f t="shared" si="2"/>
        <v>0</v>
      </c>
      <c r="AE37" s="156">
        <f t="shared" si="2"/>
        <v>0</v>
      </c>
      <c r="AF37" s="156">
        <f t="shared" si="2"/>
        <v>0</v>
      </c>
      <c r="AG37" s="156">
        <f t="shared" si="2"/>
        <v>0</v>
      </c>
      <c r="AH37" s="156">
        <f t="shared" si="2"/>
        <v>0</v>
      </c>
      <c r="AI37" s="156">
        <f t="shared" si="2"/>
        <v>0</v>
      </c>
      <c r="AJ37" s="156">
        <f t="shared" si="2"/>
        <v>0</v>
      </c>
      <c r="AK37" s="156">
        <f t="shared" si="2"/>
        <v>0</v>
      </c>
      <c r="AL37" s="156">
        <f t="shared" si="3"/>
        <v>0</v>
      </c>
      <c r="AM37" s="156">
        <f t="shared" si="3"/>
        <v>0</v>
      </c>
      <c r="AN37" s="156">
        <f t="shared" si="3"/>
        <v>0</v>
      </c>
      <c r="AO37" s="159">
        <f t="shared" si="5"/>
        <v>40000000</v>
      </c>
      <c r="AP37" s="220"/>
      <c r="AQ37" s="220"/>
      <c r="AR37" s="220">
        <f t="shared" si="6"/>
        <v>40110000</v>
      </c>
    </row>
    <row r="38" spans="1:44" x14ac:dyDescent="0.25">
      <c r="A38" s="156">
        <v>14</v>
      </c>
      <c r="B38" s="156">
        <f t="shared" si="0"/>
        <v>0</v>
      </c>
      <c r="C38" s="156">
        <f t="shared" si="0"/>
        <v>0</v>
      </c>
      <c r="D38" s="156">
        <f t="shared" si="0"/>
        <v>0</v>
      </c>
      <c r="E38" s="156">
        <f t="shared" si="0"/>
        <v>0</v>
      </c>
      <c r="F38" s="156">
        <f t="shared" si="0"/>
        <v>0</v>
      </c>
      <c r="G38" s="156">
        <f t="shared" si="0"/>
        <v>0</v>
      </c>
      <c r="H38" s="156">
        <f t="shared" si="0"/>
        <v>0</v>
      </c>
      <c r="I38" s="156">
        <f t="shared" si="0"/>
        <v>0</v>
      </c>
      <c r="J38" s="156">
        <f t="shared" si="0"/>
        <v>0</v>
      </c>
      <c r="K38" s="156">
        <f t="shared" si="0"/>
        <v>0</v>
      </c>
      <c r="L38" s="156">
        <f t="shared" si="1"/>
        <v>110000</v>
      </c>
      <c r="M38" s="156">
        <f t="shared" si="1"/>
        <v>0</v>
      </c>
      <c r="N38" s="156">
        <f t="shared" si="1"/>
        <v>0</v>
      </c>
      <c r="O38" s="156">
        <f t="shared" si="1"/>
        <v>0</v>
      </c>
      <c r="P38" s="156">
        <f t="shared" si="1"/>
        <v>0</v>
      </c>
      <c r="Q38" s="156">
        <f t="shared" si="1"/>
        <v>0</v>
      </c>
      <c r="R38" s="156">
        <f t="shared" si="1"/>
        <v>0</v>
      </c>
      <c r="S38" s="156">
        <f t="shared" si="1"/>
        <v>0</v>
      </c>
      <c r="T38" s="159">
        <f t="shared" si="4"/>
        <v>110000</v>
      </c>
      <c r="U38" s="192"/>
      <c r="V38" s="156">
        <v>14</v>
      </c>
      <c r="W38" s="156">
        <f t="shared" si="2"/>
        <v>40000000</v>
      </c>
      <c r="X38" s="156">
        <f t="shared" si="2"/>
        <v>0</v>
      </c>
      <c r="Y38" s="156">
        <f t="shared" si="2"/>
        <v>0</v>
      </c>
      <c r="Z38" s="156">
        <f t="shared" si="2"/>
        <v>0</v>
      </c>
      <c r="AA38" s="156">
        <f t="shared" si="2"/>
        <v>0</v>
      </c>
      <c r="AB38" s="156">
        <f t="shared" si="2"/>
        <v>0</v>
      </c>
      <c r="AC38" s="156">
        <f t="shared" si="2"/>
        <v>0</v>
      </c>
      <c r="AD38" s="156">
        <f t="shared" si="2"/>
        <v>0</v>
      </c>
      <c r="AE38" s="156">
        <f t="shared" si="2"/>
        <v>0</v>
      </c>
      <c r="AF38" s="156">
        <f t="shared" si="2"/>
        <v>0</v>
      </c>
      <c r="AG38" s="156">
        <f t="shared" si="2"/>
        <v>0</v>
      </c>
      <c r="AH38" s="156">
        <f t="shared" si="2"/>
        <v>0</v>
      </c>
      <c r="AI38" s="156">
        <f t="shared" si="2"/>
        <v>0</v>
      </c>
      <c r="AJ38" s="156">
        <f t="shared" si="2"/>
        <v>0</v>
      </c>
      <c r="AK38" s="156">
        <f t="shared" si="2"/>
        <v>0</v>
      </c>
      <c r="AL38" s="156">
        <f t="shared" si="3"/>
        <v>0</v>
      </c>
      <c r="AM38" s="156">
        <f t="shared" si="3"/>
        <v>0</v>
      </c>
      <c r="AN38" s="156">
        <f t="shared" si="3"/>
        <v>0</v>
      </c>
      <c r="AO38" s="159">
        <f t="shared" si="5"/>
        <v>40000000</v>
      </c>
      <c r="AP38" s="220"/>
      <c r="AQ38" s="220"/>
      <c r="AR38" s="220">
        <f t="shared" si="6"/>
        <v>40110000</v>
      </c>
    </row>
    <row r="39" spans="1:44" x14ac:dyDescent="0.25">
      <c r="A39" s="156">
        <v>15</v>
      </c>
      <c r="B39" s="156">
        <f t="shared" si="0"/>
        <v>0</v>
      </c>
      <c r="C39" s="156">
        <f t="shared" si="0"/>
        <v>0</v>
      </c>
      <c r="D39" s="156">
        <f t="shared" si="0"/>
        <v>0</v>
      </c>
      <c r="E39" s="156">
        <f t="shared" si="0"/>
        <v>0</v>
      </c>
      <c r="F39" s="156">
        <f t="shared" si="0"/>
        <v>0</v>
      </c>
      <c r="G39" s="156">
        <f t="shared" si="0"/>
        <v>0</v>
      </c>
      <c r="H39" s="156">
        <f t="shared" si="0"/>
        <v>0</v>
      </c>
      <c r="I39" s="156">
        <f t="shared" si="0"/>
        <v>0</v>
      </c>
      <c r="J39" s="156">
        <f t="shared" si="0"/>
        <v>0</v>
      </c>
      <c r="K39" s="156">
        <f t="shared" si="0"/>
        <v>0</v>
      </c>
      <c r="L39" s="156">
        <f t="shared" si="1"/>
        <v>110000</v>
      </c>
      <c r="M39" s="156">
        <f t="shared" si="1"/>
        <v>0</v>
      </c>
      <c r="N39" s="156">
        <f t="shared" si="1"/>
        <v>0</v>
      </c>
      <c r="O39" s="156">
        <f t="shared" si="1"/>
        <v>0</v>
      </c>
      <c r="P39" s="156">
        <f t="shared" si="1"/>
        <v>0</v>
      </c>
      <c r="Q39" s="156">
        <f t="shared" si="1"/>
        <v>0</v>
      </c>
      <c r="R39" s="156">
        <f t="shared" si="1"/>
        <v>0</v>
      </c>
      <c r="S39" s="156">
        <f t="shared" si="1"/>
        <v>0</v>
      </c>
      <c r="T39" s="159">
        <f t="shared" si="4"/>
        <v>110000</v>
      </c>
      <c r="U39" s="192"/>
      <c r="V39" s="156">
        <v>15</v>
      </c>
      <c r="W39" s="156">
        <f t="shared" si="2"/>
        <v>0</v>
      </c>
      <c r="X39" s="156">
        <f t="shared" si="2"/>
        <v>0</v>
      </c>
      <c r="Y39" s="156">
        <f t="shared" si="2"/>
        <v>0</v>
      </c>
      <c r="Z39" s="156">
        <f t="shared" si="2"/>
        <v>0</v>
      </c>
      <c r="AA39" s="156">
        <f t="shared" si="2"/>
        <v>0</v>
      </c>
      <c r="AB39" s="156">
        <f t="shared" si="2"/>
        <v>0</v>
      </c>
      <c r="AC39" s="156">
        <f t="shared" si="2"/>
        <v>0</v>
      </c>
      <c r="AD39" s="156">
        <f t="shared" si="2"/>
        <v>0</v>
      </c>
      <c r="AE39" s="156">
        <f t="shared" si="2"/>
        <v>0</v>
      </c>
      <c r="AF39" s="156">
        <f t="shared" si="2"/>
        <v>0</v>
      </c>
      <c r="AG39" s="156">
        <f t="shared" si="2"/>
        <v>2000000</v>
      </c>
      <c r="AH39" s="156">
        <f t="shared" si="2"/>
        <v>0</v>
      </c>
      <c r="AI39" s="156">
        <f t="shared" si="2"/>
        <v>0</v>
      </c>
      <c r="AJ39" s="156">
        <f t="shared" si="2"/>
        <v>0</v>
      </c>
      <c r="AK39" s="156">
        <f t="shared" si="2"/>
        <v>0</v>
      </c>
      <c r="AL39" s="156">
        <f t="shared" si="3"/>
        <v>0</v>
      </c>
      <c r="AM39" s="156">
        <f t="shared" si="3"/>
        <v>0</v>
      </c>
      <c r="AN39" s="156">
        <f t="shared" si="3"/>
        <v>0</v>
      </c>
      <c r="AO39" s="159">
        <f t="shared" si="5"/>
        <v>2000000</v>
      </c>
      <c r="AP39" s="220"/>
      <c r="AQ39" s="220"/>
      <c r="AR39" s="220">
        <f t="shared" si="6"/>
        <v>2110000</v>
      </c>
    </row>
    <row r="40" spans="1:44" x14ac:dyDescent="0.25">
      <c r="A40" s="156">
        <v>16</v>
      </c>
      <c r="B40" s="156">
        <f t="shared" si="0"/>
        <v>0</v>
      </c>
      <c r="C40" s="156">
        <f t="shared" si="0"/>
        <v>0</v>
      </c>
      <c r="D40" s="156">
        <f t="shared" si="0"/>
        <v>0</v>
      </c>
      <c r="E40" s="156">
        <f t="shared" si="0"/>
        <v>0</v>
      </c>
      <c r="F40" s="156">
        <f t="shared" si="0"/>
        <v>0</v>
      </c>
      <c r="G40" s="156">
        <f t="shared" si="0"/>
        <v>0</v>
      </c>
      <c r="H40" s="156">
        <f t="shared" si="0"/>
        <v>0</v>
      </c>
      <c r="I40" s="156">
        <f t="shared" si="0"/>
        <v>0</v>
      </c>
      <c r="J40" s="156">
        <f t="shared" si="0"/>
        <v>0</v>
      </c>
      <c r="K40" s="156">
        <f t="shared" si="0"/>
        <v>0</v>
      </c>
      <c r="L40" s="156">
        <f t="shared" si="1"/>
        <v>110000</v>
      </c>
      <c r="M40" s="156">
        <f t="shared" si="1"/>
        <v>0</v>
      </c>
      <c r="N40" s="156">
        <f t="shared" si="1"/>
        <v>0</v>
      </c>
      <c r="O40" s="156">
        <f t="shared" si="1"/>
        <v>0</v>
      </c>
      <c r="P40" s="156">
        <f t="shared" si="1"/>
        <v>0</v>
      </c>
      <c r="Q40" s="156">
        <f t="shared" si="1"/>
        <v>0</v>
      </c>
      <c r="R40" s="156">
        <f t="shared" si="1"/>
        <v>0</v>
      </c>
      <c r="S40" s="156">
        <f t="shared" si="1"/>
        <v>0</v>
      </c>
      <c r="T40" s="159">
        <f t="shared" si="4"/>
        <v>110000</v>
      </c>
      <c r="U40" s="192"/>
      <c r="V40" s="156">
        <v>16</v>
      </c>
      <c r="W40" s="156">
        <f t="shared" si="2"/>
        <v>0</v>
      </c>
      <c r="X40" s="156">
        <f t="shared" si="2"/>
        <v>0</v>
      </c>
      <c r="Y40" s="156">
        <f t="shared" si="2"/>
        <v>0</v>
      </c>
      <c r="Z40" s="156">
        <f t="shared" si="2"/>
        <v>0</v>
      </c>
      <c r="AA40" s="156">
        <f t="shared" si="2"/>
        <v>0</v>
      </c>
      <c r="AB40" s="156">
        <f t="shared" si="2"/>
        <v>0</v>
      </c>
      <c r="AC40" s="156">
        <f t="shared" si="2"/>
        <v>0</v>
      </c>
      <c r="AD40" s="156">
        <f t="shared" si="2"/>
        <v>0</v>
      </c>
      <c r="AE40" s="156">
        <f t="shared" si="2"/>
        <v>0</v>
      </c>
      <c r="AF40" s="156">
        <f t="shared" si="2"/>
        <v>0</v>
      </c>
      <c r="AG40" s="156">
        <f t="shared" si="2"/>
        <v>2000000</v>
      </c>
      <c r="AH40" s="156">
        <f t="shared" si="2"/>
        <v>0</v>
      </c>
      <c r="AI40" s="156">
        <f t="shared" si="2"/>
        <v>0</v>
      </c>
      <c r="AJ40" s="156">
        <f t="shared" si="2"/>
        <v>0</v>
      </c>
      <c r="AK40" s="156">
        <f t="shared" si="2"/>
        <v>0</v>
      </c>
      <c r="AL40" s="156">
        <f t="shared" si="3"/>
        <v>0</v>
      </c>
      <c r="AM40" s="156">
        <f t="shared" si="3"/>
        <v>0</v>
      </c>
      <c r="AN40" s="156">
        <f t="shared" si="3"/>
        <v>0</v>
      </c>
      <c r="AO40" s="159">
        <f t="shared" si="5"/>
        <v>2000000</v>
      </c>
      <c r="AP40" s="220"/>
      <c r="AQ40" s="220"/>
      <c r="AR40" s="220">
        <f t="shared" si="6"/>
        <v>2110000</v>
      </c>
    </row>
    <row r="41" spans="1:44" x14ac:dyDescent="0.25">
      <c r="A41" s="156">
        <v>17</v>
      </c>
      <c r="B41" s="156">
        <f t="shared" ref="B41:Q49" si="7">IF($A41&lt;B$18,0,IF($A41=B$18,B$17,IF($A41&gt;(((B$19-1)*B$20)+B$18),0,IF(ROUND(($A41-B$18)/B$20,0)=ROUND(($A41-B$18)/B$20,1),B$17,0))))</f>
        <v>0</v>
      </c>
      <c r="C41" s="156">
        <f t="shared" si="7"/>
        <v>0</v>
      </c>
      <c r="D41" s="156">
        <f t="shared" si="7"/>
        <v>0</v>
      </c>
      <c r="E41" s="156">
        <f t="shared" si="7"/>
        <v>0</v>
      </c>
      <c r="F41" s="156">
        <f t="shared" si="7"/>
        <v>0</v>
      </c>
      <c r="G41" s="156">
        <f t="shared" si="7"/>
        <v>0</v>
      </c>
      <c r="H41" s="156">
        <f t="shared" si="7"/>
        <v>0</v>
      </c>
      <c r="I41" s="156">
        <f t="shared" si="7"/>
        <v>0</v>
      </c>
      <c r="J41" s="156">
        <f t="shared" si="7"/>
        <v>0</v>
      </c>
      <c r="K41" s="156">
        <f t="shared" si="7"/>
        <v>0</v>
      </c>
      <c r="L41" s="156">
        <f t="shared" si="7"/>
        <v>110000</v>
      </c>
      <c r="M41" s="156">
        <f t="shared" si="7"/>
        <v>0</v>
      </c>
      <c r="N41" s="156">
        <f t="shared" si="7"/>
        <v>0</v>
      </c>
      <c r="O41" s="156">
        <f t="shared" si="7"/>
        <v>0</v>
      </c>
      <c r="P41" s="156">
        <f t="shared" si="7"/>
        <v>0</v>
      </c>
      <c r="Q41" s="156">
        <f t="shared" si="7"/>
        <v>0</v>
      </c>
      <c r="R41" s="156">
        <f t="shared" ref="L41:S49" si="8">IF($A41&lt;R$18,0,IF($A41=R$18,R$17,IF($A41&gt;(((R$19-1)*R$20)+R$18),0,IF(ROUND(($A41-R$18)/R$20,0)=ROUND(($A41-R$18)/R$20,1),R$17,0))))</f>
        <v>0</v>
      </c>
      <c r="S41" s="156">
        <f t="shared" si="8"/>
        <v>0</v>
      </c>
      <c r="T41" s="159">
        <f t="shared" si="4"/>
        <v>110000</v>
      </c>
      <c r="U41" s="192"/>
      <c r="V41" s="156">
        <v>17</v>
      </c>
      <c r="W41" s="156">
        <f t="shared" ref="W41:AL49" si="9">IF($A41&lt;W$18,0,IF($A41=W$18,W$17,IF($A41&gt;(((W$19-1)*W$20)+W$18),0,IF(ROUND(($A41-W$18)/W$20,0)=ROUND(($A41-W$18)/W$20,1),W$17,0))))</f>
        <v>0</v>
      </c>
      <c r="X41" s="156">
        <f t="shared" si="9"/>
        <v>0</v>
      </c>
      <c r="Y41" s="156">
        <f t="shared" si="9"/>
        <v>0</v>
      </c>
      <c r="Z41" s="156">
        <f t="shared" si="9"/>
        <v>0</v>
      </c>
      <c r="AA41" s="156">
        <f t="shared" si="9"/>
        <v>0</v>
      </c>
      <c r="AB41" s="156">
        <f t="shared" si="9"/>
        <v>0</v>
      </c>
      <c r="AC41" s="156">
        <f t="shared" si="9"/>
        <v>0</v>
      </c>
      <c r="AD41" s="156">
        <f t="shared" si="9"/>
        <v>0</v>
      </c>
      <c r="AE41" s="156">
        <f t="shared" si="9"/>
        <v>0</v>
      </c>
      <c r="AF41" s="156">
        <f t="shared" si="9"/>
        <v>0</v>
      </c>
      <c r="AG41" s="156">
        <f t="shared" si="9"/>
        <v>2000000</v>
      </c>
      <c r="AH41" s="156">
        <f t="shared" si="9"/>
        <v>0</v>
      </c>
      <c r="AI41" s="156">
        <f t="shared" si="9"/>
        <v>0</v>
      </c>
      <c r="AJ41" s="156">
        <f t="shared" si="9"/>
        <v>0</v>
      </c>
      <c r="AK41" s="156">
        <f t="shared" si="9"/>
        <v>0</v>
      </c>
      <c r="AL41" s="156">
        <f t="shared" si="9"/>
        <v>0</v>
      </c>
      <c r="AM41" s="156">
        <f t="shared" ref="AL41:AN49" si="10">IF($A41&lt;AM$18,0,IF($A41=AM$18,AM$17,IF($A41&gt;(((AM$19-1)*AM$20)+AM$18),0,IF(ROUND(($A41-AM$18)/AM$20,0)=ROUND(($A41-AM$18)/AM$20,1),AM$17,0))))</f>
        <v>0</v>
      </c>
      <c r="AN41" s="156">
        <f t="shared" si="10"/>
        <v>0</v>
      </c>
      <c r="AO41" s="159">
        <f t="shared" si="5"/>
        <v>2000000</v>
      </c>
      <c r="AP41" s="220"/>
      <c r="AQ41" s="220"/>
      <c r="AR41" s="220">
        <f t="shared" si="6"/>
        <v>2110000</v>
      </c>
    </row>
    <row r="42" spans="1:44" x14ac:dyDescent="0.25">
      <c r="A42" s="156">
        <v>18</v>
      </c>
      <c r="B42" s="156">
        <f t="shared" si="7"/>
        <v>0</v>
      </c>
      <c r="C42" s="156">
        <f t="shared" si="7"/>
        <v>0</v>
      </c>
      <c r="D42" s="156">
        <f t="shared" si="7"/>
        <v>0</v>
      </c>
      <c r="E42" s="156">
        <f t="shared" si="7"/>
        <v>0</v>
      </c>
      <c r="F42" s="156">
        <f t="shared" si="7"/>
        <v>0</v>
      </c>
      <c r="G42" s="156">
        <f t="shared" si="7"/>
        <v>0</v>
      </c>
      <c r="H42" s="156">
        <f t="shared" si="7"/>
        <v>0</v>
      </c>
      <c r="I42" s="156">
        <f t="shared" si="7"/>
        <v>0</v>
      </c>
      <c r="J42" s="156">
        <f t="shared" si="7"/>
        <v>0</v>
      </c>
      <c r="K42" s="156">
        <f t="shared" si="7"/>
        <v>0</v>
      </c>
      <c r="L42" s="156">
        <f t="shared" si="8"/>
        <v>110000</v>
      </c>
      <c r="M42" s="156">
        <f t="shared" si="8"/>
        <v>0</v>
      </c>
      <c r="N42" s="156">
        <f t="shared" si="8"/>
        <v>0</v>
      </c>
      <c r="O42" s="156">
        <f t="shared" si="8"/>
        <v>0</v>
      </c>
      <c r="P42" s="156">
        <f t="shared" si="8"/>
        <v>0</v>
      </c>
      <c r="Q42" s="156">
        <f t="shared" si="8"/>
        <v>0</v>
      </c>
      <c r="R42" s="156">
        <f t="shared" si="8"/>
        <v>0</v>
      </c>
      <c r="S42" s="156">
        <f t="shared" si="8"/>
        <v>0</v>
      </c>
      <c r="T42" s="159">
        <f t="shared" si="4"/>
        <v>110000</v>
      </c>
      <c r="U42" s="192"/>
      <c r="V42" s="156">
        <v>18</v>
      </c>
      <c r="W42" s="156">
        <f t="shared" si="9"/>
        <v>0</v>
      </c>
      <c r="X42" s="156">
        <f t="shared" si="9"/>
        <v>0</v>
      </c>
      <c r="Y42" s="156">
        <f t="shared" si="9"/>
        <v>0</v>
      </c>
      <c r="Z42" s="156">
        <f t="shared" si="9"/>
        <v>0</v>
      </c>
      <c r="AA42" s="156">
        <f t="shared" si="9"/>
        <v>0</v>
      </c>
      <c r="AB42" s="156">
        <f t="shared" si="9"/>
        <v>0</v>
      </c>
      <c r="AC42" s="156">
        <f t="shared" si="9"/>
        <v>0</v>
      </c>
      <c r="AD42" s="156">
        <f t="shared" si="9"/>
        <v>0</v>
      </c>
      <c r="AE42" s="156">
        <f t="shared" si="9"/>
        <v>0</v>
      </c>
      <c r="AF42" s="156">
        <f t="shared" si="9"/>
        <v>0</v>
      </c>
      <c r="AG42" s="156">
        <f t="shared" si="9"/>
        <v>2000000</v>
      </c>
      <c r="AH42" s="156">
        <f t="shared" si="9"/>
        <v>0</v>
      </c>
      <c r="AI42" s="156">
        <f t="shared" si="9"/>
        <v>0</v>
      </c>
      <c r="AJ42" s="156">
        <f t="shared" si="9"/>
        <v>0</v>
      </c>
      <c r="AK42" s="156">
        <f t="shared" si="9"/>
        <v>0</v>
      </c>
      <c r="AL42" s="156">
        <f t="shared" si="10"/>
        <v>0</v>
      </c>
      <c r="AM42" s="156">
        <f t="shared" si="10"/>
        <v>0</v>
      </c>
      <c r="AN42" s="156">
        <f t="shared" si="10"/>
        <v>0</v>
      </c>
      <c r="AO42" s="159">
        <f t="shared" si="5"/>
        <v>2000000</v>
      </c>
      <c r="AP42" s="220"/>
      <c r="AQ42" s="220"/>
      <c r="AR42" s="220">
        <f t="shared" si="6"/>
        <v>2110000</v>
      </c>
    </row>
    <row r="43" spans="1:44" x14ac:dyDescent="0.25">
      <c r="A43" s="156">
        <v>19</v>
      </c>
      <c r="B43" s="156">
        <f t="shared" si="7"/>
        <v>0</v>
      </c>
      <c r="C43" s="156">
        <f t="shared" si="7"/>
        <v>0</v>
      </c>
      <c r="D43" s="156">
        <f t="shared" si="7"/>
        <v>0</v>
      </c>
      <c r="E43" s="156">
        <f t="shared" si="7"/>
        <v>0</v>
      </c>
      <c r="F43" s="156">
        <f t="shared" si="7"/>
        <v>0</v>
      </c>
      <c r="G43" s="156">
        <f t="shared" si="7"/>
        <v>0</v>
      </c>
      <c r="H43" s="156">
        <f t="shared" si="7"/>
        <v>0</v>
      </c>
      <c r="I43" s="156">
        <f t="shared" si="7"/>
        <v>0</v>
      </c>
      <c r="J43" s="156">
        <f t="shared" si="7"/>
        <v>0</v>
      </c>
      <c r="K43" s="156">
        <f t="shared" si="7"/>
        <v>0</v>
      </c>
      <c r="L43" s="156">
        <f t="shared" si="8"/>
        <v>110000</v>
      </c>
      <c r="M43" s="156">
        <f t="shared" si="8"/>
        <v>0</v>
      </c>
      <c r="N43" s="156">
        <f t="shared" si="8"/>
        <v>0</v>
      </c>
      <c r="O43" s="156">
        <f t="shared" si="8"/>
        <v>0</v>
      </c>
      <c r="P43" s="156">
        <f t="shared" si="8"/>
        <v>0</v>
      </c>
      <c r="Q43" s="156">
        <f t="shared" si="8"/>
        <v>0</v>
      </c>
      <c r="R43" s="156">
        <f t="shared" si="8"/>
        <v>0</v>
      </c>
      <c r="S43" s="156">
        <f t="shared" si="8"/>
        <v>0</v>
      </c>
      <c r="T43" s="159">
        <f t="shared" si="4"/>
        <v>110000</v>
      </c>
      <c r="U43" s="192"/>
      <c r="V43" s="156">
        <v>19</v>
      </c>
      <c r="W43" s="156">
        <f t="shared" si="9"/>
        <v>0</v>
      </c>
      <c r="X43" s="156">
        <f t="shared" si="9"/>
        <v>0</v>
      </c>
      <c r="Y43" s="156">
        <f t="shared" si="9"/>
        <v>0</v>
      </c>
      <c r="Z43" s="156">
        <f t="shared" si="9"/>
        <v>0</v>
      </c>
      <c r="AA43" s="156">
        <f t="shared" si="9"/>
        <v>0</v>
      </c>
      <c r="AB43" s="156">
        <f t="shared" si="9"/>
        <v>0</v>
      </c>
      <c r="AC43" s="156">
        <f t="shared" si="9"/>
        <v>0</v>
      </c>
      <c r="AD43" s="156">
        <f t="shared" si="9"/>
        <v>0</v>
      </c>
      <c r="AE43" s="156">
        <f t="shared" si="9"/>
        <v>0</v>
      </c>
      <c r="AF43" s="156">
        <f t="shared" si="9"/>
        <v>0</v>
      </c>
      <c r="AG43" s="156">
        <f t="shared" si="9"/>
        <v>2000000</v>
      </c>
      <c r="AH43" s="156">
        <f t="shared" si="9"/>
        <v>0</v>
      </c>
      <c r="AI43" s="156">
        <f t="shared" si="9"/>
        <v>0</v>
      </c>
      <c r="AJ43" s="156">
        <f t="shared" si="9"/>
        <v>0</v>
      </c>
      <c r="AK43" s="156">
        <f t="shared" si="9"/>
        <v>0</v>
      </c>
      <c r="AL43" s="156">
        <f t="shared" si="10"/>
        <v>0</v>
      </c>
      <c r="AM43" s="156">
        <f t="shared" si="10"/>
        <v>0</v>
      </c>
      <c r="AN43" s="156">
        <f t="shared" si="10"/>
        <v>0</v>
      </c>
      <c r="AO43" s="159">
        <f t="shared" si="5"/>
        <v>2000000</v>
      </c>
      <c r="AP43" s="220"/>
      <c r="AQ43" s="220"/>
      <c r="AR43" s="220">
        <f t="shared" si="6"/>
        <v>2110000</v>
      </c>
    </row>
    <row r="44" spans="1:44" x14ac:dyDescent="0.25">
      <c r="A44" s="156">
        <v>20</v>
      </c>
      <c r="B44" s="156">
        <f t="shared" si="7"/>
        <v>0</v>
      </c>
      <c r="C44" s="156">
        <f t="shared" si="7"/>
        <v>0</v>
      </c>
      <c r="D44" s="156">
        <f t="shared" si="7"/>
        <v>0</v>
      </c>
      <c r="E44" s="156">
        <f t="shared" si="7"/>
        <v>0</v>
      </c>
      <c r="F44" s="156">
        <f t="shared" si="7"/>
        <v>0</v>
      </c>
      <c r="G44" s="156">
        <f t="shared" si="7"/>
        <v>0</v>
      </c>
      <c r="H44" s="156">
        <f t="shared" si="7"/>
        <v>0</v>
      </c>
      <c r="I44" s="156">
        <f t="shared" si="7"/>
        <v>0</v>
      </c>
      <c r="J44" s="156">
        <f t="shared" si="7"/>
        <v>0</v>
      </c>
      <c r="K44" s="156">
        <f t="shared" si="7"/>
        <v>0</v>
      </c>
      <c r="L44" s="156">
        <f t="shared" si="8"/>
        <v>110000</v>
      </c>
      <c r="M44" s="156">
        <f t="shared" si="8"/>
        <v>0</v>
      </c>
      <c r="N44" s="156">
        <f t="shared" si="8"/>
        <v>0</v>
      </c>
      <c r="O44" s="156">
        <f t="shared" si="8"/>
        <v>0</v>
      </c>
      <c r="P44" s="156">
        <f t="shared" si="8"/>
        <v>0</v>
      </c>
      <c r="Q44" s="156">
        <f t="shared" si="8"/>
        <v>0</v>
      </c>
      <c r="R44" s="156">
        <f t="shared" si="8"/>
        <v>0</v>
      </c>
      <c r="S44" s="156">
        <f t="shared" si="8"/>
        <v>0</v>
      </c>
      <c r="T44" s="159">
        <f t="shared" si="4"/>
        <v>110000</v>
      </c>
      <c r="U44" s="192"/>
      <c r="V44" s="156">
        <v>20</v>
      </c>
      <c r="W44" s="156">
        <f t="shared" si="9"/>
        <v>0</v>
      </c>
      <c r="X44" s="156">
        <f t="shared" si="9"/>
        <v>0</v>
      </c>
      <c r="Y44" s="156">
        <f t="shared" si="9"/>
        <v>0</v>
      </c>
      <c r="Z44" s="156">
        <f t="shared" si="9"/>
        <v>0</v>
      </c>
      <c r="AA44" s="156">
        <f t="shared" si="9"/>
        <v>0</v>
      </c>
      <c r="AB44" s="156">
        <f t="shared" si="9"/>
        <v>0</v>
      </c>
      <c r="AC44" s="156">
        <f t="shared" si="9"/>
        <v>0</v>
      </c>
      <c r="AD44" s="156">
        <f t="shared" si="9"/>
        <v>0</v>
      </c>
      <c r="AE44" s="156">
        <f t="shared" si="9"/>
        <v>0</v>
      </c>
      <c r="AF44" s="156">
        <f t="shared" si="9"/>
        <v>0</v>
      </c>
      <c r="AG44" s="156">
        <f t="shared" si="9"/>
        <v>2000000</v>
      </c>
      <c r="AH44" s="156">
        <f t="shared" si="9"/>
        <v>0</v>
      </c>
      <c r="AI44" s="156">
        <f t="shared" si="9"/>
        <v>0</v>
      </c>
      <c r="AJ44" s="156">
        <f t="shared" si="9"/>
        <v>0</v>
      </c>
      <c r="AK44" s="156">
        <f t="shared" si="9"/>
        <v>0</v>
      </c>
      <c r="AL44" s="156">
        <f t="shared" si="10"/>
        <v>0</v>
      </c>
      <c r="AM44" s="156">
        <f t="shared" si="10"/>
        <v>0</v>
      </c>
      <c r="AN44" s="156">
        <f t="shared" si="10"/>
        <v>0</v>
      </c>
      <c r="AO44" s="159">
        <f t="shared" si="5"/>
        <v>2000000</v>
      </c>
      <c r="AP44" s="220"/>
      <c r="AQ44" s="220"/>
      <c r="AR44" s="220">
        <f t="shared" si="6"/>
        <v>2110000</v>
      </c>
    </row>
    <row r="45" spans="1:44" x14ac:dyDescent="0.25">
      <c r="A45" s="156">
        <v>21</v>
      </c>
      <c r="B45" s="156">
        <f t="shared" si="7"/>
        <v>0</v>
      </c>
      <c r="C45" s="156">
        <f t="shared" si="7"/>
        <v>0</v>
      </c>
      <c r="D45" s="156">
        <f t="shared" si="7"/>
        <v>0</v>
      </c>
      <c r="E45" s="156">
        <f t="shared" si="7"/>
        <v>0</v>
      </c>
      <c r="F45" s="156">
        <f t="shared" si="7"/>
        <v>0</v>
      </c>
      <c r="G45" s="156">
        <f t="shared" si="7"/>
        <v>0</v>
      </c>
      <c r="H45" s="156">
        <f t="shared" si="7"/>
        <v>0</v>
      </c>
      <c r="I45" s="156">
        <f t="shared" si="7"/>
        <v>0</v>
      </c>
      <c r="J45" s="156">
        <f t="shared" si="7"/>
        <v>0</v>
      </c>
      <c r="K45" s="156">
        <f t="shared" si="7"/>
        <v>0</v>
      </c>
      <c r="L45" s="156">
        <f t="shared" si="8"/>
        <v>110000</v>
      </c>
      <c r="M45" s="156">
        <f t="shared" si="8"/>
        <v>0</v>
      </c>
      <c r="N45" s="156">
        <f t="shared" si="8"/>
        <v>0</v>
      </c>
      <c r="O45" s="156">
        <f t="shared" si="8"/>
        <v>0</v>
      </c>
      <c r="P45" s="156">
        <f t="shared" si="8"/>
        <v>0</v>
      </c>
      <c r="Q45" s="156">
        <f t="shared" si="8"/>
        <v>0</v>
      </c>
      <c r="R45" s="156">
        <f t="shared" si="8"/>
        <v>0</v>
      </c>
      <c r="S45" s="156">
        <f t="shared" si="8"/>
        <v>0</v>
      </c>
      <c r="T45" s="159">
        <f t="shared" si="4"/>
        <v>110000</v>
      </c>
      <c r="U45" s="192"/>
      <c r="V45" s="156">
        <v>21</v>
      </c>
      <c r="W45" s="156">
        <f t="shared" si="9"/>
        <v>0</v>
      </c>
      <c r="X45" s="156">
        <f t="shared" si="9"/>
        <v>0</v>
      </c>
      <c r="Y45" s="156">
        <f t="shared" si="9"/>
        <v>0</v>
      </c>
      <c r="Z45" s="156">
        <f t="shared" si="9"/>
        <v>0</v>
      </c>
      <c r="AA45" s="156">
        <f t="shared" si="9"/>
        <v>0</v>
      </c>
      <c r="AB45" s="156">
        <f t="shared" si="9"/>
        <v>0</v>
      </c>
      <c r="AC45" s="156">
        <f t="shared" si="9"/>
        <v>0</v>
      </c>
      <c r="AD45" s="156">
        <f t="shared" si="9"/>
        <v>0</v>
      </c>
      <c r="AE45" s="156">
        <f t="shared" si="9"/>
        <v>0</v>
      </c>
      <c r="AF45" s="156">
        <f t="shared" si="9"/>
        <v>0</v>
      </c>
      <c r="AG45" s="156">
        <f t="shared" si="9"/>
        <v>2000000</v>
      </c>
      <c r="AH45" s="156">
        <f t="shared" si="9"/>
        <v>0</v>
      </c>
      <c r="AI45" s="156">
        <f t="shared" si="9"/>
        <v>0</v>
      </c>
      <c r="AJ45" s="156">
        <f t="shared" si="9"/>
        <v>0</v>
      </c>
      <c r="AK45" s="156">
        <f t="shared" si="9"/>
        <v>0</v>
      </c>
      <c r="AL45" s="156">
        <f t="shared" si="10"/>
        <v>0</v>
      </c>
      <c r="AM45" s="156">
        <f t="shared" si="10"/>
        <v>0</v>
      </c>
      <c r="AN45" s="156">
        <f t="shared" si="10"/>
        <v>0</v>
      </c>
      <c r="AO45" s="159">
        <f t="shared" si="5"/>
        <v>2000000</v>
      </c>
      <c r="AP45" s="220"/>
      <c r="AQ45" s="220"/>
      <c r="AR45" s="220">
        <f t="shared" si="6"/>
        <v>2110000</v>
      </c>
    </row>
    <row r="46" spans="1:44" x14ac:dyDescent="0.25">
      <c r="A46" s="156">
        <v>22</v>
      </c>
      <c r="B46" s="156">
        <f t="shared" si="7"/>
        <v>0</v>
      </c>
      <c r="C46" s="156">
        <f t="shared" si="7"/>
        <v>0</v>
      </c>
      <c r="D46" s="156">
        <f t="shared" si="7"/>
        <v>0</v>
      </c>
      <c r="E46" s="156">
        <f t="shared" si="7"/>
        <v>0</v>
      </c>
      <c r="F46" s="156">
        <f t="shared" si="7"/>
        <v>0</v>
      </c>
      <c r="G46" s="156">
        <f t="shared" si="7"/>
        <v>0</v>
      </c>
      <c r="H46" s="156">
        <f t="shared" si="7"/>
        <v>0</v>
      </c>
      <c r="I46" s="156">
        <f t="shared" si="7"/>
        <v>0</v>
      </c>
      <c r="J46" s="156">
        <f t="shared" si="7"/>
        <v>0</v>
      </c>
      <c r="K46" s="156">
        <f t="shared" si="7"/>
        <v>0</v>
      </c>
      <c r="L46" s="156">
        <f t="shared" si="8"/>
        <v>110000</v>
      </c>
      <c r="M46" s="156">
        <f t="shared" si="8"/>
        <v>0</v>
      </c>
      <c r="N46" s="156">
        <f t="shared" si="8"/>
        <v>0</v>
      </c>
      <c r="O46" s="156">
        <f t="shared" si="8"/>
        <v>0</v>
      </c>
      <c r="P46" s="156">
        <f t="shared" si="8"/>
        <v>0</v>
      </c>
      <c r="Q46" s="156">
        <f t="shared" si="8"/>
        <v>0</v>
      </c>
      <c r="R46" s="156">
        <f t="shared" si="8"/>
        <v>0</v>
      </c>
      <c r="S46" s="156">
        <f t="shared" si="8"/>
        <v>0</v>
      </c>
      <c r="T46" s="159">
        <f t="shared" si="4"/>
        <v>110000</v>
      </c>
      <c r="U46" s="192"/>
      <c r="V46" s="156">
        <v>22</v>
      </c>
      <c r="W46" s="156">
        <f t="shared" si="9"/>
        <v>0</v>
      </c>
      <c r="X46" s="156">
        <f t="shared" si="9"/>
        <v>0</v>
      </c>
      <c r="Y46" s="156">
        <f t="shared" si="9"/>
        <v>0</v>
      </c>
      <c r="Z46" s="156">
        <f t="shared" si="9"/>
        <v>0</v>
      </c>
      <c r="AA46" s="156">
        <f t="shared" si="9"/>
        <v>0</v>
      </c>
      <c r="AB46" s="156">
        <f t="shared" si="9"/>
        <v>0</v>
      </c>
      <c r="AC46" s="156">
        <f t="shared" si="9"/>
        <v>0</v>
      </c>
      <c r="AD46" s="156">
        <f t="shared" si="9"/>
        <v>0</v>
      </c>
      <c r="AE46" s="156">
        <f t="shared" si="9"/>
        <v>0</v>
      </c>
      <c r="AF46" s="156">
        <f t="shared" si="9"/>
        <v>0</v>
      </c>
      <c r="AG46" s="156">
        <f t="shared" si="9"/>
        <v>2000000</v>
      </c>
      <c r="AH46" s="156">
        <f t="shared" si="9"/>
        <v>0</v>
      </c>
      <c r="AI46" s="156">
        <f t="shared" si="9"/>
        <v>0</v>
      </c>
      <c r="AJ46" s="156">
        <f t="shared" si="9"/>
        <v>0</v>
      </c>
      <c r="AK46" s="156">
        <f t="shared" si="9"/>
        <v>0</v>
      </c>
      <c r="AL46" s="156">
        <f t="shared" si="10"/>
        <v>0</v>
      </c>
      <c r="AM46" s="156">
        <f t="shared" si="10"/>
        <v>0</v>
      </c>
      <c r="AN46" s="156">
        <f t="shared" si="10"/>
        <v>0</v>
      </c>
      <c r="AO46" s="159">
        <f t="shared" si="5"/>
        <v>2000000</v>
      </c>
      <c r="AP46" s="220"/>
      <c r="AQ46" s="220"/>
      <c r="AR46" s="220">
        <f t="shared" si="6"/>
        <v>2110000</v>
      </c>
    </row>
    <row r="47" spans="1:44" x14ac:dyDescent="0.25">
      <c r="A47" s="156">
        <v>23</v>
      </c>
      <c r="B47" s="156">
        <f t="shared" si="7"/>
        <v>0</v>
      </c>
      <c r="C47" s="156">
        <f t="shared" si="7"/>
        <v>0</v>
      </c>
      <c r="D47" s="156">
        <f t="shared" si="7"/>
        <v>0</v>
      </c>
      <c r="E47" s="156">
        <f t="shared" si="7"/>
        <v>0</v>
      </c>
      <c r="F47" s="156">
        <f t="shared" si="7"/>
        <v>0</v>
      </c>
      <c r="G47" s="156">
        <f t="shared" si="7"/>
        <v>0</v>
      </c>
      <c r="H47" s="156">
        <f t="shared" si="7"/>
        <v>0</v>
      </c>
      <c r="I47" s="156">
        <f t="shared" si="7"/>
        <v>0</v>
      </c>
      <c r="J47" s="156">
        <f t="shared" si="7"/>
        <v>0</v>
      </c>
      <c r="K47" s="156">
        <f t="shared" si="7"/>
        <v>0</v>
      </c>
      <c r="L47" s="156">
        <f t="shared" si="8"/>
        <v>110000</v>
      </c>
      <c r="M47" s="156">
        <f t="shared" si="8"/>
        <v>0</v>
      </c>
      <c r="N47" s="156">
        <f t="shared" si="8"/>
        <v>0</v>
      </c>
      <c r="O47" s="156">
        <f t="shared" si="8"/>
        <v>0</v>
      </c>
      <c r="P47" s="156">
        <f t="shared" si="8"/>
        <v>0</v>
      </c>
      <c r="Q47" s="156">
        <f t="shared" si="8"/>
        <v>0</v>
      </c>
      <c r="R47" s="156">
        <f t="shared" si="8"/>
        <v>0</v>
      </c>
      <c r="S47" s="156">
        <f t="shared" si="8"/>
        <v>0</v>
      </c>
      <c r="T47" s="159">
        <f t="shared" si="4"/>
        <v>110000</v>
      </c>
      <c r="U47" s="192"/>
      <c r="V47" s="156">
        <v>23</v>
      </c>
      <c r="W47" s="156">
        <f t="shared" si="9"/>
        <v>0</v>
      </c>
      <c r="X47" s="156">
        <f t="shared" si="9"/>
        <v>0</v>
      </c>
      <c r="Y47" s="156">
        <f t="shared" si="9"/>
        <v>0</v>
      </c>
      <c r="Z47" s="156">
        <f t="shared" si="9"/>
        <v>0</v>
      </c>
      <c r="AA47" s="156">
        <f t="shared" si="9"/>
        <v>0</v>
      </c>
      <c r="AB47" s="156">
        <f t="shared" si="9"/>
        <v>0</v>
      </c>
      <c r="AC47" s="156">
        <f t="shared" si="9"/>
        <v>0</v>
      </c>
      <c r="AD47" s="156">
        <f t="shared" si="9"/>
        <v>0</v>
      </c>
      <c r="AE47" s="156">
        <f t="shared" si="9"/>
        <v>0</v>
      </c>
      <c r="AF47" s="156">
        <f t="shared" si="9"/>
        <v>0</v>
      </c>
      <c r="AG47" s="156">
        <f t="shared" si="9"/>
        <v>2000000</v>
      </c>
      <c r="AH47" s="156">
        <f t="shared" si="9"/>
        <v>0</v>
      </c>
      <c r="AI47" s="156">
        <f t="shared" si="9"/>
        <v>0</v>
      </c>
      <c r="AJ47" s="156">
        <f t="shared" si="9"/>
        <v>0</v>
      </c>
      <c r="AK47" s="156">
        <f t="shared" si="9"/>
        <v>0</v>
      </c>
      <c r="AL47" s="156">
        <f t="shared" si="10"/>
        <v>0</v>
      </c>
      <c r="AM47" s="156">
        <f t="shared" si="10"/>
        <v>0</v>
      </c>
      <c r="AN47" s="156">
        <f t="shared" si="10"/>
        <v>0</v>
      </c>
      <c r="AO47" s="159">
        <f t="shared" si="5"/>
        <v>2000000</v>
      </c>
      <c r="AP47" s="220"/>
      <c r="AQ47" s="220"/>
      <c r="AR47" s="220">
        <f t="shared" si="6"/>
        <v>2110000</v>
      </c>
    </row>
    <row r="48" spans="1:44" x14ac:dyDescent="0.25">
      <c r="A48" s="156">
        <v>24</v>
      </c>
      <c r="B48" s="156">
        <f t="shared" si="7"/>
        <v>0</v>
      </c>
      <c r="C48" s="156">
        <f t="shared" si="7"/>
        <v>0</v>
      </c>
      <c r="D48" s="156">
        <f t="shared" si="7"/>
        <v>0</v>
      </c>
      <c r="E48" s="156">
        <f t="shared" si="7"/>
        <v>0</v>
      </c>
      <c r="F48" s="156">
        <f t="shared" si="7"/>
        <v>0</v>
      </c>
      <c r="G48" s="156">
        <f t="shared" si="7"/>
        <v>0</v>
      </c>
      <c r="H48" s="156">
        <f t="shared" si="7"/>
        <v>0</v>
      </c>
      <c r="I48" s="156">
        <f t="shared" si="7"/>
        <v>0</v>
      </c>
      <c r="J48" s="156">
        <f t="shared" si="7"/>
        <v>0</v>
      </c>
      <c r="K48" s="156">
        <f t="shared" si="7"/>
        <v>0</v>
      </c>
      <c r="L48" s="156">
        <f t="shared" si="8"/>
        <v>110000</v>
      </c>
      <c r="M48" s="156">
        <f t="shared" si="8"/>
        <v>0</v>
      </c>
      <c r="N48" s="156">
        <f t="shared" si="8"/>
        <v>0</v>
      </c>
      <c r="O48" s="156">
        <f t="shared" si="8"/>
        <v>0</v>
      </c>
      <c r="P48" s="156">
        <f t="shared" si="8"/>
        <v>0</v>
      </c>
      <c r="Q48" s="156">
        <f t="shared" si="8"/>
        <v>0</v>
      </c>
      <c r="R48" s="156">
        <f t="shared" si="8"/>
        <v>0</v>
      </c>
      <c r="S48" s="156">
        <f t="shared" si="8"/>
        <v>0</v>
      </c>
      <c r="T48" s="159">
        <f t="shared" si="4"/>
        <v>110000</v>
      </c>
      <c r="U48" s="192"/>
      <c r="V48" s="156">
        <v>24</v>
      </c>
      <c r="W48" s="156">
        <f t="shared" si="9"/>
        <v>0</v>
      </c>
      <c r="X48" s="156">
        <f t="shared" si="9"/>
        <v>0</v>
      </c>
      <c r="Y48" s="156">
        <f t="shared" si="9"/>
        <v>0</v>
      </c>
      <c r="Z48" s="156">
        <f t="shared" si="9"/>
        <v>0</v>
      </c>
      <c r="AA48" s="156">
        <f t="shared" si="9"/>
        <v>0</v>
      </c>
      <c r="AB48" s="156">
        <f t="shared" si="9"/>
        <v>0</v>
      </c>
      <c r="AC48" s="156">
        <f t="shared" si="9"/>
        <v>0</v>
      </c>
      <c r="AD48" s="156">
        <f t="shared" si="9"/>
        <v>0</v>
      </c>
      <c r="AE48" s="156">
        <f t="shared" si="9"/>
        <v>0</v>
      </c>
      <c r="AF48" s="156">
        <f t="shared" si="9"/>
        <v>0</v>
      </c>
      <c r="AG48" s="156">
        <f t="shared" si="9"/>
        <v>2000000</v>
      </c>
      <c r="AH48" s="156">
        <f t="shared" si="9"/>
        <v>0</v>
      </c>
      <c r="AI48" s="156">
        <f t="shared" si="9"/>
        <v>0</v>
      </c>
      <c r="AJ48" s="156">
        <f t="shared" si="9"/>
        <v>0</v>
      </c>
      <c r="AK48" s="156">
        <f t="shared" si="9"/>
        <v>0</v>
      </c>
      <c r="AL48" s="156">
        <f t="shared" si="10"/>
        <v>0</v>
      </c>
      <c r="AM48" s="156">
        <f t="shared" si="10"/>
        <v>0</v>
      </c>
      <c r="AN48" s="156">
        <f t="shared" si="10"/>
        <v>0</v>
      </c>
      <c r="AO48" s="159">
        <f t="shared" si="5"/>
        <v>2000000</v>
      </c>
      <c r="AP48" s="220"/>
      <c r="AQ48" s="220"/>
      <c r="AR48" s="220">
        <f t="shared" si="6"/>
        <v>2110000</v>
      </c>
    </row>
    <row r="49" spans="1:44" x14ac:dyDescent="0.25">
      <c r="A49" s="156">
        <v>25</v>
      </c>
      <c r="B49" s="156">
        <f t="shared" si="7"/>
        <v>0</v>
      </c>
      <c r="C49" s="156">
        <f t="shared" si="7"/>
        <v>0</v>
      </c>
      <c r="D49" s="156">
        <f t="shared" si="7"/>
        <v>0</v>
      </c>
      <c r="E49" s="156">
        <f t="shared" si="7"/>
        <v>0</v>
      </c>
      <c r="F49" s="156">
        <f t="shared" si="7"/>
        <v>0</v>
      </c>
      <c r="G49" s="156">
        <f t="shared" si="7"/>
        <v>0</v>
      </c>
      <c r="H49" s="156">
        <f t="shared" si="7"/>
        <v>0</v>
      </c>
      <c r="I49" s="156">
        <f t="shared" si="7"/>
        <v>0</v>
      </c>
      <c r="J49" s="156">
        <f t="shared" si="7"/>
        <v>0</v>
      </c>
      <c r="K49" s="156">
        <f t="shared" si="7"/>
        <v>0</v>
      </c>
      <c r="L49" s="156">
        <f t="shared" si="8"/>
        <v>110000</v>
      </c>
      <c r="M49" s="156">
        <f t="shared" si="8"/>
        <v>0</v>
      </c>
      <c r="N49" s="156">
        <f t="shared" si="8"/>
        <v>0</v>
      </c>
      <c r="O49" s="156">
        <f t="shared" si="8"/>
        <v>0</v>
      </c>
      <c r="P49" s="156">
        <f t="shared" si="8"/>
        <v>0</v>
      </c>
      <c r="Q49" s="156">
        <f t="shared" si="8"/>
        <v>0</v>
      </c>
      <c r="R49" s="156">
        <f t="shared" si="8"/>
        <v>0</v>
      </c>
      <c r="S49" s="156">
        <f t="shared" si="8"/>
        <v>0</v>
      </c>
      <c r="T49" s="159">
        <f t="shared" si="4"/>
        <v>110000</v>
      </c>
      <c r="U49" s="192"/>
      <c r="V49" s="156">
        <v>25</v>
      </c>
      <c r="W49" s="156">
        <f t="shared" si="9"/>
        <v>0</v>
      </c>
      <c r="X49" s="156">
        <f t="shared" si="9"/>
        <v>0</v>
      </c>
      <c r="Y49" s="156">
        <f t="shared" si="9"/>
        <v>0</v>
      </c>
      <c r="Z49" s="156">
        <f t="shared" si="9"/>
        <v>0</v>
      </c>
      <c r="AA49" s="156">
        <f t="shared" si="9"/>
        <v>0</v>
      </c>
      <c r="AB49" s="156">
        <f t="shared" si="9"/>
        <v>0</v>
      </c>
      <c r="AC49" s="156">
        <f t="shared" si="9"/>
        <v>0</v>
      </c>
      <c r="AD49" s="156">
        <f t="shared" si="9"/>
        <v>0</v>
      </c>
      <c r="AE49" s="156">
        <f t="shared" si="9"/>
        <v>0</v>
      </c>
      <c r="AF49" s="156">
        <f t="shared" si="9"/>
        <v>0</v>
      </c>
      <c r="AG49" s="156">
        <f t="shared" si="9"/>
        <v>2000000</v>
      </c>
      <c r="AH49" s="156">
        <f t="shared" si="9"/>
        <v>0</v>
      </c>
      <c r="AI49" s="156">
        <f t="shared" si="9"/>
        <v>0</v>
      </c>
      <c r="AJ49" s="156">
        <f t="shared" si="9"/>
        <v>0</v>
      </c>
      <c r="AK49" s="156">
        <f t="shared" si="9"/>
        <v>0</v>
      </c>
      <c r="AL49" s="156">
        <f t="shared" si="10"/>
        <v>0</v>
      </c>
      <c r="AM49" s="156">
        <f t="shared" si="10"/>
        <v>0</v>
      </c>
      <c r="AN49" s="156">
        <f t="shared" si="10"/>
        <v>0</v>
      </c>
      <c r="AO49" s="159">
        <f t="shared" si="5"/>
        <v>2000000</v>
      </c>
      <c r="AP49" s="220"/>
      <c r="AQ49" s="220"/>
      <c r="AR49" s="220">
        <f t="shared" si="6"/>
        <v>2110000</v>
      </c>
    </row>
    <row r="50" spans="1:44" ht="15.75" thickBot="1" x14ac:dyDescent="0.3">
      <c r="A50" s="155"/>
      <c r="B50" s="156"/>
      <c r="C50" s="156"/>
      <c r="D50" s="156"/>
      <c r="E50" s="156"/>
      <c r="F50" s="156"/>
      <c r="G50" s="156"/>
      <c r="H50" s="156"/>
      <c r="I50" s="156"/>
      <c r="J50" s="156"/>
      <c r="K50" s="156"/>
      <c r="L50" s="156"/>
      <c r="M50" s="156"/>
      <c r="N50" s="156"/>
      <c r="O50" s="156"/>
      <c r="P50" s="156"/>
      <c r="Q50" s="156"/>
      <c r="R50" s="156"/>
      <c r="S50" s="156"/>
      <c r="T50" s="159">
        <f>SUM(T25:T49)</f>
        <v>2325000</v>
      </c>
      <c r="U50" s="192"/>
      <c r="V50" s="155"/>
      <c r="W50" s="156"/>
      <c r="X50" s="156"/>
      <c r="Y50" s="156"/>
      <c r="Z50" s="156"/>
      <c r="AA50" s="156"/>
      <c r="AB50" s="156"/>
      <c r="AC50" s="156"/>
      <c r="AD50" s="156"/>
      <c r="AE50" s="156"/>
      <c r="AF50" s="156"/>
      <c r="AG50" s="156"/>
      <c r="AH50" s="156"/>
      <c r="AI50" s="156"/>
      <c r="AJ50" s="156"/>
      <c r="AK50" s="156"/>
      <c r="AL50" s="156"/>
      <c r="AM50" s="156"/>
      <c r="AN50" s="156"/>
      <c r="AO50" s="159">
        <f>SUM(AO25:AO49)</f>
        <v>222000000</v>
      </c>
      <c r="AP50" s="220"/>
      <c r="AQ50" s="220"/>
      <c r="AR50" s="220">
        <f>SUM(AR25:AR49)</f>
        <v>224325000</v>
      </c>
    </row>
    <row r="51" spans="1:44" ht="15" customHeight="1" x14ac:dyDescent="0.25">
      <c r="R51" s="273" t="s">
        <v>32</v>
      </c>
      <c r="S51" s="188">
        <v>7.0000000000000007E-2</v>
      </c>
      <c r="T51" s="184">
        <f>NPV(S51,T25:T49)</f>
        <v>933377.36755236308</v>
      </c>
      <c r="U51" s="154"/>
      <c r="AM51" s="273" t="s">
        <v>32</v>
      </c>
      <c r="AN51" s="180">
        <v>7.0000000000000007E-2</v>
      </c>
      <c r="AO51" s="160">
        <f>NPV(AN51,AO25:AO49)</f>
        <v>95025659.85232991</v>
      </c>
      <c r="AP51" s="286" t="s">
        <v>32</v>
      </c>
      <c r="AQ51" s="221">
        <v>7.0000000000000007E-2</v>
      </c>
      <c r="AR51" s="222">
        <f>NPV(AQ51,AR25:AR49)</f>
        <v>95959037.21988225</v>
      </c>
    </row>
    <row r="52" spans="1:44" x14ac:dyDescent="0.25">
      <c r="R52" s="274"/>
      <c r="S52" s="185"/>
      <c r="T52" s="186"/>
      <c r="U52" s="154"/>
      <c r="AM52" s="274"/>
      <c r="AN52" s="181"/>
      <c r="AO52" s="161"/>
      <c r="AP52" s="287"/>
      <c r="AQ52" s="223"/>
      <c r="AR52" s="224"/>
    </row>
    <row r="53" spans="1:44" x14ac:dyDescent="0.25">
      <c r="R53" s="274"/>
      <c r="S53" s="189">
        <v>0.04</v>
      </c>
      <c r="T53" s="186">
        <f>NPV(S53,T25:T49)</f>
        <v>1340023.89566522</v>
      </c>
      <c r="U53" s="154"/>
      <c r="AM53" s="274"/>
      <c r="AN53" s="182">
        <v>0.04</v>
      </c>
      <c r="AO53" s="161">
        <f>NPV(AN53,AO25:AO49)</f>
        <v>135229566.78541675</v>
      </c>
      <c r="AP53" s="287"/>
      <c r="AQ53" s="225">
        <v>0.04</v>
      </c>
      <c r="AR53" s="224">
        <f>NPV(AQ53,AR25:AR49)</f>
        <v>136569590.68108192</v>
      </c>
    </row>
    <row r="54" spans="1:44" x14ac:dyDescent="0.25">
      <c r="R54" s="274"/>
      <c r="S54" s="185"/>
      <c r="T54" s="186"/>
      <c r="U54" s="154"/>
      <c r="AM54" s="274"/>
      <c r="AN54" s="181"/>
      <c r="AO54" s="161"/>
      <c r="AP54" s="287"/>
      <c r="AQ54" s="223"/>
      <c r="AR54" s="224"/>
    </row>
    <row r="55" spans="1:44" ht="15.75" thickBot="1" x14ac:dyDescent="0.3">
      <c r="R55" s="275"/>
      <c r="S55" s="190">
        <v>0</v>
      </c>
      <c r="T55" s="187">
        <f>NPV(S55,T25:T49)</f>
        <v>2325000</v>
      </c>
      <c r="U55" s="154"/>
      <c r="AM55" s="275"/>
      <c r="AN55" s="183">
        <v>0</v>
      </c>
      <c r="AO55" s="179">
        <f>NPV(AN55,AO25:AO49)</f>
        <v>222000000</v>
      </c>
      <c r="AP55" s="288"/>
      <c r="AQ55" s="226">
        <v>0</v>
      </c>
      <c r="AR55" s="227">
        <f>NPV(AQ55,AR25:AR49)</f>
        <v>224325000</v>
      </c>
    </row>
    <row r="56" spans="1:44" x14ac:dyDescent="0.25">
      <c r="U56" s="167"/>
    </row>
  </sheetData>
  <mergeCells count="25">
    <mergeCell ref="AP51:AP55"/>
    <mergeCell ref="R51:R55"/>
    <mergeCell ref="AM51:AM55"/>
    <mergeCell ref="AK14:AL14"/>
    <mergeCell ref="AM14:AN14"/>
    <mergeCell ref="W14:Y14"/>
    <mergeCell ref="Z14:AB14"/>
    <mergeCell ref="AC14:AD14"/>
    <mergeCell ref="AE14:AF14"/>
    <mergeCell ref="AG14:AH14"/>
    <mergeCell ref="AI14:AJ14"/>
    <mergeCell ref="A13:S13"/>
    <mergeCell ref="B14:D14"/>
    <mergeCell ref="E14:G14"/>
    <mergeCell ref="H14:I14"/>
    <mergeCell ref="J14:K14"/>
    <mergeCell ref="L14:M14"/>
    <mergeCell ref="N14:O14"/>
    <mergeCell ref="P14:Q14"/>
    <mergeCell ref="R14:S14"/>
    <mergeCell ref="B1:H1"/>
    <mergeCell ref="J1:P1"/>
    <mergeCell ref="B2:H2"/>
    <mergeCell ref="W9:AH9"/>
    <mergeCell ref="H10:P10"/>
  </mergeCells>
  <pageMargins left="0.7" right="0.7" top="0.75" bottom="0.75" header="0.3" footer="0.3"/>
  <pageSetup paperSize="512" orientation="landscape"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0778E-AA6E-4F90-B43E-12F0ECC94AC9}">
  <dimension ref="A1:BM58"/>
  <sheetViews>
    <sheetView topLeftCell="AO25" zoomScaleNormal="100" workbookViewId="0">
      <selection activeCell="M16" sqref="M16"/>
    </sheetView>
  </sheetViews>
  <sheetFormatPr defaultRowHeight="15" x14ac:dyDescent="0.25"/>
  <cols>
    <col min="1" max="1" width="22.7109375" style="134" customWidth="1"/>
    <col min="2" max="2" width="21.5703125" style="134" customWidth="1"/>
    <col min="3" max="4" width="9.140625" style="134"/>
    <col min="5" max="5" width="9.85546875" style="134" bestFit="1" customWidth="1"/>
    <col min="6" max="7" width="9.140625" style="134"/>
    <col min="8" max="8" width="9.85546875" style="134" bestFit="1" customWidth="1"/>
    <col min="9" max="9" width="9.140625" style="134"/>
    <col min="10" max="10" width="17.28515625" style="134" bestFit="1" customWidth="1"/>
    <col min="11" max="11" width="16.42578125" style="134" bestFit="1" customWidth="1"/>
    <col min="12" max="18" width="9.140625" style="134"/>
    <col min="19" max="19" width="9.28515625" style="134" bestFit="1" customWidth="1"/>
    <col min="20" max="20" width="14.28515625" style="134" bestFit="1" customWidth="1"/>
    <col min="21" max="21" width="5.7109375" style="134" customWidth="1"/>
    <col min="22" max="22" width="22.7109375" style="134" customWidth="1"/>
    <col min="23" max="23" width="10.85546875" style="134" bestFit="1" customWidth="1"/>
    <col min="24" max="25" width="9.140625" style="134"/>
    <col min="26" max="26" width="9.85546875" style="134" bestFit="1" customWidth="1"/>
    <col min="27" max="28" width="9.140625" style="134"/>
    <col min="29" max="29" width="9.85546875" style="134" bestFit="1" customWidth="1"/>
    <col min="30" max="30" width="9.140625" style="134"/>
    <col min="31" max="31" width="27.140625" style="134" customWidth="1"/>
    <col min="32" max="32" width="16" style="134" customWidth="1"/>
    <col min="33" max="33" width="20.7109375" style="134" customWidth="1"/>
    <col min="34" max="34" width="11.85546875" style="134" customWidth="1"/>
    <col min="35" max="39" width="9.140625" style="134"/>
    <col min="40" max="40" width="9.28515625" style="134" bestFit="1" customWidth="1"/>
    <col min="41" max="41" width="14.28515625" style="134" bestFit="1" customWidth="1"/>
    <col min="42" max="42" width="5.7109375" style="134" customWidth="1"/>
    <col min="43" max="43" width="22.7109375" style="134" customWidth="1"/>
    <col min="44" max="44" width="15.42578125" style="134" customWidth="1"/>
    <col min="45" max="45" width="11.140625" style="134" customWidth="1"/>
    <col min="46" max="46" width="9.140625" style="134"/>
    <col min="47" max="47" width="9.85546875" style="134" bestFit="1" customWidth="1"/>
    <col min="48" max="48" width="9.7109375" style="134" customWidth="1"/>
    <col min="49" max="49" width="9.140625" style="134"/>
    <col min="50" max="50" width="9.85546875" style="134" bestFit="1" customWidth="1"/>
    <col min="51" max="53" width="9.140625" style="134"/>
    <col min="54" max="54" width="14.140625" style="134" customWidth="1"/>
    <col min="55" max="61" width="9.140625" style="134"/>
    <col min="62" max="62" width="11.85546875" style="134" bestFit="1" customWidth="1"/>
    <col min="63" max="64" width="9.140625" style="134"/>
    <col min="65" max="65" width="13.85546875" style="134" customWidth="1"/>
    <col min="66" max="16384" width="9.140625" style="134"/>
  </cols>
  <sheetData>
    <row r="1" spans="1:65" ht="30" customHeight="1" x14ac:dyDescent="0.25">
      <c r="A1" s="138" t="s">
        <v>0</v>
      </c>
      <c r="B1" s="278" t="s">
        <v>142</v>
      </c>
      <c r="C1" s="279"/>
      <c r="D1" s="279"/>
      <c r="E1" s="279"/>
      <c r="F1" s="279"/>
      <c r="G1" s="279"/>
      <c r="H1" s="279"/>
      <c r="I1" s="135" t="s">
        <v>1</v>
      </c>
      <c r="J1" s="208" t="s">
        <v>144</v>
      </c>
      <c r="K1" s="197"/>
      <c r="L1" s="197"/>
      <c r="M1" s="197"/>
      <c r="N1" s="197"/>
      <c r="O1" s="197"/>
      <c r="P1" s="197"/>
      <c r="Q1" s="197"/>
      <c r="R1" s="197"/>
      <c r="S1" s="197"/>
      <c r="V1" s="138"/>
      <c r="W1" s="278"/>
      <c r="X1" s="279"/>
      <c r="Y1" s="279"/>
      <c r="Z1" s="279"/>
      <c r="AA1" s="279"/>
      <c r="AB1" s="279"/>
      <c r="AC1" s="279"/>
      <c r="AD1" s="135"/>
      <c r="AE1" s="278"/>
      <c r="AF1" s="278"/>
      <c r="AG1" s="278"/>
      <c r="AH1" s="278"/>
      <c r="AI1" s="278"/>
      <c r="AJ1" s="278"/>
      <c r="AK1" s="278"/>
      <c r="AL1" s="197"/>
      <c r="AM1" s="197"/>
      <c r="AN1" s="197"/>
    </row>
    <row r="2" spans="1:65" x14ac:dyDescent="0.25">
      <c r="A2" s="135" t="s">
        <v>2</v>
      </c>
      <c r="B2" s="285"/>
      <c r="C2" s="285"/>
      <c r="D2" s="285"/>
      <c r="E2" s="285"/>
      <c r="F2" s="285"/>
      <c r="G2" s="285"/>
      <c r="H2" s="285"/>
      <c r="I2" s="153"/>
      <c r="J2" s="153"/>
      <c r="K2" s="153"/>
      <c r="L2" s="153"/>
      <c r="M2" s="153"/>
      <c r="V2" s="135"/>
      <c r="W2" s="285"/>
      <c r="X2" s="285"/>
      <c r="Y2" s="285"/>
      <c r="Z2" s="285"/>
      <c r="AA2" s="285"/>
      <c r="AB2" s="285"/>
      <c r="AC2" s="285"/>
      <c r="AD2" s="153"/>
      <c r="AE2" s="153"/>
      <c r="AF2" s="153"/>
      <c r="AG2" s="153"/>
      <c r="AH2" s="153"/>
    </row>
    <row r="3" spans="1:65" x14ac:dyDescent="0.25">
      <c r="A3" s="135"/>
      <c r="B3" s="152"/>
      <c r="C3" s="152"/>
      <c r="D3" s="152"/>
      <c r="E3" s="152"/>
      <c r="F3" s="152"/>
      <c r="G3" s="152"/>
      <c r="H3" s="152"/>
      <c r="I3" s="152"/>
      <c r="J3" s="152"/>
      <c r="K3" s="152"/>
      <c r="L3" s="152"/>
      <c r="M3" s="152"/>
      <c r="V3" s="135"/>
      <c r="W3" s="152"/>
      <c r="X3" s="152"/>
      <c r="Y3" s="152"/>
      <c r="Z3" s="152"/>
      <c r="AA3" s="152"/>
      <c r="AB3" s="152"/>
      <c r="AC3" s="152"/>
      <c r="AD3" s="152"/>
      <c r="AE3" s="152"/>
      <c r="AF3" s="152"/>
      <c r="AG3" s="152"/>
      <c r="AH3" s="152"/>
    </row>
    <row r="4" spans="1:65" x14ac:dyDescent="0.25">
      <c r="A4" s="135" t="s">
        <v>25</v>
      </c>
      <c r="B4" s="135" t="s">
        <v>26</v>
      </c>
      <c r="C4" s="164" t="s">
        <v>29</v>
      </c>
      <c r="D4" s="153"/>
      <c r="E4" s="153"/>
      <c r="F4" s="153"/>
      <c r="G4" s="153"/>
      <c r="H4" s="153"/>
      <c r="I4" s="153"/>
      <c r="J4" s="153"/>
      <c r="K4" s="153"/>
      <c r="L4" s="153"/>
      <c r="M4" s="153"/>
      <c r="N4" s="153"/>
      <c r="V4" s="135"/>
      <c r="W4" s="135"/>
      <c r="X4" s="164"/>
      <c r="Y4" s="153"/>
      <c r="Z4" s="153"/>
      <c r="AA4" s="153"/>
      <c r="AB4" s="153"/>
      <c r="AC4" s="153"/>
      <c r="AD4" s="153"/>
      <c r="AE4" s="153"/>
      <c r="AF4" s="153"/>
      <c r="AG4" s="153"/>
      <c r="AH4" s="153"/>
      <c r="AI4" s="153"/>
    </row>
    <row r="5" spans="1:65" x14ac:dyDescent="0.25">
      <c r="A5" s="135"/>
      <c r="B5" s="135" t="s">
        <v>3</v>
      </c>
      <c r="C5" s="195" t="s">
        <v>27</v>
      </c>
      <c r="D5" s="153"/>
      <c r="E5" s="153"/>
      <c r="F5" s="153"/>
      <c r="G5" s="153"/>
      <c r="H5" s="153"/>
      <c r="I5" s="153"/>
      <c r="J5" s="153"/>
      <c r="K5" s="153"/>
      <c r="L5" s="153"/>
      <c r="M5" s="153"/>
      <c r="V5" s="135"/>
      <c r="W5" s="135"/>
      <c r="X5" s="195"/>
      <c r="Y5" s="153"/>
      <c r="Z5" s="153"/>
      <c r="AA5" s="153"/>
      <c r="AB5" s="153"/>
      <c r="AC5" s="153"/>
      <c r="AD5" s="153"/>
      <c r="AE5" s="153"/>
      <c r="AF5" s="153"/>
      <c r="AG5" s="153"/>
      <c r="AH5" s="153"/>
    </row>
    <row r="6" spans="1:65" ht="15" customHeight="1" x14ac:dyDescent="0.25">
      <c r="C6" s="195" t="s">
        <v>24</v>
      </c>
      <c r="D6" s="165"/>
      <c r="E6" s="165"/>
      <c r="F6" s="165"/>
      <c r="G6" s="165"/>
      <c r="H6" s="165"/>
      <c r="I6" s="165"/>
      <c r="J6" s="165"/>
      <c r="K6" s="165"/>
      <c r="L6" s="165"/>
      <c r="M6" s="165"/>
      <c r="X6" s="195"/>
      <c r="Y6" s="165"/>
      <c r="Z6" s="165"/>
      <c r="AA6" s="165"/>
      <c r="AB6" s="165"/>
      <c r="AC6" s="165"/>
      <c r="AD6" s="165"/>
      <c r="AE6" s="165"/>
      <c r="AF6" s="165"/>
      <c r="AG6" s="165"/>
      <c r="AH6" s="165"/>
    </row>
    <row r="7" spans="1:65" x14ac:dyDescent="0.25">
      <c r="A7" s="136"/>
      <c r="B7" s="168"/>
      <c r="C7" s="195" t="s">
        <v>28</v>
      </c>
      <c r="D7" s="165"/>
      <c r="E7" s="165"/>
      <c r="F7" s="165"/>
      <c r="G7" s="165"/>
      <c r="H7" s="165"/>
      <c r="I7" s="165"/>
      <c r="J7" s="165"/>
      <c r="K7" s="165"/>
      <c r="L7" s="165"/>
      <c r="M7" s="165"/>
      <c r="V7" s="136"/>
      <c r="W7" s="168"/>
      <c r="X7" s="195"/>
      <c r="Y7" s="165"/>
      <c r="Z7" s="165"/>
      <c r="AA7" s="165"/>
      <c r="AB7" s="165"/>
      <c r="AC7" s="165"/>
      <c r="AD7" s="165"/>
      <c r="AE7" s="165"/>
      <c r="AF7" s="165"/>
      <c r="AG7" s="165"/>
      <c r="AH7" s="165"/>
    </row>
    <row r="8" spans="1:65" x14ac:dyDescent="0.25">
      <c r="A8" s="136"/>
      <c r="B8" s="137"/>
      <c r="C8" s="137"/>
      <c r="D8" s="137"/>
      <c r="E8" s="137"/>
      <c r="F8" s="137"/>
      <c r="G8" s="137"/>
      <c r="H8" s="137"/>
      <c r="I8" s="137"/>
      <c r="V8" s="136"/>
      <c r="W8" s="137"/>
      <c r="X8" s="137"/>
      <c r="Y8" s="137"/>
      <c r="Z8" s="137"/>
      <c r="AA8" s="137"/>
      <c r="AB8" s="137"/>
      <c r="AC8" s="137"/>
      <c r="AD8" s="137"/>
    </row>
    <row r="9" spans="1:65" ht="30.75" customHeight="1" thickBot="1" x14ac:dyDescent="0.3">
      <c r="A9" s="138" t="s">
        <v>4</v>
      </c>
      <c r="B9" s="296" t="s">
        <v>598</v>
      </c>
      <c r="C9" s="296"/>
      <c r="D9" s="296"/>
      <c r="E9" s="296"/>
      <c r="F9" s="296"/>
      <c r="G9" s="296"/>
      <c r="H9" s="296"/>
      <c r="I9" s="296"/>
      <c r="J9" s="296"/>
      <c r="K9" s="296"/>
      <c r="L9" s="296"/>
      <c r="M9" s="296"/>
      <c r="N9" s="296"/>
      <c r="O9" s="296"/>
      <c r="P9" s="296"/>
      <c r="V9" s="138" t="s">
        <v>23</v>
      </c>
      <c r="W9" s="162" t="s">
        <v>128</v>
      </c>
      <c r="X9" s="163"/>
      <c r="Y9" s="163"/>
      <c r="Z9" s="163"/>
      <c r="AA9" s="163"/>
      <c r="AB9" s="163"/>
      <c r="AC9" s="163"/>
      <c r="AQ9" s="138" t="s">
        <v>38</v>
      </c>
      <c r="AR9" s="296" t="s">
        <v>372</v>
      </c>
      <c r="AS9" s="296"/>
      <c r="AT9" s="296"/>
      <c r="AU9" s="296"/>
      <c r="AV9" s="296"/>
      <c r="AW9" s="296"/>
      <c r="AX9" s="296"/>
      <c r="AY9" s="296"/>
      <c r="AZ9" s="296"/>
      <c r="BA9" s="296"/>
      <c r="BB9" s="296"/>
      <c r="BC9" s="296"/>
    </row>
    <row r="10" spans="1:65" x14ac:dyDescent="0.25">
      <c r="A10" s="139" t="s">
        <v>5</v>
      </c>
      <c r="B10" s="140">
        <v>15</v>
      </c>
      <c r="C10" s="141"/>
      <c r="E10" s="141"/>
      <c r="F10" s="141"/>
      <c r="G10" s="198" t="s">
        <v>43</v>
      </c>
      <c r="H10" s="295" t="s">
        <v>143</v>
      </c>
      <c r="I10" s="295"/>
      <c r="J10" s="295"/>
      <c r="K10" s="295"/>
      <c r="L10" s="295"/>
      <c r="M10" s="295"/>
      <c r="N10" s="295"/>
      <c r="O10" s="295"/>
      <c r="P10" s="295"/>
      <c r="V10" s="139" t="s">
        <v>5</v>
      </c>
      <c r="W10" s="140">
        <v>75</v>
      </c>
      <c r="X10" s="141"/>
      <c r="Z10" s="141"/>
      <c r="AA10" s="141"/>
      <c r="AB10" s="198" t="s">
        <v>43</v>
      </c>
      <c r="AC10" s="295" t="s">
        <v>130</v>
      </c>
      <c r="AD10" s="295"/>
      <c r="AE10" s="295"/>
      <c r="AF10" s="295"/>
      <c r="AG10" s="295"/>
      <c r="AH10" s="295"/>
      <c r="AI10" s="295"/>
      <c r="AJ10" s="295"/>
      <c r="AK10" s="295"/>
      <c r="AQ10" s="139" t="s">
        <v>5</v>
      </c>
      <c r="AR10" s="140">
        <v>100</v>
      </c>
      <c r="AS10" s="141"/>
      <c r="AT10" s="141"/>
      <c r="AU10" s="141"/>
      <c r="AV10" s="206"/>
      <c r="AW10" s="141"/>
      <c r="AX10" s="141"/>
    </row>
    <row r="11" spans="1:65" x14ac:dyDescent="0.25">
      <c r="A11" s="142" t="s">
        <v>6</v>
      </c>
      <c r="B11" s="143">
        <v>100</v>
      </c>
      <c r="C11" s="136"/>
      <c r="D11" s="141"/>
      <c r="E11" s="141"/>
      <c r="F11" s="141"/>
      <c r="G11" s="141"/>
      <c r="H11" s="141"/>
      <c r="V11" s="142" t="s">
        <v>6</v>
      </c>
      <c r="W11" s="143">
        <v>90</v>
      </c>
      <c r="X11" s="136"/>
      <c r="Y11" s="141"/>
      <c r="Z11" s="141"/>
      <c r="AA11" s="141"/>
      <c r="AB11" s="141"/>
      <c r="AC11" s="141"/>
      <c r="AQ11" s="142" t="s">
        <v>6</v>
      </c>
      <c r="AR11" s="143">
        <v>40</v>
      </c>
      <c r="AS11" s="15" t="s">
        <v>131</v>
      </c>
      <c r="AT11" s="141"/>
      <c r="AU11" s="141"/>
      <c r="AV11" s="141"/>
      <c r="AW11" s="141"/>
      <c r="AX11" s="141"/>
    </row>
    <row r="12" spans="1:65" ht="15.75" thickBot="1" x14ac:dyDescent="0.3">
      <c r="A12" s="144" t="s">
        <v>3</v>
      </c>
      <c r="B12" s="151">
        <f>(B10/100)*(B11/100)</f>
        <v>0.15</v>
      </c>
      <c r="C12" s="146"/>
      <c r="D12" s="141"/>
      <c r="E12" s="141"/>
      <c r="F12" s="141"/>
      <c r="G12" s="141"/>
      <c r="H12" s="141"/>
      <c r="V12" s="144" t="s">
        <v>3</v>
      </c>
      <c r="W12" s="151">
        <f>(W10/100)*(W11/100)</f>
        <v>0.67500000000000004</v>
      </c>
      <c r="X12" s="146"/>
      <c r="Y12" s="141"/>
      <c r="Z12" s="141"/>
      <c r="AA12" s="141"/>
      <c r="AB12" s="141"/>
      <c r="AC12" s="141"/>
      <c r="AQ12" s="144" t="s">
        <v>3</v>
      </c>
      <c r="AR12" s="145">
        <f>(AR10/100)*(AR11/100)</f>
        <v>0.4</v>
      </c>
      <c r="AS12" s="146"/>
      <c r="AT12" s="141"/>
      <c r="AU12" s="141"/>
      <c r="AV12" s="141"/>
      <c r="AW12" s="141"/>
      <c r="AX12" s="141"/>
      <c r="BL12" s="68" t="s">
        <v>3</v>
      </c>
      <c r="BM12" s="245">
        <f>AVERAGE(B12,W12,AR12)</f>
        <v>0.40833333333333338</v>
      </c>
    </row>
    <row r="13" spans="1:65" ht="15.75" thickBot="1" x14ac:dyDescent="0.3">
      <c r="A13" s="289" t="s">
        <v>40</v>
      </c>
      <c r="B13" s="289"/>
      <c r="C13" s="289"/>
      <c r="D13" s="289"/>
      <c r="E13" s="289"/>
      <c r="F13" s="289"/>
      <c r="G13" s="289"/>
      <c r="H13" s="289"/>
      <c r="I13" s="289"/>
      <c r="J13" s="289"/>
      <c r="K13" s="289"/>
      <c r="L13" s="289"/>
      <c r="M13" s="289"/>
      <c r="N13" s="289"/>
      <c r="O13" s="289"/>
      <c r="P13" s="289"/>
      <c r="Q13" s="289"/>
      <c r="R13" s="289"/>
      <c r="S13" s="289"/>
      <c r="V13" s="289" t="s">
        <v>40</v>
      </c>
      <c r="W13" s="289"/>
      <c r="X13" s="289"/>
      <c r="Y13" s="289"/>
      <c r="Z13" s="289"/>
      <c r="AA13" s="289"/>
      <c r="AB13" s="289"/>
      <c r="AC13" s="289"/>
      <c r="AD13" s="289"/>
      <c r="AE13" s="289"/>
      <c r="AF13" s="289"/>
      <c r="AG13" s="289"/>
      <c r="AH13" s="289"/>
      <c r="AI13" s="289"/>
      <c r="AJ13" s="289"/>
      <c r="AK13" s="289"/>
      <c r="AL13" s="289"/>
      <c r="AM13" s="289"/>
      <c r="AN13" s="289"/>
    </row>
    <row r="14" spans="1:65" s="167" customFormat="1" ht="50.1" customHeight="1" x14ac:dyDescent="0.25">
      <c r="A14" s="170" t="s">
        <v>7</v>
      </c>
      <c r="B14" s="277" t="s">
        <v>13</v>
      </c>
      <c r="C14" s="277"/>
      <c r="D14" s="277"/>
      <c r="E14" s="277" t="s">
        <v>14</v>
      </c>
      <c r="F14" s="277"/>
      <c r="G14" s="277"/>
      <c r="H14" s="277" t="s">
        <v>31</v>
      </c>
      <c r="I14" s="277"/>
      <c r="J14" s="277" t="s">
        <v>92</v>
      </c>
      <c r="K14" s="277"/>
      <c r="L14" s="277" t="s">
        <v>30</v>
      </c>
      <c r="M14" s="277"/>
      <c r="N14" s="277" t="s">
        <v>18</v>
      </c>
      <c r="O14" s="277"/>
      <c r="P14" s="277" t="s">
        <v>19</v>
      </c>
      <c r="Q14" s="277"/>
      <c r="R14" s="277" t="s">
        <v>20</v>
      </c>
      <c r="S14" s="280"/>
      <c r="V14" s="170" t="s">
        <v>7</v>
      </c>
      <c r="W14" s="277" t="s">
        <v>13</v>
      </c>
      <c r="X14" s="277"/>
      <c r="Y14" s="277"/>
      <c r="Z14" s="277" t="s">
        <v>14</v>
      </c>
      <c r="AA14" s="277"/>
      <c r="AB14" s="277"/>
      <c r="AC14" s="277" t="s">
        <v>31</v>
      </c>
      <c r="AD14" s="277"/>
      <c r="AE14" s="277" t="s">
        <v>92</v>
      </c>
      <c r="AF14" s="277"/>
      <c r="AG14" s="277" t="s">
        <v>30</v>
      </c>
      <c r="AH14" s="277"/>
      <c r="AI14" s="277" t="s">
        <v>18</v>
      </c>
      <c r="AJ14" s="277"/>
      <c r="AK14" s="277" t="s">
        <v>19</v>
      </c>
      <c r="AL14" s="277"/>
      <c r="AM14" s="277" t="s">
        <v>20</v>
      </c>
      <c r="AN14" s="280"/>
      <c r="AQ14" s="170" t="s">
        <v>7</v>
      </c>
      <c r="AR14" s="271" t="s">
        <v>13</v>
      </c>
      <c r="AS14" s="271"/>
      <c r="AT14" s="271"/>
      <c r="AU14" s="271" t="s">
        <v>14</v>
      </c>
      <c r="AV14" s="271"/>
      <c r="AW14" s="271"/>
      <c r="AX14" s="271" t="s">
        <v>15</v>
      </c>
      <c r="AY14" s="271"/>
      <c r="AZ14" s="271" t="s">
        <v>16</v>
      </c>
      <c r="BA14" s="271"/>
      <c r="BB14" s="271" t="s">
        <v>17</v>
      </c>
      <c r="BC14" s="271"/>
      <c r="BD14" s="271" t="s">
        <v>18</v>
      </c>
      <c r="BE14" s="271"/>
      <c r="BF14" s="271" t="s">
        <v>19</v>
      </c>
      <c r="BG14" s="271"/>
      <c r="BH14" s="271" t="s">
        <v>20</v>
      </c>
      <c r="BI14" s="272"/>
    </row>
    <row r="15" spans="1:65" s="167" customFormat="1" ht="123.75" customHeight="1" x14ac:dyDescent="0.25">
      <c r="A15" s="171" t="s">
        <v>8</v>
      </c>
      <c r="B15" s="150" t="s">
        <v>599</v>
      </c>
      <c r="C15" s="150"/>
      <c r="D15" s="150"/>
      <c r="E15" s="150" t="s">
        <v>602</v>
      </c>
      <c r="F15" s="150"/>
      <c r="G15" s="150"/>
      <c r="H15" s="150"/>
      <c r="I15" s="150"/>
      <c r="J15" s="261"/>
      <c r="K15" s="261"/>
      <c r="L15" s="150"/>
      <c r="M15" s="150"/>
      <c r="N15" s="150"/>
      <c r="O15" s="150"/>
      <c r="P15" s="150"/>
      <c r="Q15" s="150"/>
      <c r="R15" s="150"/>
      <c r="S15" s="172"/>
      <c r="V15" s="171" t="s">
        <v>8</v>
      </c>
      <c r="W15" s="150"/>
      <c r="X15" s="150"/>
      <c r="Y15" s="150"/>
      <c r="Z15" s="150"/>
      <c r="AA15" s="150"/>
      <c r="AB15" s="150"/>
      <c r="AC15" s="150"/>
      <c r="AD15" s="150"/>
      <c r="AE15" s="251" t="s">
        <v>596</v>
      </c>
      <c r="AF15" s="251" t="s">
        <v>595</v>
      </c>
      <c r="AG15" s="150" t="s">
        <v>132</v>
      </c>
      <c r="AH15" s="150"/>
      <c r="AI15" s="150"/>
      <c r="AJ15" s="150"/>
      <c r="AK15" s="150"/>
      <c r="AL15" s="150"/>
      <c r="AM15" s="150"/>
      <c r="AN15" s="172"/>
      <c r="AQ15" s="171" t="s">
        <v>8</v>
      </c>
      <c r="AR15" s="150" t="s">
        <v>133</v>
      </c>
      <c r="AS15" s="150"/>
      <c r="AT15" s="150"/>
      <c r="AU15" s="150"/>
      <c r="AV15" s="150"/>
      <c r="AW15" s="150"/>
      <c r="AX15" s="150"/>
      <c r="AY15" s="150"/>
      <c r="AZ15" s="150"/>
      <c r="BA15" s="150"/>
      <c r="BB15" s="150" t="s">
        <v>374</v>
      </c>
      <c r="BC15" s="150"/>
      <c r="BD15" s="150"/>
      <c r="BE15" s="150"/>
      <c r="BF15" s="150"/>
      <c r="BG15" s="150"/>
      <c r="BH15" s="150"/>
      <c r="BI15" s="172"/>
    </row>
    <row r="16" spans="1:65" s="167" customFormat="1" ht="63.75" x14ac:dyDescent="0.25">
      <c r="A16" s="171" t="s">
        <v>9</v>
      </c>
      <c r="B16" s="256" t="s">
        <v>601</v>
      </c>
      <c r="C16" s="149"/>
      <c r="D16" s="149"/>
      <c r="E16" s="150"/>
      <c r="F16" s="150"/>
      <c r="G16" s="150"/>
      <c r="H16" s="150"/>
      <c r="I16" s="150"/>
      <c r="J16" s="262"/>
      <c r="K16" s="261"/>
      <c r="L16" s="150"/>
      <c r="M16" s="150"/>
      <c r="N16" s="150"/>
      <c r="O16" s="150"/>
      <c r="P16" s="150"/>
      <c r="Q16" s="150"/>
      <c r="R16" s="150"/>
      <c r="S16" s="172"/>
      <c r="V16" s="171" t="s">
        <v>9</v>
      </c>
      <c r="W16" s="149"/>
      <c r="X16" s="149"/>
      <c r="Y16" s="149"/>
      <c r="Z16" s="150"/>
      <c r="AA16" s="150"/>
      <c r="AB16" s="150"/>
      <c r="AC16" s="150"/>
      <c r="AD16" s="150"/>
      <c r="AE16" s="251" t="s">
        <v>369</v>
      </c>
      <c r="AF16" s="251" t="s">
        <v>135</v>
      </c>
      <c r="AG16" s="150" t="s">
        <v>370</v>
      </c>
      <c r="AH16" s="150"/>
      <c r="AI16" s="150"/>
      <c r="AJ16" s="150"/>
      <c r="AK16" s="150"/>
      <c r="AL16" s="150"/>
      <c r="AM16" s="150"/>
      <c r="AN16" s="172"/>
      <c r="AQ16" s="171" t="s">
        <v>9</v>
      </c>
      <c r="AR16" s="149" t="s">
        <v>373</v>
      </c>
      <c r="AS16" s="149"/>
      <c r="AT16" s="149"/>
      <c r="AU16" s="150"/>
      <c r="AV16" s="150"/>
      <c r="AW16" s="150"/>
      <c r="AX16" s="150"/>
      <c r="AY16" s="150"/>
      <c r="AZ16" s="150"/>
      <c r="BA16" s="150"/>
      <c r="BB16" s="150"/>
      <c r="BC16" s="150"/>
      <c r="BD16" s="150"/>
      <c r="BE16" s="150"/>
      <c r="BF16" s="150"/>
      <c r="BG16" s="150"/>
      <c r="BH16" s="150"/>
      <c r="BI16" s="172"/>
    </row>
    <row r="17" spans="1:65" s="167" customFormat="1" x14ac:dyDescent="0.25">
      <c r="A17" s="171" t="s">
        <v>10</v>
      </c>
      <c r="B17" s="147">
        <f>700000000/4</f>
        <v>175000000</v>
      </c>
      <c r="C17" s="147"/>
      <c r="D17" s="147"/>
      <c r="E17" s="147"/>
      <c r="F17" s="147"/>
      <c r="G17" s="147"/>
      <c r="H17" s="147"/>
      <c r="I17" s="147"/>
      <c r="J17" s="262"/>
      <c r="K17" s="262"/>
      <c r="L17" s="147"/>
      <c r="M17" s="147"/>
      <c r="N17" s="147"/>
      <c r="O17" s="147"/>
      <c r="P17" s="147"/>
      <c r="Q17" s="147"/>
      <c r="R17" s="147"/>
      <c r="S17" s="173"/>
      <c r="V17" s="171" t="s">
        <v>10</v>
      </c>
      <c r="W17" s="147"/>
      <c r="X17" s="147"/>
      <c r="Y17" s="147"/>
      <c r="Z17" s="147"/>
      <c r="AA17" s="147"/>
      <c r="AB17" s="147"/>
      <c r="AC17" s="147"/>
      <c r="AD17" s="147"/>
      <c r="AE17" s="252"/>
      <c r="AF17" s="252"/>
      <c r="AG17" s="147">
        <v>110000</v>
      </c>
      <c r="AH17" s="147">
        <v>25000</v>
      </c>
      <c r="AI17" s="147"/>
      <c r="AJ17" s="147"/>
      <c r="AK17" s="147"/>
      <c r="AL17" s="147"/>
      <c r="AM17" s="147"/>
      <c r="AN17" s="173"/>
      <c r="AQ17" s="171" t="s">
        <v>10</v>
      </c>
      <c r="AR17" s="147">
        <v>20000000</v>
      </c>
      <c r="AS17" s="147"/>
      <c r="AT17" s="147"/>
      <c r="AU17" s="147"/>
      <c r="AV17" s="147"/>
      <c r="AW17" s="147"/>
      <c r="AX17" s="147"/>
      <c r="AY17" s="147"/>
      <c r="AZ17" s="147"/>
      <c r="BA17" s="147"/>
      <c r="BB17" s="147">
        <v>1000000</v>
      </c>
      <c r="BC17" s="147"/>
      <c r="BD17" s="147"/>
      <c r="BE17" s="147"/>
      <c r="BF17" s="147"/>
      <c r="BG17" s="147"/>
      <c r="BH17" s="147"/>
      <c r="BI17" s="173"/>
    </row>
    <row r="18" spans="1:65" s="167" customFormat="1" x14ac:dyDescent="0.25">
      <c r="A18" s="171" t="s">
        <v>11</v>
      </c>
      <c r="B18" s="148">
        <v>11</v>
      </c>
      <c r="C18" s="148"/>
      <c r="D18" s="148"/>
      <c r="E18" s="148"/>
      <c r="F18" s="148"/>
      <c r="G18" s="148"/>
      <c r="H18" s="148"/>
      <c r="I18" s="148"/>
      <c r="J18" s="263"/>
      <c r="K18" s="263"/>
      <c r="L18" s="148"/>
      <c r="M18" s="148"/>
      <c r="N18" s="148"/>
      <c r="O18" s="148"/>
      <c r="P18" s="148"/>
      <c r="Q18" s="148"/>
      <c r="R18" s="148"/>
      <c r="S18" s="174"/>
      <c r="V18" s="171" t="s">
        <v>11</v>
      </c>
      <c r="W18" s="148"/>
      <c r="X18" s="148"/>
      <c r="Y18" s="148"/>
      <c r="Z18" s="148"/>
      <c r="AA18" s="148"/>
      <c r="AB18" s="148"/>
      <c r="AC18" s="148"/>
      <c r="AD18" s="148"/>
      <c r="AE18" s="253">
        <v>1</v>
      </c>
      <c r="AF18" s="253">
        <v>1</v>
      </c>
      <c r="AG18" s="148">
        <v>6</v>
      </c>
      <c r="AH18" s="148">
        <v>1</v>
      </c>
      <c r="AI18" s="148"/>
      <c r="AJ18" s="148"/>
      <c r="AK18" s="148"/>
      <c r="AL18" s="148"/>
      <c r="AM18" s="148"/>
      <c r="AN18" s="174"/>
      <c r="AQ18" s="171" t="s">
        <v>11</v>
      </c>
      <c r="AR18" s="148">
        <v>10</v>
      </c>
      <c r="AS18" s="148"/>
      <c r="AT18" s="148"/>
      <c r="AU18" s="148"/>
      <c r="AV18" s="148"/>
      <c r="AW18" s="148"/>
      <c r="AX18" s="148"/>
      <c r="AY18" s="148"/>
      <c r="AZ18" s="148"/>
      <c r="BA18" s="148"/>
      <c r="BB18" s="148">
        <v>15</v>
      </c>
      <c r="BC18" s="148"/>
      <c r="BD18" s="148"/>
      <c r="BE18" s="148"/>
      <c r="BF18" s="148"/>
      <c r="BG18" s="148"/>
      <c r="BH18" s="148"/>
      <c r="BI18" s="174"/>
    </row>
    <row r="19" spans="1:65" s="167" customFormat="1" x14ac:dyDescent="0.25">
      <c r="A19" s="171" t="s">
        <v>44</v>
      </c>
      <c r="B19" s="148">
        <v>4</v>
      </c>
      <c r="C19" s="148"/>
      <c r="D19" s="148"/>
      <c r="E19" s="148"/>
      <c r="F19" s="148"/>
      <c r="G19" s="148"/>
      <c r="H19" s="148"/>
      <c r="I19" s="148"/>
      <c r="J19" s="263"/>
      <c r="K19" s="263"/>
      <c r="L19" s="148"/>
      <c r="M19" s="148"/>
      <c r="N19" s="148"/>
      <c r="O19" s="148"/>
      <c r="P19" s="148"/>
      <c r="Q19" s="148"/>
      <c r="R19" s="148"/>
      <c r="S19" s="174"/>
      <c r="V19" s="171" t="s">
        <v>44</v>
      </c>
      <c r="W19" s="148"/>
      <c r="X19" s="148"/>
      <c r="Y19" s="148"/>
      <c r="Z19" s="148"/>
      <c r="AA19" s="148"/>
      <c r="AB19" s="148"/>
      <c r="AC19" s="148"/>
      <c r="AD19" s="148"/>
      <c r="AE19" s="253">
        <v>25</v>
      </c>
      <c r="AF19" s="253">
        <v>1</v>
      </c>
      <c r="AG19" s="148">
        <v>25</v>
      </c>
      <c r="AH19" s="148">
        <v>5</v>
      </c>
      <c r="AI19" s="148"/>
      <c r="AJ19" s="148"/>
      <c r="AK19" s="148"/>
      <c r="AL19" s="148"/>
      <c r="AM19" s="148"/>
      <c r="AN19" s="174"/>
      <c r="AQ19" s="171" t="s">
        <v>44</v>
      </c>
      <c r="AR19" s="148">
        <v>5</v>
      </c>
      <c r="AS19" s="148"/>
      <c r="AT19" s="148"/>
      <c r="AU19" s="148"/>
      <c r="AV19" s="148"/>
      <c r="AW19" s="148"/>
      <c r="AX19" s="148"/>
      <c r="AY19" s="148"/>
      <c r="AZ19" s="148"/>
      <c r="BA19" s="148"/>
      <c r="BB19" s="148">
        <v>11</v>
      </c>
      <c r="BC19" s="148"/>
      <c r="BD19" s="148"/>
      <c r="BE19" s="148"/>
      <c r="BF19" s="148"/>
      <c r="BG19" s="148"/>
      <c r="BH19" s="148"/>
      <c r="BI19" s="174"/>
    </row>
    <row r="20" spans="1:65" s="167" customFormat="1" x14ac:dyDescent="0.25">
      <c r="A20" s="171" t="s">
        <v>42</v>
      </c>
      <c r="B20" s="148">
        <v>1</v>
      </c>
      <c r="C20" s="148"/>
      <c r="D20" s="148"/>
      <c r="E20" s="148"/>
      <c r="F20" s="148"/>
      <c r="G20" s="148"/>
      <c r="H20" s="148"/>
      <c r="I20" s="148"/>
      <c r="J20" s="263"/>
      <c r="K20" s="263"/>
      <c r="L20" s="148"/>
      <c r="M20" s="148"/>
      <c r="N20" s="148"/>
      <c r="O20" s="148"/>
      <c r="P20" s="148"/>
      <c r="Q20" s="148"/>
      <c r="R20" s="148"/>
      <c r="S20" s="174"/>
      <c r="V20" s="171" t="s">
        <v>42</v>
      </c>
      <c r="W20" s="148"/>
      <c r="X20" s="148"/>
      <c r="Y20" s="148"/>
      <c r="Z20" s="148"/>
      <c r="AA20" s="148"/>
      <c r="AB20" s="148"/>
      <c r="AC20" s="148"/>
      <c r="AD20" s="148"/>
      <c r="AE20" s="253">
        <v>1</v>
      </c>
      <c r="AF20" s="253">
        <v>1</v>
      </c>
      <c r="AG20" s="148">
        <v>1</v>
      </c>
      <c r="AH20" s="148">
        <v>1</v>
      </c>
      <c r="AI20" s="148"/>
      <c r="AJ20" s="148"/>
      <c r="AK20" s="148"/>
      <c r="AL20" s="148"/>
      <c r="AM20" s="148"/>
      <c r="AN20" s="174"/>
      <c r="AQ20" s="171" t="s">
        <v>42</v>
      </c>
      <c r="AR20" s="148">
        <v>1</v>
      </c>
      <c r="AS20" s="148"/>
      <c r="AT20" s="148"/>
      <c r="AU20" s="148"/>
      <c r="AV20" s="148"/>
      <c r="AW20" s="148"/>
      <c r="AX20" s="148"/>
      <c r="AY20" s="148"/>
      <c r="AZ20" s="148"/>
      <c r="BA20" s="148"/>
      <c r="BB20" s="148">
        <v>1</v>
      </c>
      <c r="BC20" s="148"/>
      <c r="BD20" s="148"/>
      <c r="BE20" s="148"/>
      <c r="BF20" s="148"/>
      <c r="BG20" s="148"/>
      <c r="BH20" s="148"/>
      <c r="BI20" s="174"/>
    </row>
    <row r="21" spans="1:65" s="167" customFormat="1" ht="60" customHeight="1" thickBot="1" x14ac:dyDescent="0.3">
      <c r="A21" s="175" t="s">
        <v>12</v>
      </c>
      <c r="B21" s="176" t="s">
        <v>600</v>
      </c>
      <c r="C21" s="176"/>
      <c r="D21" s="176"/>
      <c r="E21" s="176"/>
      <c r="F21" s="176"/>
      <c r="G21" s="176"/>
      <c r="H21" s="176"/>
      <c r="I21" s="176"/>
      <c r="J21" s="264"/>
      <c r="K21" s="264"/>
      <c r="L21" s="176"/>
      <c r="M21" s="176"/>
      <c r="N21" s="176"/>
      <c r="O21" s="176"/>
      <c r="P21" s="176"/>
      <c r="Q21" s="176"/>
      <c r="R21" s="176"/>
      <c r="S21" s="177"/>
      <c r="V21" s="175" t="s">
        <v>12</v>
      </c>
      <c r="W21" s="176"/>
      <c r="X21" s="176"/>
      <c r="Y21" s="176"/>
      <c r="Z21" s="176"/>
      <c r="AA21" s="176"/>
      <c r="AB21" s="176"/>
      <c r="AC21" s="176"/>
      <c r="AD21" s="176"/>
      <c r="AE21" s="254" t="s">
        <v>371</v>
      </c>
      <c r="AF21" s="254" t="s">
        <v>138</v>
      </c>
      <c r="AG21" s="176" t="s">
        <v>139</v>
      </c>
      <c r="AH21" s="176" t="s">
        <v>597</v>
      </c>
      <c r="AI21" s="176"/>
      <c r="AJ21" s="176"/>
      <c r="AK21" s="176"/>
      <c r="AL21" s="176"/>
      <c r="AM21" s="176"/>
      <c r="AN21" s="177"/>
      <c r="AQ21" s="175" t="s">
        <v>12</v>
      </c>
      <c r="AR21" s="176" t="s">
        <v>140</v>
      </c>
      <c r="AS21" s="176"/>
      <c r="AT21" s="176"/>
      <c r="AU21" s="176"/>
      <c r="AV21" s="176"/>
      <c r="AW21" s="176"/>
      <c r="AX21" s="176"/>
      <c r="AY21" s="176"/>
      <c r="AZ21" s="176"/>
      <c r="BA21" s="176"/>
      <c r="BB21" s="176" t="s">
        <v>141</v>
      </c>
      <c r="BC21" s="176"/>
      <c r="BD21" s="176"/>
      <c r="BE21" s="176"/>
      <c r="BF21" s="176"/>
      <c r="BG21" s="176"/>
      <c r="BH21" s="176"/>
      <c r="BI21" s="177"/>
    </row>
    <row r="22" spans="1:65" s="167" customFormat="1" ht="15" customHeight="1" x14ac:dyDescent="0.25">
      <c r="A22" s="194"/>
      <c r="B22" s="178"/>
      <c r="C22" s="178"/>
      <c r="D22" s="178"/>
      <c r="E22" s="178"/>
      <c r="F22" s="178"/>
      <c r="G22" s="178"/>
      <c r="H22" s="178"/>
      <c r="I22" s="178"/>
      <c r="J22" s="178"/>
      <c r="K22" s="178"/>
      <c r="L22" s="178"/>
      <c r="M22" s="178"/>
      <c r="N22" s="178"/>
      <c r="O22" s="178"/>
      <c r="P22" s="178"/>
      <c r="Q22" s="178"/>
      <c r="R22" s="178"/>
      <c r="S22" s="178"/>
      <c r="V22" s="194"/>
      <c r="W22" s="178"/>
      <c r="X22" s="178"/>
      <c r="Y22" s="178"/>
      <c r="Z22" s="178"/>
      <c r="AA22" s="178"/>
      <c r="AB22" s="178"/>
      <c r="AC22" s="178"/>
      <c r="AD22" s="178"/>
      <c r="AE22" s="178"/>
      <c r="AF22" s="178"/>
      <c r="AG22" s="178"/>
      <c r="AH22" s="178"/>
      <c r="AI22" s="178"/>
      <c r="AJ22" s="178"/>
      <c r="AK22" s="178"/>
      <c r="AL22" s="178"/>
      <c r="AM22" s="178"/>
      <c r="AN22" s="178"/>
      <c r="AQ22" s="194"/>
      <c r="AR22" s="178"/>
      <c r="AS22" s="178"/>
      <c r="AT22" s="178"/>
      <c r="AU22" s="178"/>
      <c r="AV22" s="178"/>
      <c r="AW22" s="178"/>
      <c r="AX22" s="178"/>
      <c r="AY22" s="178"/>
      <c r="AZ22" s="178"/>
      <c r="BA22" s="178"/>
      <c r="BB22" s="178"/>
      <c r="BC22" s="178"/>
      <c r="BD22" s="178"/>
      <c r="BE22" s="178"/>
      <c r="BF22" s="178"/>
      <c r="BG22" s="178"/>
      <c r="BH22" s="178"/>
      <c r="BI22" s="178"/>
    </row>
    <row r="23" spans="1:65" x14ac:dyDescent="0.25">
      <c r="A23" s="193" t="s">
        <v>39</v>
      </c>
      <c r="B23" s="193"/>
      <c r="C23" s="193"/>
      <c r="D23" s="193"/>
      <c r="E23" s="193"/>
      <c r="F23" s="193"/>
      <c r="G23" s="193"/>
      <c r="H23" s="193"/>
      <c r="I23" s="193"/>
      <c r="J23" s="193"/>
      <c r="K23" s="193"/>
      <c r="L23" s="193"/>
      <c r="M23" s="193"/>
      <c r="N23" s="193"/>
      <c r="O23" s="193"/>
      <c r="P23" s="193"/>
      <c r="Q23" s="193"/>
      <c r="R23" s="193"/>
      <c r="V23" s="193" t="s">
        <v>39</v>
      </c>
      <c r="W23" s="193"/>
      <c r="X23" s="193"/>
      <c r="Y23" s="193"/>
      <c r="Z23" s="193"/>
      <c r="AA23" s="193"/>
      <c r="AB23" s="193"/>
      <c r="AC23" s="193"/>
      <c r="AD23" s="193"/>
      <c r="AE23" s="193"/>
      <c r="AF23" s="193"/>
      <c r="AG23" s="193"/>
      <c r="AH23" s="193"/>
      <c r="AI23" s="193"/>
      <c r="AJ23" s="193"/>
      <c r="AK23" s="193"/>
      <c r="AL23" s="193"/>
      <c r="AM23" s="193"/>
      <c r="AP23" s="167"/>
      <c r="AQ23" s="193" t="s">
        <v>39</v>
      </c>
    </row>
    <row r="24" spans="1:65" x14ac:dyDescent="0.25">
      <c r="A24" s="157" t="s">
        <v>21</v>
      </c>
      <c r="B24" s="155"/>
      <c r="C24" s="155"/>
      <c r="D24" s="155"/>
      <c r="E24" s="155"/>
      <c r="F24" s="155"/>
      <c r="G24" s="155"/>
      <c r="H24" s="155"/>
      <c r="I24" s="155"/>
      <c r="J24" s="155"/>
      <c r="K24" s="155"/>
      <c r="L24" s="155"/>
      <c r="M24" s="155"/>
      <c r="N24" s="155"/>
      <c r="O24" s="155"/>
      <c r="P24" s="155"/>
      <c r="Q24" s="155"/>
      <c r="R24" s="155"/>
      <c r="S24" s="155"/>
      <c r="T24" s="158" t="s">
        <v>22</v>
      </c>
      <c r="U24" s="191"/>
      <c r="V24" s="157" t="s">
        <v>21</v>
      </c>
      <c r="W24" s="155"/>
      <c r="X24" s="155"/>
      <c r="Y24" s="155"/>
      <c r="Z24" s="155"/>
      <c r="AA24" s="155"/>
      <c r="AB24" s="155"/>
      <c r="AC24" s="155"/>
      <c r="AD24" s="155"/>
      <c r="AE24" s="155"/>
      <c r="AF24" s="155"/>
      <c r="AG24" s="155"/>
      <c r="AH24" s="155"/>
      <c r="AI24" s="155"/>
      <c r="AJ24" s="155"/>
      <c r="AK24" s="155"/>
      <c r="AL24" s="155"/>
      <c r="AM24" s="155"/>
      <c r="AN24" s="155"/>
      <c r="AO24" s="158" t="s">
        <v>22</v>
      </c>
      <c r="AP24" s="191"/>
      <c r="AQ24" s="157" t="s">
        <v>21</v>
      </c>
      <c r="AR24" s="166"/>
      <c r="AS24" s="166"/>
      <c r="AT24" s="166"/>
      <c r="AU24" s="166"/>
      <c r="AV24" s="166"/>
      <c r="AW24" s="166"/>
      <c r="AX24" s="166"/>
      <c r="AY24" s="166"/>
      <c r="AZ24" s="166"/>
      <c r="BA24" s="166"/>
      <c r="BB24" s="166"/>
      <c r="BC24" s="166"/>
      <c r="BD24" s="166"/>
      <c r="BE24" s="166"/>
      <c r="BF24" s="166"/>
      <c r="BG24" s="166"/>
      <c r="BH24" s="166"/>
      <c r="BI24" s="166"/>
      <c r="BJ24" s="158" t="s">
        <v>22</v>
      </c>
      <c r="BK24" s="220"/>
      <c r="BL24" s="220"/>
      <c r="BM24" s="228" t="s">
        <v>359</v>
      </c>
    </row>
    <row r="25" spans="1:65" x14ac:dyDescent="0.25">
      <c r="A25" s="156">
        <v>1</v>
      </c>
      <c r="B25" s="156">
        <f t="shared" ref="B25:Q40" si="0">IF($A25&lt;B$18,0,IF($A25=B$18,B$17,IF($A25&gt;(((B$19-1)*B$20)+B$18),0,IF(ROUND(($A25-B$18)/B$20,0)=ROUND(($A25-B$18)/B$20,1),B$17,0))))</f>
        <v>0</v>
      </c>
      <c r="C25" s="156">
        <f t="shared" si="0"/>
        <v>0</v>
      </c>
      <c r="D25" s="156">
        <f t="shared" si="0"/>
        <v>0</v>
      </c>
      <c r="E25" s="156">
        <f t="shared" si="0"/>
        <v>0</v>
      </c>
      <c r="F25" s="156">
        <f t="shared" si="0"/>
        <v>0</v>
      </c>
      <c r="G25" s="156">
        <f t="shared" si="0"/>
        <v>0</v>
      </c>
      <c r="H25" s="156">
        <f t="shared" si="0"/>
        <v>0</v>
      </c>
      <c r="I25" s="156">
        <f t="shared" si="0"/>
        <v>0</v>
      </c>
      <c r="J25" s="156">
        <f t="shared" si="0"/>
        <v>0</v>
      </c>
      <c r="K25" s="156">
        <f t="shared" si="0"/>
        <v>0</v>
      </c>
      <c r="L25" s="156">
        <f t="shared" si="0"/>
        <v>0</v>
      </c>
      <c r="M25" s="156">
        <f t="shared" si="0"/>
        <v>0</v>
      </c>
      <c r="N25" s="156">
        <f t="shared" si="0"/>
        <v>0</v>
      </c>
      <c r="O25" s="156">
        <f t="shared" si="0"/>
        <v>0</v>
      </c>
      <c r="P25" s="156">
        <f t="shared" si="0"/>
        <v>0</v>
      </c>
      <c r="Q25" s="156">
        <f t="shared" si="0"/>
        <v>0</v>
      </c>
      <c r="R25" s="156">
        <f t="shared" ref="L25:S40" si="1">IF($A25&lt;R$18,0,IF($A25=R$18,R$17,IF($A25&gt;(((R$19-1)*R$20)+R$18),0,IF(ROUND(($A25-R$18)/R$20,0)=ROUND(($A25-R$18)/R$20,1),R$17,0))))</f>
        <v>0</v>
      </c>
      <c r="S25" s="156">
        <f t="shared" si="1"/>
        <v>0</v>
      </c>
      <c r="T25" s="159">
        <f>SUM(B25:S25)</f>
        <v>0</v>
      </c>
      <c r="U25" s="192"/>
      <c r="V25" s="156">
        <v>1</v>
      </c>
      <c r="W25" s="156">
        <f t="shared" ref="W25:AL40" si="2">IF($A25&lt;W$18,0,IF($A25=W$18,W$17,IF($A25&gt;(((W$19-1)*W$20)+W$18),0,IF(ROUND(($A25-W$18)/W$20,0)=ROUND(($A25-W$18)/W$20,1),W$17,0))))</f>
        <v>0</v>
      </c>
      <c r="X25" s="156">
        <f t="shared" si="2"/>
        <v>0</v>
      </c>
      <c r="Y25" s="156">
        <f t="shared" si="2"/>
        <v>0</v>
      </c>
      <c r="Z25" s="156">
        <f t="shared" si="2"/>
        <v>0</v>
      </c>
      <c r="AA25" s="156">
        <f t="shared" si="2"/>
        <v>0</v>
      </c>
      <c r="AB25" s="156">
        <f t="shared" si="2"/>
        <v>0</v>
      </c>
      <c r="AC25" s="156">
        <f t="shared" si="2"/>
        <v>0</v>
      </c>
      <c r="AD25" s="156">
        <f t="shared" si="2"/>
        <v>0</v>
      </c>
      <c r="AE25" s="156">
        <f t="shared" si="2"/>
        <v>0</v>
      </c>
      <c r="AF25" s="156">
        <f t="shared" si="2"/>
        <v>0</v>
      </c>
      <c r="AG25" s="156">
        <f t="shared" si="2"/>
        <v>0</v>
      </c>
      <c r="AH25" s="156">
        <f t="shared" si="2"/>
        <v>25000</v>
      </c>
      <c r="AI25" s="156">
        <f t="shared" si="2"/>
        <v>0</v>
      </c>
      <c r="AJ25" s="156">
        <f t="shared" si="2"/>
        <v>0</v>
      </c>
      <c r="AK25" s="156">
        <f t="shared" si="2"/>
        <v>0</v>
      </c>
      <c r="AL25" s="156">
        <f t="shared" si="2"/>
        <v>0</v>
      </c>
      <c r="AM25" s="156">
        <f t="shared" ref="AG25:AN40" si="3">IF($A25&lt;AM$18,0,IF($A25=AM$18,AM$17,IF($A25&gt;(((AM$19-1)*AM$20)+AM$18),0,IF(ROUND(($A25-AM$18)/AM$20,0)=ROUND(($A25-AM$18)/AM$20,1),AM$17,0))))</f>
        <v>0</v>
      </c>
      <c r="AN25" s="156">
        <f t="shared" si="3"/>
        <v>0</v>
      </c>
      <c r="AO25" s="159">
        <f>SUM(W25:AN25)</f>
        <v>25000</v>
      </c>
      <c r="AP25" s="192"/>
      <c r="AQ25" s="156">
        <v>1</v>
      </c>
      <c r="AR25" s="156">
        <f t="shared" ref="AR25:BG40" si="4">IF($A25&lt;AR$18,0,IF($A25=AR$18,AR$17,IF($A25&gt;(((AR$19-1)*AR$20)+AR$18),0,IF(ROUND(($A25-AR$18)/AR$20,0)=ROUND(($A25-AR$18)/AR$20,1),AR$17,0))))</f>
        <v>0</v>
      </c>
      <c r="AS25" s="156">
        <f t="shared" si="4"/>
        <v>0</v>
      </c>
      <c r="AT25" s="156">
        <f t="shared" si="4"/>
        <v>0</v>
      </c>
      <c r="AU25" s="156">
        <f t="shared" si="4"/>
        <v>0</v>
      </c>
      <c r="AV25" s="156">
        <f t="shared" si="4"/>
        <v>0</v>
      </c>
      <c r="AW25" s="156">
        <f t="shared" si="4"/>
        <v>0</v>
      </c>
      <c r="AX25" s="156">
        <f t="shared" si="4"/>
        <v>0</v>
      </c>
      <c r="AY25" s="156">
        <f t="shared" si="4"/>
        <v>0</v>
      </c>
      <c r="AZ25" s="156">
        <f t="shared" si="4"/>
        <v>0</v>
      </c>
      <c r="BA25" s="156">
        <f t="shared" si="4"/>
        <v>0</v>
      </c>
      <c r="BB25" s="156">
        <f t="shared" si="4"/>
        <v>0</v>
      </c>
      <c r="BC25" s="156">
        <f t="shared" si="4"/>
        <v>0</v>
      </c>
      <c r="BD25" s="156">
        <f t="shared" si="4"/>
        <v>0</v>
      </c>
      <c r="BE25" s="156">
        <f t="shared" si="4"/>
        <v>0</v>
      </c>
      <c r="BF25" s="156">
        <f t="shared" si="4"/>
        <v>0</v>
      </c>
      <c r="BG25" s="156">
        <f t="shared" si="4"/>
        <v>0</v>
      </c>
      <c r="BH25" s="156">
        <f t="shared" ref="BB25:BI40" si="5">IF($A25&lt;BH$18,0,IF($A25=BH$18,BH$17,IF($A25&gt;(((BH$19-1)*BH$20)+BH$18),0,IF(ROUND(($A25-BH$18)/BH$20,0)=ROUND(($A25-BH$18)/BH$20,1),BH$17,0))))</f>
        <v>0</v>
      </c>
      <c r="BI25" s="156">
        <f t="shared" si="5"/>
        <v>0</v>
      </c>
      <c r="BJ25" s="159">
        <f>SUM(AR25:BI25)</f>
        <v>0</v>
      </c>
      <c r="BK25" s="220"/>
      <c r="BL25" s="220"/>
      <c r="BM25" s="220">
        <f>T25+AO25+BJ25</f>
        <v>25000</v>
      </c>
    </row>
    <row r="26" spans="1:65" x14ac:dyDescent="0.25">
      <c r="A26" s="156">
        <v>2</v>
      </c>
      <c r="B26" s="156">
        <f t="shared" si="0"/>
        <v>0</v>
      </c>
      <c r="C26" s="156">
        <f t="shared" si="0"/>
        <v>0</v>
      </c>
      <c r="D26" s="156">
        <f t="shared" si="0"/>
        <v>0</v>
      </c>
      <c r="E26" s="156">
        <f t="shared" si="0"/>
        <v>0</v>
      </c>
      <c r="F26" s="156">
        <f t="shared" si="0"/>
        <v>0</v>
      </c>
      <c r="G26" s="156">
        <f t="shared" si="0"/>
        <v>0</v>
      </c>
      <c r="H26" s="156">
        <f t="shared" si="0"/>
        <v>0</v>
      </c>
      <c r="I26" s="156">
        <f t="shared" si="0"/>
        <v>0</v>
      </c>
      <c r="J26" s="156">
        <f t="shared" si="0"/>
        <v>0</v>
      </c>
      <c r="K26" s="156">
        <f t="shared" si="0"/>
        <v>0</v>
      </c>
      <c r="L26" s="156">
        <f t="shared" si="1"/>
        <v>0</v>
      </c>
      <c r="M26" s="156">
        <f t="shared" si="1"/>
        <v>0</v>
      </c>
      <c r="N26" s="156">
        <f t="shared" si="1"/>
        <v>0</v>
      </c>
      <c r="O26" s="156">
        <f t="shared" si="1"/>
        <v>0</v>
      </c>
      <c r="P26" s="156">
        <f t="shared" si="1"/>
        <v>0</v>
      </c>
      <c r="Q26" s="156">
        <f t="shared" si="1"/>
        <v>0</v>
      </c>
      <c r="R26" s="156">
        <f t="shared" si="1"/>
        <v>0</v>
      </c>
      <c r="S26" s="156">
        <f t="shared" si="1"/>
        <v>0</v>
      </c>
      <c r="T26" s="159">
        <f t="shared" ref="T26:T49" si="6">SUM(B26:S26)</f>
        <v>0</v>
      </c>
      <c r="U26" s="192"/>
      <c r="V26" s="156">
        <v>2</v>
      </c>
      <c r="W26" s="156">
        <f t="shared" si="2"/>
        <v>0</v>
      </c>
      <c r="X26" s="156">
        <f t="shared" si="2"/>
        <v>0</v>
      </c>
      <c r="Y26" s="156">
        <f t="shared" si="2"/>
        <v>0</v>
      </c>
      <c r="Z26" s="156">
        <f t="shared" si="2"/>
        <v>0</v>
      </c>
      <c r="AA26" s="156">
        <f t="shared" si="2"/>
        <v>0</v>
      </c>
      <c r="AB26" s="156">
        <f t="shared" si="2"/>
        <v>0</v>
      </c>
      <c r="AC26" s="156">
        <f t="shared" si="2"/>
        <v>0</v>
      </c>
      <c r="AD26" s="156">
        <f t="shared" si="2"/>
        <v>0</v>
      </c>
      <c r="AE26" s="156">
        <f t="shared" si="2"/>
        <v>0</v>
      </c>
      <c r="AF26" s="156">
        <f t="shared" si="2"/>
        <v>0</v>
      </c>
      <c r="AG26" s="156">
        <f t="shared" si="3"/>
        <v>0</v>
      </c>
      <c r="AH26" s="156">
        <f t="shared" si="3"/>
        <v>25000</v>
      </c>
      <c r="AI26" s="156">
        <f t="shared" si="3"/>
        <v>0</v>
      </c>
      <c r="AJ26" s="156">
        <f t="shared" si="3"/>
        <v>0</v>
      </c>
      <c r="AK26" s="156">
        <f t="shared" si="3"/>
        <v>0</v>
      </c>
      <c r="AL26" s="156">
        <f t="shared" si="3"/>
        <v>0</v>
      </c>
      <c r="AM26" s="156">
        <f t="shared" si="3"/>
        <v>0</v>
      </c>
      <c r="AN26" s="156">
        <f t="shared" si="3"/>
        <v>0</v>
      </c>
      <c r="AO26" s="159">
        <f t="shared" ref="AO26:AO49" si="7">SUM(W26:AN26)</f>
        <v>25000</v>
      </c>
      <c r="AP26" s="192"/>
      <c r="AQ26" s="156">
        <v>2</v>
      </c>
      <c r="AR26" s="156">
        <f t="shared" si="4"/>
        <v>0</v>
      </c>
      <c r="AS26" s="156">
        <f t="shared" si="4"/>
        <v>0</v>
      </c>
      <c r="AT26" s="156">
        <f t="shared" si="4"/>
        <v>0</v>
      </c>
      <c r="AU26" s="156">
        <f t="shared" si="4"/>
        <v>0</v>
      </c>
      <c r="AV26" s="156">
        <f t="shared" si="4"/>
        <v>0</v>
      </c>
      <c r="AW26" s="156">
        <f t="shared" si="4"/>
        <v>0</v>
      </c>
      <c r="AX26" s="156">
        <f t="shared" si="4"/>
        <v>0</v>
      </c>
      <c r="AY26" s="156">
        <f t="shared" si="4"/>
        <v>0</v>
      </c>
      <c r="AZ26" s="156">
        <f t="shared" si="4"/>
        <v>0</v>
      </c>
      <c r="BA26" s="156">
        <f t="shared" si="4"/>
        <v>0</v>
      </c>
      <c r="BB26" s="156">
        <f t="shared" si="5"/>
        <v>0</v>
      </c>
      <c r="BC26" s="156">
        <f t="shared" si="5"/>
        <v>0</v>
      </c>
      <c r="BD26" s="156">
        <f t="shared" si="5"/>
        <v>0</v>
      </c>
      <c r="BE26" s="156">
        <f t="shared" si="5"/>
        <v>0</v>
      </c>
      <c r="BF26" s="156">
        <f t="shared" si="5"/>
        <v>0</v>
      </c>
      <c r="BG26" s="156">
        <f t="shared" si="5"/>
        <v>0</v>
      </c>
      <c r="BH26" s="156">
        <f t="shared" si="5"/>
        <v>0</v>
      </c>
      <c r="BI26" s="156">
        <f t="shared" si="5"/>
        <v>0</v>
      </c>
      <c r="BJ26" s="159">
        <f t="shared" ref="BJ26:BJ49" si="8">SUM(AR26:BI26)</f>
        <v>0</v>
      </c>
      <c r="BK26" s="220"/>
      <c r="BL26" s="220"/>
      <c r="BM26" s="220">
        <f t="shared" ref="BM26:BM49" si="9">T26+AO26+BJ26</f>
        <v>25000</v>
      </c>
    </row>
    <row r="27" spans="1:65" x14ac:dyDescent="0.25">
      <c r="A27" s="156">
        <v>3</v>
      </c>
      <c r="B27" s="156">
        <f t="shared" si="0"/>
        <v>0</v>
      </c>
      <c r="C27" s="156">
        <f t="shared" si="0"/>
        <v>0</v>
      </c>
      <c r="D27" s="156">
        <f t="shared" si="0"/>
        <v>0</v>
      </c>
      <c r="E27" s="156">
        <f t="shared" si="0"/>
        <v>0</v>
      </c>
      <c r="F27" s="156">
        <f t="shared" si="0"/>
        <v>0</v>
      </c>
      <c r="G27" s="156">
        <f t="shared" si="0"/>
        <v>0</v>
      </c>
      <c r="H27" s="156">
        <f t="shared" si="0"/>
        <v>0</v>
      </c>
      <c r="I27" s="156">
        <f t="shared" si="0"/>
        <v>0</v>
      </c>
      <c r="J27" s="156">
        <f t="shared" si="0"/>
        <v>0</v>
      </c>
      <c r="K27" s="156">
        <f t="shared" si="0"/>
        <v>0</v>
      </c>
      <c r="L27" s="156">
        <f t="shared" si="1"/>
        <v>0</v>
      </c>
      <c r="M27" s="156">
        <f t="shared" si="1"/>
        <v>0</v>
      </c>
      <c r="N27" s="156">
        <f t="shared" si="1"/>
        <v>0</v>
      </c>
      <c r="O27" s="156">
        <f t="shared" si="1"/>
        <v>0</v>
      </c>
      <c r="P27" s="156">
        <f t="shared" si="1"/>
        <v>0</v>
      </c>
      <c r="Q27" s="156">
        <f t="shared" si="1"/>
        <v>0</v>
      </c>
      <c r="R27" s="156">
        <f t="shared" si="1"/>
        <v>0</v>
      </c>
      <c r="S27" s="156">
        <f t="shared" si="1"/>
        <v>0</v>
      </c>
      <c r="T27" s="159">
        <f t="shared" si="6"/>
        <v>0</v>
      </c>
      <c r="U27" s="192"/>
      <c r="V27" s="156">
        <v>3</v>
      </c>
      <c r="W27" s="156">
        <f t="shared" si="2"/>
        <v>0</v>
      </c>
      <c r="X27" s="156">
        <f t="shared" si="2"/>
        <v>0</v>
      </c>
      <c r="Y27" s="156">
        <f t="shared" si="2"/>
        <v>0</v>
      </c>
      <c r="Z27" s="156">
        <f t="shared" si="2"/>
        <v>0</v>
      </c>
      <c r="AA27" s="156">
        <f t="shared" si="2"/>
        <v>0</v>
      </c>
      <c r="AB27" s="156">
        <f t="shared" si="2"/>
        <v>0</v>
      </c>
      <c r="AC27" s="156">
        <f t="shared" si="2"/>
        <v>0</v>
      </c>
      <c r="AD27" s="156">
        <f t="shared" si="2"/>
        <v>0</v>
      </c>
      <c r="AE27" s="156">
        <f t="shared" si="2"/>
        <v>0</v>
      </c>
      <c r="AF27" s="156">
        <f t="shared" si="2"/>
        <v>0</v>
      </c>
      <c r="AG27" s="156">
        <f t="shared" si="3"/>
        <v>0</v>
      </c>
      <c r="AH27" s="156">
        <f t="shared" si="3"/>
        <v>25000</v>
      </c>
      <c r="AI27" s="156">
        <f t="shared" si="3"/>
        <v>0</v>
      </c>
      <c r="AJ27" s="156">
        <f t="shared" si="3"/>
        <v>0</v>
      </c>
      <c r="AK27" s="156">
        <f t="shared" si="3"/>
        <v>0</v>
      </c>
      <c r="AL27" s="156">
        <f t="shared" si="3"/>
        <v>0</v>
      </c>
      <c r="AM27" s="156">
        <f t="shared" si="3"/>
        <v>0</v>
      </c>
      <c r="AN27" s="156">
        <f t="shared" si="3"/>
        <v>0</v>
      </c>
      <c r="AO27" s="159">
        <f t="shared" si="7"/>
        <v>25000</v>
      </c>
      <c r="AP27" s="192"/>
      <c r="AQ27" s="156">
        <v>3</v>
      </c>
      <c r="AR27" s="156">
        <f t="shared" si="4"/>
        <v>0</v>
      </c>
      <c r="AS27" s="156">
        <f t="shared" si="4"/>
        <v>0</v>
      </c>
      <c r="AT27" s="156">
        <f t="shared" si="4"/>
        <v>0</v>
      </c>
      <c r="AU27" s="156">
        <f t="shared" si="4"/>
        <v>0</v>
      </c>
      <c r="AV27" s="156">
        <f t="shared" si="4"/>
        <v>0</v>
      </c>
      <c r="AW27" s="156">
        <f t="shared" si="4"/>
        <v>0</v>
      </c>
      <c r="AX27" s="156">
        <f t="shared" si="4"/>
        <v>0</v>
      </c>
      <c r="AY27" s="156">
        <f t="shared" si="4"/>
        <v>0</v>
      </c>
      <c r="AZ27" s="156">
        <f t="shared" si="4"/>
        <v>0</v>
      </c>
      <c r="BA27" s="156">
        <f t="shared" si="4"/>
        <v>0</v>
      </c>
      <c r="BB27" s="156">
        <f t="shared" si="5"/>
        <v>0</v>
      </c>
      <c r="BC27" s="156">
        <f t="shared" si="5"/>
        <v>0</v>
      </c>
      <c r="BD27" s="156">
        <f t="shared" si="5"/>
        <v>0</v>
      </c>
      <c r="BE27" s="156">
        <f t="shared" si="5"/>
        <v>0</v>
      </c>
      <c r="BF27" s="156">
        <f t="shared" si="5"/>
        <v>0</v>
      </c>
      <c r="BG27" s="156">
        <f t="shared" si="5"/>
        <v>0</v>
      </c>
      <c r="BH27" s="156">
        <f t="shared" si="5"/>
        <v>0</v>
      </c>
      <c r="BI27" s="156">
        <f t="shared" si="5"/>
        <v>0</v>
      </c>
      <c r="BJ27" s="159">
        <f t="shared" si="8"/>
        <v>0</v>
      </c>
      <c r="BK27" s="220"/>
      <c r="BL27" s="220"/>
      <c r="BM27" s="220">
        <f t="shared" si="9"/>
        <v>25000</v>
      </c>
    </row>
    <row r="28" spans="1:65" x14ac:dyDescent="0.25">
      <c r="A28" s="156">
        <v>4</v>
      </c>
      <c r="B28" s="156">
        <f t="shared" si="0"/>
        <v>0</v>
      </c>
      <c r="C28" s="156">
        <f t="shared" si="0"/>
        <v>0</v>
      </c>
      <c r="D28" s="156">
        <f t="shared" si="0"/>
        <v>0</v>
      </c>
      <c r="E28" s="156">
        <f t="shared" si="0"/>
        <v>0</v>
      </c>
      <c r="F28" s="156">
        <f t="shared" si="0"/>
        <v>0</v>
      </c>
      <c r="G28" s="156">
        <f t="shared" si="0"/>
        <v>0</v>
      </c>
      <c r="H28" s="156">
        <f t="shared" si="0"/>
        <v>0</v>
      </c>
      <c r="I28" s="156">
        <f t="shared" si="0"/>
        <v>0</v>
      </c>
      <c r="J28" s="156">
        <f t="shared" si="0"/>
        <v>0</v>
      </c>
      <c r="K28" s="156">
        <f t="shared" si="0"/>
        <v>0</v>
      </c>
      <c r="L28" s="156">
        <f t="shared" si="1"/>
        <v>0</v>
      </c>
      <c r="M28" s="156">
        <f t="shared" si="1"/>
        <v>0</v>
      </c>
      <c r="N28" s="156">
        <f t="shared" si="1"/>
        <v>0</v>
      </c>
      <c r="O28" s="156">
        <f t="shared" si="1"/>
        <v>0</v>
      </c>
      <c r="P28" s="156">
        <f t="shared" si="1"/>
        <v>0</v>
      </c>
      <c r="Q28" s="156">
        <f t="shared" si="1"/>
        <v>0</v>
      </c>
      <c r="R28" s="156">
        <f t="shared" si="1"/>
        <v>0</v>
      </c>
      <c r="S28" s="156">
        <f t="shared" si="1"/>
        <v>0</v>
      </c>
      <c r="T28" s="159">
        <f t="shared" si="6"/>
        <v>0</v>
      </c>
      <c r="U28" s="192"/>
      <c r="V28" s="156">
        <v>4</v>
      </c>
      <c r="W28" s="156">
        <f t="shared" si="2"/>
        <v>0</v>
      </c>
      <c r="X28" s="156">
        <f t="shared" si="2"/>
        <v>0</v>
      </c>
      <c r="Y28" s="156">
        <f t="shared" si="2"/>
        <v>0</v>
      </c>
      <c r="Z28" s="156">
        <f t="shared" si="2"/>
        <v>0</v>
      </c>
      <c r="AA28" s="156">
        <f t="shared" si="2"/>
        <v>0</v>
      </c>
      <c r="AB28" s="156">
        <f t="shared" si="2"/>
        <v>0</v>
      </c>
      <c r="AC28" s="156">
        <f t="shared" si="2"/>
        <v>0</v>
      </c>
      <c r="AD28" s="156">
        <f t="shared" si="2"/>
        <v>0</v>
      </c>
      <c r="AE28" s="156">
        <f t="shared" si="2"/>
        <v>0</v>
      </c>
      <c r="AF28" s="156">
        <f t="shared" si="2"/>
        <v>0</v>
      </c>
      <c r="AG28" s="156">
        <f t="shared" si="3"/>
        <v>0</v>
      </c>
      <c r="AH28" s="156">
        <f t="shared" si="3"/>
        <v>25000</v>
      </c>
      <c r="AI28" s="156">
        <f t="shared" si="3"/>
        <v>0</v>
      </c>
      <c r="AJ28" s="156">
        <f t="shared" si="3"/>
        <v>0</v>
      </c>
      <c r="AK28" s="156">
        <f t="shared" si="3"/>
        <v>0</v>
      </c>
      <c r="AL28" s="156">
        <f t="shared" si="3"/>
        <v>0</v>
      </c>
      <c r="AM28" s="156">
        <f t="shared" si="3"/>
        <v>0</v>
      </c>
      <c r="AN28" s="156">
        <f t="shared" si="3"/>
        <v>0</v>
      </c>
      <c r="AO28" s="159">
        <f t="shared" si="7"/>
        <v>25000</v>
      </c>
      <c r="AP28" s="192"/>
      <c r="AQ28" s="156">
        <v>4</v>
      </c>
      <c r="AR28" s="156">
        <f t="shared" si="4"/>
        <v>0</v>
      </c>
      <c r="AS28" s="156">
        <f t="shared" si="4"/>
        <v>0</v>
      </c>
      <c r="AT28" s="156">
        <f t="shared" si="4"/>
        <v>0</v>
      </c>
      <c r="AU28" s="156">
        <f t="shared" si="4"/>
        <v>0</v>
      </c>
      <c r="AV28" s="156">
        <f t="shared" si="4"/>
        <v>0</v>
      </c>
      <c r="AW28" s="156">
        <f t="shared" si="4"/>
        <v>0</v>
      </c>
      <c r="AX28" s="156">
        <f t="shared" si="4"/>
        <v>0</v>
      </c>
      <c r="AY28" s="156">
        <f t="shared" si="4"/>
        <v>0</v>
      </c>
      <c r="AZ28" s="156">
        <f t="shared" si="4"/>
        <v>0</v>
      </c>
      <c r="BA28" s="156">
        <f t="shared" si="4"/>
        <v>0</v>
      </c>
      <c r="BB28" s="156">
        <f t="shared" si="5"/>
        <v>0</v>
      </c>
      <c r="BC28" s="156">
        <f t="shared" si="5"/>
        <v>0</v>
      </c>
      <c r="BD28" s="156">
        <f t="shared" si="5"/>
        <v>0</v>
      </c>
      <c r="BE28" s="156">
        <f t="shared" si="5"/>
        <v>0</v>
      </c>
      <c r="BF28" s="156">
        <f t="shared" si="5"/>
        <v>0</v>
      </c>
      <c r="BG28" s="156">
        <f t="shared" si="5"/>
        <v>0</v>
      </c>
      <c r="BH28" s="156">
        <f t="shared" si="5"/>
        <v>0</v>
      </c>
      <c r="BI28" s="156">
        <f t="shared" si="5"/>
        <v>0</v>
      </c>
      <c r="BJ28" s="159">
        <f t="shared" si="8"/>
        <v>0</v>
      </c>
      <c r="BK28" s="220"/>
      <c r="BL28" s="220"/>
      <c r="BM28" s="220">
        <f t="shared" si="9"/>
        <v>25000</v>
      </c>
    </row>
    <row r="29" spans="1:65" x14ac:dyDescent="0.25">
      <c r="A29" s="156">
        <v>5</v>
      </c>
      <c r="B29" s="156">
        <f t="shared" si="0"/>
        <v>0</v>
      </c>
      <c r="C29" s="156">
        <f t="shared" si="0"/>
        <v>0</v>
      </c>
      <c r="D29" s="156">
        <f t="shared" si="0"/>
        <v>0</v>
      </c>
      <c r="E29" s="156">
        <f t="shared" si="0"/>
        <v>0</v>
      </c>
      <c r="F29" s="156">
        <f t="shared" si="0"/>
        <v>0</v>
      </c>
      <c r="G29" s="156">
        <f t="shared" si="0"/>
        <v>0</v>
      </c>
      <c r="H29" s="156">
        <f t="shared" si="0"/>
        <v>0</v>
      </c>
      <c r="I29" s="156">
        <f t="shared" si="0"/>
        <v>0</v>
      </c>
      <c r="J29" s="156">
        <f t="shared" si="0"/>
        <v>0</v>
      </c>
      <c r="K29" s="156">
        <f t="shared" si="0"/>
        <v>0</v>
      </c>
      <c r="L29" s="156">
        <f t="shared" si="1"/>
        <v>0</v>
      </c>
      <c r="M29" s="156">
        <f t="shared" si="1"/>
        <v>0</v>
      </c>
      <c r="N29" s="156">
        <f t="shared" si="1"/>
        <v>0</v>
      </c>
      <c r="O29" s="156">
        <f t="shared" si="1"/>
        <v>0</v>
      </c>
      <c r="P29" s="156">
        <f t="shared" si="1"/>
        <v>0</v>
      </c>
      <c r="Q29" s="156">
        <f t="shared" si="1"/>
        <v>0</v>
      </c>
      <c r="R29" s="156">
        <f t="shared" si="1"/>
        <v>0</v>
      </c>
      <c r="S29" s="156">
        <f t="shared" si="1"/>
        <v>0</v>
      </c>
      <c r="T29" s="159">
        <f t="shared" si="6"/>
        <v>0</v>
      </c>
      <c r="U29" s="192"/>
      <c r="V29" s="156">
        <v>5</v>
      </c>
      <c r="W29" s="156">
        <f t="shared" si="2"/>
        <v>0</v>
      </c>
      <c r="X29" s="156">
        <f t="shared" si="2"/>
        <v>0</v>
      </c>
      <c r="Y29" s="156">
        <f t="shared" si="2"/>
        <v>0</v>
      </c>
      <c r="Z29" s="156">
        <f t="shared" si="2"/>
        <v>0</v>
      </c>
      <c r="AA29" s="156">
        <f t="shared" si="2"/>
        <v>0</v>
      </c>
      <c r="AB29" s="156">
        <f t="shared" si="2"/>
        <v>0</v>
      </c>
      <c r="AC29" s="156">
        <f t="shared" si="2"/>
        <v>0</v>
      </c>
      <c r="AD29" s="156">
        <f t="shared" si="2"/>
        <v>0</v>
      </c>
      <c r="AE29" s="156">
        <f t="shared" si="2"/>
        <v>0</v>
      </c>
      <c r="AF29" s="156">
        <f t="shared" si="2"/>
        <v>0</v>
      </c>
      <c r="AG29" s="156">
        <f t="shared" si="3"/>
        <v>0</v>
      </c>
      <c r="AH29" s="156">
        <f t="shared" si="3"/>
        <v>25000</v>
      </c>
      <c r="AI29" s="156">
        <f t="shared" si="3"/>
        <v>0</v>
      </c>
      <c r="AJ29" s="156">
        <f t="shared" si="3"/>
        <v>0</v>
      </c>
      <c r="AK29" s="156">
        <f t="shared" si="3"/>
        <v>0</v>
      </c>
      <c r="AL29" s="156">
        <f t="shared" si="3"/>
        <v>0</v>
      </c>
      <c r="AM29" s="156">
        <f t="shared" si="3"/>
        <v>0</v>
      </c>
      <c r="AN29" s="156">
        <f t="shared" si="3"/>
        <v>0</v>
      </c>
      <c r="AO29" s="159">
        <f t="shared" si="7"/>
        <v>25000</v>
      </c>
      <c r="AP29" s="192"/>
      <c r="AQ29" s="156">
        <v>5</v>
      </c>
      <c r="AR29" s="156">
        <f t="shared" si="4"/>
        <v>0</v>
      </c>
      <c r="AS29" s="156">
        <f t="shared" si="4"/>
        <v>0</v>
      </c>
      <c r="AT29" s="156">
        <f t="shared" si="4"/>
        <v>0</v>
      </c>
      <c r="AU29" s="156">
        <f t="shared" si="4"/>
        <v>0</v>
      </c>
      <c r="AV29" s="156">
        <f t="shared" si="4"/>
        <v>0</v>
      </c>
      <c r="AW29" s="156">
        <f t="shared" si="4"/>
        <v>0</v>
      </c>
      <c r="AX29" s="156">
        <f t="shared" si="4"/>
        <v>0</v>
      </c>
      <c r="AY29" s="156">
        <f t="shared" si="4"/>
        <v>0</v>
      </c>
      <c r="AZ29" s="156">
        <f t="shared" si="4"/>
        <v>0</v>
      </c>
      <c r="BA29" s="156">
        <f t="shared" si="4"/>
        <v>0</v>
      </c>
      <c r="BB29" s="156">
        <f t="shared" si="4"/>
        <v>0</v>
      </c>
      <c r="BC29" s="156">
        <f t="shared" si="4"/>
        <v>0</v>
      </c>
      <c r="BD29" s="156">
        <f t="shared" si="4"/>
        <v>0</v>
      </c>
      <c r="BE29" s="156">
        <f t="shared" si="4"/>
        <v>0</v>
      </c>
      <c r="BF29" s="156">
        <f t="shared" si="4"/>
        <v>0</v>
      </c>
      <c r="BG29" s="156">
        <f t="shared" si="4"/>
        <v>0</v>
      </c>
      <c r="BH29" s="156">
        <f t="shared" si="5"/>
        <v>0</v>
      </c>
      <c r="BI29" s="156">
        <f t="shared" si="5"/>
        <v>0</v>
      </c>
      <c r="BJ29" s="159">
        <f t="shared" si="8"/>
        <v>0</v>
      </c>
      <c r="BK29" s="220"/>
      <c r="BL29" s="220"/>
      <c r="BM29" s="220">
        <f t="shared" si="9"/>
        <v>25000</v>
      </c>
    </row>
    <row r="30" spans="1:65" x14ac:dyDescent="0.25">
      <c r="A30" s="156">
        <v>6</v>
      </c>
      <c r="B30" s="156">
        <f t="shared" si="0"/>
        <v>0</v>
      </c>
      <c r="C30" s="156">
        <f t="shared" si="0"/>
        <v>0</v>
      </c>
      <c r="D30" s="156">
        <f t="shared" si="0"/>
        <v>0</v>
      </c>
      <c r="E30" s="156">
        <f t="shared" si="0"/>
        <v>0</v>
      </c>
      <c r="F30" s="156">
        <f t="shared" si="0"/>
        <v>0</v>
      </c>
      <c r="G30" s="156">
        <f t="shared" si="0"/>
        <v>0</v>
      </c>
      <c r="H30" s="156">
        <f t="shared" si="0"/>
        <v>0</v>
      </c>
      <c r="I30" s="156">
        <f t="shared" si="0"/>
        <v>0</v>
      </c>
      <c r="J30" s="156">
        <f t="shared" si="0"/>
        <v>0</v>
      </c>
      <c r="K30" s="156">
        <f t="shared" si="0"/>
        <v>0</v>
      </c>
      <c r="L30" s="156">
        <f t="shared" si="1"/>
        <v>0</v>
      </c>
      <c r="M30" s="156">
        <f t="shared" si="1"/>
        <v>0</v>
      </c>
      <c r="N30" s="156">
        <f t="shared" si="1"/>
        <v>0</v>
      </c>
      <c r="O30" s="156">
        <f t="shared" si="1"/>
        <v>0</v>
      </c>
      <c r="P30" s="156">
        <f t="shared" si="1"/>
        <v>0</v>
      </c>
      <c r="Q30" s="156">
        <f t="shared" si="1"/>
        <v>0</v>
      </c>
      <c r="R30" s="156">
        <f t="shared" si="1"/>
        <v>0</v>
      </c>
      <c r="S30" s="156">
        <f t="shared" si="1"/>
        <v>0</v>
      </c>
      <c r="T30" s="159">
        <f t="shared" si="6"/>
        <v>0</v>
      </c>
      <c r="U30" s="192"/>
      <c r="V30" s="156">
        <v>6</v>
      </c>
      <c r="W30" s="156">
        <f t="shared" si="2"/>
        <v>0</v>
      </c>
      <c r="X30" s="156">
        <f t="shared" si="2"/>
        <v>0</v>
      </c>
      <c r="Y30" s="156">
        <f t="shared" si="2"/>
        <v>0</v>
      </c>
      <c r="Z30" s="156">
        <f t="shared" si="2"/>
        <v>0</v>
      </c>
      <c r="AA30" s="156">
        <f t="shared" si="2"/>
        <v>0</v>
      </c>
      <c r="AB30" s="156">
        <f t="shared" si="2"/>
        <v>0</v>
      </c>
      <c r="AC30" s="156">
        <f t="shared" si="2"/>
        <v>0</v>
      </c>
      <c r="AD30" s="156">
        <f t="shared" si="2"/>
        <v>0</v>
      </c>
      <c r="AE30" s="156">
        <f t="shared" si="2"/>
        <v>0</v>
      </c>
      <c r="AF30" s="156">
        <f t="shared" si="2"/>
        <v>0</v>
      </c>
      <c r="AG30" s="156">
        <f t="shared" si="3"/>
        <v>110000</v>
      </c>
      <c r="AH30" s="156">
        <f t="shared" si="3"/>
        <v>0</v>
      </c>
      <c r="AI30" s="156">
        <f t="shared" si="3"/>
        <v>0</v>
      </c>
      <c r="AJ30" s="156">
        <f t="shared" si="3"/>
        <v>0</v>
      </c>
      <c r="AK30" s="156">
        <f t="shared" si="3"/>
        <v>0</v>
      </c>
      <c r="AL30" s="156">
        <f t="shared" si="3"/>
        <v>0</v>
      </c>
      <c r="AM30" s="156">
        <f t="shared" si="3"/>
        <v>0</v>
      </c>
      <c r="AN30" s="156">
        <f t="shared" si="3"/>
        <v>0</v>
      </c>
      <c r="AO30" s="159">
        <f t="shared" si="7"/>
        <v>110000</v>
      </c>
      <c r="AP30" s="192"/>
      <c r="AQ30" s="156">
        <v>6</v>
      </c>
      <c r="AR30" s="156">
        <f t="shared" si="4"/>
        <v>0</v>
      </c>
      <c r="AS30" s="156">
        <f t="shared" si="4"/>
        <v>0</v>
      </c>
      <c r="AT30" s="156">
        <f t="shared" si="4"/>
        <v>0</v>
      </c>
      <c r="AU30" s="156">
        <f t="shared" si="4"/>
        <v>0</v>
      </c>
      <c r="AV30" s="156">
        <f t="shared" si="4"/>
        <v>0</v>
      </c>
      <c r="AW30" s="156">
        <f t="shared" si="4"/>
        <v>0</v>
      </c>
      <c r="AX30" s="156">
        <f t="shared" si="4"/>
        <v>0</v>
      </c>
      <c r="AY30" s="156">
        <f t="shared" si="4"/>
        <v>0</v>
      </c>
      <c r="AZ30" s="156">
        <f t="shared" si="4"/>
        <v>0</v>
      </c>
      <c r="BA30" s="156">
        <f t="shared" si="4"/>
        <v>0</v>
      </c>
      <c r="BB30" s="156">
        <f t="shared" si="4"/>
        <v>0</v>
      </c>
      <c r="BC30" s="156">
        <f t="shared" si="4"/>
        <v>0</v>
      </c>
      <c r="BD30" s="156">
        <f t="shared" si="4"/>
        <v>0</v>
      </c>
      <c r="BE30" s="156">
        <f t="shared" si="4"/>
        <v>0</v>
      </c>
      <c r="BF30" s="156">
        <f t="shared" si="4"/>
        <v>0</v>
      </c>
      <c r="BG30" s="156">
        <f t="shared" si="4"/>
        <v>0</v>
      </c>
      <c r="BH30" s="156">
        <f t="shared" si="5"/>
        <v>0</v>
      </c>
      <c r="BI30" s="156">
        <f t="shared" si="5"/>
        <v>0</v>
      </c>
      <c r="BJ30" s="159">
        <f t="shared" si="8"/>
        <v>0</v>
      </c>
      <c r="BK30" s="220"/>
      <c r="BL30" s="220"/>
      <c r="BM30" s="220">
        <f t="shared" si="9"/>
        <v>110000</v>
      </c>
    </row>
    <row r="31" spans="1:65" x14ac:dyDescent="0.25">
      <c r="A31" s="156">
        <v>7</v>
      </c>
      <c r="B31" s="156">
        <f t="shared" si="0"/>
        <v>0</v>
      </c>
      <c r="C31" s="156">
        <f t="shared" si="0"/>
        <v>0</v>
      </c>
      <c r="D31" s="156">
        <f t="shared" si="0"/>
        <v>0</v>
      </c>
      <c r="E31" s="156">
        <f t="shared" si="0"/>
        <v>0</v>
      </c>
      <c r="F31" s="156">
        <f t="shared" si="0"/>
        <v>0</v>
      </c>
      <c r="G31" s="156">
        <f t="shared" si="0"/>
        <v>0</v>
      </c>
      <c r="H31" s="156">
        <f t="shared" si="0"/>
        <v>0</v>
      </c>
      <c r="I31" s="156">
        <f t="shared" si="0"/>
        <v>0</v>
      </c>
      <c r="J31" s="156">
        <f t="shared" si="0"/>
        <v>0</v>
      </c>
      <c r="K31" s="156">
        <f t="shared" si="0"/>
        <v>0</v>
      </c>
      <c r="L31" s="156">
        <f t="shared" si="1"/>
        <v>0</v>
      </c>
      <c r="M31" s="156">
        <f t="shared" si="1"/>
        <v>0</v>
      </c>
      <c r="N31" s="156">
        <f t="shared" si="1"/>
        <v>0</v>
      </c>
      <c r="O31" s="156">
        <f t="shared" si="1"/>
        <v>0</v>
      </c>
      <c r="P31" s="156">
        <f t="shared" si="1"/>
        <v>0</v>
      </c>
      <c r="Q31" s="156">
        <f t="shared" si="1"/>
        <v>0</v>
      </c>
      <c r="R31" s="156">
        <f t="shared" si="1"/>
        <v>0</v>
      </c>
      <c r="S31" s="156">
        <f t="shared" si="1"/>
        <v>0</v>
      </c>
      <c r="T31" s="159">
        <f t="shared" si="6"/>
        <v>0</v>
      </c>
      <c r="U31" s="192"/>
      <c r="V31" s="156">
        <v>7</v>
      </c>
      <c r="W31" s="156">
        <f t="shared" si="2"/>
        <v>0</v>
      </c>
      <c r="X31" s="156">
        <f t="shared" si="2"/>
        <v>0</v>
      </c>
      <c r="Y31" s="156">
        <f t="shared" si="2"/>
        <v>0</v>
      </c>
      <c r="Z31" s="156">
        <f t="shared" si="2"/>
        <v>0</v>
      </c>
      <c r="AA31" s="156">
        <f t="shared" si="2"/>
        <v>0</v>
      </c>
      <c r="AB31" s="156">
        <f t="shared" si="2"/>
        <v>0</v>
      </c>
      <c r="AC31" s="156">
        <f t="shared" si="2"/>
        <v>0</v>
      </c>
      <c r="AD31" s="156">
        <f t="shared" si="2"/>
        <v>0</v>
      </c>
      <c r="AE31" s="156">
        <f t="shared" si="2"/>
        <v>0</v>
      </c>
      <c r="AF31" s="156">
        <f t="shared" si="2"/>
        <v>0</v>
      </c>
      <c r="AG31" s="156">
        <f t="shared" si="3"/>
        <v>110000</v>
      </c>
      <c r="AH31" s="156">
        <f t="shared" si="3"/>
        <v>0</v>
      </c>
      <c r="AI31" s="156">
        <f t="shared" si="3"/>
        <v>0</v>
      </c>
      <c r="AJ31" s="156">
        <f t="shared" si="3"/>
        <v>0</v>
      </c>
      <c r="AK31" s="156">
        <f t="shared" si="3"/>
        <v>0</v>
      </c>
      <c r="AL31" s="156">
        <f t="shared" si="3"/>
        <v>0</v>
      </c>
      <c r="AM31" s="156">
        <f t="shared" si="3"/>
        <v>0</v>
      </c>
      <c r="AN31" s="156">
        <f t="shared" si="3"/>
        <v>0</v>
      </c>
      <c r="AO31" s="159">
        <f t="shared" si="7"/>
        <v>110000</v>
      </c>
      <c r="AP31" s="192"/>
      <c r="AQ31" s="156">
        <v>7</v>
      </c>
      <c r="AR31" s="156">
        <f t="shared" si="4"/>
        <v>0</v>
      </c>
      <c r="AS31" s="156">
        <f t="shared" si="4"/>
        <v>0</v>
      </c>
      <c r="AT31" s="156">
        <f t="shared" si="4"/>
        <v>0</v>
      </c>
      <c r="AU31" s="156">
        <f t="shared" si="4"/>
        <v>0</v>
      </c>
      <c r="AV31" s="156">
        <f t="shared" si="4"/>
        <v>0</v>
      </c>
      <c r="AW31" s="156">
        <f t="shared" si="4"/>
        <v>0</v>
      </c>
      <c r="AX31" s="156">
        <f t="shared" si="4"/>
        <v>0</v>
      </c>
      <c r="AY31" s="156">
        <f t="shared" si="4"/>
        <v>0</v>
      </c>
      <c r="AZ31" s="156">
        <f t="shared" si="4"/>
        <v>0</v>
      </c>
      <c r="BA31" s="156">
        <f t="shared" si="4"/>
        <v>0</v>
      </c>
      <c r="BB31" s="156">
        <f t="shared" si="4"/>
        <v>0</v>
      </c>
      <c r="BC31" s="156">
        <f t="shared" si="4"/>
        <v>0</v>
      </c>
      <c r="BD31" s="156">
        <f t="shared" si="4"/>
        <v>0</v>
      </c>
      <c r="BE31" s="156">
        <f t="shared" si="4"/>
        <v>0</v>
      </c>
      <c r="BF31" s="156">
        <f t="shared" si="4"/>
        <v>0</v>
      </c>
      <c r="BG31" s="156">
        <f t="shared" si="4"/>
        <v>0</v>
      </c>
      <c r="BH31" s="156">
        <f t="shared" si="5"/>
        <v>0</v>
      </c>
      <c r="BI31" s="156">
        <f t="shared" si="5"/>
        <v>0</v>
      </c>
      <c r="BJ31" s="159">
        <f t="shared" si="8"/>
        <v>0</v>
      </c>
      <c r="BK31" s="220"/>
      <c r="BL31" s="220"/>
      <c r="BM31" s="220">
        <f t="shared" si="9"/>
        <v>110000</v>
      </c>
    </row>
    <row r="32" spans="1:65" x14ac:dyDescent="0.25">
      <c r="A32" s="156">
        <v>8</v>
      </c>
      <c r="B32" s="156">
        <f t="shared" si="0"/>
        <v>0</v>
      </c>
      <c r="C32" s="156">
        <f t="shared" si="0"/>
        <v>0</v>
      </c>
      <c r="D32" s="156">
        <f t="shared" si="0"/>
        <v>0</v>
      </c>
      <c r="E32" s="156">
        <f t="shared" si="0"/>
        <v>0</v>
      </c>
      <c r="F32" s="156">
        <f t="shared" si="0"/>
        <v>0</v>
      </c>
      <c r="G32" s="156">
        <f t="shared" si="0"/>
        <v>0</v>
      </c>
      <c r="H32" s="156">
        <f t="shared" si="0"/>
        <v>0</v>
      </c>
      <c r="I32" s="156">
        <f t="shared" si="0"/>
        <v>0</v>
      </c>
      <c r="J32" s="156">
        <f t="shared" si="0"/>
        <v>0</v>
      </c>
      <c r="K32" s="156">
        <f t="shared" si="0"/>
        <v>0</v>
      </c>
      <c r="L32" s="156">
        <f t="shared" si="1"/>
        <v>0</v>
      </c>
      <c r="M32" s="156">
        <f t="shared" si="1"/>
        <v>0</v>
      </c>
      <c r="N32" s="156">
        <f t="shared" si="1"/>
        <v>0</v>
      </c>
      <c r="O32" s="156">
        <f t="shared" si="1"/>
        <v>0</v>
      </c>
      <c r="P32" s="156">
        <f t="shared" si="1"/>
        <v>0</v>
      </c>
      <c r="Q32" s="156">
        <f t="shared" si="1"/>
        <v>0</v>
      </c>
      <c r="R32" s="156">
        <f t="shared" si="1"/>
        <v>0</v>
      </c>
      <c r="S32" s="156">
        <f t="shared" si="1"/>
        <v>0</v>
      </c>
      <c r="T32" s="159">
        <f t="shared" si="6"/>
        <v>0</v>
      </c>
      <c r="U32" s="192"/>
      <c r="V32" s="156">
        <v>8</v>
      </c>
      <c r="W32" s="156">
        <f t="shared" si="2"/>
        <v>0</v>
      </c>
      <c r="X32" s="156">
        <f t="shared" si="2"/>
        <v>0</v>
      </c>
      <c r="Y32" s="156">
        <f t="shared" si="2"/>
        <v>0</v>
      </c>
      <c r="Z32" s="156">
        <f t="shared" si="2"/>
        <v>0</v>
      </c>
      <c r="AA32" s="156">
        <f t="shared" si="2"/>
        <v>0</v>
      </c>
      <c r="AB32" s="156">
        <f t="shared" si="2"/>
        <v>0</v>
      </c>
      <c r="AC32" s="156">
        <f t="shared" si="2"/>
        <v>0</v>
      </c>
      <c r="AD32" s="156">
        <f t="shared" si="2"/>
        <v>0</v>
      </c>
      <c r="AE32" s="156">
        <f t="shared" si="2"/>
        <v>0</v>
      </c>
      <c r="AF32" s="156">
        <f t="shared" si="2"/>
        <v>0</v>
      </c>
      <c r="AG32" s="156">
        <f t="shared" si="3"/>
        <v>110000</v>
      </c>
      <c r="AH32" s="156">
        <f t="shared" si="3"/>
        <v>0</v>
      </c>
      <c r="AI32" s="156">
        <f t="shared" si="3"/>
        <v>0</v>
      </c>
      <c r="AJ32" s="156">
        <f t="shared" si="3"/>
        <v>0</v>
      </c>
      <c r="AK32" s="156">
        <f t="shared" si="3"/>
        <v>0</v>
      </c>
      <c r="AL32" s="156">
        <f t="shared" si="3"/>
        <v>0</v>
      </c>
      <c r="AM32" s="156">
        <f t="shared" si="3"/>
        <v>0</v>
      </c>
      <c r="AN32" s="156">
        <f t="shared" si="3"/>
        <v>0</v>
      </c>
      <c r="AO32" s="159">
        <f t="shared" si="7"/>
        <v>110000</v>
      </c>
      <c r="AP32" s="192"/>
      <c r="AQ32" s="156">
        <v>8</v>
      </c>
      <c r="AR32" s="156">
        <f t="shared" si="4"/>
        <v>0</v>
      </c>
      <c r="AS32" s="156">
        <f t="shared" si="4"/>
        <v>0</v>
      </c>
      <c r="AT32" s="156">
        <f t="shared" si="4"/>
        <v>0</v>
      </c>
      <c r="AU32" s="156">
        <f t="shared" si="4"/>
        <v>0</v>
      </c>
      <c r="AV32" s="156">
        <f t="shared" si="4"/>
        <v>0</v>
      </c>
      <c r="AW32" s="156">
        <f t="shared" si="4"/>
        <v>0</v>
      </c>
      <c r="AX32" s="156">
        <f t="shared" si="4"/>
        <v>0</v>
      </c>
      <c r="AY32" s="156">
        <f t="shared" si="4"/>
        <v>0</v>
      </c>
      <c r="AZ32" s="156">
        <f t="shared" si="4"/>
        <v>0</v>
      </c>
      <c r="BA32" s="156">
        <f t="shared" si="4"/>
        <v>0</v>
      </c>
      <c r="BB32" s="156">
        <f t="shared" si="4"/>
        <v>0</v>
      </c>
      <c r="BC32" s="156">
        <f t="shared" si="4"/>
        <v>0</v>
      </c>
      <c r="BD32" s="156">
        <f t="shared" si="4"/>
        <v>0</v>
      </c>
      <c r="BE32" s="156">
        <f t="shared" si="4"/>
        <v>0</v>
      </c>
      <c r="BF32" s="156">
        <f t="shared" si="4"/>
        <v>0</v>
      </c>
      <c r="BG32" s="156">
        <f t="shared" si="4"/>
        <v>0</v>
      </c>
      <c r="BH32" s="156">
        <f t="shared" si="5"/>
        <v>0</v>
      </c>
      <c r="BI32" s="156">
        <f t="shared" si="5"/>
        <v>0</v>
      </c>
      <c r="BJ32" s="159">
        <f t="shared" si="8"/>
        <v>0</v>
      </c>
      <c r="BK32" s="220"/>
      <c r="BL32" s="220"/>
      <c r="BM32" s="220">
        <f t="shared" si="9"/>
        <v>110000</v>
      </c>
    </row>
    <row r="33" spans="1:65" x14ac:dyDescent="0.25">
      <c r="A33" s="156">
        <v>9</v>
      </c>
      <c r="B33" s="156">
        <f t="shared" si="0"/>
        <v>0</v>
      </c>
      <c r="C33" s="156">
        <f t="shared" si="0"/>
        <v>0</v>
      </c>
      <c r="D33" s="156">
        <f t="shared" si="0"/>
        <v>0</v>
      </c>
      <c r="E33" s="156">
        <f t="shared" si="0"/>
        <v>0</v>
      </c>
      <c r="F33" s="156">
        <f t="shared" si="0"/>
        <v>0</v>
      </c>
      <c r="G33" s="156">
        <f t="shared" si="0"/>
        <v>0</v>
      </c>
      <c r="H33" s="156">
        <f t="shared" si="0"/>
        <v>0</v>
      </c>
      <c r="I33" s="156">
        <f t="shared" si="0"/>
        <v>0</v>
      </c>
      <c r="J33" s="156">
        <f t="shared" si="0"/>
        <v>0</v>
      </c>
      <c r="K33" s="156">
        <f t="shared" si="0"/>
        <v>0</v>
      </c>
      <c r="L33" s="156">
        <f t="shared" si="1"/>
        <v>0</v>
      </c>
      <c r="M33" s="156">
        <f t="shared" si="1"/>
        <v>0</v>
      </c>
      <c r="N33" s="156">
        <f t="shared" si="1"/>
        <v>0</v>
      </c>
      <c r="O33" s="156">
        <f t="shared" si="1"/>
        <v>0</v>
      </c>
      <c r="P33" s="156">
        <f t="shared" si="1"/>
        <v>0</v>
      </c>
      <c r="Q33" s="156">
        <f t="shared" si="1"/>
        <v>0</v>
      </c>
      <c r="R33" s="156">
        <f t="shared" si="1"/>
        <v>0</v>
      </c>
      <c r="S33" s="156">
        <f t="shared" si="1"/>
        <v>0</v>
      </c>
      <c r="T33" s="159">
        <f t="shared" si="6"/>
        <v>0</v>
      </c>
      <c r="U33" s="192"/>
      <c r="V33" s="156">
        <v>9</v>
      </c>
      <c r="W33" s="156">
        <f t="shared" si="2"/>
        <v>0</v>
      </c>
      <c r="X33" s="156">
        <f t="shared" si="2"/>
        <v>0</v>
      </c>
      <c r="Y33" s="156">
        <f t="shared" si="2"/>
        <v>0</v>
      </c>
      <c r="Z33" s="156">
        <f t="shared" si="2"/>
        <v>0</v>
      </c>
      <c r="AA33" s="156">
        <f t="shared" si="2"/>
        <v>0</v>
      </c>
      <c r="AB33" s="156">
        <f t="shared" si="2"/>
        <v>0</v>
      </c>
      <c r="AC33" s="156">
        <f t="shared" si="2"/>
        <v>0</v>
      </c>
      <c r="AD33" s="156">
        <f t="shared" si="2"/>
        <v>0</v>
      </c>
      <c r="AE33" s="156">
        <f t="shared" si="2"/>
        <v>0</v>
      </c>
      <c r="AF33" s="156">
        <f t="shared" si="2"/>
        <v>0</v>
      </c>
      <c r="AG33" s="156">
        <f t="shared" si="3"/>
        <v>110000</v>
      </c>
      <c r="AH33" s="156">
        <f t="shared" si="3"/>
        <v>0</v>
      </c>
      <c r="AI33" s="156">
        <f t="shared" si="3"/>
        <v>0</v>
      </c>
      <c r="AJ33" s="156">
        <f t="shared" si="3"/>
        <v>0</v>
      </c>
      <c r="AK33" s="156">
        <f t="shared" si="3"/>
        <v>0</v>
      </c>
      <c r="AL33" s="156">
        <f t="shared" si="3"/>
        <v>0</v>
      </c>
      <c r="AM33" s="156">
        <f t="shared" si="3"/>
        <v>0</v>
      </c>
      <c r="AN33" s="156">
        <f t="shared" si="3"/>
        <v>0</v>
      </c>
      <c r="AO33" s="159">
        <f t="shared" si="7"/>
        <v>110000</v>
      </c>
      <c r="AP33" s="192"/>
      <c r="AQ33" s="156">
        <v>9</v>
      </c>
      <c r="AR33" s="156">
        <f t="shared" si="4"/>
        <v>0</v>
      </c>
      <c r="AS33" s="156">
        <f t="shared" si="4"/>
        <v>0</v>
      </c>
      <c r="AT33" s="156">
        <f t="shared" si="4"/>
        <v>0</v>
      </c>
      <c r="AU33" s="156">
        <f t="shared" si="4"/>
        <v>0</v>
      </c>
      <c r="AV33" s="156">
        <f t="shared" si="4"/>
        <v>0</v>
      </c>
      <c r="AW33" s="156">
        <f t="shared" si="4"/>
        <v>0</v>
      </c>
      <c r="AX33" s="156">
        <f t="shared" si="4"/>
        <v>0</v>
      </c>
      <c r="AY33" s="156">
        <f t="shared" si="4"/>
        <v>0</v>
      </c>
      <c r="AZ33" s="156">
        <f t="shared" si="4"/>
        <v>0</v>
      </c>
      <c r="BA33" s="156">
        <f t="shared" si="4"/>
        <v>0</v>
      </c>
      <c r="BB33" s="156">
        <f t="shared" si="4"/>
        <v>0</v>
      </c>
      <c r="BC33" s="156">
        <f t="shared" si="4"/>
        <v>0</v>
      </c>
      <c r="BD33" s="156">
        <f t="shared" si="4"/>
        <v>0</v>
      </c>
      <c r="BE33" s="156">
        <f t="shared" si="4"/>
        <v>0</v>
      </c>
      <c r="BF33" s="156">
        <f t="shared" si="4"/>
        <v>0</v>
      </c>
      <c r="BG33" s="156">
        <f t="shared" si="4"/>
        <v>0</v>
      </c>
      <c r="BH33" s="156">
        <f t="shared" si="5"/>
        <v>0</v>
      </c>
      <c r="BI33" s="156">
        <f t="shared" si="5"/>
        <v>0</v>
      </c>
      <c r="BJ33" s="159">
        <f t="shared" si="8"/>
        <v>0</v>
      </c>
      <c r="BK33" s="220"/>
      <c r="BL33" s="220"/>
      <c r="BM33" s="220">
        <f t="shared" si="9"/>
        <v>110000</v>
      </c>
    </row>
    <row r="34" spans="1:65" x14ac:dyDescent="0.25">
      <c r="A34" s="156">
        <v>10</v>
      </c>
      <c r="B34" s="156">
        <f t="shared" si="0"/>
        <v>0</v>
      </c>
      <c r="C34" s="156">
        <f t="shared" si="0"/>
        <v>0</v>
      </c>
      <c r="D34" s="156">
        <f t="shared" si="0"/>
        <v>0</v>
      </c>
      <c r="E34" s="156">
        <f t="shared" si="0"/>
        <v>0</v>
      </c>
      <c r="F34" s="156">
        <f t="shared" si="0"/>
        <v>0</v>
      </c>
      <c r="G34" s="156">
        <f t="shared" si="0"/>
        <v>0</v>
      </c>
      <c r="H34" s="156">
        <f t="shared" si="0"/>
        <v>0</v>
      </c>
      <c r="I34" s="156">
        <f t="shared" si="0"/>
        <v>0</v>
      </c>
      <c r="J34" s="156">
        <f t="shared" si="0"/>
        <v>0</v>
      </c>
      <c r="K34" s="156">
        <f t="shared" si="0"/>
        <v>0</v>
      </c>
      <c r="L34" s="156">
        <f t="shared" si="1"/>
        <v>0</v>
      </c>
      <c r="M34" s="156">
        <f t="shared" si="1"/>
        <v>0</v>
      </c>
      <c r="N34" s="156">
        <f t="shared" si="1"/>
        <v>0</v>
      </c>
      <c r="O34" s="156">
        <f t="shared" si="1"/>
        <v>0</v>
      </c>
      <c r="P34" s="156">
        <f t="shared" si="1"/>
        <v>0</v>
      </c>
      <c r="Q34" s="156">
        <f t="shared" si="1"/>
        <v>0</v>
      </c>
      <c r="R34" s="156">
        <f t="shared" si="1"/>
        <v>0</v>
      </c>
      <c r="S34" s="156">
        <f t="shared" si="1"/>
        <v>0</v>
      </c>
      <c r="T34" s="159">
        <f t="shared" si="6"/>
        <v>0</v>
      </c>
      <c r="U34" s="192"/>
      <c r="V34" s="156">
        <v>10</v>
      </c>
      <c r="W34" s="156">
        <f t="shared" si="2"/>
        <v>0</v>
      </c>
      <c r="X34" s="156">
        <f t="shared" si="2"/>
        <v>0</v>
      </c>
      <c r="Y34" s="156">
        <f t="shared" si="2"/>
        <v>0</v>
      </c>
      <c r="Z34" s="156">
        <f t="shared" si="2"/>
        <v>0</v>
      </c>
      <c r="AA34" s="156">
        <f t="shared" si="2"/>
        <v>0</v>
      </c>
      <c r="AB34" s="156">
        <f t="shared" si="2"/>
        <v>0</v>
      </c>
      <c r="AC34" s="156">
        <f t="shared" si="2"/>
        <v>0</v>
      </c>
      <c r="AD34" s="156">
        <f t="shared" si="2"/>
        <v>0</v>
      </c>
      <c r="AE34" s="156">
        <f t="shared" si="2"/>
        <v>0</v>
      </c>
      <c r="AF34" s="156">
        <f t="shared" si="2"/>
        <v>0</v>
      </c>
      <c r="AG34" s="156">
        <f t="shared" si="3"/>
        <v>110000</v>
      </c>
      <c r="AH34" s="156">
        <f t="shared" si="3"/>
        <v>0</v>
      </c>
      <c r="AI34" s="156">
        <f t="shared" si="3"/>
        <v>0</v>
      </c>
      <c r="AJ34" s="156">
        <f t="shared" si="3"/>
        <v>0</v>
      </c>
      <c r="AK34" s="156">
        <f t="shared" si="3"/>
        <v>0</v>
      </c>
      <c r="AL34" s="156">
        <f t="shared" si="3"/>
        <v>0</v>
      </c>
      <c r="AM34" s="156">
        <f t="shared" si="3"/>
        <v>0</v>
      </c>
      <c r="AN34" s="156">
        <f t="shared" si="3"/>
        <v>0</v>
      </c>
      <c r="AO34" s="159">
        <f t="shared" si="7"/>
        <v>110000</v>
      </c>
      <c r="AP34" s="192"/>
      <c r="AQ34" s="156">
        <v>10</v>
      </c>
      <c r="AR34" s="156">
        <f t="shared" si="4"/>
        <v>20000000</v>
      </c>
      <c r="AS34" s="156">
        <f t="shared" si="4"/>
        <v>0</v>
      </c>
      <c r="AT34" s="156">
        <f t="shared" si="4"/>
        <v>0</v>
      </c>
      <c r="AU34" s="156">
        <f t="shared" si="4"/>
        <v>0</v>
      </c>
      <c r="AV34" s="156">
        <f t="shared" si="4"/>
        <v>0</v>
      </c>
      <c r="AW34" s="156">
        <f t="shared" si="4"/>
        <v>0</v>
      </c>
      <c r="AX34" s="156">
        <f t="shared" si="4"/>
        <v>0</v>
      </c>
      <c r="AY34" s="156">
        <f t="shared" si="4"/>
        <v>0</v>
      </c>
      <c r="AZ34" s="156">
        <f t="shared" si="4"/>
        <v>0</v>
      </c>
      <c r="BA34" s="156">
        <f t="shared" si="4"/>
        <v>0</v>
      </c>
      <c r="BB34" s="156">
        <f t="shared" si="4"/>
        <v>0</v>
      </c>
      <c r="BC34" s="156">
        <f t="shared" si="4"/>
        <v>0</v>
      </c>
      <c r="BD34" s="156">
        <f t="shared" si="4"/>
        <v>0</v>
      </c>
      <c r="BE34" s="156">
        <f t="shared" si="4"/>
        <v>0</v>
      </c>
      <c r="BF34" s="156">
        <f t="shared" si="4"/>
        <v>0</v>
      </c>
      <c r="BG34" s="156">
        <f t="shared" si="4"/>
        <v>0</v>
      </c>
      <c r="BH34" s="156">
        <f t="shared" si="5"/>
        <v>0</v>
      </c>
      <c r="BI34" s="156">
        <f t="shared" si="5"/>
        <v>0</v>
      </c>
      <c r="BJ34" s="159">
        <f t="shared" si="8"/>
        <v>20000000</v>
      </c>
      <c r="BK34" s="220"/>
      <c r="BL34" s="220"/>
      <c r="BM34" s="220">
        <f t="shared" si="9"/>
        <v>20110000</v>
      </c>
    </row>
    <row r="35" spans="1:65" x14ac:dyDescent="0.25">
      <c r="A35" s="156">
        <v>11</v>
      </c>
      <c r="B35" s="156">
        <f t="shared" si="0"/>
        <v>175000000</v>
      </c>
      <c r="C35" s="156">
        <f t="shared" si="0"/>
        <v>0</v>
      </c>
      <c r="D35" s="156">
        <f t="shared" si="0"/>
        <v>0</v>
      </c>
      <c r="E35" s="156">
        <f t="shared" si="0"/>
        <v>0</v>
      </c>
      <c r="F35" s="156">
        <f t="shared" si="0"/>
        <v>0</v>
      </c>
      <c r="G35" s="156">
        <f t="shared" si="0"/>
        <v>0</v>
      </c>
      <c r="H35" s="156">
        <f t="shared" si="0"/>
        <v>0</v>
      </c>
      <c r="I35" s="156">
        <f t="shared" si="0"/>
        <v>0</v>
      </c>
      <c r="J35" s="156">
        <f t="shared" si="0"/>
        <v>0</v>
      </c>
      <c r="K35" s="156">
        <f t="shared" si="0"/>
        <v>0</v>
      </c>
      <c r="L35" s="156">
        <f t="shared" si="1"/>
        <v>0</v>
      </c>
      <c r="M35" s="156">
        <f t="shared" si="1"/>
        <v>0</v>
      </c>
      <c r="N35" s="156">
        <f t="shared" si="1"/>
        <v>0</v>
      </c>
      <c r="O35" s="156">
        <f t="shared" si="1"/>
        <v>0</v>
      </c>
      <c r="P35" s="156">
        <f t="shared" si="1"/>
        <v>0</v>
      </c>
      <c r="Q35" s="156">
        <f t="shared" si="1"/>
        <v>0</v>
      </c>
      <c r="R35" s="156">
        <f t="shared" si="1"/>
        <v>0</v>
      </c>
      <c r="S35" s="156">
        <f t="shared" si="1"/>
        <v>0</v>
      </c>
      <c r="T35" s="159">
        <f t="shared" si="6"/>
        <v>175000000</v>
      </c>
      <c r="U35" s="192"/>
      <c r="V35" s="156">
        <v>11</v>
      </c>
      <c r="W35" s="156">
        <f t="shared" si="2"/>
        <v>0</v>
      </c>
      <c r="X35" s="156">
        <f t="shared" si="2"/>
        <v>0</v>
      </c>
      <c r="Y35" s="156">
        <f t="shared" si="2"/>
        <v>0</v>
      </c>
      <c r="Z35" s="156">
        <f t="shared" si="2"/>
        <v>0</v>
      </c>
      <c r="AA35" s="156">
        <f t="shared" si="2"/>
        <v>0</v>
      </c>
      <c r="AB35" s="156">
        <f t="shared" si="2"/>
        <v>0</v>
      </c>
      <c r="AC35" s="156">
        <f t="shared" si="2"/>
        <v>0</v>
      </c>
      <c r="AD35" s="156">
        <f t="shared" si="2"/>
        <v>0</v>
      </c>
      <c r="AE35" s="156">
        <f t="shared" si="2"/>
        <v>0</v>
      </c>
      <c r="AF35" s="156">
        <f t="shared" si="2"/>
        <v>0</v>
      </c>
      <c r="AG35" s="156">
        <f t="shared" si="3"/>
        <v>110000</v>
      </c>
      <c r="AH35" s="156">
        <f t="shared" si="3"/>
        <v>0</v>
      </c>
      <c r="AI35" s="156">
        <f t="shared" si="3"/>
        <v>0</v>
      </c>
      <c r="AJ35" s="156">
        <f t="shared" si="3"/>
        <v>0</v>
      </c>
      <c r="AK35" s="156">
        <f t="shared" si="3"/>
        <v>0</v>
      </c>
      <c r="AL35" s="156">
        <f t="shared" si="3"/>
        <v>0</v>
      </c>
      <c r="AM35" s="156">
        <f t="shared" si="3"/>
        <v>0</v>
      </c>
      <c r="AN35" s="156">
        <f t="shared" si="3"/>
        <v>0</v>
      </c>
      <c r="AO35" s="159">
        <f t="shared" si="7"/>
        <v>110000</v>
      </c>
      <c r="AP35" s="192"/>
      <c r="AQ35" s="156">
        <v>11</v>
      </c>
      <c r="AR35" s="156">
        <f t="shared" si="4"/>
        <v>20000000</v>
      </c>
      <c r="AS35" s="156">
        <f t="shared" si="4"/>
        <v>0</v>
      </c>
      <c r="AT35" s="156">
        <f t="shared" si="4"/>
        <v>0</v>
      </c>
      <c r="AU35" s="156">
        <f t="shared" si="4"/>
        <v>0</v>
      </c>
      <c r="AV35" s="156">
        <f t="shared" si="4"/>
        <v>0</v>
      </c>
      <c r="AW35" s="156">
        <f t="shared" si="4"/>
        <v>0</v>
      </c>
      <c r="AX35" s="156">
        <f t="shared" si="4"/>
        <v>0</v>
      </c>
      <c r="AY35" s="156">
        <f t="shared" si="4"/>
        <v>0</v>
      </c>
      <c r="AZ35" s="156">
        <f t="shared" si="4"/>
        <v>0</v>
      </c>
      <c r="BA35" s="156">
        <f t="shared" si="4"/>
        <v>0</v>
      </c>
      <c r="BB35" s="156">
        <f t="shared" si="4"/>
        <v>0</v>
      </c>
      <c r="BC35" s="156">
        <f t="shared" si="4"/>
        <v>0</v>
      </c>
      <c r="BD35" s="156">
        <f t="shared" si="4"/>
        <v>0</v>
      </c>
      <c r="BE35" s="156">
        <f t="shared" si="4"/>
        <v>0</v>
      </c>
      <c r="BF35" s="156">
        <f t="shared" si="4"/>
        <v>0</v>
      </c>
      <c r="BG35" s="156">
        <f t="shared" si="4"/>
        <v>0</v>
      </c>
      <c r="BH35" s="156">
        <f t="shared" si="5"/>
        <v>0</v>
      </c>
      <c r="BI35" s="156">
        <f t="shared" si="5"/>
        <v>0</v>
      </c>
      <c r="BJ35" s="159">
        <f t="shared" si="8"/>
        <v>20000000</v>
      </c>
      <c r="BK35" s="220"/>
      <c r="BL35" s="220"/>
      <c r="BM35" s="220">
        <f t="shared" si="9"/>
        <v>195110000</v>
      </c>
    </row>
    <row r="36" spans="1:65" x14ac:dyDescent="0.25">
      <c r="A36" s="156">
        <v>12</v>
      </c>
      <c r="B36" s="156">
        <f t="shared" si="0"/>
        <v>175000000</v>
      </c>
      <c r="C36" s="156">
        <f t="shared" si="0"/>
        <v>0</v>
      </c>
      <c r="D36" s="156">
        <f t="shared" si="0"/>
        <v>0</v>
      </c>
      <c r="E36" s="156">
        <f t="shared" si="0"/>
        <v>0</v>
      </c>
      <c r="F36" s="156">
        <f t="shared" si="0"/>
        <v>0</v>
      </c>
      <c r="G36" s="156">
        <f t="shared" si="0"/>
        <v>0</v>
      </c>
      <c r="H36" s="156">
        <f t="shared" si="0"/>
        <v>0</v>
      </c>
      <c r="I36" s="156">
        <f t="shared" si="0"/>
        <v>0</v>
      </c>
      <c r="J36" s="156">
        <f t="shared" si="0"/>
        <v>0</v>
      </c>
      <c r="K36" s="156">
        <f t="shared" si="0"/>
        <v>0</v>
      </c>
      <c r="L36" s="156">
        <f t="shared" si="1"/>
        <v>0</v>
      </c>
      <c r="M36" s="156">
        <f t="shared" si="1"/>
        <v>0</v>
      </c>
      <c r="N36" s="156">
        <f t="shared" si="1"/>
        <v>0</v>
      </c>
      <c r="O36" s="156">
        <f t="shared" si="1"/>
        <v>0</v>
      </c>
      <c r="P36" s="156">
        <f t="shared" si="1"/>
        <v>0</v>
      </c>
      <c r="Q36" s="156">
        <f t="shared" si="1"/>
        <v>0</v>
      </c>
      <c r="R36" s="156">
        <f t="shared" si="1"/>
        <v>0</v>
      </c>
      <c r="S36" s="156">
        <f t="shared" si="1"/>
        <v>0</v>
      </c>
      <c r="T36" s="159">
        <f t="shared" si="6"/>
        <v>175000000</v>
      </c>
      <c r="U36" s="192"/>
      <c r="V36" s="156">
        <v>12</v>
      </c>
      <c r="W36" s="156">
        <f t="shared" si="2"/>
        <v>0</v>
      </c>
      <c r="X36" s="156">
        <f t="shared" si="2"/>
        <v>0</v>
      </c>
      <c r="Y36" s="156">
        <f t="shared" si="2"/>
        <v>0</v>
      </c>
      <c r="Z36" s="156">
        <f t="shared" si="2"/>
        <v>0</v>
      </c>
      <c r="AA36" s="156">
        <f t="shared" si="2"/>
        <v>0</v>
      </c>
      <c r="AB36" s="156">
        <f t="shared" si="2"/>
        <v>0</v>
      </c>
      <c r="AC36" s="156">
        <f t="shared" si="2"/>
        <v>0</v>
      </c>
      <c r="AD36" s="156">
        <f t="shared" si="2"/>
        <v>0</v>
      </c>
      <c r="AE36" s="156">
        <f t="shared" si="2"/>
        <v>0</v>
      </c>
      <c r="AF36" s="156">
        <f t="shared" si="2"/>
        <v>0</v>
      </c>
      <c r="AG36" s="156">
        <f t="shared" si="3"/>
        <v>110000</v>
      </c>
      <c r="AH36" s="156">
        <f t="shared" si="3"/>
        <v>0</v>
      </c>
      <c r="AI36" s="156">
        <f t="shared" si="3"/>
        <v>0</v>
      </c>
      <c r="AJ36" s="156">
        <f t="shared" si="3"/>
        <v>0</v>
      </c>
      <c r="AK36" s="156">
        <f t="shared" si="3"/>
        <v>0</v>
      </c>
      <c r="AL36" s="156">
        <f t="shared" si="3"/>
        <v>0</v>
      </c>
      <c r="AM36" s="156">
        <f t="shared" si="3"/>
        <v>0</v>
      </c>
      <c r="AN36" s="156">
        <f t="shared" si="3"/>
        <v>0</v>
      </c>
      <c r="AO36" s="159">
        <f t="shared" si="7"/>
        <v>110000</v>
      </c>
      <c r="AP36" s="192"/>
      <c r="AQ36" s="156">
        <v>12</v>
      </c>
      <c r="AR36" s="156">
        <f t="shared" si="4"/>
        <v>20000000</v>
      </c>
      <c r="AS36" s="156">
        <f t="shared" si="4"/>
        <v>0</v>
      </c>
      <c r="AT36" s="156">
        <f t="shared" si="4"/>
        <v>0</v>
      </c>
      <c r="AU36" s="156">
        <f t="shared" si="4"/>
        <v>0</v>
      </c>
      <c r="AV36" s="156">
        <f t="shared" si="4"/>
        <v>0</v>
      </c>
      <c r="AW36" s="156">
        <f t="shared" si="4"/>
        <v>0</v>
      </c>
      <c r="AX36" s="156">
        <f t="shared" si="4"/>
        <v>0</v>
      </c>
      <c r="AY36" s="156">
        <f t="shared" si="4"/>
        <v>0</v>
      </c>
      <c r="AZ36" s="156">
        <f t="shared" si="4"/>
        <v>0</v>
      </c>
      <c r="BA36" s="156">
        <f t="shared" si="4"/>
        <v>0</v>
      </c>
      <c r="BB36" s="156">
        <f t="shared" si="4"/>
        <v>0</v>
      </c>
      <c r="BC36" s="156">
        <f t="shared" si="4"/>
        <v>0</v>
      </c>
      <c r="BD36" s="156">
        <f t="shared" si="4"/>
        <v>0</v>
      </c>
      <c r="BE36" s="156">
        <f t="shared" si="4"/>
        <v>0</v>
      </c>
      <c r="BF36" s="156">
        <f t="shared" si="4"/>
        <v>0</v>
      </c>
      <c r="BG36" s="156">
        <f t="shared" si="4"/>
        <v>0</v>
      </c>
      <c r="BH36" s="156">
        <f t="shared" si="5"/>
        <v>0</v>
      </c>
      <c r="BI36" s="156">
        <f t="shared" si="5"/>
        <v>0</v>
      </c>
      <c r="BJ36" s="159">
        <f t="shared" si="8"/>
        <v>20000000</v>
      </c>
      <c r="BK36" s="220"/>
      <c r="BL36" s="220"/>
      <c r="BM36" s="220">
        <f t="shared" si="9"/>
        <v>195110000</v>
      </c>
    </row>
    <row r="37" spans="1:65" x14ac:dyDescent="0.25">
      <c r="A37" s="156">
        <v>13</v>
      </c>
      <c r="B37" s="156">
        <f t="shared" si="0"/>
        <v>175000000</v>
      </c>
      <c r="C37" s="156">
        <f t="shared" si="0"/>
        <v>0</v>
      </c>
      <c r="D37" s="156">
        <f t="shared" si="0"/>
        <v>0</v>
      </c>
      <c r="E37" s="156">
        <f t="shared" si="0"/>
        <v>0</v>
      </c>
      <c r="F37" s="156">
        <f t="shared" si="0"/>
        <v>0</v>
      </c>
      <c r="G37" s="156">
        <f t="shared" si="0"/>
        <v>0</v>
      </c>
      <c r="H37" s="156">
        <f t="shared" si="0"/>
        <v>0</v>
      </c>
      <c r="I37" s="156">
        <f t="shared" si="0"/>
        <v>0</v>
      </c>
      <c r="J37" s="156">
        <f t="shared" si="0"/>
        <v>0</v>
      </c>
      <c r="K37" s="156">
        <f t="shared" si="0"/>
        <v>0</v>
      </c>
      <c r="L37" s="156">
        <f t="shared" si="1"/>
        <v>0</v>
      </c>
      <c r="M37" s="156">
        <f t="shared" si="1"/>
        <v>0</v>
      </c>
      <c r="N37" s="156">
        <f t="shared" si="1"/>
        <v>0</v>
      </c>
      <c r="O37" s="156">
        <f t="shared" si="1"/>
        <v>0</v>
      </c>
      <c r="P37" s="156">
        <f t="shared" si="1"/>
        <v>0</v>
      </c>
      <c r="Q37" s="156">
        <f t="shared" si="1"/>
        <v>0</v>
      </c>
      <c r="R37" s="156">
        <f t="shared" si="1"/>
        <v>0</v>
      </c>
      <c r="S37" s="156">
        <f t="shared" si="1"/>
        <v>0</v>
      </c>
      <c r="T37" s="159">
        <f t="shared" si="6"/>
        <v>175000000</v>
      </c>
      <c r="U37" s="192"/>
      <c r="V37" s="156">
        <v>13</v>
      </c>
      <c r="W37" s="156">
        <f t="shared" si="2"/>
        <v>0</v>
      </c>
      <c r="X37" s="156">
        <f t="shared" si="2"/>
        <v>0</v>
      </c>
      <c r="Y37" s="156">
        <f t="shared" si="2"/>
        <v>0</v>
      </c>
      <c r="Z37" s="156">
        <f t="shared" si="2"/>
        <v>0</v>
      </c>
      <c r="AA37" s="156">
        <f t="shared" si="2"/>
        <v>0</v>
      </c>
      <c r="AB37" s="156">
        <f t="shared" si="2"/>
        <v>0</v>
      </c>
      <c r="AC37" s="156">
        <f t="shared" si="2"/>
        <v>0</v>
      </c>
      <c r="AD37" s="156">
        <f t="shared" si="2"/>
        <v>0</v>
      </c>
      <c r="AE37" s="156">
        <f t="shared" si="2"/>
        <v>0</v>
      </c>
      <c r="AF37" s="156">
        <f t="shared" si="2"/>
        <v>0</v>
      </c>
      <c r="AG37" s="156">
        <f t="shared" si="3"/>
        <v>110000</v>
      </c>
      <c r="AH37" s="156">
        <f t="shared" si="3"/>
        <v>0</v>
      </c>
      <c r="AI37" s="156">
        <f t="shared" si="3"/>
        <v>0</v>
      </c>
      <c r="AJ37" s="156">
        <f t="shared" si="3"/>
        <v>0</v>
      </c>
      <c r="AK37" s="156">
        <f t="shared" si="3"/>
        <v>0</v>
      </c>
      <c r="AL37" s="156">
        <f t="shared" si="3"/>
        <v>0</v>
      </c>
      <c r="AM37" s="156">
        <f t="shared" si="3"/>
        <v>0</v>
      </c>
      <c r="AN37" s="156">
        <f t="shared" si="3"/>
        <v>0</v>
      </c>
      <c r="AO37" s="159">
        <f t="shared" si="7"/>
        <v>110000</v>
      </c>
      <c r="AP37" s="192"/>
      <c r="AQ37" s="156">
        <v>13</v>
      </c>
      <c r="AR37" s="156">
        <f t="shared" si="4"/>
        <v>20000000</v>
      </c>
      <c r="AS37" s="156">
        <f t="shared" si="4"/>
        <v>0</v>
      </c>
      <c r="AT37" s="156">
        <f t="shared" si="4"/>
        <v>0</v>
      </c>
      <c r="AU37" s="156">
        <f t="shared" si="4"/>
        <v>0</v>
      </c>
      <c r="AV37" s="156">
        <f t="shared" si="4"/>
        <v>0</v>
      </c>
      <c r="AW37" s="156">
        <f t="shared" si="4"/>
        <v>0</v>
      </c>
      <c r="AX37" s="156">
        <f t="shared" si="4"/>
        <v>0</v>
      </c>
      <c r="AY37" s="156">
        <f t="shared" si="4"/>
        <v>0</v>
      </c>
      <c r="AZ37" s="156">
        <f t="shared" si="4"/>
        <v>0</v>
      </c>
      <c r="BA37" s="156">
        <f t="shared" si="4"/>
        <v>0</v>
      </c>
      <c r="BB37" s="156">
        <f t="shared" si="4"/>
        <v>0</v>
      </c>
      <c r="BC37" s="156">
        <f t="shared" si="4"/>
        <v>0</v>
      </c>
      <c r="BD37" s="156">
        <f t="shared" si="4"/>
        <v>0</v>
      </c>
      <c r="BE37" s="156">
        <f t="shared" si="4"/>
        <v>0</v>
      </c>
      <c r="BF37" s="156">
        <f t="shared" si="4"/>
        <v>0</v>
      </c>
      <c r="BG37" s="156">
        <f t="shared" si="5"/>
        <v>0</v>
      </c>
      <c r="BH37" s="156">
        <f t="shared" si="5"/>
        <v>0</v>
      </c>
      <c r="BI37" s="156">
        <f t="shared" si="5"/>
        <v>0</v>
      </c>
      <c r="BJ37" s="159">
        <f t="shared" si="8"/>
        <v>20000000</v>
      </c>
      <c r="BK37" s="220"/>
      <c r="BL37" s="220"/>
      <c r="BM37" s="220">
        <f t="shared" si="9"/>
        <v>195110000</v>
      </c>
    </row>
    <row r="38" spans="1:65" x14ac:dyDescent="0.25">
      <c r="A38" s="156">
        <v>14</v>
      </c>
      <c r="B38" s="156">
        <f t="shared" si="0"/>
        <v>175000000</v>
      </c>
      <c r="C38" s="156">
        <f t="shared" si="0"/>
        <v>0</v>
      </c>
      <c r="D38" s="156">
        <f t="shared" si="0"/>
        <v>0</v>
      </c>
      <c r="E38" s="156">
        <f t="shared" si="0"/>
        <v>0</v>
      </c>
      <c r="F38" s="156">
        <f t="shared" si="0"/>
        <v>0</v>
      </c>
      <c r="G38" s="156">
        <f t="shared" si="0"/>
        <v>0</v>
      </c>
      <c r="H38" s="156">
        <f t="shared" si="0"/>
        <v>0</v>
      </c>
      <c r="I38" s="156">
        <f t="shared" si="0"/>
        <v>0</v>
      </c>
      <c r="J38" s="156">
        <f t="shared" si="0"/>
        <v>0</v>
      </c>
      <c r="K38" s="156">
        <f t="shared" si="0"/>
        <v>0</v>
      </c>
      <c r="L38" s="156">
        <f t="shared" si="1"/>
        <v>0</v>
      </c>
      <c r="M38" s="156">
        <f t="shared" si="1"/>
        <v>0</v>
      </c>
      <c r="N38" s="156">
        <f t="shared" si="1"/>
        <v>0</v>
      </c>
      <c r="O38" s="156">
        <f t="shared" si="1"/>
        <v>0</v>
      </c>
      <c r="P38" s="156">
        <f t="shared" si="1"/>
        <v>0</v>
      </c>
      <c r="Q38" s="156">
        <f t="shared" si="1"/>
        <v>0</v>
      </c>
      <c r="R38" s="156">
        <f t="shared" si="1"/>
        <v>0</v>
      </c>
      <c r="S38" s="156">
        <f t="shared" si="1"/>
        <v>0</v>
      </c>
      <c r="T38" s="159">
        <f t="shared" si="6"/>
        <v>175000000</v>
      </c>
      <c r="U38" s="192"/>
      <c r="V38" s="156">
        <v>14</v>
      </c>
      <c r="W38" s="156">
        <f t="shared" si="2"/>
        <v>0</v>
      </c>
      <c r="X38" s="156">
        <f t="shared" si="2"/>
        <v>0</v>
      </c>
      <c r="Y38" s="156">
        <f t="shared" si="2"/>
        <v>0</v>
      </c>
      <c r="Z38" s="156">
        <f t="shared" si="2"/>
        <v>0</v>
      </c>
      <c r="AA38" s="156">
        <f t="shared" si="2"/>
        <v>0</v>
      </c>
      <c r="AB38" s="156">
        <f t="shared" si="2"/>
        <v>0</v>
      </c>
      <c r="AC38" s="156">
        <f t="shared" si="2"/>
        <v>0</v>
      </c>
      <c r="AD38" s="156">
        <f t="shared" si="2"/>
        <v>0</v>
      </c>
      <c r="AE38" s="156">
        <f t="shared" si="2"/>
        <v>0</v>
      </c>
      <c r="AF38" s="156">
        <f t="shared" si="2"/>
        <v>0</v>
      </c>
      <c r="AG38" s="156">
        <f t="shared" si="3"/>
        <v>110000</v>
      </c>
      <c r="AH38" s="156">
        <f t="shared" si="3"/>
        <v>0</v>
      </c>
      <c r="AI38" s="156">
        <f t="shared" si="3"/>
        <v>0</v>
      </c>
      <c r="AJ38" s="156">
        <f t="shared" si="3"/>
        <v>0</v>
      </c>
      <c r="AK38" s="156">
        <f t="shared" si="3"/>
        <v>0</v>
      </c>
      <c r="AL38" s="156">
        <f t="shared" si="3"/>
        <v>0</v>
      </c>
      <c r="AM38" s="156">
        <f t="shared" si="3"/>
        <v>0</v>
      </c>
      <c r="AN38" s="156">
        <f t="shared" si="3"/>
        <v>0</v>
      </c>
      <c r="AO38" s="159">
        <f t="shared" si="7"/>
        <v>110000</v>
      </c>
      <c r="AP38" s="192"/>
      <c r="AQ38" s="156">
        <v>14</v>
      </c>
      <c r="AR38" s="156">
        <f t="shared" si="4"/>
        <v>20000000</v>
      </c>
      <c r="AS38" s="156">
        <f t="shared" si="4"/>
        <v>0</v>
      </c>
      <c r="AT38" s="156">
        <f t="shared" si="4"/>
        <v>0</v>
      </c>
      <c r="AU38" s="156">
        <f t="shared" si="4"/>
        <v>0</v>
      </c>
      <c r="AV38" s="156">
        <f t="shared" si="4"/>
        <v>0</v>
      </c>
      <c r="AW38" s="156">
        <f t="shared" si="4"/>
        <v>0</v>
      </c>
      <c r="AX38" s="156">
        <f t="shared" si="4"/>
        <v>0</v>
      </c>
      <c r="AY38" s="156">
        <f t="shared" si="4"/>
        <v>0</v>
      </c>
      <c r="AZ38" s="156">
        <f t="shared" si="4"/>
        <v>0</v>
      </c>
      <c r="BA38" s="156">
        <f t="shared" si="4"/>
        <v>0</v>
      </c>
      <c r="BB38" s="156">
        <f t="shared" si="4"/>
        <v>0</v>
      </c>
      <c r="BC38" s="156">
        <f t="shared" si="4"/>
        <v>0</v>
      </c>
      <c r="BD38" s="156">
        <f t="shared" si="4"/>
        <v>0</v>
      </c>
      <c r="BE38" s="156">
        <f t="shared" si="4"/>
        <v>0</v>
      </c>
      <c r="BF38" s="156">
        <f t="shared" si="4"/>
        <v>0</v>
      </c>
      <c r="BG38" s="156">
        <f t="shared" si="5"/>
        <v>0</v>
      </c>
      <c r="BH38" s="156">
        <f t="shared" si="5"/>
        <v>0</v>
      </c>
      <c r="BI38" s="156">
        <f t="shared" si="5"/>
        <v>0</v>
      </c>
      <c r="BJ38" s="159">
        <f t="shared" si="8"/>
        <v>20000000</v>
      </c>
      <c r="BK38" s="220"/>
      <c r="BL38" s="220"/>
      <c r="BM38" s="220">
        <f t="shared" si="9"/>
        <v>195110000</v>
      </c>
    </row>
    <row r="39" spans="1:65" x14ac:dyDescent="0.25">
      <c r="A39" s="156">
        <v>15</v>
      </c>
      <c r="B39" s="156">
        <f t="shared" si="0"/>
        <v>0</v>
      </c>
      <c r="C39" s="156">
        <f t="shared" si="0"/>
        <v>0</v>
      </c>
      <c r="D39" s="156">
        <f t="shared" si="0"/>
        <v>0</v>
      </c>
      <c r="E39" s="156">
        <f t="shared" si="0"/>
        <v>0</v>
      </c>
      <c r="F39" s="156">
        <f t="shared" si="0"/>
        <v>0</v>
      </c>
      <c r="G39" s="156">
        <f t="shared" si="0"/>
        <v>0</v>
      </c>
      <c r="H39" s="156">
        <f t="shared" si="0"/>
        <v>0</v>
      </c>
      <c r="I39" s="156">
        <f t="shared" si="0"/>
        <v>0</v>
      </c>
      <c r="J39" s="156">
        <f t="shared" si="0"/>
        <v>0</v>
      </c>
      <c r="K39" s="156">
        <f t="shared" si="0"/>
        <v>0</v>
      </c>
      <c r="L39" s="156">
        <f t="shared" si="1"/>
        <v>0</v>
      </c>
      <c r="M39" s="156">
        <f t="shared" si="1"/>
        <v>0</v>
      </c>
      <c r="N39" s="156">
        <f t="shared" si="1"/>
        <v>0</v>
      </c>
      <c r="O39" s="156">
        <f t="shared" si="1"/>
        <v>0</v>
      </c>
      <c r="P39" s="156">
        <f t="shared" si="1"/>
        <v>0</v>
      </c>
      <c r="Q39" s="156">
        <f t="shared" si="1"/>
        <v>0</v>
      </c>
      <c r="R39" s="156">
        <f t="shared" si="1"/>
        <v>0</v>
      </c>
      <c r="S39" s="156">
        <f t="shared" si="1"/>
        <v>0</v>
      </c>
      <c r="T39" s="159">
        <f t="shared" si="6"/>
        <v>0</v>
      </c>
      <c r="U39" s="192"/>
      <c r="V39" s="156">
        <v>15</v>
      </c>
      <c r="W39" s="156">
        <f t="shared" si="2"/>
        <v>0</v>
      </c>
      <c r="X39" s="156">
        <f t="shared" si="2"/>
        <v>0</v>
      </c>
      <c r="Y39" s="156">
        <f t="shared" si="2"/>
        <v>0</v>
      </c>
      <c r="Z39" s="156">
        <f t="shared" si="2"/>
        <v>0</v>
      </c>
      <c r="AA39" s="156">
        <f t="shared" si="2"/>
        <v>0</v>
      </c>
      <c r="AB39" s="156">
        <f t="shared" si="2"/>
        <v>0</v>
      </c>
      <c r="AC39" s="156">
        <f t="shared" si="2"/>
        <v>0</v>
      </c>
      <c r="AD39" s="156">
        <f t="shared" si="2"/>
        <v>0</v>
      </c>
      <c r="AE39" s="156">
        <f t="shared" si="2"/>
        <v>0</v>
      </c>
      <c r="AF39" s="156">
        <f t="shared" si="2"/>
        <v>0</v>
      </c>
      <c r="AG39" s="156">
        <f t="shared" si="3"/>
        <v>110000</v>
      </c>
      <c r="AH39" s="156">
        <f t="shared" si="3"/>
        <v>0</v>
      </c>
      <c r="AI39" s="156">
        <f t="shared" si="3"/>
        <v>0</v>
      </c>
      <c r="AJ39" s="156">
        <f t="shared" si="3"/>
        <v>0</v>
      </c>
      <c r="AK39" s="156">
        <f t="shared" si="3"/>
        <v>0</v>
      </c>
      <c r="AL39" s="156">
        <f t="shared" si="3"/>
        <v>0</v>
      </c>
      <c r="AM39" s="156">
        <f t="shared" si="3"/>
        <v>0</v>
      </c>
      <c r="AN39" s="156">
        <f t="shared" si="3"/>
        <v>0</v>
      </c>
      <c r="AO39" s="159">
        <f t="shared" si="7"/>
        <v>110000</v>
      </c>
      <c r="AP39" s="192"/>
      <c r="AQ39" s="156">
        <v>15</v>
      </c>
      <c r="AR39" s="156">
        <f t="shared" si="4"/>
        <v>0</v>
      </c>
      <c r="AS39" s="156">
        <f t="shared" si="4"/>
        <v>0</v>
      </c>
      <c r="AT39" s="156">
        <f t="shared" si="4"/>
        <v>0</v>
      </c>
      <c r="AU39" s="156">
        <f t="shared" si="4"/>
        <v>0</v>
      </c>
      <c r="AV39" s="156">
        <f t="shared" si="4"/>
        <v>0</v>
      </c>
      <c r="AW39" s="156">
        <f t="shared" si="4"/>
        <v>0</v>
      </c>
      <c r="AX39" s="156">
        <f t="shared" si="4"/>
        <v>0</v>
      </c>
      <c r="AY39" s="156">
        <f t="shared" si="4"/>
        <v>0</v>
      </c>
      <c r="AZ39" s="156">
        <f t="shared" si="4"/>
        <v>0</v>
      </c>
      <c r="BA39" s="156">
        <f t="shared" si="4"/>
        <v>0</v>
      </c>
      <c r="BB39" s="156">
        <f t="shared" si="4"/>
        <v>1000000</v>
      </c>
      <c r="BC39" s="156">
        <f t="shared" si="4"/>
        <v>0</v>
      </c>
      <c r="BD39" s="156">
        <f t="shared" si="4"/>
        <v>0</v>
      </c>
      <c r="BE39" s="156">
        <f t="shared" si="4"/>
        <v>0</v>
      </c>
      <c r="BF39" s="156">
        <f t="shared" si="4"/>
        <v>0</v>
      </c>
      <c r="BG39" s="156">
        <f t="shared" si="5"/>
        <v>0</v>
      </c>
      <c r="BH39" s="156">
        <f t="shared" si="5"/>
        <v>0</v>
      </c>
      <c r="BI39" s="156">
        <f t="shared" si="5"/>
        <v>0</v>
      </c>
      <c r="BJ39" s="159">
        <f t="shared" si="8"/>
        <v>1000000</v>
      </c>
      <c r="BK39" s="220"/>
      <c r="BL39" s="220"/>
      <c r="BM39" s="220">
        <f t="shared" si="9"/>
        <v>1110000</v>
      </c>
    </row>
    <row r="40" spans="1:65" x14ac:dyDescent="0.25">
      <c r="A40" s="156">
        <v>16</v>
      </c>
      <c r="B40" s="156">
        <f t="shared" si="0"/>
        <v>0</v>
      </c>
      <c r="C40" s="156">
        <f t="shared" si="0"/>
        <v>0</v>
      </c>
      <c r="D40" s="156">
        <f t="shared" si="0"/>
        <v>0</v>
      </c>
      <c r="E40" s="156">
        <f t="shared" si="0"/>
        <v>0</v>
      </c>
      <c r="F40" s="156">
        <f t="shared" si="0"/>
        <v>0</v>
      </c>
      <c r="G40" s="156">
        <f t="shared" si="0"/>
        <v>0</v>
      </c>
      <c r="H40" s="156">
        <f t="shared" si="0"/>
        <v>0</v>
      </c>
      <c r="I40" s="156">
        <f t="shared" si="0"/>
        <v>0</v>
      </c>
      <c r="J40" s="156">
        <f t="shared" si="0"/>
        <v>0</v>
      </c>
      <c r="K40" s="156">
        <f t="shared" si="0"/>
        <v>0</v>
      </c>
      <c r="L40" s="156">
        <f t="shared" si="1"/>
        <v>0</v>
      </c>
      <c r="M40" s="156">
        <f t="shared" si="1"/>
        <v>0</v>
      </c>
      <c r="N40" s="156">
        <f t="shared" si="1"/>
        <v>0</v>
      </c>
      <c r="O40" s="156">
        <f t="shared" si="1"/>
        <v>0</v>
      </c>
      <c r="P40" s="156">
        <f t="shared" si="1"/>
        <v>0</v>
      </c>
      <c r="Q40" s="156">
        <f t="shared" si="1"/>
        <v>0</v>
      </c>
      <c r="R40" s="156">
        <f t="shared" si="1"/>
        <v>0</v>
      </c>
      <c r="S40" s="156">
        <f t="shared" si="1"/>
        <v>0</v>
      </c>
      <c r="T40" s="159">
        <f t="shared" si="6"/>
        <v>0</v>
      </c>
      <c r="U40" s="192"/>
      <c r="V40" s="156">
        <v>16</v>
      </c>
      <c r="W40" s="156">
        <f t="shared" si="2"/>
        <v>0</v>
      </c>
      <c r="X40" s="156">
        <f t="shared" si="2"/>
        <v>0</v>
      </c>
      <c r="Y40" s="156">
        <f t="shared" si="2"/>
        <v>0</v>
      </c>
      <c r="Z40" s="156">
        <f t="shared" si="2"/>
        <v>0</v>
      </c>
      <c r="AA40" s="156">
        <f t="shared" si="2"/>
        <v>0</v>
      </c>
      <c r="AB40" s="156">
        <f t="shared" si="2"/>
        <v>0</v>
      </c>
      <c r="AC40" s="156">
        <f t="shared" si="2"/>
        <v>0</v>
      </c>
      <c r="AD40" s="156">
        <f t="shared" si="2"/>
        <v>0</v>
      </c>
      <c r="AE40" s="156">
        <f t="shared" si="2"/>
        <v>0</v>
      </c>
      <c r="AF40" s="156">
        <f t="shared" si="2"/>
        <v>0</v>
      </c>
      <c r="AG40" s="156">
        <f t="shared" si="3"/>
        <v>110000</v>
      </c>
      <c r="AH40" s="156">
        <f t="shared" si="3"/>
        <v>0</v>
      </c>
      <c r="AI40" s="156">
        <f t="shared" si="3"/>
        <v>0</v>
      </c>
      <c r="AJ40" s="156">
        <f t="shared" si="3"/>
        <v>0</v>
      </c>
      <c r="AK40" s="156">
        <f t="shared" si="3"/>
        <v>0</v>
      </c>
      <c r="AL40" s="156">
        <f t="shared" si="3"/>
        <v>0</v>
      </c>
      <c r="AM40" s="156">
        <f t="shared" si="3"/>
        <v>0</v>
      </c>
      <c r="AN40" s="156">
        <f t="shared" si="3"/>
        <v>0</v>
      </c>
      <c r="AO40" s="159">
        <f t="shared" si="7"/>
        <v>110000</v>
      </c>
      <c r="AP40" s="192"/>
      <c r="AQ40" s="156">
        <v>16</v>
      </c>
      <c r="AR40" s="156">
        <f t="shared" si="4"/>
        <v>0</v>
      </c>
      <c r="AS40" s="156">
        <f t="shared" si="4"/>
        <v>0</v>
      </c>
      <c r="AT40" s="156">
        <f t="shared" si="4"/>
        <v>0</v>
      </c>
      <c r="AU40" s="156">
        <f t="shared" si="4"/>
        <v>0</v>
      </c>
      <c r="AV40" s="156">
        <f t="shared" si="4"/>
        <v>0</v>
      </c>
      <c r="AW40" s="156">
        <f t="shared" si="4"/>
        <v>0</v>
      </c>
      <c r="AX40" s="156">
        <f t="shared" si="4"/>
        <v>0</v>
      </c>
      <c r="AY40" s="156">
        <f t="shared" si="4"/>
        <v>0</v>
      </c>
      <c r="AZ40" s="156">
        <f t="shared" si="4"/>
        <v>0</v>
      </c>
      <c r="BA40" s="156">
        <f t="shared" si="4"/>
        <v>0</v>
      </c>
      <c r="BB40" s="156">
        <f t="shared" si="4"/>
        <v>1000000</v>
      </c>
      <c r="BC40" s="156">
        <f t="shared" si="4"/>
        <v>0</v>
      </c>
      <c r="BD40" s="156">
        <f t="shared" si="4"/>
        <v>0</v>
      </c>
      <c r="BE40" s="156">
        <f t="shared" si="4"/>
        <v>0</v>
      </c>
      <c r="BF40" s="156">
        <f t="shared" si="4"/>
        <v>0</v>
      </c>
      <c r="BG40" s="156">
        <f t="shared" si="5"/>
        <v>0</v>
      </c>
      <c r="BH40" s="156">
        <f t="shared" si="5"/>
        <v>0</v>
      </c>
      <c r="BI40" s="156">
        <f t="shared" si="5"/>
        <v>0</v>
      </c>
      <c r="BJ40" s="159">
        <f t="shared" si="8"/>
        <v>1000000</v>
      </c>
      <c r="BK40" s="220"/>
      <c r="BL40" s="220"/>
      <c r="BM40" s="220">
        <f t="shared" si="9"/>
        <v>1110000</v>
      </c>
    </row>
    <row r="41" spans="1:65" x14ac:dyDescent="0.25">
      <c r="A41" s="156">
        <v>17</v>
      </c>
      <c r="B41" s="156">
        <f t="shared" ref="B41:Q49" si="10">IF($A41&lt;B$18,0,IF($A41=B$18,B$17,IF($A41&gt;(((B$19-1)*B$20)+B$18),0,IF(ROUND(($A41-B$18)/B$20,0)=ROUND(($A41-B$18)/B$20,1),B$17,0))))</f>
        <v>0</v>
      </c>
      <c r="C41" s="156">
        <f t="shared" si="10"/>
        <v>0</v>
      </c>
      <c r="D41" s="156">
        <f t="shared" si="10"/>
        <v>0</v>
      </c>
      <c r="E41" s="156">
        <f t="shared" si="10"/>
        <v>0</v>
      </c>
      <c r="F41" s="156">
        <f t="shared" si="10"/>
        <v>0</v>
      </c>
      <c r="G41" s="156">
        <f t="shared" si="10"/>
        <v>0</v>
      </c>
      <c r="H41" s="156">
        <f t="shared" si="10"/>
        <v>0</v>
      </c>
      <c r="I41" s="156">
        <f t="shared" si="10"/>
        <v>0</v>
      </c>
      <c r="J41" s="156">
        <f t="shared" si="10"/>
        <v>0</v>
      </c>
      <c r="K41" s="156">
        <f t="shared" si="10"/>
        <v>0</v>
      </c>
      <c r="L41" s="156">
        <f t="shared" si="10"/>
        <v>0</v>
      </c>
      <c r="M41" s="156">
        <f t="shared" si="10"/>
        <v>0</v>
      </c>
      <c r="N41" s="156">
        <f t="shared" si="10"/>
        <v>0</v>
      </c>
      <c r="O41" s="156">
        <f t="shared" si="10"/>
        <v>0</v>
      </c>
      <c r="P41" s="156">
        <f t="shared" si="10"/>
        <v>0</v>
      </c>
      <c r="Q41" s="156">
        <f t="shared" si="10"/>
        <v>0</v>
      </c>
      <c r="R41" s="156">
        <f t="shared" ref="L41:S49" si="11">IF($A41&lt;R$18,0,IF($A41=R$18,R$17,IF($A41&gt;(((R$19-1)*R$20)+R$18),0,IF(ROUND(($A41-R$18)/R$20,0)=ROUND(($A41-R$18)/R$20,1),R$17,0))))</f>
        <v>0</v>
      </c>
      <c r="S41" s="156">
        <f t="shared" si="11"/>
        <v>0</v>
      </c>
      <c r="T41" s="159">
        <f t="shared" si="6"/>
        <v>0</v>
      </c>
      <c r="U41" s="192"/>
      <c r="V41" s="156">
        <v>17</v>
      </c>
      <c r="W41" s="156">
        <f t="shared" ref="W41:AL49" si="12">IF($A41&lt;W$18,0,IF($A41=W$18,W$17,IF($A41&gt;(((W$19-1)*W$20)+W$18),0,IF(ROUND(($A41-W$18)/W$20,0)=ROUND(($A41-W$18)/W$20,1),W$17,0))))</f>
        <v>0</v>
      </c>
      <c r="X41" s="156">
        <f t="shared" si="12"/>
        <v>0</v>
      </c>
      <c r="Y41" s="156">
        <f t="shared" si="12"/>
        <v>0</v>
      </c>
      <c r="Z41" s="156">
        <f t="shared" si="12"/>
        <v>0</v>
      </c>
      <c r="AA41" s="156">
        <f t="shared" si="12"/>
        <v>0</v>
      </c>
      <c r="AB41" s="156">
        <f t="shared" si="12"/>
        <v>0</v>
      </c>
      <c r="AC41" s="156">
        <f t="shared" si="12"/>
        <v>0</v>
      </c>
      <c r="AD41" s="156">
        <f t="shared" si="12"/>
        <v>0</v>
      </c>
      <c r="AE41" s="156">
        <f t="shared" si="12"/>
        <v>0</v>
      </c>
      <c r="AF41" s="156">
        <f t="shared" si="12"/>
        <v>0</v>
      </c>
      <c r="AG41" s="156">
        <f t="shared" si="12"/>
        <v>110000</v>
      </c>
      <c r="AH41" s="156">
        <f t="shared" si="12"/>
        <v>0</v>
      </c>
      <c r="AI41" s="156">
        <f t="shared" si="12"/>
        <v>0</v>
      </c>
      <c r="AJ41" s="156">
        <f t="shared" si="12"/>
        <v>0</v>
      </c>
      <c r="AK41" s="156">
        <f t="shared" si="12"/>
        <v>0</v>
      </c>
      <c r="AL41" s="156">
        <f t="shared" si="12"/>
        <v>0</v>
      </c>
      <c r="AM41" s="156">
        <f t="shared" ref="AG41:AN49" si="13">IF($A41&lt;AM$18,0,IF($A41=AM$18,AM$17,IF($A41&gt;(((AM$19-1)*AM$20)+AM$18),0,IF(ROUND(($A41-AM$18)/AM$20,0)=ROUND(($A41-AM$18)/AM$20,1),AM$17,0))))</f>
        <v>0</v>
      </c>
      <c r="AN41" s="156">
        <f t="shared" si="13"/>
        <v>0</v>
      </c>
      <c r="AO41" s="159">
        <f t="shared" si="7"/>
        <v>110000</v>
      </c>
      <c r="AP41" s="192"/>
      <c r="AQ41" s="156">
        <v>17</v>
      </c>
      <c r="AR41" s="156">
        <f t="shared" ref="AR41:BG49" si="14">IF($A41&lt;AR$18,0,IF($A41=AR$18,AR$17,IF($A41&gt;(((AR$19-1)*AR$20)+AR$18),0,IF(ROUND(($A41-AR$18)/AR$20,0)=ROUND(($A41-AR$18)/AR$20,1),AR$17,0))))</f>
        <v>0</v>
      </c>
      <c r="AS41" s="156">
        <f t="shared" si="14"/>
        <v>0</v>
      </c>
      <c r="AT41" s="156">
        <f t="shared" si="14"/>
        <v>0</v>
      </c>
      <c r="AU41" s="156">
        <f t="shared" si="14"/>
        <v>0</v>
      </c>
      <c r="AV41" s="156">
        <f t="shared" si="14"/>
        <v>0</v>
      </c>
      <c r="AW41" s="156">
        <f t="shared" si="14"/>
        <v>0</v>
      </c>
      <c r="AX41" s="156">
        <f t="shared" si="14"/>
        <v>0</v>
      </c>
      <c r="AY41" s="156">
        <f t="shared" si="14"/>
        <v>0</v>
      </c>
      <c r="AZ41" s="156">
        <f t="shared" si="14"/>
        <v>0</v>
      </c>
      <c r="BA41" s="156">
        <f t="shared" si="14"/>
        <v>0</v>
      </c>
      <c r="BB41" s="156">
        <f t="shared" si="14"/>
        <v>1000000</v>
      </c>
      <c r="BC41" s="156">
        <f t="shared" si="14"/>
        <v>0</v>
      </c>
      <c r="BD41" s="156">
        <f t="shared" si="14"/>
        <v>0</v>
      </c>
      <c r="BE41" s="156">
        <f t="shared" si="14"/>
        <v>0</v>
      </c>
      <c r="BF41" s="156">
        <f t="shared" si="14"/>
        <v>0</v>
      </c>
      <c r="BG41" s="156">
        <f t="shared" si="14"/>
        <v>0</v>
      </c>
      <c r="BH41" s="156">
        <f t="shared" ref="BG41:BI49" si="15">IF($A41&lt;BH$18,0,IF($A41=BH$18,BH$17,IF($A41&gt;(((BH$19-1)*BH$20)+BH$18),0,IF(ROUND(($A41-BH$18)/BH$20,0)=ROUND(($A41-BH$18)/BH$20,1),BH$17,0))))</f>
        <v>0</v>
      </c>
      <c r="BI41" s="156">
        <f t="shared" si="15"/>
        <v>0</v>
      </c>
      <c r="BJ41" s="159">
        <f t="shared" si="8"/>
        <v>1000000</v>
      </c>
      <c r="BK41" s="220"/>
      <c r="BL41" s="220"/>
      <c r="BM41" s="220">
        <f t="shared" si="9"/>
        <v>1110000</v>
      </c>
    </row>
    <row r="42" spans="1:65" x14ac:dyDescent="0.25">
      <c r="A42" s="156">
        <v>18</v>
      </c>
      <c r="B42" s="156">
        <f t="shared" si="10"/>
        <v>0</v>
      </c>
      <c r="C42" s="156">
        <f t="shared" si="10"/>
        <v>0</v>
      </c>
      <c r="D42" s="156">
        <f t="shared" si="10"/>
        <v>0</v>
      </c>
      <c r="E42" s="156">
        <f t="shared" si="10"/>
        <v>0</v>
      </c>
      <c r="F42" s="156">
        <f t="shared" si="10"/>
        <v>0</v>
      </c>
      <c r="G42" s="156">
        <f t="shared" si="10"/>
        <v>0</v>
      </c>
      <c r="H42" s="156">
        <f t="shared" si="10"/>
        <v>0</v>
      </c>
      <c r="I42" s="156">
        <f t="shared" si="10"/>
        <v>0</v>
      </c>
      <c r="J42" s="156">
        <f t="shared" si="10"/>
        <v>0</v>
      </c>
      <c r="K42" s="156">
        <f t="shared" si="10"/>
        <v>0</v>
      </c>
      <c r="L42" s="156">
        <f t="shared" si="11"/>
        <v>0</v>
      </c>
      <c r="M42" s="156">
        <f t="shared" si="11"/>
        <v>0</v>
      </c>
      <c r="N42" s="156">
        <f t="shared" si="11"/>
        <v>0</v>
      </c>
      <c r="O42" s="156">
        <f t="shared" si="11"/>
        <v>0</v>
      </c>
      <c r="P42" s="156">
        <f t="shared" si="11"/>
        <v>0</v>
      </c>
      <c r="Q42" s="156">
        <f t="shared" si="11"/>
        <v>0</v>
      </c>
      <c r="R42" s="156">
        <f t="shared" si="11"/>
        <v>0</v>
      </c>
      <c r="S42" s="156">
        <f t="shared" si="11"/>
        <v>0</v>
      </c>
      <c r="T42" s="159">
        <f t="shared" si="6"/>
        <v>0</v>
      </c>
      <c r="U42" s="192"/>
      <c r="V42" s="156">
        <v>18</v>
      </c>
      <c r="W42" s="156">
        <f t="shared" si="12"/>
        <v>0</v>
      </c>
      <c r="X42" s="156">
        <f t="shared" si="12"/>
        <v>0</v>
      </c>
      <c r="Y42" s="156">
        <f t="shared" si="12"/>
        <v>0</v>
      </c>
      <c r="Z42" s="156">
        <f t="shared" si="12"/>
        <v>0</v>
      </c>
      <c r="AA42" s="156">
        <f t="shared" si="12"/>
        <v>0</v>
      </c>
      <c r="AB42" s="156">
        <f t="shared" si="12"/>
        <v>0</v>
      </c>
      <c r="AC42" s="156">
        <f t="shared" si="12"/>
        <v>0</v>
      </c>
      <c r="AD42" s="156">
        <f t="shared" si="12"/>
        <v>0</v>
      </c>
      <c r="AE42" s="156">
        <f t="shared" si="12"/>
        <v>0</v>
      </c>
      <c r="AF42" s="156">
        <f t="shared" si="12"/>
        <v>0</v>
      </c>
      <c r="AG42" s="156">
        <f t="shared" si="13"/>
        <v>110000</v>
      </c>
      <c r="AH42" s="156">
        <f t="shared" si="13"/>
        <v>0</v>
      </c>
      <c r="AI42" s="156">
        <f t="shared" si="13"/>
        <v>0</v>
      </c>
      <c r="AJ42" s="156">
        <f t="shared" si="13"/>
        <v>0</v>
      </c>
      <c r="AK42" s="156">
        <f t="shared" si="13"/>
        <v>0</v>
      </c>
      <c r="AL42" s="156">
        <f t="shared" si="13"/>
        <v>0</v>
      </c>
      <c r="AM42" s="156">
        <f t="shared" si="13"/>
        <v>0</v>
      </c>
      <c r="AN42" s="156">
        <f t="shared" si="13"/>
        <v>0</v>
      </c>
      <c r="AO42" s="159">
        <f t="shared" si="7"/>
        <v>110000</v>
      </c>
      <c r="AP42" s="192"/>
      <c r="AQ42" s="156">
        <v>18</v>
      </c>
      <c r="AR42" s="156">
        <f t="shared" si="14"/>
        <v>0</v>
      </c>
      <c r="AS42" s="156">
        <f t="shared" si="14"/>
        <v>0</v>
      </c>
      <c r="AT42" s="156">
        <f t="shared" si="14"/>
        <v>0</v>
      </c>
      <c r="AU42" s="156">
        <f t="shared" si="14"/>
        <v>0</v>
      </c>
      <c r="AV42" s="156">
        <f t="shared" si="14"/>
        <v>0</v>
      </c>
      <c r="AW42" s="156">
        <f t="shared" si="14"/>
        <v>0</v>
      </c>
      <c r="AX42" s="156">
        <f t="shared" si="14"/>
        <v>0</v>
      </c>
      <c r="AY42" s="156">
        <f t="shared" si="14"/>
        <v>0</v>
      </c>
      <c r="AZ42" s="156">
        <f t="shared" si="14"/>
        <v>0</v>
      </c>
      <c r="BA42" s="156">
        <f t="shared" si="14"/>
        <v>0</v>
      </c>
      <c r="BB42" s="156">
        <f t="shared" si="14"/>
        <v>1000000</v>
      </c>
      <c r="BC42" s="156">
        <f t="shared" si="14"/>
        <v>0</v>
      </c>
      <c r="BD42" s="156">
        <f t="shared" si="14"/>
        <v>0</v>
      </c>
      <c r="BE42" s="156">
        <f t="shared" si="14"/>
        <v>0</v>
      </c>
      <c r="BF42" s="156">
        <f t="shared" si="14"/>
        <v>0</v>
      </c>
      <c r="BG42" s="156">
        <f t="shared" si="15"/>
        <v>0</v>
      </c>
      <c r="BH42" s="156">
        <f t="shared" si="15"/>
        <v>0</v>
      </c>
      <c r="BI42" s="156">
        <f t="shared" si="15"/>
        <v>0</v>
      </c>
      <c r="BJ42" s="159">
        <f t="shared" si="8"/>
        <v>1000000</v>
      </c>
      <c r="BK42" s="220"/>
      <c r="BL42" s="220"/>
      <c r="BM42" s="220">
        <f t="shared" si="9"/>
        <v>1110000</v>
      </c>
    </row>
    <row r="43" spans="1:65" x14ac:dyDescent="0.25">
      <c r="A43" s="156">
        <v>19</v>
      </c>
      <c r="B43" s="156">
        <f t="shared" si="10"/>
        <v>0</v>
      </c>
      <c r="C43" s="156">
        <f t="shared" si="10"/>
        <v>0</v>
      </c>
      <c r="D43" s="156">
        <f t="shared" si="10"/>
        <v>0</v>
      </c>
      <c r="E43" s="156">
        <f t="shared" si="10"/>
        <v>0</v>
      </c>
      <c r="F43" s="156">
        <f t="shared" si="10"/>
        <v>0</v>
      </c>
      <c r="G43" s="156">
        <f t="shared" si="10"/>
        <v>0</v>
      </c>
      <c r="H43" s="156">
        <f t="shared" si="10"/>
        <v>0</v>
      </c>
      <c r="I43" s="156">
        <f t="shared" si="10"/>
        <v>0</v>
      </c>
      <c r="J43" s="156">
        <f t="shared" si="10"/>
        <v>0</v>
      </c>
      <c r="K43" s="156">
        <f t="shared" si="10"/>
        <v>0</v>
      </c>
      <c r="L43" s="156">
        <f t="shared" si="11"/>
        <v>0</v>
      </c>
      <c r="M43" s="156">
        <f t="shared" si="11"/>
        <v>0</v>
      </c>
      <c r="N43" s="156">
        <f t="shared" si="11"/>
        <v>0</v>
      </c>
      <c r="O43" s="156">
        <f t="shared" si="11"/>
        <v>0</v>
      </c>
      <c r="P43" s="156">
        <f t="shared" si="11"/>
        <v>0</v>
      </c>
      <c r="Q43" s="156">
        <f t="shared" si="11"/>
        <v>0</v>
      </c>
      <c r="R43" s="156">
        <f t="shared" si="11"/>
        <v>0</v>
      </c>
      <c r="S43" s="156">
        <f t="shared" si="11"/>
        <v>0</v>
      </c>
      <c r="T43" s="159">
        <f t="shared" si="6"/>
        <v>0</v>
      </c>
      <c r="U43" s="192"/>
      <c r="V43" s="156">
        <v>19</v>
      </c>
      <c r="W43" s="156">
        <f t="shared" si="12"/>
        <v>0</v>
      </c>
      <c r="X43" s="156">
        <f t="shared" si="12"/>
        <v>0</v>
      </c>
      <c r="Y43" s="156">
        <f t="shared" si="12"/>
        <v>0</v>
      </c>
      <c r="Z43" s="156">
        <f t="shared" si="12"/>
        <v>0</v>
      </c>
      <c r="AA43" s="156">
        <f t="shared" si="12"/>
        <v>0</v>
      </c>
      <c r="AB43" s="156">
        <f t="shared" si="12"/>
        <v>0</v>
      </c>
      <c r="AC43" s="156">
        <f t="shared" si="12"/>
        <v>0</v>
      </c>
      <c r="AD43" s="156">
        <f t="shared" si="12"/>
        <v>0</v>
      </c>
      <c r="AE43" s="156">
        <f t="shared" si="12"/>
        <v>0</v>
      </c>
      <c r="AF43" s="156">
        <f t="shared" si="12"/>
        <v>0</v>
      </c>
      <c r="AG43" s="156">
        <f t="shared" si="13"/>
        <v>110000</v>
      </c>
      <c r="AH43" s="156">
        <f t="shared" si="13"/>
        <v>0</v>
      </c>
      <c r="AI43" s="156">
        <f t="shared" si="13"/>
        <v>0</v>
      </c>
      <c r="AJ43" s="156">
        <f t="shared" si="13"/>
        <v>0</v>
      </c>
      <c r="AK43" s="156">
        <f t="shared" si="13"/>
        <v>0</v>
      </c>
      <c r="AL43" s="156">
        <f t="shared" si="13"/>
        <v>0</v>
      </c>
      <c r="AM43" s="156">
        <f t="shared" si="13"/>
        <v>0</v>
      </c>
      <c r="AN43" s="156">
        <f t="shared" si="13"/>
        <v>0</v>
      </c>
      <c r="AO43" s="159">
        <f t="shared" si="7"/>
        <v>110000</v>
      </c>
      <c r="AP43" s="192"/>
      <c r="AQ43" s="156">
        <v>19</v>
      </c>
      <c r="AR43" s="156">
        <f t="shared" si="14"/>
        <v>0</v>
      </c>
      <c r="AS43" s="156">
        <f t="shared" si="14"/>
        <v>0</v>
      </c>
      <c r="AT43" s="156">
        <f t="shared" si="14"/>
        <v>0</v>
      </c>
      <c r="AU43" s="156">
        <f t="shared" si="14"/>
        <v>0</v>
      </c>
      <c r="AV43" s="156">
        <f t="shared" si="14"/>
        <v>0</v>
      </c>
      <c r="AW43" s="156">
        <f t="shared" si="14"/>
        <v>0</v>
      </c>
      <c r="AX43" s="156">
        <f t="shared" si="14"/>
        <v>0</v>
      </c>
      <c r="AY43" s="156">
        <f t="shared" si="14"/>
        <v>0</v>
      </c>
      <c r="AZ43" s="156">
        <f t="shared" si="14"/>
        <v>0</v>
      </c>
      <c r="BA43" s="156">
        <f t="shared" si="14"/>
        <v>0</v>
      </c>
      <c r="BB43" s="156">
        <f t="shared" si="14"/>
        <v>1000000</v>
      </c>
      <c r="BC43" s="156">
        <f t="shared" si="14"/>
        <v>0</v>
      </c>
      <c r="BD43" s="156">
        <f t="shared" si="14"/>
        <v>0</v>
      </c>
      <c r="BE43" s="156">
        <f t="shared" si="14"/>
        <v>0</v>
      </c>
      <c r="BF43" s="156">
        <f t="shared" si="14"/>
        <v>0</v>
      </c>
      <c r="BG43" s="156">
        <f t="shared" si="15"/>
        <v>0</v>
      </c>
      <c r="BH43" s="156">
        <f t="shared" si="15"/>
        <v>0</v>
      </c>
      <c r="BI43" s="156">
        <f t="shared" si="15"/>
        <v>0</v>
      </c>
      <c r="BJ43" s="159">
        <f t="shared" si="8"/>
        <v>1000000</v>
      </c>
      <c r="BK43" s="220"/>
      <c r="BL43" s="220"/>
      <c r="BM43" s="220">
        <f t="shared" si="9"/>
        <v>1110000</v>
      </c>
    </row>
    <row r="44" spans="1:65" x14ac:dyDescent="0.25">
      <c r="A44" s="156">
        <v>20</v>
      </c>
      <c r="B44" s="156">
        <f t="shared" si="10"/>
        <v>0</v>
      </c>
      <c r="C44" s="156">
        <f t="shared" si="10"/>
        <v>0</v>
      </c>
      <c r="D44" s="156">
        <f t="shared" si="10"/>
        <v>0</v>
      </c>
      <c r="E44" s="156">
        <f t="shared" si="10"/>
        <v>0</v>
      </c>
      <c r="F44" s="156">
        <f t="shared" si="10"/>
        <v>0</v>
      </c>
      <c r="G44" s="156">
        <f t="shared" si="10"/>
        <v>0</v>
      </c>
      <c r="H44" s="156">
        <f t="shared" si="10"/>
        <v>0</v>
      </c>
      <c r="I44" s="156">
        <f t="shared" si="10"/>
        <v>0</v>
      </c>
      <c r="J44" s="156">
        <f t="shared" si="10"/>
        <v>0</v>
      </c>
      <c r="K44" s="156">
        <f t="shared" si="10"/>
        <v>0</v>
      </c>
      <c r="L44" s="156">
        <f t="shared" si="11"/>
        <v>0</v>
      </c>
      <c r="M44" s="156">
        <f t="shared" si="11"/>
        <v>0</v>
      </c>
      <c r="N44" s="156">
        <f t="shared" si="11"/>
        <v>0</v>
      </c>
      <c r="O44" s="156">
        <f t="shared" si="11"/>
        <v>0</v>
      </c>
      <c r="P44" s="156">
        <f t="shared" si="11"/>
        <v>0</v>
      </c>
      <c r="Q44" s="156">
        <f t="shared" si="11"/>
        <v>0</v>
      </c>
      <c r="R44" s="156">
        <f t="shared" si="11"/>
        <v>0</v>
      </c>
      <c r="S44" s="156">
        <f t="shared" si="11"/>
        <v>0</v>
      </c>
      <c r="T44" s="159">
        <f t="shared" si="6"/>
        <v>0</v>
      </c>
      <c r="U44" s="192"/>
      <c r="V44" s="156">
        <v>20</v>
      </c>
      <c r="W44" s="156">
        <f t="shared" si="12"/>
        <v>0</v>
      </c>
      <c r="X44" s="156">
        <f t="shared" si="12"/>
        <v>0</v>
      </c>
      <c r="Y44" s="156">
        <f t="shared" si="12"/>
        <v>0</v>
      </c>
      <c r="Z44" s="156">
        <f t="shared" si="12"/>
        <v>0</v>
      </c>
      <c r="AA44" s="156">
        <f t="shared" si="12"/>
        <v>0</v>
      </c>
      <c r="AB44" s="156">
        <f t="shared" si="12"/>
        <v>0</v>
      </c>
      <c r="AC44" s="156">
        <f t="shared" si="12"/>
        <v>0</v>
      </c>
      <c r="AD44" s="156">
        <f t="shared" si="12"/>
        <v>0</v>
      </c>
      <c r="AE44" s="156">
        <f t="shared" si="12"/>
        <v>0</v>
      </c>
      <c r="AF44" s="156">
        <f t="shared" si="12"/>
        <v>0</v>
      </c>
      <c r="AG44" s="156">
        <f t="shared" si="13"/>
        <v>110000</v>
      </c>
      <c r="AH44" s="156">
        <f t="shared" si="13"/>
        <v>0</v>
      </c>
      <c r="AI44" s="156">
        <f t="shared" si="13"/>
        <v>0</v>
      </c>
      <c r="AJ44" s="156">
        <f t="shared" si="13"/>
        <v>0</v>
      </c>
      <c r="AK44" s="156">
        <f t="shared" si="13"/>
        <v>0</v>
      </c>
      <c r="AL44" s="156">
        <f t="shared" si="13"/>
        <v>0</v>
      </c>
      <c r="AM44" s="156">
        <f t="shared" si="13"/>
        <v>0</v>
      </c>
      <c r="AN44" s="156">
        <f t="shared" si="13"/>
        <v>0</v>
      </c>
      <c r="AO44" s="159">
        <f t="shared" si="7"/>
        <v>110000</v>
      </c>
      <c r="AP44" s="192"/>
      <c r="AQ44" s="156">
        <v>20</v>
      </c>
      <c r="AR44" s="156">
        <f t="shared" si="14"/>
        <v>0</v>
      </c>
      <c r="AS44" s="156">
        <f t="shared" si="14"/>
        <v>0</v>
      </c>
      <c r="AT44" s="156">
        <f t="shared" si="14"/>
        <v>0</v>
      </c>
      <c r="AU44" s="156">
        <f t="shared" si="14"/>
        <v>0</v>
      </c>
      <c r="AV44" s="156">
        <f t="shared" si="14"/>
        <v>0</v>
      </c>
      <c r="AW44" s="156">
        <f t="shared" si="14"/>
        <v>0</v>
      </c>
      <c r="AX44" s="156">
        <f t="shared" si="14"/>
        <v>0</v>
      </c>
      <c r="AY44" s="156">
        <f t="shared" si="14"/>
        <v>0</v>
      </c>
      <c r="AZ44" s="156">
        <f t="shared" si="14"/>
        <v>0</v>
      </c>
      <c r="BA44" s="156">
        <f t="shared" si="14"/>
        <v>0</v>
      </c>
      <c r="BB44" s="156">
        <f t="shared" si="14"/>
        <v>1000000</v>
      </c>
      <c r="BC44" s="156">
        <f t="shared" si="14"/>
        <v>0</v>
      </c>
      <c r="BD44" s="156">
        <f t="shared" si="14"/>
        <v>0</v>
      </c>
      <c r="BE44" s="156">
        <f t="shared" si="14"/>
        <v>0</v>
      </c>
      <c r="BF44" s="156">
        <f t="shared" si="14"/>
        <v>0</v>
      </c>
      <c r="BG44" s="156">
        <f t="shared" si="15"/>
        <v>0</v>
      </c>
      <c r="BH44" s="156">
        <f t="shared" si="15"/>
        <v>0</v>
      </c>
      <c r="BI44" s="156">
        <f t="shared" si="15"/>
        <v>0</v>
      </c>
      <c r="BJ44" s="159">
        <f t="shared" si="8"/>
        <v>1000000</v>
      </c>
      <c r="BK44" s="220"/>
      <c r="BL44" s="220"/>
      <c r="BM44" s="220">
        <f t="shared" si="9"/>
        <v>1110000</v>
      </c>
    </row>
    <row r="45" spans="1:65" x14ac:dyDescent="0.25">
      <c r="A45" s="156">
        <v>21</v>
      </c>
      <c r="B45" s="156">
        <f t="shared" si="10"/>
        <v>0</v>
      </c>
      <c r="C45" s="156">
        <f t="shared" si="10"/>
        <v>0</v>
      </c>
      <c r="D45" s="156">
        <f t="shared" si="10"/>
        <v>0</v>
      </c>
      <c r="E45" s="156">
        <f t="shared" si="10"/>
        <v>0</v>
      </c>
      <c r="F45" s="156">
        <f t="shared" si="10"/>
        <v>0</v>
      </c>
      <c r="G45" s="156">
        <f t="shared" si="10"/>
        <v>0</v>
      </c>
      <c r="H45" s="156">
        <f t="shared" si="10"/>
        <v>0</v>
      </c>
      <c r="I45" s="156">
        <f t="shared" si="10"/>
        <v>0</v>
      </c>
      <c r="J45" s="156">
        <f t="shared" si="10"/>
        <v>0</v>
      </c>
      <c r="K45" s="156">
        <f t="shared" si="10"/>
        <v>0</v>
      </c>
      <c r="L45" s="156">
        <f t="shared" si="11"/>
        <v>0</v>
      </c>
      <c r="M45" s="156">
        <f t="shared" si="11"/>
        <v>0</v>
      </c>
      <c r="N45" s="156">
        <f t="shared" si="11"/>
        <v>0</v>
      </c>
      <c r="O45" s="156">
        <f t="shared" si="11"/>
        <v>0</v>
      </c>
      <c r="P45" s="156">
        <f t="shared" si="11"/>
        <v>0</v>
      </c>
      <c r="Q45" s="156">
        <f t="shared" si="11"/>
        <v>0</v>
      </c>
      <c r="R45" s="156">
        <f t="shared" si="11"/>
        <v>0</v>
      </c>
      <c r="S45" s="156">
        <f t="shared" si="11"/>
        <v>0</v>
      </c>
      <c r="T45" s="159">
        <f t="shared" si="6"/>
        <v>0</v>
      </c>
      <c r="U45" s="192"/>
      <c r="V45" s="156">
        <v>21</v>
      </c>
      <c r="W45" s="156">
        <f t="shared" si="12"/>
        <v>0</v>
      </c>
      <c r="X45" s="156">
        <f t="shared" si="12"/>
        <v>0</v>
      </c>
      <c r="Y45" s="156">
        <f t="shared" si="12"/>
        <v>0</v>
      </c>
      <c r="Z45" s="156">
        <f t="shared" si="12"/>
        <v>0</v>
      </c>
      <c r="AA45" s="156">
        <f t="shared" si="12"/>
        <v>0</v>
      </c>
      <c r="AB45" s="156">
        <f t="shared" si="12"/>
        <v>0</v>
      </c>
      <c r="AC45" s="156">
        <f t="shared" si="12"/>
        <v>0</v>
      </c>
      <c r="AD45" s="156">
        <f t="shared" si="12"/>
        <v>0</v>
      </c>
      <c r="AE45" s="156">
        <f t="shared" si="12"/>
        <v>0</v>
      </c>
      <c r="AF45" s="156">
        <f t="shared" si="12"/>
        <v>0</v>
      </c>
      <c r="AG45" s="156">
        <f t="shared" si="13"/>
        <v>110000</v>
      </c>
      <c r="AH45" s="156">
        <f t="shared" si="13"/>
        <v>0</v>
      </c>
      <c r="AI45" s="156">
        <f t="shared" si="13"/>
        <v>0</v>
      </c>
      <c r="AJ45" s="156">
        <f t="shared" si="13"/>
        <v>0</v>
      </c>
      <c r="AK45" s="156">
        <f t="shared" si="13"/>
        <v>0</v>
      </c>
      <c r="AL45" s="156">
        <f t="shared" si="13"/>
        <v>0</v>
      </c>
      <c r="AM45" s="156">
        <f t="shared" si="13"/>
        <v>0</v>
      </c>
      <c r="AN45" s="156">
        <f t="shared" si="13"/>
        <v>0</v>
      </c>
      <c r="AO45" s="159">
        <f t="shared" si="7"/>
        <v>110000</v>
      </c>
      <c r="AP45" s="192"/>
      <c r="AQ45" s="156">
        <v>21</v>
      </c>
      <c r="AR45" s="156">
        <f t="shared" si="14"/>
        <v>0</v>
      </c>
      <c r="AS45" s="156">
        <f t="shared" si="14"/>
        <v>0</v>
      </c>
      <c r="AT45" s="156">
        <f t="shared" si="14"/>
        <v>0</v>
      </c>
      <c r="AU45" s="156">
        <f t="shared" si="14"/>
        <v>0</v>
      </c>
      <c r="AV45" s="156">
        <f t="shared" si="14"/>
        <v>0</v>
      </c>
      <c r="AW45" s="156">
        <f t="shared" si="14"/>
        <v>0</v>
      </c>
      <c r="AX45" s="156">
        <f t="shared" si="14"/>
        <v>0</v>
      </c>
      <c r="AY45" s="156">
        <f t="shared" si="14"/>
        <v>0</v>
      </c>
      <c r="AZ45" s="156">
        <f t="shared" si="14"/>
        <v>0</v>
      </c>
      <c r="BA45" s="156">
        <f t="shared" si="14"/>
        <v>0</v>
      </c>
      <c r="BB45" s="156">
        <f t="shared" si="14"/>
        <v>1000000</v>
      </c>
      <c r="BC45" s="156">
        <f t="shared" si="14"/>
        <v>0</v>
      </c>
      <c r="BD45" s="156">
        <f t="shared" si="14"/>
        <v>0</v>
      </c>
      <c r="BE45" s="156">
        <f t="shared" si="14"/>
        <v>0</v>
      </c>
      <c r="BF45" s="156">
        <f t="shared" si="14"/>
        <v>0</v>
      </c>
      <c r="BG45" s="156">
        <f t="shared" si="15"/>
        <v>0</v>
      </c>
      <c r="BH45" s="156">
        <f t="shared" si="15"/>
        <v>0</v>
      </c>
      <c r="BI45" s="156">
        <f t="shared" si="15"/>
        <v>0</v>
      </c>
      <c r="BJ45" s="159">
        <f t="shared" si="8"/>
        <v>1000000</v>
      </c>
      <c r="BK45" s="220"/>
      <c r="BL45" s="220"/>
      <c r="BM45" s="220">
        <f t="shared" si="9"/>
        <v>1110000</v>
      </c>
    </row>
    <row r="46" spans="1:65" x14ac:dyDescent="0.25">
      <c r="A46" s="156">
        <v>22</v>
      </c>
      <c r="B46" s="156">
        <f t="shared" si="10"/>
        <v>0</v>
      </c>
      <c r="C46" s="156">
        <f t="shared" si="10"/>
        <v>0</v>
      </c>
      <c r="D46" s="156">
        <f t="shared" si="10"/>
        <v>0</v>
      </c>
      <c r="E46" s="156">
        <f t="shared" si="10"/>
        <v>0</v>
      </c>
      <c r="F46" s="156">
        <f t="shared" si="10"/>
        <v>0</v>
      </c>
      <c r="G46" s="156">
        <f t="shared" si="10"/>
        <v>0</v>
      </c>
      <c r="H46" s="156">
        <f t="shared" si="10"/>
        <v>0</v>
      </c>
      <c r="I46" s="156">
        <f t="shared" si="10"/>
        <v>0</v>
      </c>
      <c r="J46" s="156">
        <f t="shared" si="10"/>
        <v>0</v>
      </c>
      <c r="K46" s="156">
        <f t="shared" si="10"/>
        <v>0</v>
      </c>
      <c r="L46" s="156">
        <f t="shared" si="11"/>
        <v>0</v>
      </c>
      <c r="M46" s="156">
        <f t="shared" si="11"/>
        <v>0</v>
      </c>
      <c r="N46" s="156">
        <f t="shared" si="11"/>
        <v>0</v>
      </c>
      <c r="O46" s="156">
        <f t="shared" si="11"/>
        <v>0</v>
      </c>
      <c r="P46" s="156">
        <f t="shared" si="11"/>
        <v>0</v>
      </c>
      <c r="Q46" s="156">
        <f t="shared" si="11"/>
        <v>0</v>
      </c>
      <c r="R46" s="156">
        <f t="shared" si="11"/>
        <v>0</v>
      </c>
      <c r="S46" s="156">
        <f t="shared" si="11"/>
        <v>0</v>
      </c>
      <c r="T46" s="159">
        <f t="shared" si="6"/>
        <v>0</v>
      </c>
      <c r="U46" s="192"/>
      <c r="V46" s="156">
        <v>22</v>
      </c>
      <c r="W46" s="156">
        <f t="shared" si="12"/>
        <v>0</v>
      </c>
      <c r="X46" s="156">
        <f t="shared" si="12"/>
        <v>0</v>
      </c>
      <c r="Y46" s="156">
        <f t="shared" si="12"/>
        <v>0</v>
      </c>
      <c r="Z46" s="156">
        <f t="shared" si="12"/>
        <v>0</v>
      </c>
      <c r="AA46" s="156">
        <f t="shared" si="12"/>
        <v>0</v>
      </c>
      <c r="AB46" s="156">
        <f t="shared" si="12"/>
        <v>0</v>
      </c>
      <c r="AC46" s="156">
        <f t="shared" si="12"/>
        <v>0</v>
      </c>
      <c r="AD46" s="156">
        <f t="shared" si="12"/>
        <v>0</v>
      </c>
      <c r="AE46" s="156">
        <f t="shared" si="12"/>
        <v>0</v>
      </c>
      <c r="AF46" s="156">
        <f t="shared" si="12"/>
        <v>0</v>
      </c>
      <c r="AG46" s="156">
        <f t="shared" si="13"/>
        <v>110000</v>
      </c>
      <c r="AH46" s="156">
        <f t="shared" si="13"/>
        <v>0</v>
      </c>
      <c r="AI46" s="156">
        <f t="shared" si="13"/>
        <v>0</v>
      </c>
      <c r="AJ46" s="156">
        <f t="shared" si="13"/>
        <v>0</v>
      </c>
      <c r="AK46" s="156">
        <f t="shared" si="13"/>
        <v>0</v>
      </c>
      <c r="AL46" s="156">
        <f t="shared" si="13"/>
        <v>0</v>
      </c>
      <c r="AM46" s="156">
        <f t="shared" si="13"/>
        <v>0</v>
      </c>
      <c r="AN46" s="156">
        <f t="shared" si="13"/>
        <v>0</v>
      </c>
      <c r="AO46" s="159">
        <f t="shared" si="7"/>
        <v>110000</v>
      </c>
      <c r="AP46" s="192"/>
      <c r="AQ46" s="156">
        <v>22</v>
      </c>
      <c r="AR46" s="156">
        <f t="shared" si="14"/>
        <v>0</v>
      </c>
      <c r="AS46" s="156">
        <f t="shared" si="14"/>
        <v>0</v>
      </c>
      <c r="AT46" s="156">
        <f t="shared" si="14"/>
        <v>0</v>
      </c>
      <c r="AU46" s="156">
        <f t="shared" si="14"/>
        <v>0</v>
      </c>
      <c r="AV46" s="156">
        <f t="shared" si="14"/>
        <v>0</v>
      </c>
      <c r="AW46" s="156">
        <f t="shared" si="14"/>
        <v>0</v>
      </c>
      <c r="AX46" s="156">
        <f t="shared" si="14"/>
        <v>0</v>
      </c>
      <c r="AY46" s="156">
        <f t="shared" si="14"/>
        <v>0</v>
      </c>
      <c r="AZ46" s="156">
        <f t="shared" si="14"/>
        <v>0</v>
      </c>
      <c r="BA46" s="156">
        <f t="shared" si="14"/>
        <v>0</v>
      </c>
      <c r="BB46" s="156">
        <f t="shared" si="14"/>
        <v>1000000</v>
      </c>
      <c r="BC46" s="156">
        <f t="shared" si="14"/>
        <v>0</v>
      </c>
      <c r="BD46" s="156">
        <f t="shared" si="14"/>
        <v>0</v>
      </c>
      <c r="BE46" s="156">
        <f t="shared" si="14"/>
        <v>0</v>
      </c>
      <c r="BF46" s="156">
        <f t="shared" si="14"/>
        <v>0</v>
      </c>
      <c r="BG46" s="156">
        <f t="shared" si="15"/>
        <v>0</v>
      </c>
      <c r="BH46" s="156">
        <f t="shared" si="15"/>
        <v>0</v>
      </c>
      <c r="BI46" s="156">
        <f t="shared" si="15"/>
        <v>0</v>
      </c>
      <c r="BJ46" s="159">
        <f t="shared" si="8"/>
        <v>1000000</v>
      </c>
      <c r="BK46" s="220"/>
      <c r="BL46" s="220"/>
      <c r="BM46" s="220">
        <f t="shared" si="9"/>
        <v>1110000</v>
      </c>
    </row>
    <row r="47" spans="1:65" x14ac:dyDescent="0.25">
      <c r="A47" s="156">
        <v>23</v>
      </c>
      <c r="B47" s="156">
        <f t="shared" si="10"/>
        <v>0</v>
      </c>
      <c r="C47" s="156">
        <f t="shared" si="10"/>
        <v>0</v>
      </c>
      <c r="D47" s="156">
        <f t="shared" si="10"/>
        <v>0</v>
      </c>
      <c r="E47" s="156">
        <f t="shared" si="10"/>
        <v>0</v>
      </c>
      <c r="F47" s="156">
        <f t="shared" si="10"/>
        <v>0</v>
      </c>
      <c r="G47" s="156">
        <f t="shared" si="10"/>
        <v>0</v>
      </c>
      <c r="H47" s="156">
        <f t="shared" si="10"/>
        <v>0</v>
      </c>
      <c r="I47" s="156">
        <f t="shared" si="10"/>
        <v>0</v>
      </c>
      <c r="J47" s="156">
        <f t="shared" si="10"/>
        <v>0</v>
      </c>
      <c r="K47" s="156">
        <f t="shared" si="10"/>
        <v>0</v>
      </c>
      <c r="L47" s="156">
        <f t="shared" si="11"/>
        <v>0</v>
      </c>
      <c r="M47" s="156">
        <f t="shared" si="11"/>
        <v>0</v>
      </c>
      <c r="N47" s="156">
        <f t="shared" si="11"/>
        <v>0</v>
      </c>
      <c r="O47" s="156">
        <f t="shared" si="11"/>
        <v>0</v>
      </c>
      <c r="P47" s="156">
        <f t="shared" si="11"/>
        <v>0</v>
      </c>
      <c r="Q47" s="156">
        <f t="shared" si="11"/>
        <v>0</v>
      </c>
      <c r="R47" s="156">
        <f t="shared" si="11"/>
        <v>0</v>
      </c>
      <c r="S47" s="156">
        <f t="shared" si="11"/>
        <v>0</v>
      </c>
      <c r="T47" s="159">
        <f t="shared" si="6"/>
        <v>0</v>
      </c>
      <c r="U47" s="192"/>
      <c r="V47" s="156">
        <v>23</v>
      </c>
      <c r="W47" s="156">
        <f t="shared" si="12"/>
        <v>0</v>
      </c>
      <c r="X47" s="156">
        <f t="shared" si="12"/>
        <v>0</v>
      </c>
      <c r="Y47" s="156">
        <f t="shared" si="12"/>
        <v>0</v>
      </c>
      <c r="Z47" s="156">
        <f t="shared" si="12"/>
        <v>0</v>
      </c>
      <c r="AA47" s="156">
        <f t="shared" si="12"/>
        <v>0</v>
      </c>
      <c r="AB47" s="156">
        <f t="shared" si="12"/>
        <v>0</v>
      </c>
      <c r="AC47" s="156">
        <f t="shared" si="12"/>
        <v>0</v>
      </c>
      <c r="AD47" s="156">
        <f t="shared" si="12"/>
        <v>0</v>
      </c>
      <c r="AE47" s="156">
        <f t="shared" si="12"/>
        <v>0</v>
      </c>
      <c r="AF47" s="156">
        <f t="shared" si="12"/>
        <v>0</v>
      </c>
      <c r="AG47" s="156">
        <f t="shared" si="13"/>
        <v>110000</v>
      </c>
      <c r="AH47" s="156">
        <f t="shared" si="13"/>
        <v>0</v>
      </c>
      <c r="AI47" s="156">
        <f t="shared" si="13"/>
        <v>0</v>
      </c>
      <c r="AJ47" s="156">
        <f t="shared" si="13"/>
        <v>0</v>
      </c>
      <c r="AK47" s="156">
        <f t="shared" si="13"/>
        <v>0</v>
      </c>
      <c r="AL47" s="156">
        <f t="shared" si="13"/>
        <v>0</v>
      </c>
      <c r="AM47" s="156">
        <f t="shared" si="13"/>
        <v>0</v>
      </c>
      <c r="AN47" s="156">
        <f t="shared" si="13"/>
        <v>0</v>
      </c>
      <c r="AO47" s="159">
        <f t="shared" si="7"/>
        <v>110000</v>
      </c>
      <c r="AP47" s="192"/>
      <c r="AQ47" s="156">
        <v>23</v>
      </c>
      <c r="AR47" s="156">
        <f t="shared" si="14"/>
        <v>0</v>
      </c>
      <c r="AS47" s="156">
        <f t="shared" si="14"/>
        <v>0</v>
      </c>
      <c r="AT47" s="156">
        <f t="shared" si="14"/>
        <v>0</v>
      </c>
      <c r="AU47" s="156">
        <f t="shared" si="14"/>
        <v>0</v>
      </c>
      <c r="AV47" s="156">
        <f t="shared" si="14"/>
        <v>0</v>
      </c>
      <c r="AW47" s="156">
        <f t="shared" si="14"/>
        <v>0</v>
      </c>
      <c r="AX47" s="156">
        <f t="shared" si="14"/>
        <v>0</v>
      </c>
      <c r="AY47" s="156">
        <f t="shared" si="14"/>
        <v>0</v>
      </c>
      <c r="AZ47" s="156">
        <f t="shared" si="14"/>
        <v>0</v>
      </c>
      <c r="BA47" s="156">
        <f t="shared" si="14"/>
        <v>0</v>
      </c>
      <c r="BB47" s="156">
        <f t="shared" si="14"/>
        <v>1000000</v>
      </c>
      <c r="BC47" s="156">
        <f t="shared" si="14"/>
        <v>0</v>
      </c>
      <c r="BD47" s="156">
        <f t="shared" si="14"/>
        <v>0</v>
      </c>
      <c r="BE47" s="156">
        <f t="shared" si="14"/>
        <v>0</v>
      </c>
      <c r="BF47" s="156">
        <f t="shared" si="14"/>
        <v>0</v>
      </c>
      <c r="BG47" s="156">
        <f t="shared" si="15"/>
        <v>0</v>
      </c>
      <c r="BH47" s="156">
        <f t="shared" si="15"/>
        <v>0</v>
      </c>
      <c r="BI47" s="156">
        <f t="shared" si="15"/>
        <v>0</v>
      </c>
      <c r="BJ47" s="159">
        <f t="shared" si="8"/>
        <v>1000000</v>
      </c>
      <c r="BK47" s="220"/>
      <c r="BL47" s="220"/>
      <c r="BM47" s="220">
        <f t="shared" si="9"/>
        <v>1110000</v>
      </c>
    </row>
    <row r="48" spans="1:65" x14ac:dyDescent="0.25">
      <c r="A48" s="156">
        <v>24</v>
      </c>
      <c r="B48" s="156">
        <f t="shared" si="10"/>
        <v>0</v>
      </c>
      <c r="C48" s="156">
        <f t="shared" si="10"/>
        <v>0</v>
      </c>
      <c r="D48" s="156">
        <f t="shared" si="10"/>
        <v>0</v>
      </c>
      <c r="E48" s="156">
        <f t="shared" si="10"/>
        <v>0</v>
      </c>
      <c r="F48" s="156">
        <f t="shared" si="10"/>
        <v>0</v>
      </c>
      <c r="G48" s="156">
        <f t="shared" si="10"/>
        <v>0</v>
      </c>
      <c r="H48" s="156">
        <f t="shared" si="10"/>
        <v>0</v>
      </c>
      <c r="I48" s="156">
        <f t="shared" si="10"/>
        <v>0</v>
      </c>
      <c r="J48" s="156">
        <f t="shared" si="10"/>
        <v>0</v>
      </c>
      <c r="K48" s="156">
        <f t="shared" si="10"/>
        <v>0</v>
      </c>
      <c r="L48" s="156">
        <f t="shared" si="11"/>
        <v>0</v>
      </c>
      <c r="M48" s="156">
        <f t="shared" si="11"/>
        <v>0</v>
      </c>
      <c r="N48" s="156">
        <f t="shared" si="11"/>
        <v>0</v>
      </c>
      <c r="O48" s="156">
        <f t="shared" si="11"/>
        <v>0</v>
      </c>
      <c r="P48" s="156">
        <f t="shared" si="11"/>
        <v>0</v>
      </c>
      <c r="Q48" s="156">
        <f t="shared" si="11"/>
        <v>0</v>
      </c>
      <c r="R48" s="156">
        <f t="shared" si="11"/>
        <v>0</v>
      </c>
      <c r="S48" s="156">
        <f t="shared" si="11"/>
        <v>0</v>
      </c>
      <c r="T48" s="159">
        <f t="shared" si="6"/>
        <v>0</v>
      </c>
      <c r="U48" s="192"/>
      <c r="V48" s="156">
        <v>24</v>
      </c>
      <c r="W48" s="156">
        <f t="shared" si="12"/>
        <v>0</v>
      </c>
      <c r="X48" s="156">
        <f t="shared" si="12"/>
        <v>0</v>
      </c>
      <c r="Y48" s="156">
        <f t="shared" si="12"/>
        <v>0</v>
      </c>
      <c r="Z48" s="156">
        <f t="shared" si="12"/>
        <v>0</v>
      </c>
      <c r="AA48" s="156">
        <f t="shared" si="12"/>
        <v>0</v>
      </c>
      <c r="AB48" s="156">
        <f t="shared" si="12"/>
        <v>0</v>
      </c>
      <c r="AC48" s="156">
        <f t="shared" si="12"/>
        <v>0</v>
      </c>
      <c r="AD48" s="156">
        <f t="shared" si="12"/>
        <v>0</v>
      </c>
      <c r="AE48" s="156">
        <f t="shared" si="12"/>
        <v>0</v>
      </c>
      <c r="AF48" s="156">
        <f t="shared" si="12"/>
        <v>0</v>
      </c>
      <c r="AG48" s="156">
        <f t="shared" si="13"/>
        <v>110000</v>
      </c>
      <c r="AH48" s="156">
        <f t="shared" si="13"/>
        <v>0</v>
      </c>
      <c r="AI48" s="156">
        <f t="shared" si="13"/>
        <v>0</v>
      </c>
      <c r="AJ48" s="156">
        <f t="shared" si="13"/>
        <v>0</v>
      </c>
      <c r="AK48" s="156">
        <f t="shared" si="13"/>
        <v>0</v>
      </c>
      <c r="AL48" s="156">
        <f t="shared" si="13"/>
        <v>0</v>
      </c>
      <c r="AM48" s="156">
        <f t="shared" si="13"/>
        <v>0</v>
      </c>
      <c r="AN48" s="156">
        <f t="shared" si="13"/>
        <v>0</v>
      </c>
      <c r="AO48" s="159">
        <f t="shared" si="7"/>
        <v>110000</v>
      </c>
      <c r="AP48" s="192"/>
      <c r="AQ48" s="156">
        <v>24</v>
      </c>
      <c r="AR48" s="156">
        <f t="shared" si="14"/>
        <v>0</v>
      </c>
      <c r="AS48" s="156">
        <f t="shared" si="14"/>
        <v>0</v>
      </c>
      <c r="AT48" s="156">
        <f t="shared" si="14"/>
        <v>0</v>
      </c>
      <c r="AU48" s="156">
        <f t="shared" si="14"/>
        <v>0</v>
      </c>
      <c r="AV48" s="156">
        <f t="shared" si="14"/>
        <v>0</v>
      </c>
      <c r="AW48" s="156">
        <f t="shared" si="14"/>
        <v>0</v>
      </c>
      <c r="AX48" s="156">
        <f t="shared" si="14"/>
        <v>0</v>
      </c>
      <c r="AY48" s="156">
        <f t="shared" si="14"/>
        <v>0</v>
      </c>
      <c r="AZ48" s="156">
        <f t="shared" si="14"/>
        <v>0</v>
      </c>
      <c r="BA48" s="156">
        <f t="shared" si="14"/>
        <v>0</v>
      </c>
      <c r="BB48" s="156">
        <f t="shared" si="14"/>
        <v>1000000</v>
      </c>
      <c r="BC48" s="156">
        <f t="shared" si="14"/>
        <v>0</v>
      </c>
      <c r="BD48" s="156">
        <f t="shared" si="14"/>
        <v>0</v>
      </c>
      <c r="BE48" s="156">
        <f t="shared" si="14"/>
        <v>0</v>
      </c>
      <c r="BF48" s="156">
        <f t="shared" si="14"/>
        <v>0</v>
      </c>
      <c r="BG48" s="156">
        <f t="shared" si="15"/>
        <v>0</v>
      </c>
      <c r="BH48" s="156">
        <f t="shared" si="15"/>
        <v>0</v>
      </c>
      <c r="BI48" s="156">
        <f t="shared" si="15"/>
        <v>0</v>
      </c>
      <c r="BJ48" s="159">
        <f t="shared" si="8"/>
        <v>1000000</v>
      </c>
      <c r="BK48" s="220"/>
      <c r="BL48" s="220"/>
      <c r="BM48" s="220">
        <f t="shared" si="9"/>
        <v>1110000</v>
      </c>
    </row>
    <row r="49" spans="1:65" x14ac:dyDescent="0.25">
      <c r="A49" s="156">
        <v>25</v>
      </c>
      <c r="B49" s="156">
        <f t="shared" si="10"/>
        <v>0</v>
      </c>
      <c r="C49" s="156">
        <f t="shared" si="10"/>
        <v>0</v>
      </c>
      <c r="D49" s="156">
        <f t="shared" si="10"/>
        <v>0</v>
      </c>
      <c r="E49" s="156">
        <f t="shared" si="10"/>
        <v>0</v>
      </c>
      <c r="F49" s="156">
        <f t="shared" si="10"/>
        <v>0</v>
      </c>
      <c r="G49" s="156">
        <f t="shared" si="10"/>
        <v>0</v>
      </c>
      <c r="H49" s="156">
        <f t="shared" si="10"/>
        <v>0</v>
      </c>
      <c r="I49" s="156">
        <f t="shared" si="10"/>
        <v>0</v>
      </c>
      <c r="J49" s="156">
        <f t="shared" si="10"/>
        <v>0</v>
      </c>
      <c r="K49" s="156">
        <f t="shared" si="10"/>
        <v>0</v>
      </c>
      <c r="L49" s="156">
        <f t="shared" si="11"/>
        <v>0</v>
      </c>
      <c r="M49" s="156">
        <f t="shared" si="11"/>
        <v>0</v>
      </c>
      <c r="N49" s="156">
        <f t="shared" si="11"/>
        <v>0</v>
      </c>
      <c r="O49" s="156">
        <f t="shared" si="11"/>
        <v>0</v>
      </c>
      <c r="P49" s="156">
        <f t="shared" si="11"/>
        <v>0</v>
      </c>
      <c r="Q49" s="156">
        <f t="shared" si="11"/>
        <v>0</v>
      </c>
      <c r="R49" s="156">
        <f t="shared" si="11"/>
        <v>0</v>
      </c>
      <c r="S49" s="156">
        <f t="shared" si="11"/>
        <v>0</v>
      </c>
      <c r="T49" s="159">
        <f t="shared" si="6"/>
        <v>0</v>
      </c>
      <c r="U49" s="192"/>
      <c r="V49" s="156">
        <v>25</v>
      </c>
      <c r="W49" s="156">
        <f t="shared" si="12"/>
        <v>0</v>
      </c>
      <c r="X49" s="156">
        <f t="shared" si="12"/>
        <v>0</v>
      </c>
      <c r="Y49" s="156">
        <f t="shared" si="12"/>
        <v>0</v>
      </c>
      <c r="Z49" s="156">
        <f t="shared" si="12"/>
        <v>0</v>
      </c>
      <c r="AA49" s="156">
        <f t="shared" si="12"/>
        <v>0</v>
      </c>
      <c r="AB49" s="156">
        <f t="shared" si="12"/>
        <v>0</v>
      </c>
      <c r="AC49" s="156">
        <f t="shared" si="12"/>
        <v>0</v>
      </c>
      <c r="AD49" s="156">
        <f t="shared" si="12"/>
        <v>0</v>
      </c>
      <c r="AE49" s="156">
        <f t="shared" si="12"/>
        <v>0</v>
      </c>
      <c r="AF49" s="156">
        <f t="shared" si="12"/>
        <v>0</v>
      </c>
      <c r="AG49" s="156">
        <f t="shared" si="13"/>
        <v>110000</v>
      </c>
      <c r="AH49" s="156">
        <f t="shared" si="13"/>
        <v>0</v>
      </c>
      <c r="AI49" s="156">
        <f t="shared" si="13"/>
        <v>0</v>
      </c>
      <c r="AJ49" s="156">
        <f t="shared" si="13"/>
        <v>0</v>
      </c>
      <c r="AK49" s="156">
        <f t="shared" si="13"/>
        <v>0</v>
      </c>
      <c r="AL49" s="156">
        <f t="shared" si="13"/>
        <v>0</v>
      </c>
      <c r="AM49" s="156">
        <f t="shared" si="13"/>
        <v>0</v>
      </c>
      <c r="AN49" s="156">
        <f t="shared" si="13"/>
        <v>0</v>
      </c>
      <c r="AO49" s="159">
        <f t="shared" si="7"/>
        <v>110000</v>
      </c>
      <c r="AP49" s="192"/>
      <c r="AQ49" s="156">
        <v>25</v>
      </c>
      <c r="AR49" s="156">
        <f t="shared" si="14"/>
        <v>0</v>
      </c>
      <c r="AS49" s="156">
        <f t="shared" si="14"/>
        <v>0</v>
      </c>
      <c r="AT49" s="156">
        <f t="shared" si="14"/>
        <v>0</v>
      </c>
      <c r="AU49" s="156">
        <f t="shared" si="14"/>
        <v>0</v>
      </c>
      <c r="AV49" s="156">
        <f t="shared" si="14"/>
        <v>0</v>
      </c>
      <c r="AW49" s="156">
        <f t="shared" si="14"/>
        <v>0</v>
      </c>
      <c r="AX49" s="156">
        <f t="shared" si="14"/>
        <v>0</v>
      </c>
      <c r="AY49" s="156">
        <f t="shared" si="14"/>
        <v>0</v>
      </c>
      <c r="AZ49" s="156">
        <f t="shared" si="14"/>
        <v>0</v>
      </c>
      <c r="BA49" s="156">
        <f t="shared" si="14"/>
        <v>0</v>
      </c>
      <c r="BB49" s="156">
        <f t="shared" si="14"/>
        <v>1000000</v>
      </c>
      <c r="BC49" s="156">
        <f t="shared" si="14"/>
        <v>0</v>
      </c>
      <c r="BD49" s="156">
        <f t="shared" si="14"/>
        <v>0</v>
      </c>
      <c r="BE49" s="156">
        <f t="shared" si="14"/>
        <v>0</v>
      </c>
      <c r="BF49" s="156">
        <f t="shared" si="14"/>
        <v>0</v>
      </c>
      <c r="BG49" s="156">
        <f t="shared" si="15"/>
        <v>0</v>
      </c>
      <c r="BH49" s="156">
        <f t="shared" si="15"/>
        <v>0</v>
      </c>
      <c r="BI49" s="156">
        <f t="shared" si="15"/>
        <v>0</v>
      </c>
      <c r="BJ49" s="159">
        <f t="shared" si="8"/>
        <v>1000000</v>
      </c>
      <c r="BK49" s="220"/>
      <c r="BL49" s="220"/>
      <c r="BM49" s="220">
        <f t="shared" si="9"/>
        <v>1110000</v>
      </c>
    </row>
    <row r="50" spans="1:65" ht="15.75" thickBot="1" x14ac:dyDescent="0.3">
      <c r="A50" s="155"/>
      <c r="B50" s="156"/>
      <c r="C50" s="156"/>
      <c r="D50" s="156"/>
      <c r="E50" s="156"/>
      <c r="F50" s="156"/>
      <c r="G50" s="156"/>
      <c r="H50" s="156"/>
      <c r="I50" s="156"/>
      <c r="J50" s="156"/>
      <c r="K50" s="156"/>
      <c r="L50" s="156"/>
      <c r="M50" s="156"/>
      <c r="N50" s="156"/>
      <c r="O50" s="156"/>
      <c r="P50" s="156"/>
      <c r="Q50" s="156"/>
      <c r="R50" s="156"/>
      <c r="S50" s="156"/>
      <c r="T50" s="159">
        <f>SUM(T25:T49)</f>
        <v>700000000</v>
      </c>
      <c r="U50" s="192"/>
      <c r="V50" s="155"/>
      <c r="W50" s="156"/>
      <c r="X50" s="156"/>
      <c r="Y50" s="156"/>
      <c r="Z50" s="156"/>
      <c r="AA50" s="156"/>
      <c r="AB50" s="156"/>
      <c r="AC50" s="156"/>
      <c r="AD50" s="156"/>
      <c r="AE50" s="156"/>
      <c r="AF50" s="156"/>
      <c r="AG50" s="156"/>
      <c r="AH50" s="156"/>
      <c r="AI50" s="156"/>
      <c r="AJ50" s="156"/>
      <c r="AK50" s="156"/>
      <c r="AL50" s="156"/>
      <c r="AM50" s="156"/>
      <c r="AN50" s="156"/>
      <c r="AO50" s="159">
        <f>SUM(AO25:AO49)</f>
        <v>2325000</v>
      </c>
      <c r="AP50" s="192"/>
      <c r="AQ50" s="155"/>
      <c r="AR50" s="156"/>
      <c r="AS50" s="156"/>
      <c r="AT50" s="156"/>
      <c r="AU50" s="156"/>
      <c r="AV50" s="156"/>
      <c r="AW50" s="156"/>
      <c r="AX50" s="156"/>
      <c r="AY50" s="156"/>
      <c r="AZ50" s="156"/>
      <c r="BA50" s="156"/>
      <c r="BB50" s="156"/>
      <c r="BC50" s="156"/>
      <c r="BD50" s="156"/>
      <c r="BE50" s="156"/>
      <c r="BF50" s="156"/>
      <c r="BG50" s="156"/>
      <c r="BH50" s="156"/>
      <c r="BI50" s="156"/>
      <c r="BJ50" s="159">
        <f>SUM(BJ25:BJ49)</f>
        <v>111000000</v>
      </c>
      <c r="BK50" s="220"/>
      <c r="BL50" s="220"/>
      <c r="BM50" s="220">
        <f>SUM(BM25:BM49)</f>
        <v>813325000</v>
      </c>
    </row>
    <row r="51" spans="1:65" ht="15" customHeight="1" x14ac:dyDescent="0.25">
      <c r="J51" s="248"/>
      <c r="R51" s="273" t="s">
        <v>32</v>
      </c>
      <c r="S51" s="188">
        <v>7.0000000000000007E-2</v>
      </c>
      <c r="T51" s="184">
        <f>NPV(S51,T25:T49)</f>
        <v>301330127.79348212</v>
      </c>
      <c r="U51" s="154"/>
      <c r="AM51" s="273" t="s">
        <v>32</v>
      </c>
      <c r="AN51" s="188">
        <v>7.0000000000000007E-2</v>
      </c>
      <c r="AO51" s="184">
        <f>NPV(AN51,AO25:AO49)</f>
        <v>933377.36755236308</v>
      </c>
      <c r="AP51" s="154"/>
      <c r="BH51" s="273" t="s">
        <v>32</v>
      </c>
      <c r="BI51" s="180">
        <v>7.0000000000000007E-2</v>
      </c>
      <c r="BJ51" s="160">
        <f>NPV(BI51,BJ25:BJ49)</f>
        <v>47512829.926164955</v>
      </c>
      <c r="BK51" s="286" t="s">
        <v>32</v>
      </c>
      <c r="BL51" s="221">
        <v>7.0000000000000007E-2</v>
      </c>
      <c r="BM51" s="222">
        <f>NPV(BL51,BM25:BM49)</f>
        <v>349776335.08719939</v>
      </c>
    </row>
    <row r="52" spans="1:65" x14ac:dyDescent="0.25">
      <c r="R52" s="274"/>
      <c r="S52" s="185"/>
      <c r="T52" s="186"/>
      <c r="U52" s="154"/>
      <c r="AM52" s="274"/>
      <c r="AN52" s="185"/>
      <c r="AO52" s="186"/>
      <c r="AP52" s="154"/>
      <c r="BH52" s="274"/>
      <c r="BI52" s="181"/>
      <c r="BJ52" s="161"/>
      <c r="BK52" s="287"/>
      <c r="BL52" s="223"/>
      <c r="BM52" s="224"/>
    </row>
    <row r="53" spans="1:65" x14ac:dyDescent="0.25">
      <c r="J53" s="248"/>
      <c r="R53" s="274"/>
      <c r="S53" s="189">
        <v>0.04</v>
      </c>
      <c r="T53" s="186">
        <f>NPV(S53,T25:T49)</f>
        <v>429139751.26746792</v>
      </c>
      <c r="U53" s="154"/>
      <c r="AM53" s="274"/>
      <c r="AN53" s="189">
        <v>0.04</v>
      </c>
      <c r="AO53" s="186">
        <f>NPV(AN53,AO25:AO49)</f>
        <v>1340023.89566522</v>
      </c>
      <c r="AP53" s="154"/>
      <c r="BH53" s="274"/>
      <c r="BI53" s="182">
        <v>0.04</v>
      </c>
      <c r="BJ53" s="161">
        <f>NPV(BI53,BJ25:BJ49)</f>
        <v>67614783.392708376</v>
      </c>
      <c r="BK53" s="287"/>
      <c r="BL53" s="225">
        <v>0.04</v>
      </c>
      <c r="BM53" s="224">
        <f>NPV(BL53,BM25:BM49)</f>
        <v>498094558.55584151</v>
      </c>
    </row>
    <row r="54" spans="1:65" x14ac:dyDescent="0.25">
      <c r="R54" s="274"/>
      <c r="S54" s="185"/>
      <c r="T54" s="186"/>
      <c r="U54" s="154"/>
      <c r="AM54" s="274"/>
      <c r="AN54" s="185"/>
      <c r="AO54" s="186"/>
      <c r="AP54" s="154"/>
      <c r="BH54" s="274"/>
      <c r="BI54" s="181"/>
      <c r="BJ54" s="161"/>
      <c r="BK54" s="287"/>
      <c r="BL54" s="223"/>
      <c r="BM54" s="224"/>
    </row>
    <row r="55" spans="1:65" ht="15.75" thickBot="1" x14ac:dyDescent="0.3">
      <c r="J55" s="248"/>
      <c r="R55" s="275"/>
      <c r="S55" s="190">
        <v>0</v>
      </c>
      <c r="T55" s="187">
        <f>NPV(S55,T25:T49)</f>
        <v>700000000</v>
      </c>
      <c r="U55" s="154"/>
      <c r="AM55" s="275"/>
      <c r="AN55" s="190">
        <v>0</v>
      </c>
      <c r="AO55" s="187">
        <f>NPV(AN55,AO25:AO49)</f>
        <v>2325000</v>
      </c>
      <c r="AP55" s="154"/>
      <c r="BH55" s="275"/>
      <c r="BI55" s="183">
        <v>0</v>
      </c>
      <c r="BJ55" s="179">
        <f>NPV(BI55,BJ25:BJ49)</f>
        <v>111000000</v>
      </c>
      <c r="BK55" s="288"/>
      <c r="BL55" s="226">
        <v>0</v>
      </c>
      <c r="BM55" s="227">
        <f>NPV(BL55,BM25:BM49)</f>
        <v>813325000</v>
      </c>
    </row>
    <row r="56" spans="1:65" x14ac:dyDescent="0.25">
      <c r="AP56" s="167"/>
    </row>
    <row r="57" spans="1:65" x14ac:dyDescent="0.25">
      <c r="K57" s="247"/>
    </row>
    <row r="58" spans="1:65" x14ac:dyDescent="0.25">
      <c r="K58" s="247"/>
    </row>
  </sheetData>
  <mergeCells count="39">
    <mergeCell ref="BK51:BK55"/>
    <mergeCell ref="W1:AC1"/>
    <mergeCell ref="AE1:AK1"/>
    <mergeCell ref="W2:AC2"/>
    <mergeCell ref="AR9:BC9"/>
    <mergeCell ref="AC10:AK10"/>
    <mergeCell ref="AM51:AM55"/>
    <mergeCell ref="BH51:BH55"/>
    <mergeCell ref="V13:AN13"/>
    <mergeCell ref="W14:Y14"/>
    <mergeCell ref="Z14:AB14"/>
    <mergeCell ref="AC14:AD14"/>
    <mergeCell ref="AE14:AF14"/>
    <mergeCell ref="AG14:AH14"/>
    <mergeCell ref="AI14:AJ14"/>
    <mergeCell ref="AK14:AL14"/>
    <mergeCell ref="R51:R55"/>
    <mergeCell ref="BB14:BC14"/>
    <mergeCell ref="BD14:BE14"/>
    <mergeCell ref="BF14:BG14"/>
    <mergeCell ref="BH14:BI14"/>
    <mergeCell ref="AR14:AT14"/>
    <mergeCell ref="AU14:AW14"/>
    <mergeCell ref="AX14:AY14"/>
    <mergeCell ref="AZ14:BA14"/>
    <mergeCell ref="AM14:AN14"/>
    <mergeCell ref="B1:H1"/>
    <mergeCell ref="B2:H2"/>
    <mergeCell ref="H10:P10"/>
    <mergeCell ref="A13:S13"/>
    <mergeCell ref="B14:D14"/>
    <mergeCell ref="E14:G14"/>
    <mergeCell ref="H14:I14"/>
    <mergeCell ref="J14:K14"/>
    <mergeCell ref="L14:M14"/>
    <mergeCell ref="N14:O14"/>
    <mergeCell ref="P14:Q14"/>
    <mergeCell ref="R14:S14"/>
    <mergeCell ref="B9:P9"/>
  </mergeCells>
  <pageMargins left="0.7" right="0.7" top="0.75" bottom="0.75" header="0.3" footer="0.3"/>
  <pageSetup paperSize="512" orientation="landscape"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18E17-6E74-4068-BAE8-CA5E4F8D6E39}">
  <dimension ref="A1:AR56"/>
  <sheetViews>
    <sheetView topLeftCell="U28" zoomScale="110" zoomScaleNormal="110" workbookViewId="0">
      <selection activeCell="Z15" sqref="Z15:AA21"/>
    </sheetView>
  </sheetViews>
  <sheetFormatPr defaultRowHeight="15" x14ac:dyDescent="0.25"/>
  <cols>
    <col min="1" max="1" width="22.7109375" style="134" customWidth="1"/>
    <col min="2" max="2" width="10.85546875" style="134" bestFit="1" customWidth="1"/>
    <col min="3" max="3" width="9.85546875" style="134" bestFit="1" customWidth="1"/>
    <col min="4" max="4" width="9.140625" style="134"/>
    <col min="5" max="6" width="9.85546875" style="134" bestFit="1" customWidth="1"/>
    <col min="7" max="7" width="11.28515625" style="134" bestFit="1" customWidth="1"/>
    <col min="8" max="8" width="9.85546875" style="134" bestFit="1" customWidth="1"/>
    <col min="9" max="18" width="9.140625" style="134"/>
    <col min="19" max="19" width="9.28515625" style="134" bestFit="1" customWidth="1"/>
    <col min="20" max="20" width="14.28515625" style="134" bestFit="1" customWidth="1"/>
    <col min="21" max="21" width="5.7109375" style="134" customWidth="1"/>
    <col min="22" max="22" width="22.7109375" style="134" customWidth="1"/>
    <col min="23" max="23" width="10.85546875" style="134" bestFit="1" customWidth="1"/>
    <col min="24" max="24" width="9" style="134" bestFit="1" customWidth="1"/>
    <col min="25" max="25" width="9.140625" style="134"/>
    <col min="26" max="26" width="9.85546875" style="134" bestFit="1" customWidth="1"/>
    <col min="27" max="27" width="9.7109375" style="134" customWidth="1"/>
    <col min="28" max="28" width="9.140625" style="134"/>
    <col min="29" max="29" width="9.85546875" style="134" bestFit="1" customWidth="1"/>
    <col min="30" max="40" width="9.140625" style="134"/>
    <col min="41" max="41" width="9.85546875" style="134" bestFit="1" customWidth="1"/>
    <col min="42" max="43" width="9.140625" style="134"/>
    <col min="44" max="44" width="10.28515625" style="134" customWidth="1"/>
    <col min="45" max="16384" width="9.140625" style="134"/>
  </cols>
  <sheetData>
    <row r="1" spans="1:44" ht="30" customHeight="1" x14ac:dyDescent="0.25">
      <c r="A1" s="138" t="s">
        <v>0</v>
      </c>
      <c r="B1" s="278" t="s">
        <v>161</v>
      </c>
      <c r="C1" s="279"/>
      <c r="D1" s="279"/>
      <c r="E1" s="279"/>
      <c r="F1" s="279"/>
      <c r="G1" s="279"/>
      <c r="H1" s="279"/>
      <c r="I1" s="135" t="s">
        <v>1</v>
      </c>
      <c r="J1" s="278" t="s">
        <v>162</v>
      </c>
      <c r="K1" s="278"/>
      <c r="L1" s="278"/>
      <c r="M1" s="278"/>
      <c r="N1" s="278"/>
      <c r="O1" s="278"/>
      <c r="P1" s="278"/>
      <c r="Q1" s="197"/>
      <c r="R1" s="197"/>
      <c r="S1" s="197"/>
    </row>
    <row r="2" spans="1:44" x14ac:dyDescent="0.25">
      <c r="A2" s="135" t="s">
        <v>2</v>
      </c>
      <c r="B2" s="285"/>
      <c r="C2" s="285"/>
      <c r="D2" s="285"/>
      <c r="E2" s="285"/>
      <c r="F2" s="285"/>
      <c r="G2" s="285"/>
      <c r="H2" s="285"/>
      <c r="I2" s="153"/>
      <c r="J2" s="153"/>
      <c r="K2" s="153"/>
      <c r="L2" s="153"/>
      <c r="M2" s="153"/>
    </row>
    <row r="3" spans="1:44" x14ac:dyDescent="0.25">
      <c r="A3" s="135"/>
      <c r="B3" s="152"/>
      <c r="C3" s="152"/>
      <c r="D3" s="152"/>
      <c r="E3" s="152"/>
      <c r="F3" s="152"/>
      <c r="G3" s="152"/>
      <c r="H3" s="152"/>
      <c r="I3" s="152"/>
      <c r="J3" s="152"/>
      <c r="K3" s="152"/>
      <c r="L3" s="152"/>
      <c r="M3" s="152"/>
    </row>
    <row r="4" spans="1:44" x14ac:dyDescent="0.25">
      <c r="A4" s="135" t="s">
        <v>25</v>
      </c>
      <c r="B4" s="135" t="s">
        <v>26</v>
      </c>
      <c r="C4" s="164" t="s">
        <v>29</v>
      </c>
      <c r="D4" s="153"/>
      <c r="E4" s="153"/>
      <c r="F4" s="153"/>
      <c r="G4" s="153"/>
      <c r="H4" s="153"/>
      <c r="I4" s="153"/>
      <c r="J4" s="153"/>
      <c r="K4" s="153"/>
      <c r="L4" s="153"/>
      <c r="M4" s="153"/>
      <c r="N4" s="153"/>
    </row>
    <row r="5" spans="1:44" x14ac:dyDescent="0.25">
      <c r="A5" s="135"/>
      <c r="B5" s="135" t="s">
        <v>3</v>
      </c>
      <c r="C5" s="195" t="s">
        <v>27</v>
      </c>
      <c r="D5" s="153"/>
      <c r="E5" s="153"/>
      <c r="F5" s="153"/>
      <c r="G5" s="153"/>
      <c r="H5" s="153"/>
      <c r="I5" s="153"/>
      <c r="J5" s="153"/>
      <c r="K5" s="153"/>
      <c r="L5" s="153"/>
      <c r="M5" s="153"/>
    </row>
    <row r="6" spans="1:44" ht="15" customHeight="1" x14ac:dyDescent="0.25">
      <c r="C6" s="195" t="s">
        <v>24</v>
      </c>
      <c r="D6" s="165"/>
      <c r="E6" s="165"/>
      <c r="F6" s="165"/>
      <c r="G6" s="165"/>
      <c r="H6" s="165"/>
      <c r="I6" s="165"/>
      <c r="J6" s="165"/>
      <c r="K6" s="165"/>
      <c r="L6" s="165"/>
      <c r="M6" s="165"/>
    </row>
    <row r="7" spans="1:44" x14ac:dyDescent="0.25">
      <c r="A7" s="136"/>
      <c r="B7" s="168"/>
      <c r="C7" s="195" t="s">
        <v>28</v>
      </c>
      <c r="D7" s="165"/>
      <c r="E7" s="165"/>
      <c r="F7" s="165"/>
      <c r="G7" s="165"/>
      <c r="H7" s="165"/>
      <c r="I7" s="165"/>
      <c r="J7" s="165"/>
      <c r="K7" s="165"/>
      <c r="L7" s="165"/>
      <c r="M7" s="165"/>
    </row>
    <row r="8" spans="1:44" x14ac:dyDescent="0.25">
      <c r="A8" s="136"/>
      <c r="B8" s="137"/>
      <c r="C8" s="137"/>
      <c r="D8" s="137"/>
      <c r="E8" s="137"/>
      <c r="F8" s="137"/>
      <c r="G8" s="137"/>
      <c r="H8" s="137"/>
      <c r="I8" s="137"/>
    </row>
    <row r="9" spans="1:44" ht="15.75" customHeight="1" thickBot="1" x14ac:dyDescent="0.3">
      <c r="A9" s="138" t="s">
        <v>4</v>
      </c>
      <c r="B9" s="162" t="s">
        <v>145</v>
      </c>
      <c r="C9" s="163"/>
      <c r="D9" s="163"/>
      <c r="E9" s="163"/>
      <c r="F9" s="163"/>
      <c r="G9" s="163"/>
      <c r="H9" s="163"/>
      <c r="V9" s="138" t="s">
        <v>23</v>
      </c>
      <c r="W9" s="276" t="s">
        <v>146</v>
      </c>
      <c r="X9" s="276"/>
      <c r="Y9" s="276"/>
      <c r="Z9" s="276"/>
      <c r="AA9" s="276"/>
      <c r="AB9" s="276"/>
      <c r="AC9" s="276"/>
      <c r="AD9" s="276"/>
      <c r="AE9" s="276"/>
      <c r="AF9" s="276"/>
      <c r="AG9" s="276"/>
      <c r="AH9" s="276"/>
    </row>
    <row r="10" spans="1:44" x14ac:dyDescent="0.25">
      <c r="A10" s="139" t="s">
        <v>5</v>
      </c>
      <c r="B10" s="140">
        <v>100</v>
      </c>
      <c r="C10" s="141"/>
      <c r="E10" s="141"/>
      <c r="F10" s="141"/>
      <c r="G10" s="198" t="s">
        <v>43</v>
      </c>
      <c r="H10" s="295" t="s">
        <v>365</v>
      </c>
      <c r="I10" s="295"/>
      <c r="J10" s="295"/>
      <c r="K10" s="295"/>
      <c r="L10" s="295"/>
      <c r="M10" s="295"/>
      <c r="N10" s="295"/>
      <c r="O10" s="295"/>
      <c r="P10" s="295"/>
      <c r="V10" s="139" t="s">
        <v>5</v>
      </c>
      <c r="W10" s="140">
        <v>80</v>
      </c>
      <c r="X10" s="141"/>
      <c r="Y10" s="141"/>
      <c r="Z10" s="141"/>
      <c r="AA10" s="141"/>
      <c r="AB10" s="141"/>
      <c r="AC10" s="141"/>
    </row>
    <row r="11" spans="1:44" x14ac:dyDescent="0.25">
      <c r="A11" s="142" t="s">
        <v>6</v>
      </c>
      <c r="B11" s="143">
        <v>50</v>
      </c>
      <c r="C11" s="136"/>
      <c r="D11" s="141"/>
      <c r="E11" s="141"/>
      <c r="F11" s="141"/>
      <c r="G11" s="141"/>
      <c r="H11" s="141"/>
      <c r="V11" s="142" t="s">
        <v>6</v>
      </c>
      <c r="W11" s="143">
        <v>50</v>
      </c>
      <c r="X11" s="136"/>
      <c r="Y11" s="141"/>
      <c r="Z11" s="141"/>
      <c r="AA11" s="141"/>
      <c r="AB11" s="141"/>
      <c r="AC11" s="141"/>
    </row>
    <row r="12" spans="1:44" ht="15.75" thickBot="1" x14ac:dyDescent="0.3">
      <c r="A12" s="144" t="s">
        <v>3</v>
      </c>
      <c r="B12" s="151">
        <f>(B10/100)*(B11/100)</f>
        <v>0.5</v>
      </c>
      <c r="C12" s="146"/>
      <c r="D12" s="141"/>
      <c r="E12" s="141"/>
      <c r="F12" s="141"/>
      <c r="G12" s="141"/>
      <c r="H12" s="141"/>
      <c r="V12" s="144" t="s">
        <v>3</v>
      </c>
      <c r="W12" s="145">
        <f>(W10/100)*(W11/100)</f>
        <v>0.4</v>
      </c>
      <c r="X12" s="146"/>
      <c r="Y12" s="141"/>
      <c r="Z12" s="141"/>
      <c r="AA12" s="141"/>
      <c r="AB12" s="141"/>
      <c r="AC12" s="141"/>
      <c r="AQ12" s="258" t="s">
        <v>3</v>
      </c>
      <c r="AR12" s="257">
        <f>AVERAGE(B12,W12)</f>
        <v>0.45</v>
      </c>
    </row>
    <row r="13" spans="1:44" ht="15.75" thickBot="1" x14ac:dyDescent="0.3">
      <c r="A13" s="289" t="s">
        <v>40</v>
      </c>
      <c r="B13" s="289"/>
      <c r="C13" s="289"/>
      <c r="D13" s="289"/>
      <c r="E13" s="289"/>
      <c r="F13" s="289"/>
      <c r="G13" s="289"/>
      <c r="H13" s="289"/>
      <c r="I13" s="289"/>
      <c r="J13" s="289"/>
      <c r="K13" s="289"/>
      <c r="L13" s="289"/>
      <c r="M13" s="289"/>
      <c r="N13" s="289"/>
      <c r="O13" s="289"/>
      <c r="P13" s="289"/>
      <c r="Q13" s="289"/>
      <c r="R13" s="289"/>
      <c r="S13" s="289"/>
    </row>
    <row r="14" spans="1:44" s="167" customFormat="1" ht="50.1" customHeight="1" x14ac:dyDescent="0.25">
      <c r="A14" s="170" t="s">
        <v>7</v>
      </c>
      <c r="B14" s="277" t="s">
        <v>13</v>
      </c>
      <c r="C14" s="277"/>
      <c r="D14" s="277"/>
      <c r="E14" s="277" t="s">
        <v>14</v>
      </c>
      <c r="F14" s="277"/>
      <c r="G14" s="277"/>
      <c r="H14" s="277" t="s">
        <v>31</v>
      </c>
      <c r="I14" s="277"/>
      <c r="J14" s="277" t="s">
        <v>92</v>
      </c>
      <c r="K14" s="277"/>
      <c r="L14" s="277" t="s">
        <v>30</v>
      </c>
      <c r="M14" s="277"/>
      <c r="N14" s="277" t="s">
        <v>18</v>
      </c>
      <c r="O14" s="277"/>
      <c r="P14" s="277" t="s">
        <v>19</v>
      </c>
      <c r="Q14" s="277"/>
      <c r="R14" s="277" t="s">
        <v>20</v>
      </c>
      <c r="S14" s="280"/>
      <c r="V14" s="170" t="s">
        <v>7</v>
      </c>
      <c r="W14" s="271" t="s">
        <v>13</v>
      </c>
      <c r="X14" s="271"/>
      <c r="Y14" s="271"/>
      <c r="Z14" s="271" t="s">
        <v>14</v>
      </c>
      <c r="AA14" s="271"/>
      <c r="AB14" s="271"/>
      <c r="AC14" s="271" t="s">
        <v>15</v>
      </c>
      <c r="AD14" s="271"/>
      <c r="AE14" s="271" t="s">
        <v>16</v>
      </c>
      <c r="AF14" s="271"/>
      <c r="AG14" s="271" t="s">
        <v>17</v>
      </c>
      <c r="AH14" s="271"/>
      <c r="AI14" s="271" t="s">
        <v>18</v>
      </c>
      <c r="AJ14" s="271"/>
      <c r="AK14" s="271" t="s">
        <v>19</v>
      </c>
      <c r="AL14" s="271"/>
      <c r="AM14" s="271" t="s">
        <v>20</v>
      </c>
      <c r="AN14" s="272"/>
    </row>
    <row r="15" spans="1:44" s="167" customFormat="1" ht="60" customHeight="1" x14ac:dyDescent="0.25">
      <c r="A15" s="171" t="s">
        <v>8</v>
      </c>
      <c r="B15" s="150" t="s">
        <v>147</v>
      </c>
      <c r="C15" s="150" t="s">
        <v>148</v>
      </c>
      <c r="D15" s="150"/>
      <c r="E15" s="150" t="s">
        <v>149</v>
      </c>
      <c r="F15" s="150" t="s">
        <v>452</v>
      </c>
      <c r="G15" s="150" t="s">
        <v>150</v>
      </c>
      <c r="H15" s="150" t="s">
        <v>445</v>
      </c>
      <c r="I15" s="150" t="s">
        <v>151</v>
      </c>
      <c r="J15" s="150"/>
      <c r="K15" s="150"/>
      <c r="L15" s="150"/>
      <c r="M15" s="150"/>
      <c r="N15" s="150"/>
      <c r="O15" s="150"/>
      <c r="P15" s="150"/>
      <c r="Q15" s="150"/>
      <c r="R15" s="150"/>
      <c r="S15" s="172"/>
      <c r="V15" s="171" t="s">
        <v>8</v>
      </c>
      <c r="W15" s="150" t="s">
        <v>152</v>
      </c>
      <c r="X15" s="150" t="s">
        <v>153</v>
      </c>
      <c r="Y15" s="150"/>
      <c r="Z15" s="150" t="s">
        <v>121</v>
      </c>
      <c r="AA15" s="150" t="s">
        <v>451</v>
      </c>
      <c r="AB15" s="150"/>
      <c r="AC15" s="150"/>
      <c r="AD15" s="150"/>
      <c r="AE15" s="150"/>
      <c r="AF15" s="150"/>
      <c r="AG15" s="150"/>
      <c r="AH15" s="150"/>
      <c r="AI15" s="150"/>
      <c r="AJ15" s="150"/>
      <c r="AK15" s="150"/>
      <c r="AL15" s="150"/>
      <c r="AM15" s="150"/>
      <c r="AN15" s="172"/>
    </row>
    <row r="16" spans="1:44" s="167" customFormat="1" ht="25.5" x14ac:dyDescent="0.25">
      <c r="A16" s="171" t="s">
        <v>9</v>
      </c>
      <c r="B16" s="149"/>
      <c r="C16" s="149"/>
      <c r="D16" s="149"/>
      <c r="E16" s="150"/>
      <c r="F16" s="150" t="s">
        <v>154</v>
      </c>
      <c r="G16" s="150" t="s">
        <v>155</v>
      </c>
      <c r="H16" s="150"/>
      <c r="I16" s="150"/>
      <c r="J16" s="150"/>
      <c r="K16" s="150"/>
      <c r="L16" s="150"/>
      <c r="M16" s="150"/>
      <c r="N16" s="150"/>
      <c r="O16" s="150"/>
      <c r="P16" s="150"/>
      <c r="Q16" s="150"/>
      <c r="R16" s="150"/>
      <c r="S16" s="172"/>
      <c r="V16" s="171" t="s">
        <v>9</v>
      </c>
      <c r="W16" s="149"/>
      <c r="X16" s="149"/>
      <c r="Y16" s="149"/>
      <c r="Z16" s="150"/>
      <c r="AA16" s="150"/>
      <c r="AB16" s="150"/>
      <c r="AC16" s="150"/>
      <c r="AD16" s="150"/>
      <c r="AE16" s="150"/>
      <c r="AF16" s="150"/>
      <c r="AG16" s="150"/>
      <c r="AH16" s="150"/>
      <c r="AI16" s="150"/>
      <c r="AJ16" s="150"/>
      <c r="AK16" s="150"/>
      <c r="AL16" s="150"/>
      <c r="AM16" s="150"/>
      <c r="AN16" s="172"/>
    </row>
    <row r="17" spans="1:44" s="167" customFormat="1" x14ac:dyDescent="0.25">
      <c r="A17" s="171" t="s">
        <v>10</v>
      </c>
      <c r="B17" s="147">
        <v>22000</v>
      </c>
      <c r="C17" s="147">
        <v>110000</v>
      </c>
      <c r="D17" s="147"/>
      <c r="E17" s="147">
        <v>75000</v>
      </c>
      <c r="F17" s="147">
        <f>70000*(4/12)</f>
        <v>23333.333333333332</v>
      </c>
      <c r="G17" s="147">
        <f>70000*10</f>
        <v>700000</v>
      </c>
      <c r="H17" s="147">
        <f>0.4*E17</f>
        <v>30000</v>
      </c>
      <c r="I17" s="147">
        <v>5000</v>
      </c>
      <c r="J17" s="147"/>
      <c r="K17" s="147"/>
      <c r="L17" s="147"/>
      <c r="M17" s="147"/>
      <c r="N17" s="147"/>
      <c r="O17" s="147"/>
      <c r="P17" s="147"/>
      <c r="Q17" s="147"/>
      <c r="R17" s="147"/>
      <c r="S17" s="173"/>
      <c r="V17" s="171" t="s">
        <v>10</v>
      </c>
      <c r="W17" s="147">
        <v>5000</v>
      </c>
      <c r="X17" s="147">
        <v>10000</v>
      </c>
      <c r="Y17" s="147"/>
      <c r="Z17" s="147">
        <v>60000</v>
      </c>
      <c r="AA17" s="147">
        <f>Z17*0.4</f>
        <v>24000</v>
      </c>
      <c r="AB17" s="147"/>
      <c r="AC17" s="147"/>
      <c r="AD17" s="147"/>
      <c r="AE17" s="147"/>
      <c r="AF17" s="147"/>
      <c r="AG17" s="147"/>
      <c r="AH17" s="147"/>
      <c r="AI17" s="147"/>
      <c r="AJ17" s="147"/>
      <c r="AK17" s="147"/>
      <c r="AL17" s="147"/>
      <c r="AM17" s="147"/>
      <c r="AN17" s="173"/>
    </row>
    <row r="18" spans="1:44" s="167" customFormat="1" x14ac:dyDescent="0.25">
      <c r="A18" s="171" t="s">
        <v>11</v>
      </c>
      <c r="B18" s="148"/>
      <c r="C18" s="148">
        <v>1</v>
      </c>
      <c r="D18" s="148"/>
      <c r="E18" s="148">
        <v>1</v>
      </c>
      <c r="F18" s="148">
        <v>1</v>
      </c>
      <c r="G18" s="148">
        <v>1</v>
      </c>
      <c r="H18" s="148">
        <v>1</v>
      </c>
      <c r="I18" s="148">
        <v>1</v>
      </c>
      <c r="J18" s="148"/>
      <c r="K18" s="148"/>
      <c r="L18" s="148"/>
      <c r="M18" s="148"/>
      <c r="N18" s="148"/>
      <c r="O18" s="148"/>
      <c r="P18" s="148"/>
      <c r="Q18" s="148"/>
      <c r="R18" s="148"/>
      <c r="S18" s="174"/>
      <c r="V18" s="171" t="s">
        <v>11</v>
      </c>
      <c r="W18" s="148">
        <v>1</v>
      </c>
      <c r="X18" s="148">
        <v>1</v>
      </c>
      <c r="Y18" s="148"/>
      <c r="Z18" s="148">
        <v>1</v>
      </c>
      <c r="AA18" s="148">
        <v>1</v>
      </c>
      <c r="AB18" s="148"/>
      <c r="AC18" s="148"/>
      <c r="AD18" s="148"/>
      <c r="AE18" s="148"/>
      <c r="AF18" s="148"/>
      <c r="AG18" s="148"/>
      <c r="AH18" s="148"/>
      <c r="AI18" s="148"/>
      <c r="AJ18" s="148"/>
      <c r="AK18" s="148"/>
      <c r="AL18" s="148"/>
      <c r="AM18" s="148"/>
      <c r="AN18" s="174"/>
    </row>
    <row r="19" spans="1:44" s="167" customFormat="1" x14ac:dyDescent="0.25">
      <c r="A19" s="171" t="s">
        <v>44</v>
      </c>
      <c r="B19" s="148"/>
      <c r="C19" s="148">
        <v>25</v>
      </c>
      <c r="D19" s="148"/>
      <c r="E19" s="148">
        <v>25</v>
      </c>
      <c r="F19" s="148">
        <v>25</v>
      </c>
      <c r="G19" s="148">
        <v>25</v>
      </c>
      <c r="H19" s="148">
        <v>25</v>
      </c>
      <c r="I19" s="148">
        <v>1</v>
      </c>
      <c r="J19" s="148"/>
      <c r="K19" s="148"/>
      <c r="L19" s="148"/>
      <c r="M19" s="148"/>
      <c r="N19" s="148"/>
      <c r="O19" s="148"/>
      <c r="P19" s="148"/>
      <c r="Q19" s="148"/>
      <c r="R19" s="148"/>
      <c r="S19" s="174"/>
      <c r="V19" s="171" t="s">
        <v>44</v>
      </c>
      <c r="W19" s="148">
        <v>10</v>
      </c>
      <c r="X19" s="148">
        <v>10</v>
      </c>
      <c r="Y19" s="148"/>
      <c r="Z19" s="148">
        <v>10</v>
      </c>
      <c r="AA19" s="148">
        <v>10</v>
      </c>
      <c r="AB19" s="148"/>
      <c r="AC19" s="148"/>
      <c r="AD19" s="148"/>
      <c r="AE19" s="148"/>
      <c r="AF19" s="148"/>
      <c r="AG19" s="148"/>
      <c r="AH19" s="148"/>
      <c r="AI19" s="148"/>
      <c r="AJ19" s="148"/>
      <c r="AK19" s="148"/>
      <c r="AL19" s="148"/>
      <c r="AM19" s="148"/>
      <c r="AN19" s="174"/>
    </row>
    <row r="20" spans="1:44" s="167" customFormat="1" x14ac:dyDescent="0.25">
      <c r="A20" s="171" t="s">
        <v>42</v>
      </c>
      <c r="B20" s="148"/>
      <c r="C20" s="148">
        <v>1</v>
      </c>
      <c r="D20" s="148"/>
      <c r="E20" s="148">
        <v>1</v>
      </c>
      <c r="F20" s="148">
        <v>1</v>
      </c>
      <c r="G20" s="148">
        <v>1</v>
      </c>
      <c r="H20" s="148">
        <v>1</v>
      </c>
      <c r="I20" s="148">
        <v>2</v>
      </c>
      <c r="J20" s="148"/>
      <c r="K20" s="148"/>
      <c r="L20" s="148"/>
      <c r="M20" s="148"/>
      <c r="N20" s="148"/>
      <c r="O20" s="148"/>
      <c r="P20" s="148"/>
      <c r="Q20" s="148"/>
      <c r="R20" s="148"/>
      <c r="S20" s="174"/>
      <c r="V20" s="171" t="s">
        <v>42</v>
      </c>
      <c r="W20" s="148">
        <v>1</v>
      </c>
      <c r="X20" s="148">
        <v>1</v>
      </c>
      <c r="Y20" s="148"/>
      <c r="Z20" s="148">
        <v>1</v>
      </c>
      <c r="AA20" s="148">
        <v>1</v>
      </c>
      <c r="AB20" s="148"/>
      <c r="AC20" s="148"/>
      <c r="AD20" s="148"/>
      <c r="AE20" s="148"/>
      <c r="AF20" s="148"/>
      <c r="AG20" s="148"/>
      <c r="AH20" s="148"/>
      <c r="AI20" s="148"/>
      <c r="AJ20" s="148"/>
      <c r="AK20" s="148"/>
      <c r="AL20" s="148"/>
      <c r="AM20" s="148"/>
      <c r="AN20" s="174"/>
    </row>
    <row r="21" spans="1:44" s="167" customFormat="1" ht="60" customHeight="1" thickBot="1" x14ac:dyDescent="0.3">
      <c r="A21" s="175" t="s">
        <v>12</v>
      </c>
      <c r="B21" s="176" t="s">
        <v>156</v>
      </c>
      <c r="C21" s="176" t="s">
        <v>157</v>
      </c>
      <c r="D21" s="176"/>
      <c r="E21" s="176" t="s">
        <v>158</v>
      </c>
      <c r="F21" s="176" t="s">
        <v>159</v>
      </c>
      <c r="G21" s="176" t="s">
        <v>160</v>
      </c>
      <c r="H21" s="176"/>
      <c r="I21" s="176" t="s">
        <v>453</v>
      </c>
      <c r="J21" s="176"/>
      <c r="K21" s="176"/>
      <c r="L21" s="176"/>
      <c r="M21" s="176"/>
      <c r="N21" s="176"/>
      <c r="O21" s="176"/>
      <c r="P21" s="176"/>
      <c r="Q21" s="176"/>
      <c r="R21" s="176"/>
      <c r="S21" s="177"/>
      <c r="V21" s="175" t="s">
        <v>12</v>
      </c>
      <c r="W21" s="176"/>
      <c r="X21" s="176"/>
      <c r="Y21" s="176"/>
      <c r="Z21" s="176" t="s">
        <v>454</v>
      </c>
      <c r="AA21" s="176"/>
      <c r="AB21" s="176"/>
      <c r="AC21" s="176"/>
      <c r="AD21" s="176"/>
      <c r="AE21" s="176"/>
      <c r="AF21" s="176"/>
      <c r="AG21" s="176"/>
      <c r="AH21" s="176"/>
      <c r="AI21" s="176"/>
      <c r="AJ21" s="176"/>
      <c r="AK21" s="176"/>
      <c r="AL21" s="176"/>
      <c r="AM21" s="176"/>
      <c r="AN21" s="177"/>
    </row>
    <row r="22" spans="1:44" s="167" customFormat="1" ht="15" customHeight="1" x14ac:dyDescent="0.25">
      <c r="A22" s="194"/>
      <c r="B22" s="178"/>
      <c r="C22" s="178"/>
      <c r="D22" s="178"/>
      <c r="E22" s="178"/>
      <c r="F22" s="178"/>
      <c r="G22" s="178"/>
      <c r="H22" s="178"/>
      <c r="I22" s="178"/>
      <c r="J22" s="178"/>
      <c r="K22" s="178"/>
      <c r="L22" s="178"/>
      <c r="M22" s="178"/>
      <c r="N22" s="178"/>
      <c r="O22" s="178"/>
      <c r="P22" s="178"/>
      <c r="Q22" s="178"/>
      <c r="R22" s="178"/>
      <c r="S22" s="178"/>
      <c r="V22" s="194"/>
      <c r="W22" s="178"/>
      <c r="X22" s="178"/>
      <c r="Y22" s="178"/>
      <c r="Z22" s="178"/>
      <c r="AA22" s="178"/>
      <c r="AB22" s="178"/>
      <c r="AC22" s="178"/>
      <c r="AD22" s="178"/>
      <c r="AE22" s="178"/>
      <c r="AF22" s="178"/>
      <c r="AG22" s="178"/>
      <c r="AH22" s="178"/>
      <c r="AI22" s="178"/>
      <c r="AJ22" s="178"/>
      <c r="AK22" s="178"/>
      <c r="AL22" s="178"/>
      <c r="AM22" s="178"/>
      <c r="AN22" s="178"/>
    </row>
    <row r="23" spans="1:44" x14ac:dyDescent="0.25">
      <c r="A23" s="193" t="s">
        <v>39</v>
      </c>
      <c r="B23" s="193"/>
      <c r="C23" s="193"/>
      <c r="D23" s="193"/>
      <c r="E23" s="193"/>
      <c r="F23" s="193"/>
      <c r="G23" s="193"/>
      <c r="H23" s="193"/>
      <c r="I23" s="193"/>
      <c r="J23" s="193"/>
      <c r="K23" s="193"/>
      <c r="L23" s="193"/>
      <c r="M23" s="193"/>
      <c r="N23" s="193"/>
      <c r="O23" s="193"/>
      <c r="P23" s="193"/>
      <c r="Q23" s="193"/>
      <c r="R23" s="193"/>
      <c r="U23" s="167"/>
      <c r="V23" s="193" t="s">
        <v>39</v>
      </c>
    </row>
    <row r="24" spans="1:44" x14ac:dyDescent="0.25">
      <c r="A24" s="157" t="s">
        <v>21</v>
      </c>
      <c r="B24" s="155"/>
      <c r="C24" s="155"/>
      <c r="D24" s="155"/>
      <c r="E24" s="155"/>
      <c r="F24" s="155"/>
      <c r="G24" s="155"/>
      <c r="H24" s="155"/>
      <c r="I24" s="155"/>
      <c r="J24" s="155"/>
      <c r="K24" s="155"/>
      <c r="L24" s="155"/>
      <c r="M24" s="155"/>
      <c r="N24" s="155"/>
      <c r="O24" s="155"/>
      <c r="P24" s="155"/>
      <c r="Q24" s="155"/>
      <c r="R24" s="155"/>
      <c r="S24" s="155"/>
      <c r="T24" s="158" t="s">
        <v>22</v>
      </c>
      <c r="U24" s="191"/>
      <c r="V24" s="157" t="s">
        <v>21</v>
      </c>
      <c r="W24" s="166"/>
      <c r="X24" s="166"/>
      <c r="Y24" s="166"/>
      <c r="Z24" s="166"/>
      <c r="AA24" s="166"/>
      <c r="AB24" s="166"/>
      <c r="AC24" s="166"/>
      <c r="AD24" s="166"/>
      <c r="AE24" s="166"/>
      <c r="AF24" s="166"/>
      <c r="AG24" s="166"/>
      <c r="AH24" s="166"/>
      <c r="AI24" s="166"/>
      <c r="AJ24" s="166"/>
      <c r="AK24" s="166"/>
      <c r="AL24" s="166"/>
      <c r="AM24" s="166"/>
      <c r="AN24" s="166"/>
      <c r="AO24" s="158" t="s">
        <v>22</v>
      </c>
      <c r="AP24" s="220"/>
      <c r="AQ24" s="220"/>
      <c r="AR24" s="228" t="s">
        <v>359</v>
      </c>
    </row>
    <row r="25" spans="1:44" x14ac:dyDescent="0.25">
      <c r="A25" s="156">
        <v>1</v>
      </c>
      <c r="B25" s="156">
        <f t="shared" ref="B25:Q40" si="0">IF($A25&lt;B$18,0,IF($A25=B$18,B$17,IF($A25&gt;(((B$19-1)*B$20)+B$18),0,IF(ROUND(($A25-B$18)/B$20,0)=ROUND(($A25-B$18)/B$20,1),B$17,0))))</f>
        <v>0</v>
      </c>
      <c r="C25" s="156">
        <f t="shared" si="0"/>
        <v>110000</v>
      </c>
      <c r="D25" s="156">
        <f t="shared" si="0"/>
        <v>0</v>
      </c>
      <c r="E25" s="156">
        <f t="shared" si="0"/>
        <v>75000</v>
      </c>
      <c r="F25" s="156">
        <f t="shared" si="0"/>
        <v>23333.333333333332</v>
      </c>
      <c r="G25" s="156">
        <f t="shared" si="0"/>
        <v>700000</v>
      </c>
      <c r="H25" s="156">
        <f t="shared" ref="H25:I49" si="1">IF($A25&lt;H$18,0,IF($A25=H$18,H$17,IF($A25&gt;(((H$19-1)*H$20)+H$18),0,IF(ROUND(($A25-H$18)/H$20,0)=ROUND(($A25-H$18)/H$20,1),H$17,0))))</f>
        <v>30000</v>
      </c>
      <c r="I25" s="156">
        <f t="shared" si="1"/>
        <v>5000</v>
      </c>
      <c r="J25" s="156">
        <f t="shared" si="0"/>
        <v>0</v>
      </c>
      <c r="K25" s="156">
        <f t="shared" si="0"/>
        <v>0</v>
      </c>
      <c r="L25" s="156">
        <f t="shared" si="0"/>
        <v>0</v>
      </c>
      <c r="M25" s="156">
        <f t="shared" si="0"/>
        <v>0</v>
      </c>
      <c r="N25" s="156">
        <f t="shared" si="0"/>
        <v>0</v>
      </c>
      <c r="O25" s="156">
        <f t="shared" si="0"/>
        <v>0</v>
      </c>
      <c r="P25" s="156">
        <f t="shared" si="0"/>
        <v>0</v>
      </c>
      <c r="Q25" s="156">
        <f t="shared" si="0"/>
        <v>0</v>
      </c>
      <c r="R25" s="156">
        <f t="shared" ref="L25:S40" si="2">IF($A25&lt;R$18,0,IF($A25=R$18,R$17,IF($A25&gt;(((R$19-1)*R$20)+R$18),0,IF(ROUND(($A25-R$18)/R$20,0)=ROUND(($A25-R$18)/R$20,1),R$17,0))))</f>
        <v>0</v>
      </c>
      <c r="S25" s="156">
        <f t="shared" si="2"/>
        <v>0</v>
      </c>
      <c r="T25" s="159">
        <f>SUM(B25:S25)</f>
        <v>943333.33333333337</v>
      </c>
      <c r="U25" s="192"/>
      <c r="V25" s="156">
        <v>1</v>
      </c>
      <c r="W25" s="156">
        <f t="shared" ref="W25:AL40" si="3">IF($A25&lt;W$18,0,IF($A25=W$18,W$17,IF($A25&gt;(((W$19-1)*W$20)+W$18),0,IF(ROUND(($A25-W$18)/W$20,0)=ROUND(($A25-W$18)/W$20,1),W$17,0))))</f>
        <v>5000</v>
      </c>
      <c r="X25" s="156">
        <f t="shared" si="3"/>
        <v>10000</v>
      </c>
      <c r="Y25" s="156">
        <f t="shared" si="3"/>
        <v>0</v>
      </c>
      <c r="Z25" s="156">
        <f t="shared" si="3"/>
        <v>60000</v>
      </c>
      <c r="AA25" s="156">
        <f t="shared" si="3"/>
        <v>24000</v>
      </c>
      <c r="AB25" s="156">
        <f t="shared" si="3"/>
        <v>0</v>
      </c>
      <c r="AC25" s="156">
        <f t="shared" si="3"/>
        <v>0</v>
      </c>
      <c r="AD25" s="156">
        <f t="shared" si="3"/>
        <v>0</v>
      </c>
      <c r="AE25" s="156">
        <f t="shared" si="3"/>
        <v>0</v>
      </c>
      <c r="AF25" s="156">
        <f t="shared" si="3"/>
        <v>0</v>
      </c>
      <c r="AG25" s="156">
        <f t="shared" si="3"/>
        <v>0</v>
      </c>
      <c r="AH25" s="156">
        <f t="shared" si="3"/>
        <v>0</v>
      </c>
      <c r="AI25" s="156">
        <f t="shared" si="3"/>
        <v>0</v>
      </c>
      <c r="AJ25" s="156">
        <f t="shared" si="3"/>
        <v>0</v>
      </c>
      <c r="AK25" s="156">
        <f t="shared" si="3"/>
        <v>0</v>
      </c>
      <c r="AL25" s="156">
        <f t="shared" si="3"/>
        <v>0</v>
      </c>
      <c r="AM25" s="156">
        <f t="shared" ref="AG25:AN40" si="4">IF($A25&lt;AM$18,0,IF($A25=AM$18,AM$17,IF($A25&gt;(((AM$19-1)*AM$20)+AM$18),0,IF(ROUND(($A25-AM$18)/AM$20,0)=ROUND(($A25-AM$18)/AM$20,1),AM$17,0))))</f>
        <v>0</v>
      </c>
      <c r="AN25" s="156">
        <f t="shared" si="4"/>
        <v>0</v>
      </c>
      <c r="AO25" s="159">
        <f>SUM(W25:AN25)</f>
        <v>99000</v>
      </c>
      <c r="AP25" s="220"/>
      <c r="AQ25" s="220"/>
      <c r="AR25" s="220">
        <f>T25+AO25</f>
        <v>1042333.3333333334</v>
      </c>
    </row>
    <row r="26" spans="1:44" x14ac:dyDescent="0.25">
      <c r="A26" s="156">
        <v>2</v>
      </c>
      <c r="B26" s="156">
        <f t="shared" si="0"/>
        <v>0</v>
      </c>
      <c r="C26" s="156">
        <f t="shared" si="0"/>
        <v>110000</v>
      </c>
      <c r="D26" s="156">
        <f t="shared" si="0"/>
        <v>0</v>
      </c>
      <c r="E26" s="156">
        <f t="shared" si="0"/>
        <v>75000</v>
      </c>
      <c r="F26" s="156">
        <f t="shared" si="0"/>
        <v>23333.333333333332</v>
      </c>
      <c r="G26" s="156">
        <f t="shared" si="0"/>
        <v>700000</v>
      </c>
      <c r="H26" s="156">
        <f t="shared" si="1"/>
        <v>30000</v>
      </c>
      <c r="I26" s="156">
        <f t="shared" si="1"/>
        <v>0</v>
      </c>
      <c r="J26" s="156">
        <f t="shared" si="0"/>
        <v>0</v>
      </c>
      <c r="K26" s="156">
        <f t="shared" si="0"/>
        <v>0</v>
      </c>
      <c r="L26" s="156">
        <f t="shared" si="2"/>
        <v>0</v>
      </c>
      <c r="M26" s="156">
        <f t="shared" si="2"/>
        <v>0</v>
      </c>
      <c r="N26" s="156">
        <f t="shared" si="2"/>
        <v>0</v>
      </c>
      <c r="O26" s="156">
        <f t="shared" si="2"/>
        <v>0</v>
      </c>
      <c r="P26" s="156">
        <f t="shared" si="2"/>
        <v>0</v>
      </c>
      <c r="Q26" s="156">
        <f t="shared" si="2"/>
        <v>0</v>
      </c>
      <c r="R26" s="156">
        <f t="shared" si="2"/>
        <v>0</v>
      </c>
      <c r="S26" s="156">
        <f t="shared" si="2"/>
        <v>0</v>
      </c>
      <c r="T26" s="159">
        <f t="shared" ref="T26:T49" si="5">SUM(B26:S26)</f>
        <v>938333.33333333337</v>
      </c>
      <c r="U26" s="192"/>
      <c r="V26" s="156">
        <v>2</v>
      </c>
      <c r="W26" s="156">
        <f t="shared" si="3"/>
        <v>5000</v>
      </c>
      <c r="X26" s="156">
        <f t="shared" si="3"/>
        <v>10000</v>
      </c>
      <c r="Y26" s="156">
        <f t="shared" si="3"/>
        <v>0</v>
      </c>
      <c r="Z26" s="156">
        <f t="shared" si="3"/>
        <v>60000</v>
      </c>
      <c r="AA26" s="156">
        <f t="shared" si="3"/>
        <v>24000</v>
      </c>
      <c r="AB26" s="156">
        <f t="shared" si="3"/>
        <v>0</v>
      </c>
      <c r="AC26" s="156">
        <f t="shared" si="3"/>
        <v>0</v>
      </c>
      <c r="AD26" s="156">
        <f t="shared" si="3"/>
        <v>0</v>
      </c>
      <c r="AE26" s="156">
        <f t="shared" si="3"/>
        <v>0</v>
      </c>
      <c r="AF26" s="156">
        <f t="shared" si="3"/>
        <v>0</v>
      </c>
      <c r="AG26" s="156">
        <f t="shared" si="4"/>
        <v>0</v>
      </c>
      <c r="AH26" s="156">
        <f t="shared" si="4"/>
        <v>0</v>
      </c>
      <c r="AI26" s="156">
        <f t="shared" si="4"/>
        <v>0</v>
      </c>
      <c r="AJ26" s="156">
        <f t="shared" si="4"/>
        <v>0</v>
      </c>
      <c r="AK26" s="156">
        <f t="shared" si="4"/>
        <v>0</v>
      </c>
      <c r="AL26" s="156">
        <f t="shared" si="4"/>
        <v>0</v>
      </c>
      <c r="AM26" s="156">
        <f t="shared" si="4"/>
        <v>0</v>
      </c>
      <c r="AN26" s="156">
        <f t="shared" si="4"/>
        <v>0</v>
      </c>
      <c r="AO26" s="159">
        <f t="shared" ref="AO26:AO49" si="6">SUM(W26:AN26)</f>
        <v>99000</v>
      </c>
      <c r="AP26" s="220"/>
      <c r="AQ26" s="220"/>
      <c r="AR26" s="220">
        <f t="shared" ref="AR26:AR49" si="7">T26+AO26</f>
        <v>1037333.3333333334</v>
      </c>
    </row>
    <row r="27" spans="1:44" x14ac:dyDescent="0.25">
      <c r="A27" s="156">
        <v>3</v>
      </c>
      <c r="B27" s="156">
        <f t="shared" si="0"/>
        <v>0</v>
      </c>
      <c r="C27" s="156">
        <f t="shared" si="0"/>
        <v>110000</v>
      </c>
      <c r="D27" s="156">
        <f t="shared" si="0"/>
        <v>0</v>
      </c>
      <c r="E27" s="156">
        <f t="shared" si="0"/>
        <v>75000</v>
      </c>
      <c r="F27" s="156">
        <f t="shared" si="0"/>
        <v>23333.333333333332</v>
      </c>
      <c r="G27" s="156">
        <f t="shared" si="0"/>
        <v>700000</v>
      </c>
      <c r="H27" s="156">
        <f t="shared" si="1"/>
        <v>30000</v>
      </c>
      <c r="I27" s="156">
        <f t="shared" si="1"/>
        <v>0</v>
      </c>
      <c r="J27" s="156">
        <f t="shared" si="0"/>
        <v>0</v>
      </c>
      <c r="K27" s="156">
        <f t="shared" si="0"/>
        <v>0</v>
      </c>
      <c r="L27" s="156">
        <f t="shared" si="2"/>
        <v>0</v>
      </c>
      <c r="M27" s="156">
        <f t="shared" si="2"/>
        <v>0</v>
      </c>
      <c r="N27" s="156">
        <f t="shared" si="2"/>
        <v>0</v>
      </c>
      <c r="O27" s="156">
        <f t="shared" si="2"/>
        <v>0</v>
      </c>
      <c r="P27" s="156">
        <f t="shared" si="2"/>
        <v>0</v>
      </c>
      <c r="Q27" s="156">
        <f t="shared" si="2"/>
        <v>0</v>
      </c>
      <c r="R27" s="156">
        <f t="shared" si="2"/>
        <v>0</v>
      </c>
      <c r="S27" s="156">
        <f t="shared" si="2"/>
        <v>0</v>
      </c>
      <c r="T27" s="159">
        <f t="shared" si="5"/>
        <v>938333.33333333337</v>
      </c>
      <c r="U27" s="192"/>
      <c r="V27" s="156">
        <v>3</v>
      </c>
      <c r="W27" s="156">
        <f t="shared" si="3"/>
        <v>5000</v>
      </c>
      <c r="X27" s="156">
        <f t="shared" si="3"/>
        <v>10000</v>
      </c>
      <c r="Y27" s="156">
        <f t="shared" si="3"/>
        <v>0</v>
      </c>
      <c r="Z27" s="156">
        <f t="shared" si="3"/>
        <v>60000</v>
      </c>
      <c r="AA27" s="156">
        <f t="shared" si="3"/>
        <v>24000</v>
      </c>
      <c r="AB27" s="156">
        <f t="shared" si="3"/>
        <v>0</v>
      </c>
      <c r="AC27" s="156">
        <f t="shared" si="3"/>
        <v>0</v>
      </c>
      <c r="AD27" s="156">
        <f t="shared" si="3"/>
        <v>0</v>
      </c>
      <c r="AE27" s="156">
        <f t="shared" si="3"/>
        <v>0</v>
      </c>
      <c r="AF27" s="156">
        <f t="shared" si="3"/>
        <v>0</v>
      </c>
      <c r="AG27" s="156">
        <f t="shared" si="4"/>
        <v>0</v>
      </c>
      <c r="AH27" s="156">
        <f t="shared" si="4"/>
        <v>0</v>
      </c>
      <c r="AI27" s="156">
        <f t="shared" si="4"/>
        <v>0</v>
      </c>
      <c r="AJ27" s="156">
        <f t="shared" si="4"/>
        <v>0</v>
      </c>
      <c r="AK27" s="156">
        <f t="shared" si="4"/>
        <v>0</v>
      </c>
      <c r="AL27" s="156">
        <f t="shared" si="4"/>
        <v>0</v>
      </c>
      <c r="AM27" s="156">
        <f t="shared" si="4"/>
        <v>0</v>
      </c>
      <c r="AN27" s="156">
        <f t="shared" si="4"/>
        <v>0</v>
      </c>
      <c r="AO27" s="159">
        <f t="shared" si="6"/>
        <v>99000</v>
      </c>
      <c r="AP27" s="220"/>
      <c r="AQ27" s="220"/>
      <c r="AR27" s="220">
        <f t="shared" si="7"/>
        <v>1037333.3333333334</v>
      </c>
    </row>
    <row r="28" spans="1:44" x14ac:dyDescent="0.25">
      <c r="A28" s="156">
        <v>4</v>
      </c>
      <c r="B28" s="156">
        <f t="shared" si="0"/>
        <v>0</v>
      </c>
      <c r="C28" s="156">
        <f t="shared" si="0"/>
        <v>110000</v>
      </c>
      <c r="D28" s="156">
        <f t="shared" si="0"/>
        <v>0</v>
      </c>
      <c r="E28" s="156">
        <f t="shared" si="0"/>
        <v>75000</v>
      </c>
      <c r="F28" s="156">
        <f t="shared" si="0"/>
        <v>23333.333333333332</v>
      </c>
      <c r="G28" s="156">
        <f t="shared" si="0"/>
        <v>700000</v>
      </c>
      <c r="H28" s="156">
        <f t="shared" si="1"/>
        <v>30000</v>
      </c>
      <c r="I28" s="156">
        <f t="shared" si="1"/>
        <v>0</v>
      </c>
      <c r="J28" s="156">
        <f t="shared" si="0"/>
        <v>0</v>
      </c>
      <c r="K28" s="156">
        <f t="shared" si="0"/>
        <v>0</v>
      </c>
      <c r="L28" s="156">
        <f t="shared" si="2"/>
        <v>0</v>
      </c>
      <c r="M28" s="156">
        <f t="shared" si="2"/>
        <v>0</v>
      </c>
      <c r="N28" s="156">
        <f t="shared" si="2"/>
        <v>0</v>
      </c>
      <c r="O28" s="156">
        <f t="shared" si="2"/>
        <v>0</v>
      </c>
      <c r="P28" s="156">
        <f t="shared" si="2"/>
        <v>0</v>
      </c>
      <c r="Q28" s="156">
        <f t="shared" si="2"/>
        <v>0</v>
      </c>
      <c r="R28" s="156">
        <f t="shared" si="2"/>
        <v>0</v>
      </c>
      <c r="S28" s="156">
        <f t="shared" si="2"/>
        <v>0</v>
      </c>
      <c r="T28" s="159">
        <f t="shared" si="5"/>
        <v>938333.33333333337</v>
      </c>
      <c r="U28" s="192"/>
      <c r="V28" s="156">
        <v>4</v>
      </c>
      <c r="W28" s="156">
        <f t="shared" si="3"/>
        <v>5000</v>
      </c>
      <c r="X28" s="156">
        <f t="shared" si="3"/>
        <v>10000</v>
      </c>
      <c r="Y28" s="156">
        <f t="shared" si="3"/>
        <v>0</v>
      </c>
      <c r="Z28" s="156">
        <f t="shared" si="3"/>
        <v>60000</v>
      </c>
      <c r="AA28" s="156">
        <f t="shared" si="3"/>
        <v>24000</v>
      </c>
      <c r="AB28" s="156">
        <f t="shared" si="3"/>
        <v>0</v>
      </c>
      <c r="AC28" s="156">
        <f t="shared" si="3"/>
        <v>0</v>
      </c>
      <c r="AD28" s="156">
        <f t="shared" si="3"/>
        <v>0</v>
      </c>
      <c r="AE28" s="156">
        <f t="shared" si="3"/>
        <v>0</v>
      </c>
      <c r="AF28" s="156">
        <f t="shared" si="3"/>
        <v>0</v>
      </c>
      <c r="AG28" s="156">
        <f t="shared" si="4"/>
        <v>0</v>
      </c>
      <c r="AH28" s="156">
        <f t="shared" si="4"/>
        <v>0</v>
      </c>
      <c r="AI28" s="156">
        <f t="shared" si="4"/>
        <v>0</v>
      </c>
      <c r="AJ28" s="156">
        <f t="shared" si="4"/>
        <v>0</v>
      </c>
      <c r="AK28" s="156">
        <f t="shared" si="4"/>
        <v>0</v>
      </c>
      <c r="AL28" s="156">
        <f t="shared" si="4"/>
        <v>0</v>
      </c>
      <c r="AM28" s="156">
        <f t="shared" si="4"/>
        <v>0</v>
      </c>
      <c r="AN28" s="156">
        <f t="shared" si="4"/>
        <v>0</v>
      </c>
      <c r="AO28" s="159">
        <f t="shared" si="6"/>
        <v>99000</v>
      </c>
      <c r="AP28" s="220"/>
      <c r="AQ28" s="220"/>
      <c r="AR28" s="220">
        <f t="shared" si="7"/>
        <v>1037333.3333333334</v>
      </c>
    </row>
    <row r="29" spans="1:44" x14ac:dyDescent="0.25">
      <c r="A29" s="156">
        <v>5</v>
      </c>
      <c r="B29" s="156">
        <f t="shared" si="0"/>
        <v>0</v>
      </c>
      <c r="C29" s="156">
        <f t="shared" si="0"/>
        <v>110000</v>
      </c>
      <c r="D29" s="156">
        <f t="shared" si="0"/>
        <v>0</v>
      </c>
      <c r="E29" s="156">
        <f t="shared" si="0"/>
        <v>75000</v>
      </c>
      <c r="F29" s="156">
        <f t="shared" si="0"/>
        <v>23333.333333333332</v>
      </c>
      <c r="G29" s="156">
        <f t="shared" si="0"/>
        <v>700000</v>
      </c>
      <c r="H29" s="156">
        <f t="shared" si="1"/>
        <v>30000</v>
      </c>
      <c r="I29" s="156">
        <f t="shared" si="1"/>
        <v>0</v>
      </c>
      <c r="J29" s="156">
        <f t="shared" si="0"/>
        <v>0</v>
      </c>
      <c r="K29" s="156">
        <f t="shared" si="0"/>
        <v>0</v>
      </c>
      <c r="L29" s="156">
        <f t="shared" si="2"/>
        <v>0</v>
      </c>
      <c r="M29" s="156">
        <f t="shared" si="2"/>
        <v>0</v>
      </c>
      <c r="N29" s="156">
        <f t="shared" si="2"/>
        <v>0</v>
      </c>
      <c r="O29" s="156">
        <f t="shared" si="2"/>
        <v>0</v>
      </c>
      <c r="P29" s="156">
        <f t="shared" si="2"/>
        <v>0</v>
      </c>
      <c r="Q29" s="156">
        <f t="shared" si="2"/>
        <v>0</v>
      </c>
      <c r="R29" s="156">
        <f t="shared" si="2"/>
        <v>0</v>
      </c>
      <c r="S29" s="156">
        <f t="shared" si="2"/>
        <v>0</v>
      </c>
      <c r="T29" s="159">
        <f t="shared" si="5"/>
        <v>938333.33333333337</v>
      </c>
      <c r="U29" s="192"/>
      <c r="V29" s="156">
        <v>5</v>
      </c>
      <c r="W29" s="156">
        <f t="shared" si="3"/>
        <v>5000</v>
      </c>
      <c r="X29" s="156">
        <f t="shared" si="3"/>
        <v>10000</v>
      </c>
      <c r="Y29" s="156">
        <f t="shared" si="3"/>
        <v>0</v>
      </c>
      <c r="Z29" s="156">
        <f t="shared" si="3"/>
        <v>60000</v>
      </c>
      <c r="AA29" s="156">
        <f t="shared" si="3"/>
        <v>24000</v>
      </c>
      <c r="AB29" s="156">
        <f t="shared" si="3"/>
        <v>0</v>
      </c>
      <c r="AC29" s="156">
        <f t="shared" si="3"/>
        <v>0</v>
      </c>
      <c r="AD29" s="156">
        <f t="shared" si="3"/>
        <v>0</v>
      </c>
      <c r="AE29" s="156">
        <f t="shared" si="3"/>
        <v>0</v>
      </c>
      <c r="AF29" s="156">
        <f t="shared" si="3"/>
        <v>0</v>
      </c>
      <c r="AG29" s="156">
        <f t="shared" si="3"/>
        <v>0</v>
      </c>
      <c r="AH29" s="156">
        <f t="shared" si="3"/>
        <v>0</v>
      </c>
      <c r="AI29" s="156">
        <f t="shared" si="3"/>
        <v>0</v>
      </c>
      <c r="AJ29" s="156">
        <f t="shared" si="3"/>
        <v>0</v>
      </c>
      <c r="AK29" s="156">
        <f t="shared" si="3"/>
        <v>0</v>
      </c>
      <c r="AL29" s="156">
        <f t="shared" si="3"/>
        <v>0</v>
      </c>
      <c r="AM29" s="156">
        <f t="shared" si="4"/>
        <v>0</v>
      </c>
      <c r="AN29" s="156">
        <f t="shared" si="4"/>
        <v>0</v>
      </c>
      <c r="AO29" s="159">
        <f t="shared" si="6"/>
        <v>99000</v>
      </c>
      <c r="AP29" s="220"/>
      <c r="AQ29" s="220"/>
      <c r="AR29" s="220">
        <f t="shared" si="7"/>
        <v>1037333.3333333334</v>
      </c>
    </row>
    <row r="30" spans="1:44" x14ac:dyDescent="0.25">
      <c r="A30" s="156">
        <v>6</v>
      </c>
      <c r="B30" s="156">
        <f t="shared" si="0"/>
        <v>0</v>
      </c>
      <c r="C30" s="156">
        <f t="shared" si="0"/>
        <v>110000</v>
      </c>
      <c r="D30" s="156">
        <f t="shared" si="0"/>
        <v>0</v>
      </c>
      <c r="E30" s="156">
        <f t="shared" si="0"/>
        <v>75000</v>
      </c>
      <c r="F30" s="156">
        <f t="shared" si="0"/>
        <v>23333.333333333332</v>
      </c>
      <c r="G30" s="156">
        <f t="shared" si="0"/>
        <v>700000</v>
      </c>
      <c r="H30" s="156">
        <f t="shared" si="1"/>
        <v>30000</v>
      </c>
      <c r="I30" s="156">
        <f t="shared" si="1"/>
        <v>0</v>
      </c>
      <c r="J30" s="156">
        <f t="shared" si="0"/>
        <v>0</v>
      </c>
      <c r="K30" s="156">
        <f t="shared" si="0"/>
        <v>0</v>
      </c>
      <c r="L30" s="156">
        <f t="shared" si="2"/>
        <v>0</v>
      </c>
      <c r="M30" s="156">
        <f t="shared" si="2"/>
        <v>0</v>
      </c>
      <c r="N30" s="156">
        <f t="shared" si="2"/>
        <v>0</v>
      </c>
      <c r="O30" s="156">
        <f t="shared" si="2"/>
        <v>0</v>
      </c>
      <c r="P30" s="156">
        <f t="shared" si="2"/>
        <v>0</v>
      </c>
      <c r="Q30" s="156">
        <f t="shared" si="2"/>
        <v>0</v>
      </c>
      <c r="R30" s="156">
        <f t="shared" si="2"/>
        <v>0</v>
      </c>
      <c r="S30" s="156">
        <f t="shared" si="2"/>
        <v>0</v>
      </c>
      <c r="T30" s="159">
        <f t="shared" si="5"/>
        <v>938333.33333333337</v>
      </c>
      <c r="U30" s="192"/>
      <c r="V30" s="156">
        <v>6</v>
      </c>
      <c r="W30" s="156">
        <f t="shared" si="3"/>
        <v>5000</v>
      </c>
      <c r="X30" s="156">
        <f t="shared" si="3"/>
        <v>10000</v>
      </c>
      <c r="Y30" s="156">
        <f t="shared" si="3"/>
        <v>0</v>
      </c>
      <c r="Z30" s="156">
        <f t="shared" si="3"/>
        <v>60000</v>
      </c>
      <c r="AA30" s="156">
        <f t="shared" si="3"/>
        <v>24000</v>
      </c>
      <c r="AB30" s="156">
        <f t="shared" si="3"/>
        <v>0</v>
      </c>
      <c r="AC30" s="156">
        <f t="shared" si="3"/>
        <v>0</v>
      </c>
      <c r="AD30" s="156">
        <f t="shared" si="3"/>
        <v>0</v>
      </c>
      <c r="AE30" s="156">
        <f t="shared" si="3"/>
        <v>0</v>
      </c>
      <c r="AF30" s="156">
        <f t="shared" si="3"/>
        <v>0</v>
      </c>
      <c r="AG30" s="156">
        <f t="shared" si="3"/>
        <v>0</v>
      </c>
      <c r="AH30" s="156">
        <f t="shared" si="3"/>
        <v>0</v>
      </c>
      <c r="AI30" s="156">
        <f t="shared" si="3"/>
        <v>0</v>
      </c>
      <c r="AJ30" s="156">
        <f t="shared" si="3"/>
        <v>0</v>
      </c>
      <c r="AK30" s="156">
        <f t="shared" si="3"/>
        <v>0</v>
      </c>
      <c r="AL30" s="156">
        <f t="shared" si="3"/>
        <v>0</v>
      </c>
      <c r="AM30" s="156">
        <f t="shared" si="4"/>
        <v>0</v>
      </c>
      <c r="AN30" s="156">
        <f t="shared" si="4"/>
        <v>0</v>
      </c>
      <c r="AO30" s="159">
        <f t="shared" si="6"/>
        <v>99000</v>
      </c>
      <c r="AP30" s="220"/>
      <c r="AQ30" s="220"/>
      <c r="AR30" s="220">
        <f t="shared" si="7"/>
        <v>1037333.3333333334</v>
      </c>
    </row>
    <row r="31" spans="1:44" x14ac:dyDescent="0.25">
      <c r="A31" s="156">
        <v>7</v>
      </c>
      <c r="B31" s="156">
        <f t="shared" si="0"/>
        <v>0</v>
      </c>
      <c r="C31" s="156">
        <f t="shared" si="0"/>
        <v>110000</v>
      </c>
      <c r="D31" s="156">
        <f t="shared" si="0"/>
        <v>0</v>
      </c>
      <c r="E31" s="156">
        <f t="shared" si="0"/>
        <v>75000</v>
      </c>
      <c r="F31" s="156">
        <f t="shared" si="0"/>
        <v>23333.333333333332</v>
      </c>
      <c r="G31" s="156">
        <f t="shared" si="0"/>
        <v>700000</v>
      </c>
      <c r="H31" s="156">
        <f t="shared" si="1"/>
        <v>30000</v>
      </c>
      <c r="I31" s="156">
        <f t="shared" si="1"/>
        <v>0</v>
      </c>
      <c r="J31" s="156">
        <f t="shared" si="0"/>
        <v>0</v>
      </c>
      <c r="K31" s="156">
        <f t="shared" si="0"/>
        <v>0</v>
      </c>
      <c r="L31" s="156">
        <f t="shared" si="2"/>
        <v>0</v>
      </c>
      <c r="M31" s="156">
        <f t="shared" si="2"/>
        <v>0</v>
      </c>
      <c r="N31" s="156">
        <f t="shared" si="2"/>
        <v>0</v>
      </c>
      <c r="O31" s="156">
        <f t="shared" si="2"/>
        <v>0</v>
      </c>
      <c r="P31" s="156">
        <f t="shared" si="2"/>
        <v>0</v>
      </c>
      <c r="Q31" s="156">
        <f t="shared" si="2"/>
        <v>0</v>
      </c>
      <c r="R31" s="156">
        <f t="shared" si="2"/>
        <v>0</v>
      </c>
      <c r="S31" s="156">
        <f t="shared" si="2"/>
        <v>0</v>
      </c>
      <c r="T31" s="159">
        <f t="shared" si="5"/>
        <v>938333.33333333337</v>
      </c>
      <c r="U31" s="192"/>
      <c r="V31" s="156">
        <v>7</v>
      </c>
      <c r="W31" s="156">
        <f t="shared" si="3"/>
        <v>5000</v>
      </c>
      <c r="X31" s="156">
        <f t="shared" si="3"/>
        <v>10000</v>
      </c>
      <c r="Y31" s="156">
        <f t="shared" si="3"/>
        <v>0</v>
      </c>
      <c r="Z31" s="156">
        <f t="shared" si="3"/>
        <v>60000</v>
      </c>
      <c r="AA31" s="156">
        <f t="shared" si="3"/>
        <v>24000</v>
      </c>
      <c r="AB31" s="156">
        <f t="shared" si="3"/>
        <v>0</v>
      </c>
      <c r="AC31" s="156">
        <f t="shared" si="3"/>
        <v>0</v>
      </c>
      <c r="AD31" s="156">
        <f t="shared" si="3"/>
        <v>0</v>
      </c>
      <c r="AE31" s="156">
        <f t="shared" si="3"/>
        <v>0</v>
      </c>
      <c r="AF31" s="156">
        <f t="shared" si="3"/>
        <v>0</v>
      </c>
      <c r="AG31" s="156">
        <f t="shared" si="3"/>
        <v>0</v>
      </c>
      <c r="AH31" s="156">
        <f t="shared" si="3"/>
        <v>0</v>
      </c>
      <c r="AI31" s="156">
        <f t="shared" si="3"/>
        <v>0</v>
      </c>
      <c r="AJ31" s="156">
        <f t="shared" si="3"/>
        <v>0</v>
      </c>
      <c r="AK31" s="156">
        <f t="shared" si="3"/>
        <v>0</v>
      </c>
      <c r="AL31" s="156">
        <f t="shared" si="3"/>
        <v>0</v>
      </c>
      <c r="AM31" s="156">
        <f t="shared" si="4"/>
        <v>0</v>
      </c>
      <c r="AN31" s="156">
        <f t="shared" si="4"/>
        <v>0</v>
      </c>
      <c r="AO31" s="159">
        <f t="shared" si="6"/>
        <v>99000</v>
      </c>
      <c r="AP31" s="220"/>
      <c r="AQ31" s="220"/>
      <c r="AR31" s="220">
        <f t="shared" si="7"/>
        <v>1037333.3333333334</v>
      </c>
    </row>
    <row r="32" spans="1:44" x14ac:dyDescent="0.25">
      <c r="A32" s="156">
        <v>8</v>
      </c>
      <c r="B32" s="156">
        <f t="shared" si="0"/>
        <v>0</v>
      </c>
      <c r="C32" s="156">
        <f t="shared" si="0"/>
        <v>110000</v>
      </c>
      <c r="D32" s="156">
        <f t="shared" si="0"/>
        <v>0</v>
      </c>
      <c r="E32" s="156">
        <f t="shared" si="0"/>
        <v>75000</v>
      </c>
      <c r="F32" s="156">
        <f t="shared" si="0"/>
        <v>23333.333333333332</v>
      </c>
      <c r="G32" s="156">
        <f t="shared" si="0"/>
        <v>700000</v>
      </c>
      <c r="H32" s="156">
        <f t="shared" si="1"/>
        <v>30000</v>
      </c>
      <c r="I32" s="156">
        <f t="shared" si="1"/>
        <v>0</v>
      </c>
      <c r="J32" s="156">
        <f t="shared" si="0"/>
        <v>0</v>
      </c>
      <c r="K32" s="156">
        <f t="shared" si="0"/>
        <v>0</v>
      </c>
      <c r="L32" s="156">
        <f t="shared" si="2"/>
        <v>0</v>
      </c>
      <c r="M32" s="156">
        <f t="shared" si="2"/>
        <v>0</v>
      </c>
      <c r="N32" s="156">
        <f t="shared" si="2"/>
        <v>0</v>
      </c>
      <c r="O32" s="156">
        <f t="shared" si="2"/>
        <v>0</v>
      </c>
      <c r="P32" s="156">
        <f t="shared" si="2"/>
        <v>0</v>
      </c>
      <c r="Q32" s="156">
        <f t="shared" si="2"/>
        <v>0</v>
      </c>
      <c r="R32" s="156">
        <f t="shared" si="2"/>
        <v>0</v>
      </c>
      <c r="S32" s="156">
        <f t="shared" si="2"/>
        <v>0</v>
      </c>
      <c r="T32" s="159">
        <f t="shared" si="5"/>
        <v>938333.33333333337</v>
      </c>
      <c r="U32" s="192"/>
      <c r="V32" s="156">
        <v>8</v>
      </c>
      <c r="W32" s="156">
        <f t="shared" si="3"/>
        <v>5000</v>
      </c>
      <c r="X32" s="156">
        <f t="shared" si="3"/>
        <v>10000</v>
      </c>
      <c r="Y32" s="156">
        <f t="shared" si="3"/>
        <v>0</v>
      </c>
      <c r="Z32" s="156">
        <f t="shared" si="3"/>
        <v>60000</v>
      </c>
      <c r="AA32" s="156">
        <f t="shared" si="3"/>
        <v>24000</v>
      </c>
      <c r="AB32" s="156">
        <f t="shared" si="3"/>
        <v>0</v>
      </c>
      <c r="AC32" s="156">
        <f t="shared" si="3"/>
        <v>0</v>
      </c>
      <c r="AD32" s="156">
        <f t="shared" si="3"/>
        <v>0</v>
      </c>
      <c r="AE32" s="156">
        <f t="shared" si="3"/>
        <v>0</v>
      </c>
      <c r="AF32" s="156">
        <f t="shared" si="3"/>
        <v>0</v>
      </c>
      <c r="AG32" s="156">
        <f t="shared" si="3"/>
        <v>0</v>
      </c>
      <c r="AH32" s="156">
        <f t="shared" si="3"/>
        <v>0</v>
      </c>
      <c r="AI32" s="156">
        <f t="shared" si="3"/>
        <v>0</v>
      </c>
      <c r="AJ32" s="156">
        <f t="shared" si="3"/>
        <v>0</v>
      </c>
      <c r="AK32" s="156">
        <f t="shared" si="3"/>
        <v>0</v>
      </c>
      <c r="AL32" s="156">
        <f t="shared" si="3"/>
        <v>0</v>
      </c>
      <c r="AM32" s="156">
        <f t="shared" si="4"/>
        <v>0</v>
      </c>
      <c r="AN32" s="156">
        <f t="shared" si="4"/>
        <v>0</v>
      </c>
      <c r="AO32" s="159">
        <f t="shared" si="6"/>
        <v>99000</v>
      </c>
      <c r="AP32" s="220"/>
      <c r="AQ32" s="220"/>
      <c r="AR32" s="220">
        <f t="shared" si="7"/>
        <v>1037333.3333333334</v>
      </c>
    </row>
    <row r="33" spans="1:44" x14ac:dyDescent="0.25">
      <c r="A33" s="156">
        <v>9</v>
      </c>
      <c r="B33" s="156">
        <f t="shared" si="0"/>
        <v>0</v>
      </c>
      <c r="C33" s="156">
        <f t="shared" si="0"/>
        <v>110000</v>
      </c>
      <c r="D33" s="156">
        <f t="shared" si="0"/>
        <v>0</v>
      </c>
      <c r="E33" s="156">
        <f t="shared" si="0"/>
        <v>75000</v>
      </c>
      <c r="F33" s="156">
        <f t="shared" si="0"/>
        <v>23333.333333333332</v>
      </c>
      <c r="G33" s="156">
        <f t="shared" si="0"/>
        <v>700000</v>
      </c>
      <c r="H33" s="156">
        <f t="shared" si="1"/>
        <v>30000</v>
      </c>
      <c r="I33" s="156">
        <f t="shared" si="1"/>
        <v>0</v>
      </c>
      <c r="J33" s="156">
        <f t="shared" si="0"/>
        <v>0</v>
      </c>
      <c r="K33" s="156">
        <f t="shared" si="0"/>
        <v>0</v>
      </c>
      <c r="L33" s="156">
        <f t="shared" si="2"/>
        <v>0</v>
      </c>
      <c r="M33" s="156">
        <f t="shared" si="2"/>
        <v>0</v>
      </c>
      <c r="N33" s="156">
        <f t="shared" si="2"/>
        <v>0</v>
      </c>
      <c r="O33" s="156">
        <f t="shared" si="2"/>
        <v>0</v>
      </c>
      <c r="P33" s="156">
        <f t="shared" si="2"/>
        <v>0</v>
      </c>
      <c r="Q33" s="156">
        <f t="shared" si="2"/>
        <v>0</v>
      </c>
      <c r="R33" s="156">
        <f t="shared" si="2"/>
        <v>0</v>
      </c>
      <c r="S33" s="156">
        <f t="shared" si="2"/>
        <v>0</v>
      </c>
      <c r="T33" s="159">
        <f t="shared" si="5"/>
        <v>938333.33333333337</v>
      </c>
      <c r="U33" s="192"/>
      <c r="V33" s="156">
        <v>9</v>
      </c>
      <c r="W33" s="156">
        <f t="shared" si="3"/>
        <v>5000</v>
      </c>
      <c r="X33" s="156">
        <f t="shared" si="3"/>
        <v>10000</v>
      </c>
      <c r="Y33" s="156">
        <f t="shared" si="3"/>
        <v>0</v>
      </c>
      <c r="Z33" s="156">
        <f t="shared" si="3"/>
        <v>60000</v>
      </c>
      <c r="AA33" s="156">
        <f t="shared" si="3"/>
        <v>24000</v>
      </c>
      <c r="AB33" s="156">
        <f t="shared" si="3"/>
        <v>0</v>
      </c>
      <c r="AC33" s="156">
        <f t="shared" si="3"/>
        <v>0</v>
      </c>
      <c r="AD33" s="156">
        <f t="shared" si="3"/>
        <v>0</v>
      </c>
      <c r="AE33" s="156">
        <f t="shared" si="3"/>
        <v>0</v>
      </c>
      <c r="AF33" s="156">
        <f t="shared" si="3"/>
        <v>0</v>
      </c>
      <c r="AG33" s="156">
        <f t="shared" si="3"/>
        <v>0</v>
      </c>
      <c r="AH33" s="156">
        <f t="shared" si="3"/>
        <v>0</v>
      </c>
      <c r="AI33" s="156">
        <f t="shared" si="3"/>
        <v>0</v>
      </c>
      <c r="AJ33" s="156">
        <f t="shared" si="3"/>
        <v>0</v>
      </c>
      <c r="AK33" s="156">
        <f t="shared" si="3"/>
        <v>0</v>
      </c>
      <c r="AL33" s="156">
        <f t="shared" si="3"/>
        <v>0</v>
      </c>
      <c r="AM33" s="156">
        <f t="shared" si="4"/>
        <v>0</v>
      </c>
      <c r="AN33" s="156">
        <f t="shared" si="4"/>
        <v>0</v>
      </c>
      <c r="AO33" s="159">
        <f t="shared" si="6"/>
        <v>99000</v>
      </c>
      <c r="AP33" s="220"/>
      <c r="AQ33" s="220"/>
      <c r="AR33" s="220">
        <f t="shared" si="7"/>
        <v>1037333.3333333334</v>
      </c>
    </row>
    <row r="34" spans="1:44" x14ac:dyDescent="0.25">
      <c r="A34" s="156">
        <v>10</v>
      </c>
      <c r="B34" s="156">
        <f t="shared" si="0"/>
        <v>0</v>
      </c>
      <c r="C34" s="156">
        <f t="shared" si="0"/>
        <v>110000</v>
      </c>
      <c r="D34" s="156">
        <f t="shared" si="0"/>
        <v>0</v>
      </c>
      <c r="E34" s="156">
        <f t="shared" si="0"/>
        <v>75000</v>
      </c>
      <c r="F34" s="156">
        <f t="shared" si="0"/>
        <v>23333.333333333332</v>
      </c>
      <c r="G34" s="156">
        <f t="shared" si="0"/>
        <v>700000</v>
      </c>
      <c r="H34" s="156">
        <f t="shared" si="1"/>
        <v>30000</v>
      </c>
      <c r="I34" s="156">
        <f t="shared" si="1"/>
        <v>0</v>
      </c>
      <c r="J34" s="156">
        <f t="shared" si="0"/>
        <v>0</v>
      </c>
      <c r="K34" s="156">
        <f t="shared" si="0"/>
        <v>0</v>
      </c>
      <c r="L34" s="156">
        <f t="shared" si="2"/>
        <v>0</v>
      </c>
      <c r="M34" s="156">
        <f t="shared" si="2"/>
        <v>0</v>
      </c>
      <c r="N34" s="156">
        <f t="shared" si="2"/>
        <v>0</v>
      </c>
      <c r="O34" s="156">
        <f t="shared" si="2"/>
        <v>0</v>
      </c>
      <c r="P34" s="156">
        <f t="shared" si="2"/>
        <v>0</v>
      </c>
      <c r="Q34" s="156">
        <f t="shared" si="2"/>
        <v>0</v>
      </c>
      <c r="R34" s="156">
        <f t="shared" si="2"/>
        <v>0</v>
      </c>
      <c r="S34" s="156">
        <f t="shared" si="2"/>
        <v>0</v>
      </c>
      <c r="T34" s="159">
        <f t="shared" si="5"/>
        <v>938333.33333333337</v>
      </c>
      <c r="U34" s="192"/>
      <c r="V34" s="156">
        <v>10</v>
      </c>
      <c r="W34" s="156">
        <f t="shared" si="3"/>
        <v>5000</v>
      </c>
      <c r="X34" s="156">
        <f t="shared" si="3"/>
        <v>10000</v>
      </c>
      <c r="Y34" s="156">
        <f t="shared" si="3"/>
        <v>0</v>
      </c>
      <c r="Z34" s="156">
        <f t="shared" si="3"/>
        <v>60000</v>
      </c>
      <c r="AA34" s="156">
        <f t="shared" si="3"/>
        <v>24000</v>
      </c>
      <c r="AB34" s="156">
        <f t="shared" si="3"/>
        <v>0</v>
      </c>
      <c r="AC34" s="156">
        <f t="shared" si="3"/>
        <v>0</v>
      </c>
      <c r="AD34" s="156">
        <f t="shared" si="3"/>
        <v>0</v>
      </c>
      <c r="AE34" s="156">
        <f t="shared" si="3"/>
        <v>0</v>
      </c>
      <c r="AF34" s="156">
        <f t="shared" si="3"/>
        <v>0</v>
      </c>
      <c r="AG34" s="156">
        <f t="shared" si="3"/>
        <v>0</v>
      </c>
      <c r="AH34" s="156">
        <f t="shared" si="3"/>
        <v>0</v>
      </c>
      <c r="AI34" s="156">
        <f t="shared" si="3"/>
        <v>0</v>
      </c>
      <c r="AJ34" s="156">
        <f t="shared" si="3"/>
        <v>0</v>
      </c>
      <c r="AK34" s="156">
        <f t="shared" si="3"/>
        <v>0</v>
      </c>
      <c r="AL34" s="156">
        <f t="shared" si="3"/>
        <v>0</v>
      </c>
      <c r="AM34" s="156">
        <f t="shared" si="4"/>
        <v>0</v>
      </c>
      <c r="AN34" s="156">
        <f t="shared" si="4"/>
        <v>0</v>
      </c>
      <c r="AO34" s="159">
        <f t="shared" si="6"/>
        <v>99000</v>
      </c>
      <c r="AP34" s="220"/>
      <c r="AQ34" s="220"/>
      <c r="AR34" s="220">
        <f t="shared" si="7"/>
        <v>1037333.3333333334</v>
      </c>
    </row>
    <row r="35" spans="1:44" x14ac:dyDescent="0.25">
      <c r="A35" s="156">
        <v>11</v>
      </c>
      <c r="B35" s="156">
        <f t="shared" si="0"/>
        <v>0</v>
      </c>
      <c r="C35" s="156">
        <f t="shared" si="0"/>
        <v>110000</v>
      </c>
      <c r="D35" s="156">
        <f t="shared" si="0"/>
        <v>0</v>
      </c>
      <c r="E35" s="156">
        <f t="shared" si="0"/>
        <v>75000</v>
      </c>
      <c r="F35" s="156">
        <f t="shared" si="0"/>
        <v>23333.333333333332</v>
      </c>
      <c r="G35" s="156">
        <f t="shared" si="0"/>
        <v>700000</v>
      </c>
      <c r="H35" s="156">
        <f t="shared" si="1"/>
        <v>30000</v>
      </c>
      <c r="I35" s="156">
        <f t="shared" si="1"/>
        <v>0</v>
      </c>
      <c r="J35" s="156">
        <f t="shared" si="0"/>
        <v>0</v>
      </c>
      <c r="K35" s="156">
        <f t="shared" si="0"/>
        <v>0</v>
      </c>
      <c r="L35" s="156">
        <f t="shared" si="2"/>
        <v>0</v>
      </c>
      <c r="M35" s="156">
        <f t="shared" si="2"/>
        <v>0</v>
      </c>
      <c r="N35" s="156">
        <f t="shared" si="2"/>
        <v>0</v>
      </c>
      <c r="O35" s="156">
        <f t="shared" si="2"/>
        <v>0</v>
      </c>
      <c r="P35" s="156">
        <f t="shared" si="2"/>
        <v>0</v>
      </c>
      <c r="Q35" s="156">
        <f t="shared" si="2"/>
        <v>0</v>
      </c>
      <c r="R35" s="156">
        <f t="shared" si="2"/>
        <v>0</v>
      </c>
      <c r="S35" s="156">
        <f t="shared" si="2"/>
        <v>0</v>
      </c>
      <c r="T35" s="159">
        <f t="shared" si="5"/>
        <v>938333.33333333337</v>
      </c>
      <c r="U35" s="192"/>
      <c r="V35" s="156">
        <v>11</v>
      </c>
      <c r="W35" s="156">
        <f t="shared" si="3"/>
        <v>0</v>
      </c>
      <c r="X35" s="156">
        <f t="shared" si="3"/>
        <v>0</v>
      </c>
      <c r="Y35" s="156">
        <f t="shared" si="3"/>
        <v>0</v>
      </c>
      <c r="Z35" s="156">
        <f t="shared" si="3"/>
        <v>0</v>
      </c>
      <c r="AA35" s="156">
        <f t="shared" si="3"/>
        <v>0</v>
      </c>
      <c r="AB35" s="156">
        <f t="shared" si="3"/>
        <v>0</v>
      </c>
      <c r="AC35" s="156">
        <f t="shared" si="3"/>
        <v>0</v>
      </c>
      <c r="AD35" s="156">
        <f t="shared" si="3"/>
        <v>0</v>
      </c>
      <c r="AE35" s="156">
        <f t="shared" si="3"/>
        <v>0</v>
      </c>
      <c r="AF35" s="156">
        <f t="shared" si="3"/>
        <v>0</v>
      </c>
      <c r="AG35" s="156">
        <f t="shared" si="3"/>
        <v>0</v>
      </c>
      <c r="AH35" s="156">
        <f t="shared" si="3"/>
        <v>0</v>
      </c>
      <c r="AI35" s="156">
        <f t="shared" si="3"/>
        <v>0</v>
      </c>
      <c r="AJ35" s="156">
        <f t="shared" si="3"/>
        <v>0</v>
      </c>
      <c r="AK35" s="156">
        <f t="shared" si="3"/>
        <v>0</v>
      </c>
      <c r="AL35" s="156">
        <f t="shared" si="3"/>
        <v>0</v>
      </c>
      <c r="AM35" s="156">
        <f t="shared" si="4"/>
        <v>0</v>
      </c>
      <c r="AN35" s="156">
        <f t="shared" si="4"/>
        <v>0</v>
      </c>
      <c r="AO35" s="159">
        <f t="shared" si="6"/>
        <v>0</v>
      </c>
      <c r="AP35" s="220"/>
      <c r="AQ35" s="220"/>
      <c r="AR35" s="220">
        <f t="shared" si="7"/>
        <v>938333.33333333337</v>
      </c>
    </row>
    <row r="36" spans="1:44" x14ac:dyDescent="0.25">
      <c r="A36" s="156">
        <v>12</v>
      </c>
      <c r="B36" s="156">
        <f t="shared" si="0"/>
        <v>0</v>
      </c>
      <c r="C36" s="156">
        <f t="shared" si="0"/>
        <v>110000</v>
      </c>
      <c r="D36" s="156">
        <f t="shared" si="0"/>
        <v>0</v>
      </c>
      <c r="E36" s="156">
        <f t="shared" si="0"/>
        <v>75000</v>
      </c>
      <c r="F36" s="156">
        <f t="shared" si="0"/>
        <v>23333.333333333332</v>
      </c>
      <c r="G36" s="156">
        <f t="shared" si="0"/>
        <v>700000</v>
      </c>
      <c r="H36" s="156">
        <f t="shared" si="1"/>
        <v>30000</v>
      </c>
      <c r="I36" s="156">
        <f t="shared" si="1"/>
        <v>0</v>
      </c>
      <c r="J36" s="156">
        <f t="shared" si="0"/>
        <v>0</v>
      </c>
      <c r="K36" s="156">
        <f t="shared" si="0"/>
        <v>0</v>
      </c>
      <c r="L36" s="156">
        <f t="shared" si="2"/>
        <v>0</v>
      </c>
      <c r="M36" s="156">
        <f t="shared" si="2"/>
        <v>0</v>
      </c>
      <c r="N36" s="156">
        <f t="shared" si="2"/>
        <v>0</v>
      </c>
      <c r="O36" s="156">
        <f t="shared" si="2"/>
        <v>0</v>
      </c>
      <c r="P36" s="156">
        <f t="shared" si="2"/>
        <v>0</v>
      </c>
      <c r="Q36" s="156">
        <f t="shared" si="2"/>
        <v>0</v>
      </c>
      <c r="R36" s="156">
        <f t="shared" si="2"/>
        <v>0</v>
      </c>
      <c r="S36" s="156">
        <f t="shared" si="2"/>
        <v>0</v>
      </c>
      <c r="T36" s="159">
        <f t="shared" si="5"/>
        <v>938333.33333333337</v>
      </c>
      <c r="U36" s="192"/>
      <c r="V36" s="156">
        <v>12</v>
      </c>
      <c r="W36" s="156">
        <f t="shared" si="3"/>
        <v>0</v>
      </c>
      <c r="X36" s="156">
        <f t="shared" si="3"/>
        <v>0</v>
      </c>
      <c r="Y36" s="156">
        <f t="shared" si="3"/>
        <v>0</v>
      </c>
      <c r="Z36" s="156">
        <f t="shared" si="3"/>
        <v>0</v>
      </c>
      <c r="AA36" s="156">
        <f t="shared" si="3"/>
        <v>0</v>
      </c>
      <c r="AB36" s="156">
        <f t="shared" si="3"/>
        <v>0</v>
      </c>
      <c r="AC36" s="156">
        <f t="shared" si="3"/>
        <v>0</v>
      </c>
      <c r="AD36" s="156">
        <f t="shared" si="3"/>
        <v>0</v>
      </c>
      <c r="AE36" s="156">
        <f t="shared" si="3"/>
        <v>0</v>
      </c>
      <c r="AF36" s="156">
        <f t="shared" si="3"/>
        <v>0</v>
      </c>
      <c r="AG36" s="156">
        <f t="shared" si="3"/>
        <v>0</v>
      </c>
      <c r="AH36" s="156">
        <f t="shared" si="3"/>
        <v>0</v>
      </c>
      <c r="AI36" s="156">
        <f t="shared" si="3"/>
        <v>0</v>
      </c>
      <c r="AJ36" s="156">
        <f t="shared" si="3"/>
        <v>0</v>
      </c>
      <c r="AK36" s="156">
        <f t="shared" si="3"/>
        <v>0</v>
      </c>
      <c r="AL36" s="156">
        <f t="shared" si="3"/>
        <v>0</v>
      </c>
      <c r="AM36" s="156">
        <f t="shared" si="4"/>
        <v>0</v>
      </c>
      <c r="AN36" s="156">
        <f t="shared" si="4"/>
        <v>0</v>
      </c>
      <c r="AO36" s="159">
        <f t="shared" si="6"/>
        <v>0</v>
      </c>
      <c r="AP36" s="220"/>
      <c r="AQ36" s="220"/>
      <c r="AR36" s="220">
        <f t="shared" si="7"/>
        <v>938333.33333333337</v>
      </c>
    </row>
    <row r="37" spans="1:44" x14ac:dyDescent="0.25">
      <c r="A37" s="156">
        <v>13</v>
      </c>
      <c r="B37" s="156">
        <f t="shared" si="0"/>
        <v>0</v>
      </c>
      <c r="C37" s="156">
        <f t="shared" si="0"/>
        <v>110000</v>
      </c>
      <c r="D37" s="156">
        <f t="shared" si="0"/>
        <v>0</v>
      </c>
      <c r="E37" s="156">
        <f t="shared" si="0"/>
        <v>75000</v>
      </c>
      <c r="F37" s="156">
        <f t="shared" si="0"/>
        <v>23333.333333333332</v>
      </c>
      <c r="G37" s="156">
        <f t="shared" si="0"/>
        <v>700000</v>
      </c>
      <c r="H37" s="156">
        <f t="shared" si="1"/>
        <v>30000</v>
      </c>
      <c r="I37" s="156">
        <f t="shared" si="1"/>
        <v>0</v>
      </c>
      <c r="J37" s="156">
        <f t="shared" si="0"/>
        <v>0</v>
      </c>
      <c r="K37" s="156">
        <f t="shared" si="0"/>
        <v>0</v>
      </c>
      <c r="L37" s="156">
        <f t="shared" si="2"/>
        <v>0</v>
      </c>
      <c r="M37" s="156">
        <f t="shared" si="2"/>
        <v>0</v>
      </c>
      <c r="N37" s="156">
        <f t="shared" si="2"/>
        <v>0</v>
      </c>
      <c r="O37" s="156">
        <f t="shared" si="2"/>
        <v>0</v>
      </c>
      <c r="P37" s="156">
        <f t="shared" si="2"/>
        <v>0</v>
      </c>
      <c r="Q37" s="156">
        <f t="shared" si="2"/>
        <v>0</v>
      </c>
      <c r="R37" s="156">
        <f t="shared" si="2"/>
        <v>0</v>
      </c>
      <c r="S37" s="156">
        <f t="shared" si="2"/>
        <v>0</v>
      </c>
      <c r="T37" s="159">
        <f t="shared" si="5"/>
        <v>938333.33333333337</v>
      </c>
      <c r="U37" s="192"/>
      <c r="V37" s="156">
        <v>13</v>
      </c>
      <c r="W37" s="156">
        <f t="shared" si="3"/>
        <v>0</v>
      </c>
      <c r="X37" s="156">
        <f t="shared" si="3"/>
        <v>0</v>
      </c>
      <c r="Y37" s="156">
        <f t="shared" si="3"/>
        <v>0</v>
      </c>
      <c r="Z37" s="156">
        <f t="shared" si="3"/>
        <v>0</v>
      </c>
      <c r="AA37" s="156">
        <f t="shared" si="3"/>
        <v>0</v>
      </c>
      <c r="AB37" s="156">
        <f t="shared" si="3"/>
        <v>0</v>
      </c>
      <c r="AC37" s="156">
        <f t="shared" si="3"/>
        <v>0</v>
      </c>
      <c r="AD37" s="156">
        <f t="shared" si="3"/>
        <v>0</v>
      </c>
      <c r="AE37" s="156">
        <f t="shared" si="3"/>
        <v>0</v>
      </c>
      <c r="AF37" s="156">
        <f t="shared" si="3"/>
        <v>0</v>
      </c>
      <c r="AG37" s="156">
        <f t="shared" si="3"/>
        <v>0</v>
      </c>
      <c r="AH37" s="156">
        <f t="shared" si="3"/>
        <v>0</v>
      </c>
      <c r="AI37" s="156">
        <f t="shared" si="3"/>
        <v>0</v>
      </c>
      <c r="AJ37" s="156">
        <f t="shared" si="3"/>
        <v>0</v>
      </c>
      <c r="AK37" s="156">
        <f t="shared" si="3"/>
        <v>0</v>
      </c>
      <c r="AL37" s="156">
        <f t="shared" si="4"/>
        <v>0</v>
      </c>
      <c r="AM37" s="156">
        <f t="shared" si="4"/>
        <v>0</v>
      </c>
      <c r="AN37" s="156">
        <f t="shared" si="4"/>
        <v>0</v>
      </c>
      <c r="AO37" s="159">
        <f t="shared" si="6"/>
        <v>0</v>
      </c>
      <c r="AP37" s="220"/>
      <c r="AQ37" s="220"/>
      <c r="AR37" s="220">
        <f t="shared" si="7"/>
        <v>938333.33333333337</v>
      </c>
    </row>
    <row r="38" spans="1:44" x14ac:dyDescent="0.25">
      <c r="A38" s="156">
        <v>14</v>
      </c>
      <c r="B38" s="156">
        <f t="shared" si="0"/>
        <v>0</v>
      </c>
      <c r="C38" s="156">
        <f t="shared" si="0"/>
        <v>110000</v>
      </c>
      <c r="D38" s="156">
        <f t="shared" si="0"/>
        <v>0</v>
      </c>
      <c r="E38" s="156">
        <f t="shared" si="0"/>
        <v>75000</v>
      </c>
      <c r="F38" s="156">
        <f t="shared" si="0"/>
        <v>23333.333333333332</v>
      </c>
      <c r="G38" s="156">
        <f t="shared" si="0"/>
        <v>700000</v>
      </c>
      <c r="H38" s="156">
        <f t="shared" si="1"/>
        <v>30000</v>
      </c>
      <c r="I38" s="156">
        <f t="shared" si="1"/>
        <v>0</v>
      </c>
      <c r="J38" s="156">
        <f t="shared" si="0"/>
        <v>0</v>
      </c>
      <c r="K38" s="156">
        <f t="shared" si="0"/>
        <v>0</v>
      </c>
      <c r="L38" s="156">
        <f t="shared" si="2"/>
        <v>0</v>
      </c>
      <c r="M38" s="156">
        <f t="shared" si="2"/>
        <v>0</v>
      </c>
      <c r="N38" s="156">
        <f t="shared" si="2"/>
        <v>0</v>
      </c>
      <c r="O38" s="156">
        <f t="shared" si="2"/>
        <v>0</v>
      </c>
      <c r="P38" s="156">
        <f t="shared" si="2"/>
        <v>0</v>
      </c>
      <c r="Q38" s="156">
        <f t="shared" si="2"/>
        <v>0</v>
      </c>
      <c r="R38" s="156">
        <f t="shared" si="2"/>
        <v>0</v>
      </c>
      <c r="S38" s="156">
        <f t="shared" si="2"/>
        <v>0</v>
      </c>
      <c r="T38" s="159">
        <f t="shared" si="5"/>
        <v>938333.33333333337</v>
      </c>
      <c r="U38" s="192"/>
      <c r="V38" s="156">
        <v>14</v>
      </c>
      <c r="W38" s="156">
        <f t="shared" si="3"/>
        <v>0</v>
      </c>
      <c r="X38" s="156">
        <f t="shared" si="3"/>
        <v>0</v>
      </c>
      <c r="Y38" s="156">
        <f t="shared" si="3"/>
        <v>0</v>
      </c>
      <c r="Z38" s="156">
        <f t="shared" si="3"/>
        <v>0</v>
      </c>
      <c r="AA38" s="156">
        <f t="shared" si="3"/>
        <v>0</v>
      </c>
      <c r="AB38" s="156">
        <f t="shared" si="3"/>
        <v>0</v>
      </c>
      <c r="AC38" s="156">
        <f t="shared" si="3"/>
        <v>0</v>
      </c>
      <c r="AD38" s="156">
        <f t="shared" si="3"/>
        <v>0</v>
      </c>
      <c r="AE38" s="156">
        <f t="shared" si="3"/>
        <v>0</v>
      </c>
      <c r="AF38" s="156">
        <f t="shared" si="3"/>
        <v>0</v>
      </c>
      <c r="AG38" s="156">
        <f t="shared" si="3"/>
        <v>0</v>
      </c>
      <c r="AH38" s="156">
        <f t="shared" si="3"/>
        <v>0</v>
      </c>
      <c r="AI38" s="156">
        <f t="shared" si="3"/>
        <v>0</v>
      </c>
      <c r="AJ38" s="156">
        <f t="shared" si="3"/>
        <v>0</v>
      </c>
      <c r="AK38" s="156">
        <f t="shared" si="3"/>
        <v>0</v>
      </c>
      <c r="AL38" s="156">
        <f t="shared" si="4"/>
        <v>0</v>
      </c>
      <c r="AM38" s="156">
        <f t="shared" si="4"/>
        <v>0</v>
      </c>
      <c r="AN38" s="156">
        <f t="shared" si="4"/>
        <v>0</v>
      </c>
      <c r="AO38" s="159">
        <f t="shared" si="6"/>
        <v>0</v>
      </c>
      <c r="AP38" s="220"/>
      <c r="AQ38" s="220"/>
      <c r="AR38" s="220">
        <f t="shared" si="7"/>
        <v>938333.33333333337</v>
      </c>
    </row>
    <row r="39" spans="1:44" x14ac:dyDescent="0.25">
      <c r="A39" s="156">
        <v>15</v>
      </c>
      <c r="B39" s="156">
        <f t="shared" si="0"/>
        <v>0</v>
      </c>
      <c r="C39" s="156">
        <f t="shared" si="0"/>
        <v>110000</v>
      </c>
      <c r="D39" s="156">
        <f t="shared" si="0"/>
        <v>0</v>
      </c>
      <c r="E39" s="156">
        <f t="shared" si="0"/>
        <v>75000</v>
      </c>
      <c r="F39" s="156">
        <f t="shared" si="0"/>
        <v>23333.333333333332</v>
      </c>
      <c r="G39" s="156">
        <f t="shared" si="0"/>
        <v>700000</v>
      </c>
      <c r="H39" s="156">
        <f t="shared" si="1"/>
        <v>30000</v>
      </c>
      <c r="I39" s="156">
        <f t="shared" si="1"/>
        <v>0</v>
      </c>
      <c r="J39" s="156">
        <f t="shared" si="0"/>
        <v>0</v>
      </c>
      <c r="K39" s="156">
        <f t="shared" si="0"/>
        <v>0</v>
      </c>
      <c r="L39" s="156">
        <f t="shared" si="2"/>
        <v>0</v>
      </c>
      <c r="M39" s="156">
        <f t="shared" si="2"/>
        <v>0</v>
      </c>
      <c r="N39" s="156">
        <f t="shared" si="2"/>
        <v>0</v>
      </c>
      <c r="O39" s="156">
        <f t="shared" si="2"/>
        <v>0</v>
      </c>
      <c r="P39" s="156">
        <f t="shared" si="2"/>
        <v>0</v>
      </c>
      <c r="Q39" s="156">
        <f t="shared" si="2"/>
        <v>0</v>
      </c>
      <c r="R39" s="156">
        <f t="shared" si="2"/>
        <v>0</v>
      </c>
      <c r="S39" s="156">
        <f t="shared" si="2"/>
        <v>0</v>
      </c>
      <c r="T39" s="159">
        <f t="shared" si="5"/>
        <v>938333.33333333337</v>
      </c>
      <c r="U39" s="192"/>
      <c r="V39" s="156">
        <v>15</v>
      </c>
      <c r="W39" s="156">
        <f t="shared" si="3"/>
        <v>0</v>
      </c>
      <c r="X39" s="156">
        <f t="shared" si="3"/>
        <v>0</v>
      </c>
      <c r="Y39" s="156">
        <f t="shared" si="3"/>
        <v>0</v>
      </c>
      <c r="Z39" s="156">
        <f t="shared" si="3"/>
        <v>0</v>
      </c>
      <c r="AA39" s="156">
        <f t="shared" si="3"/>
        <v>0</v>
      </c>
      <c r="AB39" s="156">
        <f t="shared" si="3"/>
        <v>0</v>
      </c>
      <c r="AC39" s="156">
        <f t="shared" si="3"/>
        <v>0</v>
      </c>
      <c r="AD39" s="156">
        <f t="shared" si="3"/>
        <v>0</v>
      </c>
      <c r="AE39" s="156">
        <f t="shared" si="3"/>
        <v>0</v>
      </c>
      <c r="AF39" s="156">
        <f t="shared" si="3"/>
        <v>0</v>
      </c>
      <c r="AG39" s="156">
        <f t="shared" si="3"/>
        <v>0</v>
      </c>
      <c r="AH39" s="156">
        <f t="shared" si="3"/>
        <v>0</v>
      </c>
      <c r="AI39" s="156">
        <f t="shared" si="3"/>
        <v>0</v>
      </c>
      <c r="AJ39" s="156">
        <f t="shared" si="3"/>
        <v>0</v>
      </c>
      <c r="AK39" s="156">
        <f t="shared" si="3"/>
        <v>0</v>
      </c>
      <c r="AL39" s="156">
        <f t="shared" si="4"/>
        <v>0</v>
      </c>
      <c r="AM39" s="156">
        <f t="shared" si="4"/>
        <v>0</v>
      </c>
      <c r="AN39" s="156">
        <f t="shared" si="4"/>
        <v>0</v>
      </c>
      <c r="AO39" s="159">
        <f t="shared" si="6"/>
        <v>0</v>
      </c>
      <c r="AP39" s="220"/>
      <c r="AQ39" s="220"/>
      <c r="AR39" s="220">
        <f t="shared" si="7"/>
        <v>938333.33333333337</v>
      </c>
    </row>
    <row r="40" spans="1:44" x14ac:dyDescent="0.25">
      <c r="A40" s="156">
        <v>16</v>
      </c>
      <c r="B40" s="156">
        <f t="shared" si="0"/>
        <v>0</v>
      </c>
      <c r="C40" s="156">
        <f t="shared" si="0"/>
        <v>110000</v>
      </c>
      <c r="D40" s="156">
        <f t="shared" si="0"/>
        <v>0</v>
      </c>
      <c r="E40" s="156">
        <f t="shared" si="0"/>
        <v>75000</v>
      </c>
      <c r="F40" s="156">
        <f t="shared" si="0"/>
        <v>23333.333333333332</v>
      </c>
      <c r="G40" s="156">
        <f t="shared" si="0"/>
        <v>700000</v>
      </c>
      <c r="H40" s="156">
        <f t="shared" si="1"/>
        <v>30000</v>
      </c>
      <c r="I40" s="156">
        <f t="shared" si="1"/>
        <v>0</v>
      </c>
      <c r="J40" s="156">
        <f t="shared" si="0"/>
        <v>0</v>
      </c>
      <c r="K40" s="156">
        <f t="shared" si="0"/>
        <v>0</v>
      </c>
      <c r="L40" s="156">
        <f t="shared" si="2"/>
        <v>0</v>
      </c>
      <c r="M40" s="156">
        <f t="shared" si="2"/>
        <v>0</v>
      </c>
      <c r="N40" s="156">
        <f t="shared" si="2"/>
        <v>0</v>
      </c>
      <c r="O40" s="156">
        <f t="shared" si="2"/>
        <v>0</v>
      </c>
      <c r="P40" s="156">
        <f t="shared" si="2"/>
        <v>0</v>
      </c>
      <c r="Q40" s="156">
        <f t="shared" si="2"/>
        <v>0</v>
      </c>
      <c r="R40" s="156">
        <f t="shared" si="2"/>
        <v>0</v>
      </c>
      <c r="S40" s="156">
        <f t="shared" si="2"/>
        <v>0</v>
      </c>
      <c r="T40" s="159">
        <f t="shared" si="5"/>
        <v>938333.33333333337</v>
      </c>
      <c r="U40" s="192"/>
      <c r="V40" s="156">
        <v>16</v>
      </c>
      <c r="W40" s="156">
        <f t="shared" si="3"/>
        <v>0</v>
      </c>
      <c r="X40" s="156">
        <f t="shared" si="3"/>
        <v>0</v>
      </c>
      <c r="Y40" s="156">
        <f t="shared" si="3"/>
        <v>0</v>
      </c>
      <c r="Z40" s="156">
        <f t="shared" si="3"/>
        <v>0</v>
      </c>
      <c r="AA40" s="156">
        <f t="shared" si="3"/>
        <v>0</v>
      </c>
      <c r="AB40" s="156">
        <f t="shared" si="3"/>
        <v>0</v>
      </c>
      <c r="AC40" s="156">
        <f t="shared" si="3"/>
        <v>0</v>
      </c>
      <c r="AD40" s="156">
        <f t="shared" si="3"/>
        <v>0</v>
      </c>
      <c r="AE40" s="156">
        <f t="shared" si="3"/>
        <v>0</v>
      </c>
      <c r="AF40" s="156">
        <f t="shared" si="3"/>
        <v>0</v>
      </c>
      <c r="AG40" s="156">
        <f t="shared" si="3"/>
        <v>0</v>
      </c>
      <c r="AH40" s="156">
        <f t="shared" si="3"/>
        <v>0</v>
      </c>
      <c r="AI40" s="156">
        <f t="shared" si="3"/>
        <v>0</v>
      </c>
      <c r="AJ40" s="156">
        <f t="shared" si="3"/>
        <v>0</v>
      </c>
      <c r="AK40" s="156">
        <f t="shared" si="3"/>
        <v>0</v>
      </c>
      <c r="AL40" s="156">
        <f t="shared" si="4"/>
        <v>0</v>
      </c>
      <c r="AM40" s="156">
        <f t="shared" si="4"/>
        <v>0</v>
      </c>
      <c r="AN40" s="156">
        <f t="shared" si="4"/>
        <v>0</v>
      </c>
      <c r="AO40" s="159">
        <f t="shared" si="6"/>
        <v>0</v>
      </c>
      <c r="AP40" s="220"/>
      <c r="AQ40" s="220"/>
      <c r="AR40" s="220">
        <f t="shared" si="7"/>
        <v>938333.33333333337</v>
      </c>
    </row>
    <row r="41" spans="1:44" x14ac:dyDescent="0.25">
      <c r="A41" s="156">
        <v>17</v>
      </c>
      <c r="B41" s="156">
        <f t="shared" ref="B41:Q49" si="8">IF($A41&lt;B$18,0,IF($A41=B$18,B$17,IF($A41&gt;(((B$19-1)*B$20)+B$18),0,IF(ROUND(($A41-B$18)/B$20,0)=ROUND(($A41-B$18)/B$20,1),B$17,0))))</f>
        <v>0</v>
      </c>
      <c r="C41" s="156">
        <f t="shared" si="8"/>
        <v>110000</v>
      </c>
      <c r="D41" s="156">
        <f t="shared" si="8"/>
        <v>0</v>
      </c>
      <c r="E41" s="156">
        <f t="shared" si="8"/>
        <v>75000</v>
      </c>
      <c r="F41" s="156">
        <f t="shared" si="8"/>
        <v>23333.333333333332</v>
      </c>
      <c r="G41" s="156">
        <f t="shared" si="8"/>
        <v>700000</v>
      </c>
      <c r="H41" s="156">
        <f t="shared" si="1"/>
        <v>30000</v>
      </c>
      <c r="I41" s="156">
        <f t="shared" si="1"/>
        <v>0</v>
      </c>
      <c r="J41" s="156">
        <f t="shared" si="8"/>
        <v>0</v>
      </c>
      <c r="K41" s="156">
        <f t="shared" si="8"/>
        <v>0</v>
      </c>
      <c r="L41" s="156">
        <f t="shared" si="8"/>
        <v>0</v>
      </c>
      <c r="M41" s="156">
        <f t="shared" si="8"/>
        <v>0</v>
      </c>
      <c r="N41" s="156">
        <f t="shared" si="8"/>
        <v>0</v>
      </c>
      <c r="O41" s="156">
        <f t="shared" si="8"/>
        <v>0</v>
      </c>
      <c r="P41" s="156">
        <f t="shared" si="8"/>
        <v>0</v>
      </c>
      <c r="Q41" s="156">
        <f t="shared" si="8"/>
        <v>0</v>
      </c>
      <c r="R41" s="156">
        <f t="shared" ref="L41:S49" si="9">IF($A41&lt;R$18,0,IF($A41=R$18,R$17,IF($A41&gt;(((R$19-1)*R$20)+R$18),0,IF(ROUND(($A41-R$18)/R$20,0)=ROUND(($A41-R$18)/R$20,1),R$17,0))))</f>
        <v>0</v>
      </c>
      <c r="S41" s="156">
        <f t="shared" si="9"/>
        <v>0</v>
      </c>
      <c r="T41" s="159">
        <f t="shared" si="5"/>
        <v>938333.33333333337</v>
      </c>
      <c r="U41" s="192"/>
      <c r="V41" s="156">
        <v>17</v>
      </c>
      <c r="W41" s="156">
        <f t="shared" ref="W41:AL49" si="10">IF($A41&lt;W$18,0,IF($A41=W$18,W$17,IF($A41&gt;(((W$19-1)*W$20)+W$18),0,IF(ROUND(($A41-W$18)/W$20,0)=ROUND(($A41-W$18)/W$20,1),W$17,0))))</f>
        <v>0</v>
      </c>
      <c r="X41" s="156">
        <f t="shared" si="10"/>
        <v>0</v>
      </c>
      <c r="Y41" s="156">
        <f t="shared" si="10"/>
        <v>0</v>
      </c>
      <c r="Z41" s="156">
        <f t="shared" si="10"/>
        <v>0</v>
      </c>
      <c r="AA41" s="156">
        <f t="shared" si="10"/>
        <v>0</v>
      </c>
      <c r="AB41" s="156">
        <f t="shared" si="10"/>
        <v>0</v>
      </c>
      <c r="AC41" s="156">
        <f t="shared" si="10"/>
        <v>0</v>
      </c>
      <c r="AD41" s="156">
        <f t="shared" si="10"/>
        <v>0</v>
      </c>
      <c r="AE41" s="156">
        <f t="shared" si="10"/>
        <v>0</v>
      </c>
      <c r="AF41" s="156">
        <f t="shared" si="10"/>
        <v>0</v>
      </c>
      <c r="AG41" s="156">
        <f t="shared" si="10"/>
        <v>0</v>
      </c>
      <c r="AH41" s="156">
        <f t="shared" si="10"/>
        <v>0</v>
      </c>
      <c r="AI41" s="156">
        <f t="shared" si="10"/>
        <v>0</v>
      </c>
      <c r="AJ41" s="156">
        <f t="shared" si="10"/>
        <v>0</v>
      </c>
      <c r="AK41" s="156">
        <f t="shared" si="10"/>
        <v>0</v>
      </c>
      <c r="AL41" s="156">
        <f t="shared" si="10"/>
        <v>0</v>
      </c>
      <c r="AM41" s="156">
        <f t="shared" ref="AL41:AN49" si="11">IF($A41&lt;AM$18,0,IF($A41=AM$18,AM$17,IF($A41&gt;(((AM$19-1)*AM$20)+AM$18),0,IF(ROUND(($A41-AM$18)/AM$20,0)=ROUND(($A41-AM$18)/AM$20,1),AM$17,0))))</f>
        <v>0</v>
      </c>
      <c r="AN41" s="156">
        <f t="shared" si="11"/>
        <v>0</v>
      </c>
      <c r="AO41" s="159">
        <f t="shared" si="6"/>
        <v>0</v>
      </c>
      <c r="AP41" s="220"/>
      <c r="AQ41" s="220"/>
      <c r="AR41" s="220">
        <f t="shared" si="7"/>
        <v>938333.33333333337</v>
      </c>
    </row>
    <row r="42" spans="1:44" x14ac:dyDescent="0.25">
      <c r="A42" s="156">
        <v>18</v>
      </c>
      <c r="B42" s="156">
        <f t="shared" si="8"/>
        <v>0</v>
      </c>
      <c r="C42" s="156">
        <f t="shared" si="8"/>
        <v>110000</v>
      </c>
      <c r="D42" s="156">
        <f t="shared" si="8"/>
        <v>0</v>
      </c>
      <c r="E42" s="156">
        <f t="shared" si="8"/>
        <v>75000</v>
      </c>
      <c r="F42" s="156">
        <f t="shared" si="8"/>
        <v>23333.333333333332</v>
      </c>
      <c r="G42" s="156">
        <f t="shared" si="8"/>
        <v>700000</v>
      </c>
      <c r="H42" s="156">
        <f t="shared" si="1"/>
        <v>30000</v>
      </c>
      <c r="I42" s="156">
        <f t="shared" si="1"/>
        <v>0</v>
      </c>
      <c r="J42" s="156">
        <f t="shared" si="8"/>
        <v>0</v>
      </c>
      <c r="K42" s="156">
        <f t="shared" si="8"/>
        <v>0</v>
      </c>
      <c r="L42" s="156">
        <f t="shared" si="9"/>
        <v>0</v>
      </c>
      <c r="M42" s="156">
        <f t="shared" si="9"/>
        <v>0</v>
      </c>
      <c r="N42" s="156">
        <f t="shared" si="9"/>
        <v>0</v>
      </c>
      <c r="O42" s="156">
        <f t="shared" si="9"/>
        <v>0</v>
      </c>
      <c r="P42" s="156">
        <f t="shared" si="9"/>
        <v>0</v>
      </c>
      <c r="Q42" s="156">
        <f t="shared" si="9"/>
        <v>0</v>
      </c>
      <c r="R42" s="156">
        <f t="shared" si="9"/>
        <v>0</v>
      </c>
      <c r="S42" s="156">
        <f t="shared" si="9"/>
        <v>0</v>
      </c>
      <c r="T42" s="159">
        <f t="shared" si="5"/>
        <v>938333.33333333337</v>
      </c>
      <c r="U42" s="192"/>
      <c r="V42" s="156">
        <v>18</v>
      </c>
      <c r="W42" s="156">
        <f t="shared" si="10"/>
        <v>0</v>
      </c>
      <c r="X42" s="156">
        <f t="shared" si="10"/>
        <v>0</v>
      </c>
      <c r="Y42" s="156">
        <f t="shared" si="10"/>
        <v>0</v>
      </c>
      <c r="Z42" s="156">
        <f t="shared" si="10"/>
        <v>0</v>
      </c>
      <c r="AA42" s="156">
        <f t="shared" si="10"/>
        <v>0</v>
      </c>
      <c r="AB42" s="156">
        <f t="shared" si="10"/>
        <v>0</v>
      </c>
      <c r="AC42" s="156">
        <f t="shared" si="10"/>
        <v>0</v>
      </c>
      <c r="AD42" s="156">
        <f t="shared" si="10"/>
        <v>0</v>
      </c>
      <c r="AE42" s="156">
        <f t="shared" si="10"/>
        <v>0</v>
      </c>
      <c r="AF42" s="156">
        <f t="shared" si="10"/>
        <v>0</v>
      </c>
      <c r="AG42" s="156">
        <f t="shared" si="10"/>
        <v>0</v>
      </c>
      <c r="AH42" s="156">
        <f t="shared" si="10"/>
        <v>0</v>
      </c>
      <c r="AI42" s="156">
        <f t="shared" si="10"/>
        <v>0</v>
      </c>
      <c r="AJ42" s="156">
        <f t="shared" si="10"/>
        <v>0</v>
      </c>
      <c r="AK42" s="156">
        <f t="shared" si="10"/>
        <v>0</v>
      </c>
      <c r="AL42" s="156">
        <f t="shared" si="11"/>
        <v>0</v>
      </c>
      <c r="AM42" s="156">
        <f t="shared" si="11"/>
        <v>0</v>
      </c>
      <c r="AN42" s="156">
        <f t="shared" si="11"/>
        <v>0</v>
      </c>
      <c r="AO42" s="159">
        <f t="shared" si="6"/>
        <v>0</v>
      </c>
      <c r="AP42" s="220"/>
      <c r="AQ42" s="220"/>
      <c r="AR42" s="220">
        <f t="shared" si="7"/>
        <v>938333.33333333337</v>
      </c>
    </row>
    <row r="43" spans="1:44" x14ac:dyDescent="0.25">
      <c r="A43" s="156">
        <v>19</v>
      </c>
      <c r="B43" s="156">
        <f t="shared" si="8"/>
        <v>0</v>
      </c>
      <c r="C43" s="156">
        <f t="shared" si="8"/>
        <v>110000</v>
      </c>
      <c r="D43" s="156">
        <f t="shared" si="8"/>
        <v>0</v>
      </c>
      <c r="E43" s="156">
        <f t="shared" si="8"/>
        <v>75000</v>
      </c>
      <c r="F43" s="156">
        <f t="shared" si="8"/>
        <v>23333.333333333332</v>
      </c>
      <c r="G43" s="156">
        <f t="shared" si="8"/>
        <v>700000</v>
      </c>
      <c r="H43" s="156">
        <f t="shared" si="1"/>
        <v>30000</v>
      </c>
      <c r="I43" s="156">
        <f t="shared" si="1"/>
        <v>0</v>
      </c>
      <c r="J43" s="156">
        <f t="shared" si="8"/>
        <v>0</v>
      </c>
      <c r="K43" s="156">
        <f t="shared" si="8"/>
        <v>0</v>
      </c>
      <c r="L43" s="156">
        <f t="shared" si="9"/>
        <v>0</v>
      </c>
      <c r="M43" s="156">
        <f t="shared" si="9"/>
        <v>0</v>
      </c>
      <c r="N43" s="156">
        <f t="shared" si="9"/>
        <v>0</v>
      </c>
      <c r="O43" s="156">
        <f t="shared" si="9"/>
        <v>0</v>
      </c>
      <c r="P43" s="156">
        <f t="shared" si="9"/>
        <v>0</v>
      </c>
      <c r="Q43" s="156">
        <f t="shared" si="9"/>
        <v>0</v>
      </c>
      <c r="R43" s="156">
        <f t="shared" si="9"/>
        <v>0</v>
      </c>
      <c r="S43" s="156">
        <f t="shared" si="9"/>
        <v>0</v>
      </c>
      <c r="T43" s="159">
        <f t="shared" si="5"/>
        <v>938333.33333333337</v>
      </c>
      <c r="U43" s="192"/>
      <c r="V43" s="156">
        <v>19</v>
      </c>
      <c r="W43" s="156">
        <f t="shared" si="10"/>
        <v>0</v>
      </c>
      <c r="X43" s="156">
        <f t="shared" si="10"/>
        <v>0</v>
      </c>
      <c r="Y43" s="156">
        <f t="shared" si="10"/>
        <v>0</v>
      </c>
      <c r="Z43" s="156">
        <f t="shared" si="10"/>
        <v>0</v>
      </c>
      <c r="AA43" s="156">
        <f t="shared" si="10"/>
        <v>0</v>
      </c>
      <c r="AB43" s="156">
        <f t="shared" si="10"/>
        <v>0</v>
      </c>
      <c r="AC43" s="156">
        <f t="shared" si="10"/>
        <v>0</v>
      </c>
      <c r="AD43" s="156">
        <f t="shared" si="10"/>
        <v>0</v>
      </c>
      <c r="AE43" s="156">
        <f t="shared" si="10"/>
        <v>0</v>
      </c>
      <c r="AF43" s="156">
        <f t="shared" si="10"/>
        <v>0</v>
      </c>
      <c r="AG43" s="156">
        <f t="shared" si="10"/>
        <v>0</v>
      </c>
      <c r="AH43" s="156">
        <f t="shared" si="10"/>
        <v>0</v>
      </c>
      <c r="AI43" s="156">
        <f t="shared" si="10"/>
        <v>0</v>
      </c>
      <c r="AJ43" s="156">
        <f t="shared" si="10"/>
        <v>0</v>
      </c>
      <c r="AK43" s="156">
        <f t="shared" si="10"/>
        <v>0</v>
      </c>
      <c r="AL43" s="156">
        <f t="shared" si="11"/>
        <v>0</v>
      </c>
      <c r="AM43" s="156">
        <f t="shared" si="11"/>
        <v>0</v>
      </c>
      <c r="AN43" s="156">
        <f t="shared" si="11"/>
        <v>0</v>
      </c>
      <c r="AO43" s="159">
        <f t="shared" si="6"/>
        <v>0</v>
      </c>
      <c r="AP43" s="220"/>
      <c r="AQ43" s="220"/>
      <c r="AR43" s="220">
        <f t="shared" si="7"/>
        <v>938333.33333333337</v>
      </c>
    </row>
    <row r="44" spans="1:44" x14ac:dyDescent="0.25">
      <c r="A44" s="156">
        <v>20</v>
      </c>
      <c r="B44" s="156">
        <f t="shared" si="8"/>
        <v>0</v>
      </c>
      <c r="C44" s="156">
        <f t="shared" si="8"/>
        <v>110000</v>
      </c>
      <c r="D44" s="156">
        <f t="shared" si="8"/>
        <v>0</v>
      </c>
      <c r="E44" s="156">
        <f t="shared" si="8"/>
        <v>75000</v>
      </c>
      <c r="F44" s="156">
        <f t="shared" si="8"/>
        <v>23333.333333333332</v>
      </c>
      <c r="G44" s="156">
        <f t="shared" si="8"/>
        <v>700000</v>
      </c>
      <c r="H44" s="156">
        <f t="shared" si="1"/>
        <v>30000</v>
      </c>
      <c r="I44" s="156">
        <f t="shared" si="1"/>
        <v>0</v>
      </c>
      <c r="J44" s="156">
        <f t="shared" si="8"/>
        <v>0</v>
      </c>
      <c r="K44" s="156">
        <f t="shared" si="8"/>
        <v>0</v>
      </c>
      <c r="L44" s="156">
        <f t="shared" si="9"/>
        <v>0</v>
      </c>
      <c r="M44" s="156">
        <f t="shared" si="9"/>
        <v>0</v>
      </c>
      <c r="N44" s="156">
        <f t="shared" si="9"/>
        <v>0</v>
      </c>
      <c r="O44" s="156">
        <f t="shared" si="9"/>
        <v>0</v>
      </c>
      <c r="P44" s="156">
        <f t="shared" si="9"/>
        <v>0</v>
      </c>
      <c r="Q44" s="156">
        <f t="shared" si="9"/>
        <v>0</v>
      </c>
      <c r="R44" s="156">
        <f t="shared" si="9"/>
        <v>0</v>
      </c>
      <c r="S44" s="156">
        <f t="shared" si="9"/>
        <v>0</v>
      </c>
      <c r="T44" s="159">
        <f t="shared" si="5"/>
        <v>938333.33333333337</v>
      </c>
      <c r="U44" s="192"/>
      <c r="V44" s="156">
        <v>20</v>
      </c>
      <c r="W44" s="156">
        <f t="shared" si="10"/>
        <v>0</v>
      </c>
      <c r="X44" s="156">
        <f t="shared" si="10"/>
        <v>0</v>
      </c>
      <c r="Y44" s="156">
        <f t="shared" si="10"/>
        <v>0</v>
      </c>
      <c r="Z44" s="156">
        <f t="shared" si="10"/>
        <v>0</v>
      </c>
      <c r="AA44" s="156">
        <f t="shared" si="10"/>
        <v>0</v>
      </c>
      <c r="AB44" s="156">
        <f t="shared" si="10"/>
        <v>0</v>
      </c>
      <c r="AC44" s="156">
        <f t="shared" si="10"/>
        <v>0</v>
      </c>
      <c r="AD44" s="156">
        <f t="shared" si="10"/>
        <v>0</v>
      </c>
      <c r="AE44" s="156">
        <f t="shared" si="10"/>
        <v>0</v>
      </c>
      <c r="AF44" s="156">
        <f t="shared" si="10"/>
        <v>0</v>
      </c>
      <c r="AG44" s="156">
        <f t="shared" si="10"/>
        <v>0</v>
      </c>
      <c r="AH44" s="156">
        <f t="shared" si="10"/>
        <v>0</v>
      </c>
      <c r="AI44" s="156">
        <f t="shared" si="10"/>
        <v>0</v>
      </c>
      <c r="AJ44" s="156">
        <f t="shared" si="10"/>
        <v>0</v>
      </c>
      <c r="AK44" s="156">
        <f t="shared" si="10"/>
        <v>0</v>
      </c>
      <c r="AL44" s="156">
        <f t="shared" si="11"/>
        <v>0</v>
      </c>
      <c r="AM44" s="156">
        <f t="shared" si="11"/>
        <v>0</v>
      </c>
      <c r="AN44" s="156">
        <f t="shared" si="11"/>
        <v>0</v>
      </c>
      <c r="AO44" s="159">
        <f t="shared" si="6"/>
        <v>0</v>
      </c>
      <c r="AP44" s="220"/>
      <c r="AQ44" s="220"/>
      <c r="AR44" s="220">
        <f t="shared" si="7"/>
        <v>938333.33333333337</v>
      </c>
    </row>
    <row r="45" spans="1:44" x14ac:dyDescent="0.25">
      <c r="A45" s="156">
        <v>21</v>
      </c>
      <c r="B45" s="156">
        <f t="shared" si="8"/>
        <v>0</v>
      </c>
      <c r="C45" s="156">
        <f t="shared" si="8"/>
        <v>110000</v>
      </c>
      <c r="D45" s="156">
        <f t="shared" si="8"/>
        <v>0</v>
      </c>
      <c r="E45" s="156">
        <f t="shared" si="8"/>
        <v>75000</v>
      </c>
      <c r="F45" s="156">
        <f t="shared" si="8"/>
        <v>23333.333333333332</v>
      </c>
      <c r="G45" s="156">
        <f t="shared" si="8"/>
        <v>700000</v>
      </c>
      <c r="H45" s="156">
        <f t="shared" si="1"/>
        <v>30000</v>
      </c>
      <c r="I45" s="156">
        <f t="shared" si="1"/>
        <v>0</v>
      </c>
      <c r="J45" s="156">
        <f t="shared" si="8"/>
        <v>0</v>
      </c>
      <c r="K45" s="156">
        <f t="shared" si="8"/>
        <v>0</v>
      </c>
      <c r="L45" s="156">
        <f t="shared" si="9"/>
        <v>0</v>
      </c>
      <c r="M45" s="156">
        <f t="shared" si="9"/>
        <v>0</v>
      </c>
      <c r="N45" s="156">
        <f t="shared" si="9"/>
        <v>0</v>
      </c>
      <c r="O45" s="156">
        <f t="shared" si="9"/>
        <v>0</v>
      </c>
      <c r="P45" s="156">
        <f t="shared" si="9"/>
        <v>0</v>
      </c>
      <c r="Q45" s="156">
        <f t="shared" si="9"/>
        <v>0</v>
      </c>
      <c r="R45" s="156">
        <f t="shared" si="9"/>
        <v>0</v>
      </c>
      <c r="S45" s="156">
        <f t="shared" si="9"/>
        <v>0</v>
      </c>
      <c r="T45" s="159">
        <f t="shared" si="5"/>
        <v>938333.33333333337</v>
      </c>
      <c r="U45" s="192"/>
      <c r="V45" s="156">
        <v>21</v>
      </c>
      <c r="W45" s="156">
        <f t="shared" si="10"/>
        <v>0</v>
      </c>
      <c r="X45" s="156">
        <f t="shared" si="10"/>
        <v>0</v>
      </c>
      <c r="Y45" s="156">
        <f t="shared" si="10"/>
        <v>0</v>
      </c>
      <c r="Z45" s="156">
        <f t="shared" si="10"/>
        <v>0</v>
      </c>
      <c r="AA45" s="156">
        <f t="shared" si="10"/>
        <v>0</v>
      </c>
      <c r="AB45" s="156">
        <f t="shared" si="10"/>
        <v>0</v>
      </c>
      <c r="AC45" s="156">
        <f t="shared" si="10"/>
        <v>0</v>
      </c>
      <c r="AD45" s="156">
        <f t="shared" si="10"/>
        <v>0</v>
      </c>
      <c r="AE45" s="156">
        <f t="shared" si="10"/>
        <v>0</v>
      </c>
      <c r="AF45" s="156">
        <f t="shared" si="10"/>
        <v>0</v>
      </c>
      <c r="AG45" s="156">
        <f t="shared" si="10"/>
        <v>0</v>
      </c>
      <c r="AH45" s="156">
        <f t="shared" si="10"/>
        <v>0</v>
      </c>
      <c r="AI45" s="156">
        <f t="shared" si="10"/>
        <v>0</v>
      </c>
      <c r="AJ45" s="156">
        <f t="shared" si="10"/>
        <v>0</v>
      </c>
      <c r="AK45" s="156">
        <f t="shared" si="10"/>
        <v>0</v>
      </c>
      <c r="AL45" s="156">
        <f t="shared" si="11"/>
        <v>0</v>
      </c>
      <c r="AM45" s="156">
        <f t="shared" si="11"/>
        <v>0</v>
      </c>
      <c r="AN45" s="156">
        <f t="shared" si="11"/>
        <v>0</v>
      </c>
      <c r="AO45" s="159">
        <f t="shared" si="6"/>
        <v>0</v>
      </c>
      <c r="AP45" s="220"/>
      <c r="AQ45" s="220"/>
      <c r="AR45" s="220">
        <f t="shared" si="7"/>
        <v>938333.33333333337</v>
      </c>
    </row>
    <row r="46" spans="1:44" x14ac:dyDescent="0.25">
      <c r="A46" s="156">
        <v>22</v>
      </c>
      <c r="B46" s="156">
        <f t="shared" si="8"/>
        <v>0</v>
      </c>
      <c r="C46" s="156">
        <f t="shared" si="8"/>
        <v>110000</v>
      </c>
      <c r="D46" s="156">
        <f t="shared" si="8"/>
        <v>0</v>
      </c>
      <c r="E46" s="156">
        <f t="shared" si="8"/>
        <v>75000</v>
      </c>
      <c r="F46" s="156">
        <f t="shared" si="8"/>
        <v>23333.333333333332</v>
      </c>
      <c r="G46" s="156">
        <f t="shared" si="8"/>
        <v>700000</v>
      </c>
      <c r="H46" s="156">
        <f t="shared" si="1"/>
        <v>30000</v>
      </c>
      <c r="I46" s="156">
        <f t="shared" si="1"/>
        <v>0</v>
      </c>
      <c r="J46" s="156">
        <f t="shared" si="8"/>
        <v>0</v>
      </c>
      <c r="K46" s="156">
        <f t="shared" si="8"/>
        <v>0</v>
      </c>
      <c r="L46" s="156">
        <f t="shared" si="9"/>
        <v>0</v>
      </c>
      <c r="M46" s="156">
        <f t="shared" si="9"/>
        <v>0</v>
      </c>
      <c r="N46" s="156">
        <f t="shared" si="9"/>
        <v>0</v>
      </c>
      <c r="O46" s="156">
        <f t="shared" si="9"/>
        <v>0</v>
      </c>
      <c r="P46" s="156">
        <f t="shared" si="9"/>
        <v>0</v>
      </c>
      <c r="Q46" s="156">
        <f t="shared" si="9"/>
        <v>0</v>
      </c>
      <c r="R46" s="156">
        <f t="shared" si="9"/>
        <v>0</v>
      </c>
      <c r="S46" s="156">
        <f t="shared" si="9"/>
        <v>0</v>
      </c>
      <c r="T46" s="159">
        <f t="shared" si="5"/>
        <v>938333.33333333337</v>
      </c>
      <c r="U46" s="192"/>
      <c r="V46" s="156">
        <v>22</v>
      </c>
      <c r="W46" s="156">
        <f t="shared" si="10"/>
        <v>0</v>
      </c>
      <c r="X46" s="156">
        <f t="shared" si="10"/>
        <v>0</v>
      </c>
      <c r="Y46" s="156">
        <f t="shared" si="10"/>
        <v>0</v>
      </c>
      <c r="Z46" s="156">
        <f t="shared" si="10"/>
        <v>0</v>
      </c>
      <c r="AA46" s="156">
        <f t="shared" si="10"/>
        <v>0</v>
      </c>
      <c r="AB46" s="156">
        <f t="shared" si="10"/>
        <v>0</v>
      </c>
      <c r="AC46" s="156">
        <f t="shared" si="10"/>
        <v>0</v>
      </c>
      <c r="AD46" s="156">
        <f t="shared" si="10"/>
        <v>0</v>
      </c>
      <c r="AE46" s="156">
        <f t="shared" si="10"/>
        <v>0</v>
      </c>
      <c r="AF46" s="156">
        <f t="shared" si="10"/>
        <v>0</v>
      </c>
      <c r="AG46" s="156">
        <f t="shared" si="10"/>
        <v>0</v>
      </c>
      <c r="AH46" s="156">
        <f t="shared" si="10"/>
        <v>0</v>
      </c>
      <c r="AI46" s="156">
        <f t="shared" si="10"/>
        <v>0</v>
      </c>
      <c r="AJ46" s="156">
        <f t="shared" si="10"/>
        <v>0</v>
      </c>
      <c r="AK46" s="156">
        <f t="shared" si="10"/>
        <v>0</v>
      </c>
      <c r="AL46" s="156">
        <f t="shared" si="11"/>
        <v>0</v>
      </c>
      <c r="AM46" s="156">
        <f t="shared" si="11"/>
        <v>0</v>
      </c>
      <c r="AN46" s="156">
        <f t="shared" si="11"/>
        <v>0</v>
      </c>
      <c r="AO46" s="159">
        <f t="shared" si="6"/>
        <v>0</v>
      </c>
      <c r="AP46" s="220"/>
      <c r="AQ46" s="220"/>
      <c r="AR46" s="220">
        <f t="shared" si="7"/>
        <v>938333.33333333337</v>
      </c>
    </row>
    <row r="47" spans="1:44" x14ac:dyDescent="0.25">
      <c r="A47" s="156">
        <v>23</v>
      </c>
      <c r="B47" s="156">
        <f t="shared" si="8"/>
        <v>0</v>
      </c>
      <c r="C47" s="156">
        <f t="shared" si="8"/>
        <v>110000</v>
      </c>
      <c r="D47" s="156">
        <f t="shared" si="8"/>
        <v>0</v>
      </c>
      <c r="E47" s="156">
        <f t="shared" si="8"/>
        <v>75000</v>
      </c>
      <c r="F47" s="156">
        <f t="shared" si="8"/>
        <v>23333.333333333332</v>
      </c>
      <c r="G47" s="156">
        <f t="shared" si="8"/>
        <v>700000</v>
      </c>
      <c r="H47" s="156">
        <f t="shared" si="1"/>
        <v>30000</v>
      </c>
      <c r="I47" s="156">
        <f t="shared" si="1"/>
        <v>0</v>
      </c>
      <c r="J47" s="156">
        <f t="shared" si="8"/>
        <v>0</v>
      </c>
      <c r="K47" s="156">
        <f t="shared" si="8"/>
        <v>0</v>
      </c>
      <c r="L47" s="156">
        <f t="shared" si="9"/>
        <v>0</v>
      </c>
      <c r="M47" s="156">
        <f t="shared" si="9"/>
        <v>0</v>
      </c>
      <c r="N47" s="156">
        <f t="shared" si="9"/>
        <v>0</v>
      </c>
      <c r="O47" s="156">
        <f t="shared" si="9"/>
        <v>0</v>
      </c>
      <c r="P47" s="156">
        <f t="shared" si="9"/>
        <v>0</v>
      </c>
      <c r="Q47" s="156">
        <f t="shared" si="9"/>
        <v>0</v>
      </c>
      <c r="R47" s="156">
        <f t="shared" si="9"/>
        <v>0</v>
      </c>
      <c r="S47" s="156">
        <f t="shared" si="9"/>
        <v>0</v>
      </c>
      <c r="T47" s="159">
        <f t="shared" si="5"/>
        <v>938333.33333333337</v>
      </c>
      <c r="U47" s="192"/>
      <c r="V47" s="156">
        <v>23</v>
      </c>
      <c r="W47" s="156">
        <f t="shared" si="10"/>
        <v>0</v>
      </c>
      <c r="X47" s="156">
        <f t="shared" si="10"/>
        <v>0</v>
      </c>
      <c r="Y47" s="156">
        <f t="shared" si="10"/>
        <v>0</v>
      </c>
      <c r="Z47" s="156">
        <f t="shared" si="10"/>
        <v>0</v>
      </c>
      <c r="AA47" s="156">
        <f t="shared" si="10"/>
        <v>0</v>
      </c>
      <c r="AB47" s="156">
        <f t="shared" si="10"/>
        <v>0</v>
      </c>
      <c r="AC47" s="156">
        <f t="shared" si="10"/>
        <v>0</v>
      </c>
      <c r="AD47" s="156">
        <f t="shared" si="10"/>
        <v>0</v>
      </c>
      <c r="AE47" s="156">
        <f t="shared" si="10"/>
        <v>0</v>
      </c>
      <c r="AF47" s="156">
        <f t="shared" si="10"/>
        <v>0</v>
      </c>
      <c r="AG47" s="156">
        <f t="shared" si="10"/>
        <v>0</v>
      </c>
      <c r="AH47" s="156">
        <f t="shared" si="10"/>
        <v>0</v>
      </c>
      <c r="AI47" s="156">
        <f t="shared" si="10"/>
        <v>0</v>
      </c>
      <c r="AJ47" s="156">
        <f t="shared" si="10"/>
        <v>0</v>
      </c>
      <c r="AK47" s="156">
        <f t="shared" si="10"/>
        <v>0</v>
      </c>
      <c r="AL47" s="156">
        <f t="shared" si="11"/>
        <v>0</v>
      </c>
      <c r="AM47" s="156">
        <f t="shared" si="11"/>
        <v>0</v>
      </c>
      <c r="AN47" s="156">
        <f t="shared" si="11"/>
        <v>0</v>
      </c>
      <c r="AO47" s="159">
        <f t="shared" si="6"/>
        <v>0</v>
      </c>
      <c r="AP47" s="220"/>
      <c r="AQ47" s="220"/>
      <c r="AR47" s="220">
        <f t="shared" si="7"/>
        <v>938333.33333333337</v>
      </c>
    </row>
    <row r="48" spans="1:44" x14ac:dyDescent="0.25">
      <c r="A48" s="156">
        <v>24</v>
      </c>
      <c r="B48" s="156">
        <f t="shared" si="8"/>
        <v>0</v>
      </c>
      <c r="C48" s="156">
        <f t="shared" si="8"/>
        <v>110000</v>
      </c>
      <c r="D48" s="156">
        <f t="shared" si="8"/>
        <v>0</v>
      </c>
      <c r="E48" s="156">
        <f t="shared" si="8"/>
        <v>75000</v>
      </c>
      <c r="F48" s="156">
        <f t="shared" si="8"/>
        <v>23333.333333333332</v>
      </c>
      <c r="G48" s="156">
        <f t="shared" si="8"/>
        <v>700000</v>
      </c>
      <c r="H48" s="156">
        <f t="shared" si="1"/>
        <v>30000</v>
      </c>
      <c r="I48" s="156">
        <f t="shared" si="1"/>
        <v>0</v>
      </c>
      <c r="J48" s="156">
        <f t="shared" si="8"/>
        <v>0</v>
      </c>
      <c r="K48" s="156">
        <f t="shared" si="8"/>
        <v>0</v>
      </c>
      <c r="L48" s="156">
        <f t="shared" si="9"/>
        <v>0</v>
      </c>
      <c r="M48" s="156">
        <f t="shared" si="9"/>
        <v>0</v>
      </c>
      <c r="N48" s="156">
        <f t="shared" si="9"/>
        <v>0</v>
      </c>
      <c r="O48" s="156">
        <f t="shared" si="9"/>
        <v>0</v>
      </c>
      <c r="P48" s="156">
        <f t="shared" si="9"/>
        <v>0</v>
      </c>
      <c r="Q48" s="156">
        <f t="shared" si="9"/>
        <v>0</v>
      </c>
      <c r="R48" s="156">
        <f t="shared" si="9"/>
        <v>0</v>
      </c>
      <c r="S48" s="156">
        <f t="shared" si="9"/>
        <v>0</v>
      </c>
      <c r="T48" s="159">
        <f t="shared" si="5"/>
        <v>938333.33333333337</v>
      </c>
      <c r="U48" s="192"/>
      <c r="V48" s="156">
        <v>24</v>
      </c>
      <c r="W48" s="156">
        <f t="shared" si="10"/>
        <v>0</v>
      </c>
      <c r="X48" s="156">
        <f t="shared" si="10"/>
        <v>0</v>
      </c>
      <c r="Y48" s="156">
        <f t="shared" si="10"/>
        <v>0</v>
      </c>
      <c r="Z48" s="156">
        <f t="shared" si="10"/>
        <v>0</v>
      </c>
      <c r="AA48" s="156">
        <f t="shared" si="10"/>
        <v>0</v>
      </c>
      <c r="AB48" s="156">
        <f t="shared" si="10"/>
        <v>0</v>
      </c>
      <c r="AC48" s="156">
        <f t="shared" si="10"/>
        <v>0</v>
      </c>
      <c r="AD48" s="156">
        <f t="shared" si="10"/>
        <v>0</v>
      </c>
      <c r="AE48" s="156">
        <f t="shared" si="10"/>
        <v>0</v>
      </c>
      <c r="AF48" s="156">
        <f t="shared" si="10"/>
        <v>0</v>
      </c>
      <c r="AG48" s="156">
        <f t="shared" si="10"/>
        <v>0</v>
      </c>
      <c r="AH48" s="156">
        <f t="shared" si="10"/>
        <v>0</v>
      </c>
      <c r="AI48" s="156">
        <f t="shared" si="10"/>
        <v>0</v>
      </c>
      <c r="AJ48" s="156">
        <f t="shared" si="10"/>
        <v>0</v>
      </c>
      <c r="AK48" s="156">
        <f t="shared" si="10"/>
        <v>0</v>
      </c>
      <c r="AL48" s="156">
        <f t="shared" si="11"/>
        <v>0</v>
      </c>
      <c r="AM48" s="156">
        <f t="shared" si="11"/>
        <v>0</v>
      </c>
      <c r="AN48" s="156">
        <f t="shared" si="11"/>
        <v>0</v>
      </c>
      <c r="AO48" s="159">
        <f t="shared" si="6"/>
        <v>0</v>
      </c>
      <c r="AP48" s="220"/>
      <c r="AQ48" s="220"/>
      <c r="AR48" s="220">
        <f t="shared" si="7"/>
        <v>938333.33333333337</v>
      </c>
    </row>
    <row r="49" spans="1:44" x14ac:dyDescent="0.25">
      <c r="A49" s="156">
        <v>25</v>
      </c>
      <c r="B49" s="156">
        <f t="shared" si="8"/>
        <v>0</v>
      </c>
      <c r="C49" s="156">
        <f t="shared" si="8"/>
        <v>110000</v>
      </c>
      <c r="D49" s="156">
        <f t="shared" si="8"/>
        <v>0</v>
      </c>
      <c r="E49" s="156">
        <f t="shared" si="8"/>
        <v>75000</v>
      </c>
      <c r="F49" s="156">
        <f t="shared" si="8"/>
        <v>23333.333333333332</v>
      </c>
      <c r="G49" s="156">
        <f t="shared" si="8"/>
        <v>700000</v>
      </c>
      <c r="H49" s="156">
        <f t="shared" si="1"/>
        <v>30000</v>
      </c>
      <c r="I49" s="156">
        <f t="shared" si="1"/>
        <v>0</v>
      </c>
      <c r="J49" s="156">
        <f t="shared" si="8"/>
        <v>0</v>
      </c>
      <c r="K49" s="156">
        <f t="shared" si="8"/>
        <v>0</v>
      </c>
      <c r="L49" s="156">
        <f t="shared" si="9"/>
        <v>0</v>
      </c>
      <c r="M49" s="156">
        <f t="shared" si="9"/>
        <v>0</v>
      </c>
      <c r="N49" s="156">
        <f t="shared" si="9"/>
        <v>0</v>
      </c>
      <c r="O49" s="156">
        <f t="shared" si="9"/>
        <v>0</v>
      </c>
      <c r="P49" s="156">
        <f t="shared" si="9"/>
        <v>0</v>
      </c>
      <c r="Q49" s="156">
        <f t="shared" si="9"/>
        <v>0</v>
      </c>
      <c r="R49" s="156">
        <f t="shared" si="9"/>
        <v>0</v>
      </c>
      <c r="S49" s="156">
        <f t="shared" si="9"/>
        <v>0</v>
      </c>
      <c r="T49" s="159">
        <f t="shared" si="5"/>
        <v>938333.33333333337</v>
      </c>
      <c r="U49" s="192"/>
      <c r="V49" s="156">
        <v>25</v>
      </c>
      <c r="W49" s="156">
        <f t="shared" si="10"/>
        <v>0</v>
      </c>
      <c r="X49" s="156">
        <f t="shared" si="10"/>
        <v>0</v>
      </c>
      <c r="Y49" s="156">
        <f t="shared" si="10"/>
        <v>0</v>
      </c>
      <c r="Z49" s="156">
        <f t="shared" si="10"/>
        <v>0</v>
      </c>
      <c r="AA49" s="156">
        <f t="shared" si="10"/>
        <v>0</v>
      </c>
      <c r="AB49" s="156">
        <f t="shared" si="10"/>
        <v>0</v>
      </c>
      <c r="AC49" s="156">
        <f t="shared" si="10"/>
        <v>0</v>
      </c>
      <c r="AD49" s="156">
        <f t="shared" si="10"/>
        <v>0</v>
      </c>
      <c r="AE49" s="156">
        <f t="shared" si="10"/>
        <v>0</v>
      </c>
      <c r="AF49" s="156">
        <f t="shared" si="10"/>
        <v>0</v>
      </c>
      <c r="AG49" s="156">
        <f t="shared" si="10"/>
        <v>0</v>
      </c>
      <c r="AH49" s="156">
        <f t="shared" si="10"/>
        <v>0</v>
      </c>
      <c r="AI49" s="156">
        <f t="shared" si="10"/>
        <v>0</v>
      </c>
      <c r="AJ49" s="156">
        <f t="shared" si="10"/>
        <v>0</v>
      </c>
      <c r="AK49" s="156">
        <f t="shared" si="10"/>
        <v>0</v>
      </c>
      <c r="AL49" s="156">
        <f t="shared" si="11"/>
        <v>0</v>
      </c>
      <c r="AM49" s="156">
        <f t="shared" si="11"/>
        <v>0</v>
      </c>
      <c r="AN49" s="156">
        <f t="shared" si="11"/>
        <v>0</v>
      </c>
      <c r="AO49" s="159">
        <f t="shared" si="6"/>
        <v>0</v>
      </c>
      <c r="AP49" s="220"/>
      <c r="AQ49" s="220"/>
      <c r="AR49" s="220">
        <f t="shared" si="7"/>
        <v>938333.33333333337</v>
      </c>
    </row>
    <row r="50" spans="1:44" ht="15.75" thickBot="1" x14ac:dyDescent="0.3">
      <c r="A50" s="155"/>
      <c r="B50" s="156"/>
      <c r="C50" s="156"/>
      <c r="D50" s="156"/>
      <c r="E50" s="156"/>
      <c r="F50" s="156"/>
      <c r="G50" s="156"/>
      <c r="H50" s="156"/>
      <c r="I50" s="156"/>
      <c r="J50" s="156"/>
      <c r="K50" s="156"/>
      <c r="L50" s="156"/>
      <c r="M50" s="156"/>
      <c r="N50" s="156"/>
      <c r="O50" s="156"/>
      <c r="P50" s="156"/>
      <c r="Q50" s="156"/>
      <c r="R50" s="156"/>
      <c r="S50" s="156"/>
      <c r="T50" s="159">
        <f>SUM(T25:T49)</f>
        <v>23463333.333333328</v>
      </c>
      <c r="U50" s="192"/>
      <c r="V50" s="155"/>
      <c r="W50" s="156"/>
      <c r="X50" s="156"/>
      <c r="Y50" s="156"/>
      <c r="Z50" s="156"/>
      <c r="AA50" s="156"/>
      <c r="AB50" s="156"/>
      <c r="AC50" s="156"/>
      <c r="AD50" s="156"/>
      <c r="AE50" s="156"/>
      <c r="AF50" s="156"/>
      <c r="AG50" s="156"/>
      <c r="AH50" s="156"/>
      <c r="AI50" s="156"/>
      <c r="AJ50" s="156"/>
      <c r="AK50" s="156"/>
      <c r="AL50" s="156"/>
      <c r="AM50" s="156"/>
      <c r="AN50" s="156"/>
      <c r="AO50" s="159">
        <f>SUM(AO25:AO49)</f>
        <v>990000</v>
      </c>
      <c r="AP50" s="220"/>
      <c r="AQ50" s="220"/>
      <c r="AR50" s="220">
        <f>SUM(AR25:AR49)</f>
        <v>24453333.333333328</v>
      </c>
    </row>
    <row r="51" spans="1:44" ht="15" customHeight="1" x14ac:dyDescent="0.25">
      <c r="R51" s="273" t="s">
        <v>32</v>
      </c>
      <c r="S51" s="188">
        <v>7.0000000000000007E-2</v>
      </c>
      <c r="T51" s="184">
        <f>NPV(S51,T25:T49)</f>
        <v>10939618.446124328</v>
      </c>
      <c r="U51" s="154"/>
      <c r="AM51" s="273" t="s">
        <v>32</v>
      </c>
      <c r="AN51" s="180">
        <v>7.0000000000000007E-2</v>
      </c>
      <c r="AO51" s="160">
        <f>NPV(AN51,AO25:AO49)</f>
        <v>695334.5725523273</v>
      </c>
      <c r="AP51" s="286" t="s">
        <v>32</v>
      </c>
      <c r="AQ51" s="221">
        <v>7.0000000000000007E-2</v>
      </c>
      <c r="AR51" s="222">
        <f>NPV(AQ51,AR25:AR49)</f>
        <v>11634953.018676655</v>
      </c>
    </row>
    <row r="52" spans="1:44" x14ac:dyDescent="0.25">
      <c r="R52" s="274"/>
      <c r="S52" s="185"/>
      <c r="T52" s="186"/>
      <c r="U52" s="154"/>
      <c r="AM52" s="274"/>
      <c r="AN52" s="181"/>
      <c r="AO52" s="161"/>
      <c r="AP52" s="287"/>
      <c r="AQ52" s="223"/>
      <c r="AR52" s="224"/>
    </row>
    <row r="53" spans="1:44" x14ac:dyDescent="0.25">
      <c r="R53" s="274"/>
      <c r="S53" s="189">
        <v>0.04</v>
      </c>
      <c r="T53" s="186">
        <f>NPV(S53,T25:T49)</f>
        <v>14663526.039433442</v>
      </c>
      <c r="U53" s="154"/>
      <c r="AM53" s="274"/>
      <c r="AN53" s="182">
        <v>0.04</v>
      </c>
      <c r="AO53" s="161">
        <f>NPV(AN53,AO25:AO49)</f>
        <v>802978.68215614767</v>
      </c>
      <c r="AP53" s="287"/>
      <c r="AQ53" s="225">
        <v>0.04</v>
      </c>
      <c r="AR53" s="224">
        <f>NPV(AQ53,AR25:AR49)</f>
        <v>15466504.721589588</v>
      </c>
    </row>
    <row r="54" spans="1:44" x14ac:dyDescent="0.25">
      <c r="R54" s="274"/>
      <c r="S54" s="185"/>
      <c r="T54" s="186"/>
      <c r="U54" s="154"/>
      <c r="AM54" s="274"/>
      <c r="AN54" s="181"/>
      <c r="AO54" s="161"/>
      <c r="AP54" s="287"/>
      <c r="AQ54" s="223"/>
      <c r="AR54" s="224"/>
    </row>
    <row r="55" spans="1:44" ht="15.75" thickBot="1" x14ac:dyDescent="0.3">
      <c r="R55" s="275"/>
      <c r="S55" s="190">
        <v>0</v>
      </c>
      <c r="T55" s="187">
        <f>NPV(S55,T25:T49)</f>
        <v>23463333.333333328</v>
      </c>
      <c r="U55" s="154"/>
      <c r="AM55" s="275"/>
      <c r="AN55" s="183">
        <v>0</v>
      </c>
      <c r="AO55" s="179">
        <f>NPV(AN55,AO25:AO49)</f>
        <v>990000</v>
      </c>
      <c r="AP55" s="288"/>
      <c r="AQ55" s="226">
        <v>0</v>
      </c>
      <c r="AR55" s="227">
        <f>NPV(AQ55,AR25:AR49)</f>
        <v>24453333.333333328</v>
      </c>
    </row>
    <row r="56" spans="1:44" x14ac:dyDescent="0.25">
      <c r="U56" s="167"/>
    </row>
  </sheetData>
  <mergeCells count="25">
    <mergeCell ref="AP51:AP55"/>
    <mergeCell ref="R51:R55"/>
    <mergeCell ref="AM51:AM55"/>
    <mergeCell ref="AK14:AL14"/>
    <mergeCell ref="AM14:AN14"/>
    <mergeCell ref="W14:Y14"/>
    <mergeCell ref="Z14:AB14"/>
    <mergeCell ref="AC14:AD14"/>
    <mergeCell ref="AE14:AF14"/>
    <mergeCell ref="AG14:AH14"/>
    <mergeCell ref="AI14:AJ14"/>
    <mergeCell ref="A13:S13"/>
    <mergeCell ref="B14:D14"/>
    <mergeCell ref="E14:G14"/>
    <mergeCell ref="H14:I14"/>
    <mergeCell ref="J14:K14"/>
    <mergeCell ref="L14:M14"/>
    <mergeCell ref="N14:O14"/>
    <mergeCell ref="P14:Q14"/>
    <mergeCell ref="R14:S14"/>
    <mergeCell ref="B1:H1"/>
    <mergeCell ref="J1:P1"/>
    <mergeCell ref="B2:H2"/>
    <mergeCell ref="W9:AH9"/>
    <mergeCell ref="H10:P10"/>
  </mergeCells>
  <pageMargins left="0.7" right="0.7" top="0.75" bottom="0.75" header="0.3" footer="0.3"/>
  <pageSetup paperSize="512" orientation="landscape"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7A905-DC3E-47C9-A3EE-B9E17C102E8E}">
  <dimension ref="A1:AR56"/>
  <sheetViews>
    <sheetView topLeftCell="U25" zoomScale="110" zoomScaleNormal="110" workbookViewId="0">
      <selection activeCell="W9" sqref="W9:AH9"/>
    </sheetView>
  </sheetViews>
  <sheetFormatPr defaultRowHeight="15" x14ac:dyDescent="0.25"/>
  <cols>
    <col min="1" max="1" width="22.7109375" style="134" customWidth="1"/>
    <col min="2" max="2" width="10.85546875" style="134" bestFit="1" customWidth="1"/>
    <col min="3" max="3" width="10.28515625" style="134" customWidth="1"/>
    <col min="4" max="4" width="9.140625" style="134"/>
    <col min="5" max="6" width="9.85546875" style="134" bestFit="1" customWidth="1"/>
    <col min="7" max="7" width="9.140625" style="134"/>
    <col min="8" max="8" width="9.85546875" style="134" bestFit="1" customWidth="1"/>
    <col min="9" max="18" width="9.140625" style="134"/>
    <col min="19" max="19" width="9.28515625" style="134" bestFit="1" customWidth="1"/>
    <col min="20" max="20" width="14.28515625" style="134" bestFit="1" customWidth="1"/>
    <col min="21" max="21" width="5.7109375" style="134" customWidth="1"/>
    <col min="22" max="22" width="22.7109375" style="134" customWidth="1"/>
    <col min="23" max="23" width="10.85546875" style="134" bestFit="1" customWidth="1"/>
    <col min="24" max="24" width="10.7109375" style="134" customWidth="1"/>
    <col min="25" max="25" width="9.140625" style="134"/>
    <col min="26" max="26" width="10.85546875" style="134" bestFit="1" customWidth="1"/>
    <col min="27" max="27" width="9.7109375" style="134" customWidth="1"/>
    <col min="28" max="28" width="9.140625" style="134"/>
    <col min="29" max="29" width="9.85546875" style="134" bestFit="1" customWidth="1"/>
    <col min="30" max="38" width="9.140625" style="134"/>
    <col min="39" max="39" width="9.85546875" style="134" bestFit="1" customWidth="1"/>
    <col min="40" max="40" width="10.85546875" style="134" bestFit="1" customWidth="1"/>
    <col min="41" max="41" width="9.85546875" style="134" bestFit="1" customWidth="1"/>
    <col min="42" max="43" width="9.140625" style="134"/>
    <col min="44" max="44" width="11" style="134" customWidth="1"/>
    <col min="45" max="16384" width="9.140625" style="134"/>
  </cols>
  <sheetData>
    <row r="1" spans="1:44" ht="30" customHeight="1" x14ac:dyDescent="0.25">
      <c r="A1" s="138" t="s">
        <v>0</v>
      </c>
      <c r="B1" s="278" t="s">
        <v>171</v>
      </c>
      <c r="C1" s="279"/>
      <c r="D1" s="279"/>
      <c r="E1" s="279"/>
      <c r="F1" s="279"/>
      <c r="G1" s="279"/>
      <c r="H1" s="279"/>
      <c r="I1" s="135" t="s">
        <v>1</v>
      </c>
      <c r="J1" s="278" t="s">
        <v>172</v>
      </c>
      <c r="K1" s="278"/>
      <c r="L1" s="278"/>
      <c r="M1" s="278"/>
      <c r="N1" s="278"/>
      <c r="O1" s="278"/>
      <c r="P1" s="278"/>
      <c r="Q1" s="197"/>
      <c r="R1" s="197"/>
      <c r="S1" s="197"/>
    </row>
    <row r="2" spans="1:44" x14ac:dyDescent="0.25">
      <c r="A2" s="135" t="s">
        <v>2</v>
      </c>
      <c r="B2" s="285"/>
      <c r="C2" s="285"/>
      <c r="D2" s="285"/>
      <c r="E2" s="285"/>
      <c r="F2" s="285"/>
      <c r="G2" s="285"/>
      <c r="H2" s="285"/>
      <c r="I2" s="153"/>
      <c r="J2" s="153"/>
      <c r="K2" s="153"/>
      <c r="L2" s="153"/>
      <c r="M2" s="153"/>
    </row>
    <row r="3" spans="1:44" x14ac:dyDescent="0.25">
      <c r="A3" s="135"/>
      <c r="B3" s="152"/>
      <c r="C3" s="152"/>
      <c r="D3" s="152"/>
      <c r="E3" s="152"/>
      <c r="F3" s="152"/>
      <c r="G3" s="152"/>
      <c r="H3" s="152"/>
      <c r="I3" s="152"/>
      <c r="J3" s="152"/>
      <c r="K3" s="152"/>
      <c r="L3" s="152"/>
      <c r="M3" s="152"/>
    </row>
    <row r="4" spans="1:44" x14ac:dyDescent="0.25">
      <c r="A4" s="135" t="s">
        <v>25</v>
      </c>
      <c r="B4" s="135" t="s">
        <v>26</v>
      </c>
      <c r="C4" s="164" t="s">
        <v>29</v>
      </c>
      <c r="D4" s="153"/>
      <c r="E4" s="153"/>
      <c r="F4" s="153"/>
      <c r="G4" s="153"/>
      <c r="H4" s="153"/>
      <c r="I4" s="153"/>
      <c r="J4" s="153"/>
      <c r="K4" s="153"/>
      <c r="L4" s="153"/>
      <c r="M4" s="153"/>
      <c r="N4" s="153"/>
    </row>
    <row r="5" spans="1:44" x14ac:dyDescent="0.25">
      <c r="A5" s="135"/>
      <c r="B5" s="135" t="s">
        <v>3</v>
      </c>
      <c r="C5" s="195" t="s">
        <v>27</v>
      </c>
      <c r="D5" s="153"/>
      <c r="E5" s="153"/>
      <c r="F5" s="153"/>
      <c r="G5" s="153"/>
      <c r="H5" s="153"/>
      <c r="I5" s="153"/>
      <c r="J5" s="153"/>
      <c r="K5" s="153"/>
      <c r="L5" s="153"/>
      <c r="M5" s="153"/>
    </row>
    <row r="6" spans="1:44" ht="15" customHeight="1" x14ac:dyDescent="0.25">
      <c r="C6" s="195" t="s">
        <v>24</v>
      </c>
      <c r="D6" s="165"/>
      <c r="E6" s="165"/>
      <c r="F6" s="165"/>
      <c r="G6" s="165"/>
      <c r="H6" s="165"/>
      <c r="I6" s="165"/>
      <c r="J6" s="165"/>
      <c r="K6" s="165"/>
      <c r="L6" s="165"/>
      <c r="M6" s="165"/>
    </row>
    <row r="7" spans="1:44" x14ac:dyDescent="0.25">
      <c r="A7" s="136"/>
      <c r="B7" s="168"/>
      <c r="C7" s="195" t="s">
        <v>28</v>
      </c>
      <c r="D7" s="165"/>
      <c r="E7" s="165"/>
      <c r="F7" s="165"/>
      <c r="G7" s="165"/>
      <c r="H7" s="165"/>
      <c r="I7" s="165"/>
      <c r="J7" s="165"/>
      <c r="K7" s="165"/>
      <c r="L7" s="165"/>
      <c r="M7" s="165"/>
    </row>
    <row r="8" spans="1:44" x14ac:dyDescent="0.25">
      <c r="A8" s="136"/>
      <c r="B8" s="137"/>
      <c r="C8" s="137"/>
      <c r="D8" s="137"/>
      <c r="E8" s="137"/>
      <c r="F8" s="137"/>
      <c r="G8" s="137"/>
      <c r="H8" s="137"/>
      <c r="I8" s="137"/>
    </row>
    <row r="9" spans="1:44" ht="15.75" customHeight="1" thickBot="1" x14ac:dyDescent="0.3">
      <c r="A9" s="138" t="s">
        <v>4</v>
      </c>
      <c r="B9" s="162" t="s">
        <v>163</v>
      </c>
      <c r="C9" s="163"/>
      <c r="D9" s="163"/>
      <c r="E9" s="163"/>
      <c r="F9" s="163"/>
      <c r="G9" s="163"/>
      <c r="H9" s="163"/>
      <c r="V9" s="138" t="s">
        <v>23</v>
      </c>
      <c r="W9" s="276" t="s">
        <v>164</v>
      </c>
      <c r="X9" s="276"/>
      <c r="Y9" s="276"/>
      <c r="Z9" s="276"/>
      <c r="AA9" s="276"/>
      <c r="AB9" s="276"/>
      <c r="AC9" s="276"/>
      <c r="AD9" s="276"/>
      <c r="AE9" s="276"/>
      <c r="AF9" s="276"/>
      <c r="AG9" s="276"/>
      <c r="AH9" s="276"/>
    </row>
    <row r="10" spans="1:44" x14ac:dyDescent="0.25">
      <c r="A10" s="139" t="s">
        <v>5</v>
      </c>
      <c r="B10" s="140">
        <v>50</v>
      </c>
      <c r="C10" s="141"/>
      <c r="E10" s="141"/>
      <c r="F10" s="141"/>
      <c r="G10" s="198" t="s">
        <v>43</v>
      </c>
      <c r="H10" s="281"/>
      <c r="I10" s="281"/>
      <c r="J10" s="281"/>
      <c r="K10" s="281"/>
      <c r="L10" s="281"/>
      <c r="M10" s="281"/>
      <c r="N10" s="281"/>
      <c r="O10" s="281"/>
      <c r="P10" s="281"/>
      <c r="V10" s="139" t="s">
        <v>5</v>
      </c>
      <c r="W10" s="140">
        <v>80</v>
      </c>
      <c r="X10" s="141"/>
      <c r="Y10" s="141"/>
      <c r="Z10" s="141"/>
      <c r="AA10" s="141"/>
      <c r="AB10" s="141"/>
      <c r="AC10" s="141"/>
    </row>
    <row r="11" spans="1:44" x14ac:dyDescent="0.25">
      <c r="A11" s="142" t="s">
        <v>6</v>
      </c>
      <c r="B11" s="143">
        <v>80</v>
      </c>
      <c r="C11" s="136"/>
      <c r="D11" s="141"/>
      <c r="E11" s="141"/>
      <c r="F11" s="141"/>
      <c r="G11" s="141"/>
      <c r="H11" s="141"/>
      <c r="V11" s="142" t="s">
        <v>6</v>
      </c>
      <c r="W11" s="143">
        <v>80</v>
      </c>
      <c r="X11" s="136"/>
      <c r="Y11" s="141"/>
      <c r="Z11" s="141"/>
      <c r="AA11" s="141"/>
      <c r="AB11" s="141"/>
      <c r="AC11" s="141"/>
    </row>
    <row r="12" spans="1:44" ht="15.75" thickBot="1" x14ac:dyDescent="0.3">
      <c r="A12" s="144" t="s">
        <v>3</v>
      </c>
      <c r="B12" s="151">
        <f>(B10/100)*(B11/100)</f>
        <v>0.4</v>
      </c>
      <c r="C12" s="146"/>
      <c r="D12" s="141"/>
      <c r="E12" s="141"/>
      <c r="F12" s="141"/>
      <c r="G12" s="141"/>
      <c r="H12" s="141"/>
      <c r="V12" s="144" t="s">
        <v>3</v>
      </c>
      <c r="W12" s="145">
        <f>(W10/100)*(W11/100)</f>
        <v>0.64000000000000012</v>
      </c>
      <c r="X12" s="146"/>
      <c r="Y12" s="141"/>
      <c r="Z12" s="141"/>
      <c r="AA12" s="141"/>
      <c r="AB12" s="141"/>
      <c r="AC12" s="141"/>
      <c r="AQ12" s="68" t="s">
        <v>41</v>
      </c>
      <c r="AR12" s="245">
        <f>AVERAGE(B12,W12)</f>
        <v>0.52</v>
      </c>
    </row>
    <row r="13" spans="1:44" ht="15.75" thickBot="1" x14ac:dyDescent="0.3">
      <c r="A13" s="289" t="s">
        <v>40</v>
      </c>
      <c r="B13" s="289"/>
      <c r="C13" s="289"/>
      <c r="D13" s="289"/>
      <c r="E13" s="289"/>
      <c r="F13" s="289"/>
      <c r="G13" s="289"/>
      <c r="H13" s="289"/>
      <c r="I13" s="289"/>
      <c r="J13" s="289"/>
      <c r="K13" s="289"/>
      <c r="L13" s="289"/>
      <c r="M13" s="289"/>
      <c r="N13" s="289"/>
      <c r="O13" s="289"/>
      <c r="P13" s="289"/>
      <c r="Q13" s="289"/>
      <c r="R13" s="289"/>
      <c r="S13" s="289"/>
    </row>
    <row r="14" spans="1:44" s="167" customFormat="1" ht="50.1" customHeight="1" x14ac:dyDescent="0.25">
      <c r="A14" s="170" t="s">
        <v>7</v>
      </c>
      <c r="B14" s="277" t="s">
        <v>13</v>
      </c>
      <c r="C14" s="277"/>
      <c r="D14" s="277"/>
      <c r="E14" s="277" t="s">
        <v>14</v>
      </c>
      <c r="F14" s="277"/>
      <c r="G14" s="277"/>
      <c r="H14" s="277" t="s">
        <v>31</v>
      </c>
      <c r="I14" s="277"/>
      <c r="J14" s="277" t="s">
        <v>92</v>
      </c>
      <c r="K14" s="277"/>
      <c r="L14" s="277" t="s">
        <v>30</v>
      </c>
      <c r="M14" s="277"/>
      <c r="N14" s="277" t="s">
        <v>18</v>
      </c>
      <c r="O14" s="277"/>
      <c r="P14" s="277" t="s">
        <v>19</v>
      </c>
      <c r="Q14" s="277"/>
      <c r="R14" s="277" t="s">
        <v>20</v>
      </c>
      <c r="S14" s="280"/>
      <c r="V14" s="170" t="s">
        <v>7</v>
      </c>
      <c r="W14" s="271" t="s">
        <v>13</v>
      </c>
      <c r="X14" s="271"/>
      <c r="Y14" s="271"/>
      <c r="Z14" s="271" t="s">
        <v>14</v>
      </c>
      <c r="AA14" s="271"/>
      <c r="AB14" s="271"/>
      <c r="AC14" s="271" t="s">
        <v>15</v>
      </c>
      <c r="AD14" s="271"/>
      <c r="AE14" s="271" t="s">
        <v>16</v>
      </c>
      <c r="AF14" s="271"/>
      <c r="AG14" s="271" t="s">
        <v>17</v>
      </c>
      <c r="AH14" s="271"/>
      <c r="AI14" s="271" t="s">
        <v>18</v>
      </c>
      <c r="AJ14" s="271"/>
      <c r="AK14" s="271" t="s">
        <v>19</v>
      </c>
      <c r="AL14" s="271"/>
      <c r="AM14" s="271" t="s">
        <v>20</v>
      </c>
      <c r="AN14" s="272"/>
    </row>
    <row r="15" spans="1:44" s="167" customFormat="1" ht="60" customHeight="1" x14ac:dyDescent="0.25">
      <c r="A15" s="171" t="s">
        <v>8</v>
      </c>
      <c r="B15" s="150" t="s">
        <v>165</v>
      </c>
      <c r="C15" s="150" t="s">
        <v>166</v>
      </c>
      <c r="D15" s="150"/>
      <c r="E15" s="150" t="s">
        <v>455</v>
      </c>
      <c r="F15" s="150" t="s">
        <v>451</v>
      </c>
      <c r="G15" s="150"/>
      <c r="H15" s="150" t="s">
        <v>167</v>
      </c>
      <c r="I15" s="150"/>
      <c r="J15" s="150"/>
      <c r="K15" s="150"/>
      <c r="L15" s="150"/>
      <c r="M15" s="150"/>
      <c r="N15" s="150"/>
      <c r="O15" s="150"/>
      <c r="P15" s="150"/>
      <c r="Q15" s="150"/>
      <c r="R15" s="150"/>
      <c r="S15" s="172"/>
      <c r="V15" s="171" t="s">
        <v>8</v>
      </c>
      <c r="W15" s="150" t="s">
        <v>168</v>
      </c>
      <c r="X15" s="150" t="s">
        <v>603</v>
      </c>
      <c r="Y15" s="150"/>
      <c r="Z15" s="150" t="s">
        <v>604</v>
      </c>
      <c r="AA15" s="150"/>
      <c r="AB15" s="150"/>
      <c r="AC15" s="150" t="s">
        <v>15</v>
      </c>
      <c r="AD15" s="150"/>
      <c r="AE15" s="150"/>
      <c r="AF15" s="150"/>
      <c r="AG15" s="150"/>
      <c r="AH15" s="150"/>
      <c r="AI15" s="150"/>
      <c r="AJ15" s="150"/>
      <c r="AK15" s="150"/>
      <c r="AL15" s="150"/>
      <c r="AM15" s="150" t="s">
        <v>121</v>
      </c>
      <c r="AN15" s="172" t="s">
        <v>451</v>
      </c>
    </row>
    <row r="16" spans="1:44" s="167" customFormat="1" ht="25.5" x14ac:dyDescent="0.25">
      <c r="A16" s="171" t="s">
        <v>9</v>
      </c>
      <c r="B16" s="149"/>
      <c r="C16" s="149"/>
      <c r="D16" s="149"/>
      <c r="E16" s="150" t="s">
        <v>169</v>
      </c>
      <c r="F16" s="150"/>
      <c r="G16" s="150"/>
      <c r="H16" s="150"/>
      <c r="I16" s="150"/>
      <c r="J16" s="150"/>
      <c r="K16" s="150"/>
      <c r="L16" s="150"/>
      <c r="M16" s="150"/>
      <c r="N16" s="150"/>
      <c r="O16" s="150"/>
      <c r="P16" s="150"/>
      <c r="Q16" s="150"/>
      <c r="R16" s="150"/>
      <c r="S16" s="172"/>
      <c r="V16" s="171" t="s">
        <v>9</v>
      </c>
      <c r="W16" s="149"/>
      <c r="X16" s="149"/>
      <c r="Y16" s="149"/>
      <c r="Z16" s="150" t="s">
        <v>169</v>
      </c>
      <c r="AA16" s="150"/>
      <c r="AB16" s="150"/>
      <c r="AC16" s="150"/>
      <c r="AD16" s="150"/>
      <c r="AE16" s="150"/>
      <c r="AF16" s="150"/>
      <c r="AG16" s="150"/>
      <c r="AH16" s="150"/>
      <c r="AI16" s="150"/>
      <c r="AJ16" s="150"/>
      <c r="AK16" s="150"/>
      <c r="AL16" s="150"/>
      <c r="AM16" s="150"/>
      <c r="AN16" s="172"/>
    </row>
    <row r="17" spans="1:44" s="167" customFormat="1" x14ac:dyDescent="0.25">
      <c r="A17" s="171" t="s">
        <v>10</v>
      </c>
      <c r="B17" s="147">
        <v>5000</v>
      </c>
      <c r="C17" s="147">
        <v>25000</v>
      </c>
      <c r="D17" s="147"/>
      <c r="E17" s="147">
        <v>60000</v>
      </c>
      <c r="F17" s="147">
        <f>E17*0.4</f>
        <v>24000</v>
      </c>
      <c r="G17" s="147"/>
      <c r="H17" s="147">
        <v>1000</v>
      </c>
      <c r="I17" s="147"/>
      <c r="J17" s="147"/>
      <c r="K17" s="147"/>
      <c r="L17" s="147"/>
      <c r="M17" s="147"/>
      <c r="N17" s="147"/>
      <c r="O17" s="147"/>
      <c r="P17" s="147"/>
      <c r="Q17" s="147"/>
      <c r="R17" s="147"/>
      <c r="S17" s="173"/>
      <c r="V17" s="171" t="s">
        <v>10</v>
      </c>
      <c r="W17" s="147">
        <v>60000</v>
      </c>
      <c r="X17" s="147">
        <v>72000</v>
      </c>
      <c r="Y17" s="147"/>
      <c r="Z17" s="147">
        <f>40000*6</f>
        <v>240000</v>
      </c>
      <c r="AA17" s="147"/>
      <c r="AB17" s="147"/>
      <c r="AC17" s="147">
        <v>24000</v>
      </c>
      <c r="AD17" s="147"/>
      <c r="AE17" s="147"/>
      <c r="AF17" s="147"/>
      <c r="AG17" s="147"/>
      <c r="AH17" s="147"/>
      <c r="AI17" s="147"/>
      <c r="AJ17" s="147"/>
      <c r="AK17" s="147"/>
      <c r="AL17" s="147"/>
      <c r="AM17" s="147">
        <f>1*70000</f>
        <v>70000</v>
      </c>
      <c r="AN17" s="259">
        <f>AM17*0.4</f>
        <v>28000</v>
      </c>
    </row>
    <row r="18" spans="1:44" s="167" customFormat="1" x14ac:dyDescent="0.25">
      <c r="A18" s="171" t="s">
        <v>11</v>
      </c>
      <c r="B18" s="148">
        <v>1</v>
      </c>
      <c r="C18" s="148">
        <v>1</v>
      </c>
      <c r="D18" s="148"/>
      <c r="E18" s="148">
        <v>1</v>
      </c>
      <c r="F18" s="148">
        <v>1</v>
      </c>
      <c r="G18" s="148"/>
      <c r="H18" s="148">
        <v>1</v>
      </c>
      <c r="I18" s="148"/>
      <c r="J18" s="148"/>
      <c r="K18" s="148"/>
      <c r="L18" s="148"/>
      <c r="M18" s="148"/>
      <c r="N18" s="148"/>
      <c r="O18" s="148"/>
      <c r="P18" s="148"/>
      <c r="Q18" s="148"/>
      <c r="R18" s="148"/>
      <c r="S18" s="174"/>
      <c r="V18" s="171" t="s">
        <v>11</v>
      </c>
      <c r="W18" s="148">
        <v>1</v>
      </c>
      <c r="X18" s="148">
        <v>1</v>
      </c>
      <c r="Y18" s="148"/>
      <c r="Z18" s="148">
        <v>1</v>
      </c>
      <c r="AA18" s="148"/>
      <c r="AB18" s="148"/>
      <c r="AC18" s="148">
        <v>1</v>
      </c>
      <c r="AD18" s="148"/>
      <c r="AE18" s="148"/>
      <c r="AF18" s="148"/>
      <c r="AG18" s="148"/>
      <c r="AH18" s="148"/>
      <c r="AI18" s="148"/>
      <c r="AJ18" s="148"/>
      <c r="AK18" s="148"/>
      <c r="AL18" s="148"/>
      <c r="AM18" s="148">
        <v>1</v>
      </c>
      <c r="AN18" s="174">
        <v>1</v>
      </c>
    </row>
    <row r="19" spans="1:44" s="167" customFormat="1" x14ac:dyDescent="0.25">
      <c r="A19" s="171" t="s">
        <v>44</v>
      </c>
      <c r="B19" s="148">
        <v>5</v>
      </c>
      <c r="C19" s="148">
        <v>1</v>
      </c>
      <c r="D19" s="148"/>
      <c r="E19" s="148">
        <v>5</v>
      </c>
      <c r="F19" s="148">
        <v>5</v>
      </c>
      <c r="G19" s="148"/>
      <c r="H19" s="148">
        <v>5</v>
      </c>
      <c r="I19" s="148"/>
      <c r="J19" s="148"/>
      <c r="K19" s="148"/>
      <c r="L19" s="148"/>
      <c r="M19" s="148"/>
      <c r="N19" s="148"/>
      <c r="O19" s="148"/>
      <c r="P19" s="148"/>
      <c r="Q19" s="148"/>
      <c r="R19" s="148"/>
      <c r="S19" s="174"/>
      <c r="V19" s="171" t="s">
        <v>44</v>
      </c>
      <c r="W19" s="148">
        <v>10</v>
      </c>
      <c r="X19" s="148">
        <v>25</v>
      </c>
      <c r="Y19" s="148"/>
      <c r="Z19" s="148">
        <v>25</v>
      </c>
      <c r="AA19" s="148"/>
      <c r="AB19" s="148"/>
      <c r="AC19" s="148">
        <v>25</v>
      </c>
      <c r="AD19" s="148"/>
      <c r="AE19" s="148"/>
      <c r="AF19" s="148"/>
      <c r="AG19" s="148"/>
      <c r="AH19" s="148"/>
      <c r="AI19" s="148"/>
      <c r="AJ19" s="148"/>
      <c r="AK19" s="148"/>
      <c r="AL19" s="148"/>
      <c r="AM19" s="148">
        <v>25</v>
      </c>
      <c r="AN19" s="174">
        <v>25</v>
      </c>
    </row>
    <row r="20" spans="1:44" s="167" customFormat="1" x14ac:dyDescent="0.25">
      <c r="A20" s="171" t="s">
        <v>42</v>
      </c>
      <c r="B20" s="148">
        <v>1</v>
      </c>
      <c r="C20" s="148">
        <v>2</v>
      </c>
      <c r="D20" s="148"/>
      <c r="E20" s="148">
        <v>1</v>
      </c>
      <c r="F20" s="148">
        <v>1</v>
      </c>
      <c r="G20" s="148"/>
      <c r="H20" s="148">
        <v>1</v>
      </c>
      <c r="I20" s="148"/>
      <c r="J20" s="148"/>
      <c r="K20" s="148"/>
      <c r="L20" s="148"/>
      <c r="M20" s="148"/>
      <c r="N20" s="148"/>
      <c r="O20" s="148"/>
      <c r="P20" s="148"/>
      <c r="Q20" s="148"/>
      <c r="R20" s="148"/>
      <c r="S20" s="174"/>
      <c r="V20" s="171" t="s">
        <v>42</v>
      </c>
      <c r="W20" s="148">
        <v>1</v>
      </c>
      <c r="X20" s="148">
        <v>1</v>
      </c>
      <c r="Y20" s="148"/>
      <c r="Z20" s="148">
        <v>1</v>
      </c>
      <c r="AA20" s="148"/>
      <c r="AB20" s="148"/>
      <c r="AC20" s="148">
        <v>1</v>
      </c>
      <c r="AD20" s="148"/>
      <c r="AE20" s="148"/>
      <c r="AF20" s="148"/>
      <c r="AG20" s="148"/>
      <c r="AH20" s="148"/>
      <c r="AI20" s="148"/>
      <c r="AJ20" s="148"/>
      <c r="AK20" s="148"/>
      <c r="AL20" s="148"/>
      <c r="AM20" s="148">
        <v>1</v>
      </c>
      <c r="AN20" s="174">
        <v>1</v>
      </c>
    </row>
    <row r="21" spans="1:44" s="167" customFormat="1" ht="60" customHeight="1" thickBot="1" x14ac:dyDescent="0.3">
      <c r="A21" s="175" t="s">
        <v>12</v>
      </c>
      <c r="B21" s="176"/>
      <c r="C21" s="176"/>
      <c r="D21" s="176"/>
      <c r="E21" s="176" t="s">
        <v>170</v>
      </c>
      <c r="F21" s="176"/>
      <c r="G21" s="176"/>
      <c r="H21" s="176"/>
      <c r="I21" s="176"/>
      <c r="J21" s="176"/>
      <c r="K21" s="176"/>
      <c r="L21" s="176"/>
      <c r="M21" s="176"/>
      <c r="N21" s="176"/>
      <c r="O21" s="176"/>
      <c r="P21" s="176"/>
      <c r="Q21" s="176"/>
      <c r="R21" s="176"/>
      <c r="S21" s="177"/>
      <c r="V21" s="175" t="s">
        <v>12</v>
      </c>
      <c r="W21" s="176"/>
      <c r="X21" s="176"/>
      <c r="Y21" s="176"/>
      <c r="Z21" s="176" t="s">
        <v>449</v>
      </c>
      <c r="AA21" s="176"/>
      <c r="AB21" s="176"/>
      <c r="AC21" s="176"/>
      <c r="AD21" s="176"/>
      <c r="AE21" s="176"/>
      <c r="AF21" s="176"/>
      <c r="AG21" s="176"/>
      <c r="AH21" s="176"/>
      <c r="AI21" s="176"/>
      <c r="AJ21" s="176"/>
      <c r="AK21" s="176"/>
      <c r="AL21" s="176"/>
      <c r="AM21" s="176" t="s">
        <v>435</v>
      </c>
      <c r="AN21" s="177"/>
    </row>
    <row r="22" spans="1:44" s="167" customFormat="1" ht="15" customHeight="1" x14ac:dyDescent="0.25">
      <c r="A22" s="194"/>
      <c r="B22" s="178"/>
      <c r="C22" s="178"/>
      <c r="D22" s="178"/>
      <c r="E22" s="178"/>
      <c r="F22" s="178"/>
      <c r="G22" s="178"/>
      <c r="H22" s="178"/>
      <c r="I22" s="178"/>
      <c r="J22" s="178"/>
      <c r="K22" s="178"/>
      <c r="L22" s="178"/>
      <c r="M22" s="178"/>
      <c r="N22" s="178"/>
      <c r="O22" s="178"/>
      <c r="P22" s="178"/>
      <c r="Q22" s="178"/>
      <c r="R22" s="178"/>
      <c r="S22" s="178"/>
      <c r="V22" s="194"/>
      <c r="W22" s="178"/>
      <c r="X22" s="178"/>
      <c r="Y22" s="178"/>
      <c r="Z22" s="178"/>
      <c r="AA22" s="178"/>
      <c r="AB22" s="178"/>
      <c r="AC22" s="178"/>
      <c r="AD22" s="178"/>
      <c r="AE22" s="178"/>
      <c r="AF22" s="178"/>
      <c r="AG22" s="178"/>
      <c r="AH22" s="178"/>
      <c r="AI22" s="178"/>
      <c r="AJ22" s="178"/>
      <c r="AK22" s="178"/>
      <c r="AL22" s="178"/>
      <c r="AM22" s="178"/>
      <c r="AN22" s="178"/>
    </row>
    <row r="23" spans="1:44" x14ac:dyDescent="0.25">
      <c r="A23" s="193" t="s">
        <v>39</v>
      </c>
      <c r="B23" s="193"/>
      <c r="C23" s="193"/>
      <c r="D23" s="193"/>
      <c r="E23" s="193"/>
      <c r="F23" s="193"/>
      <c r="G23" s="193"/>
      <c r="H23" s="193"/>
      <c r="I23" s="193"/>
      <c r="J23" s="193"/>
      <c r="K23" s="193"/>
      <c r="L23" s="193"/>
      <c r="M23" s="193"/>
      <c r="N23" s="193"/>
      <c r="O23" s="193"/>
      <c r="P23" s="193"/>
      <c r="Q23" s="193"/>
      <c r="R23" s="193"/>
      <c r="U23" s="167"/>
      <c r="V23" s="193" t="s">
        <v>39</v>
      </c>
    </row>
    <row r="24" spans="1:44" x14ac:dyDescent="0.25">
      <c r="A24" s="157" t="s">
        <v>21</v>
      </c>
      <c r="B24" s="155"/>
      <c r="C24" s="155"/>
      <c r="D24" s="155"/>
      <c r="E24" s="155"/>
      <c r="F24" s="155"/>
      <c r="G24" s="155"/>
      <c r="H24" s="155"/>
      <c r="I24" s="155"/>
      <c r="J24" s="155"/>
      <c r="K24" s="155"/>
      <c r="L24" s="155"/>
      <c r="M24" s="155"/>
      <c r="N24" s="155"/>
      <c r="O24" s="155"/>
      <c r="P24" s="155"/>
      <c r="Q24" s="155"/>
      <c r="R24" s="155"/>
      <c r="S24" s="155"/>
      <c r="T24" s="158" t="s">
        <v>22</v>
      </c>
      <c r="U24" s="191"/>
      <c r="V24" s="157" t="s">
        <v>21</v>
      </c>
      <c r="W24" s="166"/>
      <c r="X24" s="166"/>
      <c r="Y24" s="166"/>
      <c r="Z24" s="166"/>
      <c r="AA24" s="166"/>
      <c r="AB24" s="166"/>
      <c r="AC24" s="166"/>
      <c r="AD24" s="166"/>
      <c r="AE24" s="166"/>
      <c r="AF24" s="166"/>
      <c r="AG24" s="166"/>
      <c r="AH24" s="166"/>
      <c r="AI24" s="166"/>
      <c r="AJ24" s="166"/>
      <c r="AK24" s="166"/>
      <c r="AL24" s="166"/>
      <c r="AM24" s="166"/>
      <c r="AN24" s="166"/>
      <c r="AO24" s="158" t="s">
        <v>22</v>
      </c>
      <c r="AP24" s="220"/>
      <c r="AQ24" s="220"/>
      <c r="AR24" s="228" t="s">
        <v>359</v>
      </c>
    </row>
    <row r="25" spans="1:44" x14ac:dyDescent="0.25">
      <c r="A25" s="156">
        <v>1</v>
      </c>
      <c r="B25" s="156">
        <f t="shared" ref="B25:Q40" si="0">IF($A25&lt;B$18,0,IF($A25=B$18,B$17,IF($A25&gt;(((B$19-1)*B$20)+B$18),0,IF(ROUND(($A25-B$18)/B$20,0)=ROUND(($A25-B$18)/B$20,1),B$17,0))))</f>
        <v>5000</v>
      </c>
      <c r="C25" s="156">
        <f t="shared" si="0"/>
        <v>25000</v>
      </c>
      <c r="D25" s="156">
        <f t="shared" si="0"/>
        <v>0</v>
      </c>
      <c r="E25" s="156">
        <f t="shared" si="0"/>
        <v>60000</v>
      </c>
      <c r="F25" s="156">
        <f t="shared" si="0"/>
        <v>24000</v>
      </c>
      <c r="G25" s="156">
        <f t="shared" si="0"/>
        <v>0</v>
      </c>
      <c r="H25" s="156">
        <f t="shared" si="0"/>
        <v>1000</v>
      </c>
      <c r="I25" s="156">
        <f t="shared" si="0"/>
        <v>0</v>
      </c>
      <c r="J25" s="156">
        <f t="shared" si="0"/>
        <v>0</v>
      </c>
      <c r="K25" s="156">
        <f t="shared" si="0"/>
        <v>0</v>
      </c>
      <c r="L25" s="156">
        <f t="shared" si="0"/>
        <v>0</v>
      </c>
      <c r="M25" s="156">
        <f t="shared" si="0"/>
        <v>0</v>
      </c>
      <c r="N25" s="156">
        <f t="shared" si="0"/>
        <v>0</v>
      </c>
      <c r="O25" s="156">
        <f t="shared" si="0"/>
        <v>0</v>
      </c>
      <c r="P25" s="156">
        <f t="shared" si="0"/>
        <v>0</v>
      </c>
      <c r="Q25" s="156">
        <f t="shared" si="0"/>
        <v>0</v>
      </c>
      <c r="R25" s="156">
        <f t="shared" ref="L25:S40" si="1">IF($A25&lt;R$18,0,IF($A25=R$18,R$17,IF($A25&gt;(((R$19-1)*R$20)+R$18),0,IF(ROUND(($A25-R$18)/R$20,0)=ROUND(($A25-R$18)/R$20,1),R$17,0))))</f>
        <v>0</v>
      </c>
      <c r="S25" s="156">
        <f t="shared" si="1"/>
        <v>0</v>
      </c>
      <c r="T25" s="159">
        <f>SUM(B25:S25)</f>
        <v>115000</v>
      </c>
      <c r="U25" s="192"/>
      <c r="V25" s="156">
        <v>1</v>
      </c>
      <c r="W25" s="156">
        <f t="shared" ref="W25:AL40" si="2">IF($A25&lt;W$18,0,IF($A25=W$18,W$17,IF($A25&gt;(((W$19-1)*W$20)+W$18),0,IF(ROUND(($A25-W$18)/W$20,0)=ROUND(($A25-W$18)/W$20,1),W$17,0))))</f>
        <v>60000</v>
      </c>
      <c r="X25" s="156">
        <f t="shared" si="2"/>
        <v>72000</v>
      </c>
      <c r="Y25" s="156">
        <f t="shared" si="2"/>
        <v>0</v>
      </c>
      <c r="Z25" s="156">
        <f t="shared" si="2"/>
        <v>240000</v>
      </c>
      <c r="AA25" s="156">
        <f t="shared" si="2"/>
        <v>0</v>
      </c>
      <c r="AB25" s="156">
        <f t="shared" si="2"/>
        <v>0</v>
      </c>
      <c r="AC25" s="156">
        <f t="shared" si="2"/>
        <v>24000</v>
      </c>
      <c r="AD25" s="156">
        <f t="shared" si="2"/>
        <v>0</v>
      </c>
      <c r="AE25" s="156">
        <f t="shared" si="2"/>
        <v>0</v>
      </c>
      <c r="AF25" s="156">
        <f t="shared" si="2"/>
        <v>0</v>
      </c>
      <c r="AG25" s="156">
        <f t="shared" si="2"/>
        <v>0</v>
      </c>
      <c r="AH25" s="156">
        <f t="shared" si="2"/>
        <v>0</v>
      </c>
      <c r="AI25" s="156">
        <f t="shared" si="2"/>
        <v>0</v>
      </c>
      <c r="AJ25" s="156">
        <f t="shared" si="2"/>
        <v>0</v>
      </c>
      <c r="AK25" s="156">
        <f t="shared" si="2"/>
        <v>0</v>
      </c>
      <c r="AL25" s="156">
        <f t="shared" si="2"/>
        <v>0</v>
      </c>
      <c r="AM25" s="156">
        <f t="shared" ref="AG25:AN40" si="3">IF($A25&lt;AM$18,0,IF($A25=AM$18,AM$17,IF($A25&gt;(((AM$19-1)*AM$20)+AM$18),0,IF(ROUND(($A25-AM$18)/AM$20,0)=ROUND(($A25-AM$18)/AM$20,1),AM$17,0))))</f>
        <v>70000</v>
      </c>
      <c r="AN25" s="156">
        <f t="shared" si="3"/>
        <v>28000</v>
      </c>
      <c r="AO25" s="159">
        <f>SUM(W25:AN25)</f>
        <v>494000</v>
      </c>
      <c r="AP25" s="220"/>
      <c r="AQ25" s="220"/>
      <c r="AR25" s="220">
        <f>T25+AO25</f>
        <v>609000</v>
      </c>
    </row>
    <row r="26" spans="1:44" x14ac:dyDescent="0.25">
      <c r="A26" s="156">
        <v>2</v>
      </c>
      <c r="B26" s="156">
        <f t="shared" si="0"/>
        <v>5000</v>
      </c>
      <c r="C26" s="156">
        <f t="shared" si="0"/>
        <v>0</v>
      </c>
      <c r="D26" s="156">
        <f t="shared" si="0"/>
        <v>0</v>
      </c>
      <c r="E26" s="156">
        <f t="shared" si="0"/>
        <v>60000</v>
      </c>
      <c r="F26" s="156">
        <f t="shared" si="0"/>
        <v>24000</v>
      </c>
      <c r="G26" s="156">
        <f t="shared" si="0"/>
        <v>0</v>
      </c>
      <c r="H26" s="156">
        <f t="shared" si="0"/>
        <v>1000</v>
      </c>
      <c r="I26" s="156">
        <f t="shared" si="0"/>
        <v>0</v>
      </c>
      <c r="J26" s="156">
        <f t="shared" si="0"/>
        <v>0</v>
      </c>
      <c r="K26" s="156">
        <f t="shared" si="0"/>
        <v>0</v>
      </c>
      <c r="L26" s="156">
        <f t="shared" si="1"/>
        <v>0</v>
      </c>
      <c r="M26" s="156">
        <f t="shared" si="1"/>
        <v>0</v>
      </c>
      <c r="N26" s="156">
        <f t="shared" si="1"/>
        <v>0</v>
      </c>
      <c r="O26" s="156">
        <f t="shared" si="1"/>
        <v>0</v>
      </c>
      <c r="P26" s="156">
        <f t="shared" si="1"/>
        <v>0</v>
      </c>
      <c r="Q26" s="156">
        <f t="shared" si="1"/>
        <v>0</v>
      </c>
      <c r="R26" s="156">
        <f t="shared" si="1"/>
        <v>0</v>
      </c>
      <c r="S26" s="156">
        <f t="shared" si="1"/>
        <v>0</v>
      </c>
      <c r="T26" s="159">
        <f t="shared" ref="T26:T49" si="4">SUM(B26:S26)</f>
        <v>90000</v>
      </c>
      <c r="U26" s="192"/>
      <c r="V26" s="156">
        <v>2</v>
      </c>
      <c r="W26" s="156">
        <f t="shared" si="2"/>
        <v>60000</v>
      </c>
      <c r="X26" s="156">
        <f t="shared" si="2"/>
        <v>72000</v>
      </c>
      <c r="Y26" s="156">
        <f t="shared" si="2"/>
        <v>0</v>
      </c>
      <c r="Z26" s="156">
        <f t="shared" si="2"/>
        <v>240000</v>
      </c>
      <c r="AA26" s="156">
        <f t="shared" si="2"/>
        <v>0</v>
      </c>
      <c r="AB26" s="156">
        <f t="shared" si="2"/>
        <v>0</v>
      </c>
      <c r="AC26" s="156">
        <f t="shared" si="2"/>
        <v>24000</v>
      </c>
      <c r="AD26" s="156">
        <f t="shared" si="2"/>
        <v>0</v>
      </c>
      <c r="AE26" s="156">
        <f t="shared" si="2"/>
        <v>0</v>
      </c>
      <c r="AF26" s="156">
        <f t="shared" si="2"/>
        <v>0</v>
      </c>
      <c r="AG26" s="156">
        <f t="shared" si="3"/>
        <v>0</v>
      </c>
      <c r="AH26" s="156">
        <f t="shared" si="3"/>
        <v>0</v>
      </c>
      <c r="AI26" s="156">
        <f t="shared" si="3"/>
        <v>0</v>
      </c>
      <c r="AJ26" s="156">
        <f t="shared" si="3"/>
        <v>0</v>
      </c>
      <c r="AK26" s="156">
        <f t="shared" si="3"/>
        <v>0</v>
      </c>
      <c r="AL26" s="156">
        <f t="shared" si="3"/>
        <v>0</v>
      </c>
      <c r="AM26" s="156">
        <f t="shared" si="3"/>
        <v>70000</v>
      </c>
      <c r="AN26" s="156">
        <f t="shared" si="3"/>
        <v>28000</v>
      </c>
      <c r="AO26" s="159">
        <f t="shared" ref="AO26:AO49" si="5">SUM(W26:AN26)</f>
        <v>494000</v>
      </c>
      <c r="AP26" s="220"/>
      <c r="AQ26" s="220"/>
      <c r="AR26" s="220">
        <f t="shared" ref="AR26:AR49" si="6">T26+AO26</f>
        <v>584000</v>
      </c>
    </row>
    <row r="27" spans="1:44" x14ac:dyDescent="0.25">
      <c r="A27" s="156">
        <v>3</v>
      </c>
      <c r="B27" s="156">
        <f t="shared" si="0"/>
        <v>5000</v>
      </c>
      <c r="C27" s="156">
        <f t="shared" si="0"/>
        <v>0</v>
      </c>
      <c r="D27" s="156">
        <f t="shared" si="0"/>
        <v>0</v>
      </c>
      <c r="E27" s="156">
        <f t="shared" si="0"/>
        <v>60000</v>
      </c>
      <c r="F27" s="156">
        <f t="shared" si="0"/>
        <v>24000</v>
      </c>
      <c r="G27" s="156">
        <f t="shared" si="0"/>
        <v>0</v>
      </c>
      <c r="H27" s="156">
        <f t="shared" si="0"/>
        <v>1000</v>
      </c>
      <c r="I27" s="156">
        <f t="shared" si="0"/>
        <v>0</v>
      </c>
      <c r="J27" s="156">
        <f t="shared" si="0"/>
        <v>0</v>
      </c>
      <c r="K27" s="156">
        <f t="shared" si="0"/>
        <v>0</v>
      </c>
      <c r="L27" s="156">
        <f t="shared" si="1"/>
        <v>0</v>
      </c>
      <c r="M27" s="156">
        <f t="shared" si="1"/>
        <v>0</v>
      </c>
      <c r="N27" s="156">
        <f t="shared" si="1"/>
        <v>0</v>
      </c>
      <c r="O27" s="156">
        <f t="shared" si="1"/>
        <v>0</v>
      </c>
      <c r="P27" s="156">
        <f t="shared" si="1"/>
        <v>0</v>
      </c>
      <c r="Q27" s="156">
        <f t="shared" si="1"/>
        <v>0</v>
      </c>
      <c r="R27" s="156">
        <f t="shared" si="1"/>
        <v>0</v>
      </c>
      <c r="S27" s="156">
        <f t="shared" si="1"/>
        <v>0</v>
      </c>
      <c r="T27" s="159">
        <f t="shared" si="4"/>
        <v>90000</v>
      </c>
      <c r="U27" s="192"/>
      <c r="V27" s="156">
        <v>3</v>
      </c>
      <c r="W27" s="156">
        <f t="shared" si="2"/>
        <v>60000</v>
      </c>
      <c r="X27" s="156">
        <f t="shared" si="2"/>
        <v>72000</v>
      </c>
      <c r="Y27" s="156">
        <f t="shared" si="2"/>
        <v>0</v>
      </c>
      <c r="Z27" s="156">
        <f t="shared" si="2"/>
        <v>240000</v>
      </c>
      <c r="AA27" s="156">
        <f t="shared" si="2"/>
        <v>0</v>
      </c>
      <c r="AB27" s="156">
        <f t="shared" si="2"/>
        <v>0</v>
      </c>
      <c r="AC27" s="156">
        <f t="shared" si="2"/>
        <v>24000</v>
      </c>
      <c r="AD27" s="156">
        <f t="shared" si="2"/>
        <v>0</v>
      </c>
      <c r="AE27" s="156">
        <f t="shared" si="2"/>
        <v>0</v>
      </c>
      <c r="AF27" s="156">
        <f t="shared" si="2"/>
        <v>0</v>
      </c>
      <c r="AG27" s="156">
        <f t="shared" si="3"/>
        <v>0</v>
      </c>
      <c r="AH27" s="156">
        <f t="shared" si="3"/>
        <v>0</v>
      </c>
      <c r="AI27" s="156">
        <f t="shared" si="3"/>
        <v>0</v>
      </c>
      <c r="AJ27" s="156">
        <f t="shared" si="3"/>
        <v>0</v>
      </c>
      <c r="AK27" s="156">
        <f t="shared" si="3"/>
        <v>0</v>
      </c>
      <c r="AL27" s="156">
        <f t="shared" si="3"/>
        <v>0</v>
      </c>
      <c r="AM27" s="156">
        <f t="shared" si="3"/>
        <v>70000</v>
      </c>
      <c r="AN27" s="156">
        <f t="shared" si="3"/>
        <v>28000</v>
      </c>
      <c r="AO27" s="159">
        <f t="shared" si="5"/>
        <v>494000</v>
      </c>
      <c r="AP27" s="220"/>
      <c r="AQ27" s="220"/>
      <c r="AR27" s="220">
        <f t="shared" si="6"/>
        <v>584000</v>
      </c>
    </row>
    <row r="28" spans="1:44" x14ac:dyDescent="0.25">
      <c r="A28" s="156">
        <v>4</v>
      </c>
      <c r="B28" s="156">
        <f t="shared" si="0"/>
        <v>5000</v>
      </c>
      <c r="C28" s="156">
        <f t="shared" si="0"/>
        <v>0</v>
      </c>
      <c r="D28" s="156">
        <f t="shared" si="0"/>
        <v>0</v>
      </c>
      <c r="E28" s="156">
        <f t="shared" si="0"/>
        <v>60000</v>
      </c>
      <c r="F28" s="156">
        <f t="shared" si="0"/>
        <v>24000</v>
      </c>
      <c r="G28" s="156">
        <f t="shared" si="0"/>
        <v>0</v>
      </c>
      <c r="H28" s="156">
        <f t="shared" si="0"/>
        <v>1000</v>
      </c>
      <c r="I28" s="156">
        <f t="shared" si="0"/>
        <v>0</v>
      </c>
      <c r="J28" s="156">
        <f t="shared" si="0"/>
        <v>0</v>
      </c>
      <c r="K28" s="156">
        <f t="shared" si="0"/>
        <v>0</v>
      </c>
      <c r="L28" s="156">
        <f t="shared" si="1"/>
        <v>0</v>
      </c>
      <c r="M28" s="156">
        <f t="shared" si="1"/>
        <v>0</v>
      </c>
      <c r="N28" s="156">
        <f t="shared" si="1"/>
        <v>0</v>
      </c>
      <c r="O28" s="156">
        <f t="shared" si="1"/>
        <v>0</v>
      </c>
      <c r="P28" s="156">
        <f t="shared" si="1"/>
        <v>0</v>
      </c>
      <c r="Q28" s="156">
        <f t="shared" si="1"/>
        <v>0</v>
      </c>
      <c r="R28" s="156">
        <f t="shared" si="1"/>
        <v>0</v>
      </c>
      <c r="S28" s="156">
        <f t="shared" si="1"/>
        <v>0</v>
      </c>
      <c r="T28" s="159">
        <f t="shared" si="4"/>
        <v>90000</v>
      </c>
      <c r="U28" s="192"/>
      <c r="V28" s="156">
        <v>4</v>
      </c>
      <c r="W28" s="156">
        <f t="shared" si="2"/>
        <v>60000</v>
      </c>
      <c r="X28" s="156">
        <f t="shared" si="2"/>
        <v>72000</v>
      </c>
      <c r="Y28" s="156">
        <f t="shared" si="2"/>
        <v>0</v>
      </c>
      <c r="Z28" s="156">
        <f t="shared" si="2"/>
        <v>240000</v>
      </c>
      <c r="AA28" s="156">
        <f t="shared" si="2"/>
        <v>0</v>
      </c>
      <c r="AB28" s="156">
        <f t="shared" si="2"/>
        <v>0</v>
      </c>
      <c r="AC28" s="156">
        <f t="shared" si="2"/>
        <v>24000</v>
      </c>
      <c r="AD28" s="156">
        <f t="shared" si="2"/>
        <v>0</v>
      </c>
      <c r="AE28" s="156">
        <f t="shared" si="2"/>
        <v>0</v>
      </c>
      <c r="AF28" s="156">
        <f t="shared" si="2"/>
        <v>0</v>
      </c>
      <c r="AG28" s="156">
        <f t="shared" si="3"/>
        <v>0</v>
      </c>
      <c r="AH28" s="156">
        <f t="shared" si="3"/>
        <v>0</v>
      </c>
      <c r="AI28" s="156">
        <f t="shared" si="3"/>
        <v>0</v>
      </c>
      <c r="AJ28" s="156">
        <f t="shared" si="3"/>
        <v>0</v>
      </c>
      <c r="AK28" s="156">
        <f t="shared" si="3"/>
        <v>0</v>
      </c>
      <c r="AL28" s="156">
        <f t="shared" si="3"/>
        <v>0</v>
      </c>
      <c r="AM28" s="156">
        <f t="shared" si="3"/>
        <v>70000</v>
      </c>
      <c r="AN28" s="156">
        <f t="shared" si="3"/>
        <v>28000</v>
      </c>
      <c r="AO28" s="159">
        <f t="shared" si="5"/>
        <v>494000</v>
      </c>
      <c r="AP28" s="220"/>
      <c r="AQ28" s="220"/>
      <c r="AR28" s="220">
        <f t="shared" si="6"/>
        <v>584000</v>
      </c>
    </row>
    <row r="29" spans="1:44" x14ac:dyDescent="0.25">
      <c r="A29" s="156">
        <v>5</v>
      </c>
      <c r="B29" s="156">
        <f t="shared" si="0"/>
        <v>5000</v>
      </c>
      <c r="C29" s="156">
        <f t="shared" si="0"/>
        <v>0</v>
      </c>
      <c r="D29" s="156">
        <f t="shared" si="0"/>
        <v>0</v>
      </c>
      <c r="E29" s="156">
        <f t="shared" si="0"/>
        <v>60000</v>
      </c>
      <c r="F29" s="156">
        <f t="shared" si="0"/>
        <v>24000</v>
      </c>
      <c r="G29" s="156">
        <f t="shared" si="0"/>
        <v>0</v>
      </c>
      <c r="H29" s="156">
        <f t="shared" si="0"/>
        <v>1000</v>
      </c>
      <c r="I29" s="156">
        <f t="shared" si="0"/>
        <v>0</v>
      </c>
      <c r="J29" s="156">
        <f t="shared" si="0"/>
        <v>0</v>
      </c>
      <c r="K29" s="156">
        <f t="shared" si="0"/>
        <v>0</v>
      </c>
      <c r="L29" s="156">
        <f t="shared" si="1"/>
        <v>0</v>
      </c>
      <c r="M29" s="156">
        <f t="shared" si="1"/>
        <v>0</v>
      </c>
      <c r="N29" s="156">
        <f t="shared" si="1"/>
        <v>0</v>
      </c>
      <c r="O29" s="156">
        <f t="shared" si="1"/>
        <v>0</v>
      </c>
      <c r="P29" s="156">
        <f t="shared" si="1"/>
        <v>0</v>
      </c>
      <c r="Q29" s="156">
        <f t="shared" si="1"/>
        <v>0</v>
      </c>
      <c r="R29" s="156">
        <f t="shared" si="1"/>
        <v>0</v>
      </c>
      <c r="S29" s="156">
        <f t="shared" si="1"/>
        <v>0</v>
      </c>
      <c r="T29" s="159">
        <f t="shared" si="4"/>
        <v>90000</v>
      </c>
      <c r="U29" s="192"/>
      <c r="V29" s="156">
        <v>5</v>
      </c>
      <c r="W29" s="156">
        <f t="shared" si="2"/>
        <v>60000</v>
      </c>
      <c r="X29" s="156">
        <f t="shared" si="2"/>
        <v>72000</v>
      </c>
      <c r="Y29" s="156">
        <f t="shared" si="2"/>
        <v>0</v>
      </c>
      <c r="Z29" s="156">
        <f t="shared" si="2"/>
        <v>240000</v>
      </c>
      <c r="AA29" s="156">
        <f t="shared" si="2"/>
        <v>0</v>
      </c>
      <c r="AB29" s="156">
        <f t="shared" si="2"/>
        <v>0</v>
      </c>
      <c r="AC29" s="156">
        <f t="shared" si="2"/>
        <v>24000</v>
      </c>
      <c r="AD29" s="156">
        <f t="shared" si="2"/>
        <v>0</v>
      </c>
      <c r="AE29" s="156">
        <f t="shared" si="2"/>
        <v>0</v>
      </c>
      <c r="AF29" s="156">
        <f t="shared" si="2"/>
        <v>0</v>
      </c>
      <c r="AG29" s="156">
        <f t="shared" si="2"/>
        <v>0</v>
      </c>
      <c r="AH29" s="156">
        <f t="shared" si="2"/>
        <v>0</v>
      </c>
      <c r="AI29" s="156">
        <f t="shared" si="2"/>
        <v>0</v>
      </c>
      <c r="AJ29" s="156">
        <f t="shared" si="2"/>
        <v>0</v>
      </c>
      <c r="AK29" s="156">
        <f t="shared" si="2"/>
        <v>0</v>
      </c>
      <c r="AL29" s="156">
        <f t="shared" si="2"/>
        <v>0</v>
      </c>
      <c r="AM29" s="156">
        <f t="shared" si="3"/>
        <v>70000</v>
      </c>
      <c r="AN29" s="156">
        <f t="shared" si="3"/>
        <v>28000</v>
      </c>
      <c r="AO29" s="159">
        <f t="shared" si="5"/>
        <v>494000</v>
      </c>
      <c r="AP29" s="220"/>
      <c r="AQ29" s="220"/>
      <c r="AR29" s="220">
        <f t="shared" si="6"/>
        <v>584000</v>
      </c>
    </row>
    <row r="30" spans="1:44" x14ac:dyDescent="0.25">
      <c r="A30" s="156">
        <v>6</v>
      </c>
      <c r="B30" s="156">
        <f t="shared" si="0"/>
        <v>0</v>
      </c>
      <c r="C30" s="156">
        <f t="shared" si="0"/>
        <v>0</v>
      </c>
      <c r="D30" s="156">
        <f t="shared" si="0"/>
        <v>0</v>
      </c>
      <c r="E30" s="156">
        <f t="shared" si="0"/>
        <v>0</v>
      </c>
      <c r="F30" s="156">
        <f t="shared" si="0"/>
        <v>0</v>
      </c>
      <c r="G30" s="156">
        <f t="shared" si="0"/>
        <v>0</v>
      </c>
      <c r="H30" s="156">
        <f t="shared" si="0"/>
        <v>0</v>
      </c>
      <c r="I30" s="156">
        <f t="shared" si="0"/>
        <v>0</v>
      </c>
      <c r="J30" s="156">
        <f t="shared" si="0"/>
        <v>0</v>
      </c>
      <c r="K30" s="156">
        <f t="shared" si="0"/>
        <v>0</v>
      </c>
      <c r="L30" s="156">
        <f t="shared" si="1"/>
        <v>0</v>
      </c>
      <c r="M30" s="156">
        <f t="shared" si="1"/>
        <v>0</v>
      </c>
      <c r="N30" s="156">
        <f t="shared" si="1"/>
        <v>0</v>
      </c>
      <c r="O30" s="156">
        <f t="shared" si="1"/>
        <v>0</v>
      </c>
      <c r="P30" s="156">
        <f t="shared" si="1"/>
        <v>0</v>
      </c>
      <c r="Q30" s="156">
        <f t="shared" si="1"/>
        <v>0</v>
      </c>
      <c r="R30" s="156">
        <f t="shared" si="1"/>
        <v>0</v>
      </c>
      <c r="S30" s="156">
        <f t="shared" si="1"/>
        <v>0</v>
      </c>
      <c r="T30" s="159">
        <f t="shared" si="4"/>
        <v>0</v>
      </c>
      <c r="U30" s="192"/>
      <c r="V30" s="156">
        <v>6</v>
      </c>
      <c r="W30" s="156">
        <f t="shared" si="2"/>
        <v>60000</v>
      </c>
      <c r="X30" s="156">
        <f t="shared" si="2"/>
        <v>72000</v>
      </c>
      <c r="Y30" s="156">
        <f t="shared" si="2"/>
        <v>0</v>
      </c>
      <c r="Z30" s="156">
        <f t="shared" si="2"/>
        <v>240000</v>
      </c>
      <c r="AA30" s="156">
        <f t="shared" si="2"/>
        <v>0</v>
      </c>
      <c r="AB30" s="156">
        <f t="shared" si="2"/>
        <v>0</v>
      </c>
      <c r="AC30" s="156">
        <f t="shared" si="2"/>
        <v>24000</v>
      </c>
      <c r="AD30" s="156">
        <f t="shared" si="2"/>
        <v>0</v>
      </c>
      <c r="AE30" s="156">
        <f t="shared" si="2"/>
        <v>0</v>
      </c>
      <c r="AF30" s="156">
        <f t="shared" si="2"/>
        <v>0</v>
      </c>
      <c r="AG30" s="156">
        <f t="shared" si="2"/>
        <v>0</v>
      </c>
      <c r="AH30" s="156">
        <f t="shared" si="2"/>
        <v>0</v>
      </c>
      <c r="AI30" s="156">
        <f t="shared" si="2"/>
        <v>0</v>
      </c>
      <c r="AJ30" s="156">
        <f t="shared" si="2"/>
        <v>0</v>
      </c>
      <c r="AK30" s="156">
        <f t="shared" si="2"/>
        <v>0</v>
      </c>
      <c r="AL30" s="156">
        <f t="shared" si="2"/>
        <v>0</v>
      </c>
      <c r="AM30" s="156">
        <f t="shared" si="3"/>
        <v>70000</v>
      </c>
      <c r="AN30" s="156">
        <f t="shared" si="3"/>
        <v>28000</v>
      </c>
      <c r="AO30" s="159">
        <f t="shared" si="5"/>
        <v>494000</v>
      </c>
      <c r="AP30" s="220"/>
      <c r="AQ30" s="220"/>
      <c r="AR30" s="220">
        <f t="shared" si="6"/>
        <v>494000</v>
      </c>
    </row>
    <row r="31" spans="1:44" x14ac:dyDescent="0.25">
      <c r="A31" s="156">
        <v>7</v>
      </c>
      <c r="B31" s="156">
        <f t="shared" si="0"/>
        <v>0</v>
      </c>
      <c r="C31" s="156">
        <f t="shared" si="0"/>
        <v>0</v>
      </c>
      <c r="D31" s="156">
        <f t="shared" si="0"/>
        <v>0</v>
      </c>
      <c r="E31" s="156">
        <f t="shared" si="0"/>
        <v>0</v>
      </c>
      <c r="F31" s="156">
        <f t="shared" si="0"/>
        <v>0</v>
      </c>
      <c r="G31" s="156">
        <f t="shared" si="0"/>
        <v>0</v>
      </c>
      <c r="H31" s="156">
        <f t="shared" si="0"/>
        <v>0</v>
      </c>
      <c r="I31" s="156">
        <f t="shared" si="0"/>
        <v>0</v>
      </c>
      <c r="J31" s="156">
        <f t="shared" si="0"/>
        <v>0</v>
      </c>
      <c r="K31" s="156">
        <f t="shared" si="0"/>
        <v>0</v>
      </c>
      <c r="L31" s="156">
        <f t="shared" si="1"/>
        <v>0</v>
      </c>
      <c r="M31" s="156">
        <f t="shared" si="1"/>
        <v>0</v>
      </c>
      <c r="N31" s="156">
        <f t="shared" si="1"/>
        <v>0</v>
      </c>
      <c r="O31" s="156">
        <f t="shared" si="1"/>
        <v>0</v>
      </c>
      <c r="P31" s="156">
        <f t="shared" si="1"/>
        <v>0</v>
      </c>
      <c r="Q31" s="156">
        <f t="shared" si="1"/>
        <v>0</v>
      </c>
      <c r="R31" s="156">
        <f t="shared" si="1"/>
        <v>0</v>
      </c>
      <c r="S31" s="156">
        <f t="shared" si="1"/>
        <v>0</v>
      </c>
      <c r="T31" s="159">
        <f t="shared" si="4"/>
        <v>0</v>
      </c>
      <c r="U31" s="192"/>
      <c r="V31" s="156">
        <v>7</v>
      </c>
      <c r="W31" s="156">
        <f t="shared" si="2"/>
        <v>60000</v>
      </c>
      <c r="X31" s="156">
        <f t="shared" si="2"/>
        <v>72000</v>
      </c>
      <c r="Y31" s="156">
        <f t="shared" si="2"/>
        <v>0</v>
      </c>
      <c r="Z31" s="156">
        <f t="shared" si="2"/>
        <v>240000</v>
      </c>
      <c r="AA31" s="156">
        <f t="shared" si="2"/>
        <v>0</v>
      </c>
      <c r="AB31" s="156">
        <f t="shared" si="2"/>
        <v>0</v>
      </c>
      <c r="AC31" s="156">
        <f t="shared" si="2"/>
        <v>24000</v>
      </c>
      <c r="AD31" s="156">
        <f t="shared" si="2"/>
        <v>0</v>
      </c>
      <c r="AE31" s="156">
        <f t="shared" si="2"/>
        <v>0</v>
      </c>
      <c r="AF31" s="156">
        <f t="shared" si="2"/>
        <v>0</v>
      </c>
      <c r="AG31" s="156">
        <f t="shared" si="2"/>
        <v>0</v>
      </c>
      <c r="AH31" s="156">
        <f t="shared" si="2"/>
        <v>0</v>
      </c>
      <c r="AI31" s="156">
        <f t="shared" si="2"/>
        <v>0</v>
      </c>
      <c r="AJ31" s="156">
        <f t="shared" si="2"/>
        <v>0</v>
      </c>
      <c r="AK31" s="156">
        <f t="shared" si="2"/>
        <v>0</v>
      </c>
      <c r="AL31" s="156">
        <f t="shared" si="2"/>
        <v>0</v>
      </c>
      <c r="AM31" s="156">
        <f t="shared" si="3"/>
        <v>70000</v>
      </c>
      <c r="AN31" s="156">
        <f t="shared" si="3"/>
        <v>28000</v>
      </c>
      <c r="AO31" s="159">
        <f t="shared" si="5"/>
        <v>494000</v>
      </c>
      <c r="AP31" s="220"/>
      <c r="AQ31" s="220"/>
      <c r="AR31" s="220">
        <f t="shared" si="6"/>
        <v>494000</v>
      </c>
    </row>
    <row r="32" spans="1:44" x14ac:dyDescent="0.25">
      <c r="A32" s="156">
        <v>8</v>
      </c>
      <c r="B32" s="156">
        <f t="shared" si="0"/>
        <v>0</v>
      </c>
      <c r="C32" s="156">
        <f t="shared" si="0"/>
        <v>0</v>
      </c>
      <c r="D32" s="156">
        <f t="shared" si="0"/>
        <v>0</v>
      </c>
      <c r="E32" s="156">
        <f t="shared" si="0"/>
        <v>0</v>
      </c>
      <c r="F32" s="156">
        <f t="shared" si="0"/>
        <v>0</v>
      </c>
      <c r="G32" s="156">
        <f t="shared" si="0"/>
        <v>0</v>
      </c>
      <c r="H32" s="156">
        <f t="shared" si="0"/>
        <v>0</v>
      </c>
      <c r="I32" s="156">
        <f t="shared" si="0"/>
        <v>0</v>
      </c>
      <c r="J32" s="156">
        <f t="shared" si="0"/>
        <v>0</v>
      </c>
      <c r="K32" s="156">
        <f t="shared" si="0"/>
        <v>0</v>
      </c>
      <c r="L32" s="156">
        <f t="shared" si="1"/>
        <v>0</v>
      </c>
      <c r="M32" s="156">
        <f t="shared" si="1"/>
        <v>0</v>
      </c>
      <c r="N32" s="156">
        <f t="shared" si="1"/>
        <v>0</v>
      </c>
      <c r="O32" s="156">
        <f t="shared" si="1"/>
        <v>0</v>
      </c>
      <c r="P32" s="156">
        <f t="shared" si="1"/>
        <v>0</v>
      </c>
      <c r="Q32" s="156">
        <f t="shared" si="1"/>
        <v>0</v>
      </c>
      <c r="R32" s="156">
        <f t="shared" si="1"/>
        <v>0</v>
      </c>
      <c r="S32" s="156">
        <f t="shared" si="1"/>
        <v>0</v>
      </c>
      <c r="T32" s="159">
        <f t="shared" si="4"/>
        <v>0</v>
      </c>
      <c r="U32" s="192"/>
      <c r="V32" s="156">
        <v>8</v>
      </c>
      <c r="W32" s="156">
        <f t="shared" si="2"/>
        <v>60000</v>
      </c>
      <c r="X32" s="156">
        <f t="shared" si="2"/>
        <v>72000</v>
      </c>
      <c r="Y32" s="156">
        <f t="shared" si="2"/>
        <v>0</v>
      </c>
      <c r="Z32" s="156">
        <f t="shared" si="2"/>
        <v>240000</v>
      </c>
      <c r="AA32" s="156">
        <f t="shared" si="2"/>
        <v>0</v>
      </c>
      <c r="AB32" s="156">
        <f t="shared" si="2"/>
        <v>0</v>
      </c>
      <c r="AC32" s="156">
        <f t="shared" si="2"/>
        <v>24000</v>
      </c>
      <c r="AD32" s="156">
        <f t="shared" si="2"/>
        <v>0</v>
      </c>
      <c r="AE32" s="156">
        <f t="shared" si="2"/>
        <v>0</v>
      </c>
      <c r="AF32" s="156">
        <f t="shared" si="2"/>
        <v>0</v>
      </c>
      <c r="AG32" s="156">
        <f t="shared" si="2"/>
        <v>0</v>
      </c>
      <c r="AH32" s="156">
        <f t="shared" si="2"/>
        <v>0</v>
      </c>
      <c r="AI32" s="156">
        <f t="shared" si="2"/>
        <v>0</v>
      </c>
      <c r="AJ32" s="156">
        <f t="shared" si="2"/>
        <v>0</v>
      </c>
      <c r="AK32" s="156">
        <f t="shared" si="2"/>
        <v>0</v>
      </c>
      <c r="AL32" s="156">
        <f t="shared" si="2"/>
        <v>0</v>
      </c>
      <c r="AM32" s="156">
        <f t="shared" si="3"/>
        <v>70000</v>
      </c>
      <c r="AN32" s="156">
        <f t="shared" si="3"/>
        <v>28000</v>
      </c>
      <c r="AO32" s="159">
        <f t="shared" si="5"/>
        <v>494000</v>
      </c>
      <c r="AP32" s="220"/>
      <c r="AQ32" s="220"/>
      <c r="AR32" s="220">
        <f t="shared" si="6"/>
        <v>494000</v>
      </c>
    </row>
    <row r="33" spans="1:44" x14ac:dyDescent="0.25">
      <c r="A33" s="156">
        <v>9</v>
      </c>
      <c r="B33" s="156">
        <f t="shared" si="0"/>
        <v>0</v>
      </c>
      <c r="C33" s="156">
        <f t="shared" si="0"/>
        <v>0</v>
      </c>
      <c r="D33" s="156">
        <f t="shared" si="0"/>
        <v>0</v>
      </c>
      <c r="E33" s="156">
        <f t="shared" si="0"/>
        <v>0</v>
      </c>
      <c r="F33" s="156">
        <f t="shared" si="0"/>
        <v>0</v>
      </c>
      <c r="G33" s="156">
        <f t="shared" si="0"/>
        <v>0</v>
      </c>
      <c r="H33" s="156">
        <f t="shared" si="0"/>
        <v>0</v>
      </c>
      <c r="I33" s="156">
        <f t="shared" si="0"/>
        <v>0</v>
      </c>
      <c r="J33" s="156">
        <f t="shared" si="0"/>
        <v>0</v>
      </c>
      <c r="K33" s="156">
        <f t="shared" si="0"/>
        <v>0</v>
      </c>
      <c r="L33" s="156">
        <f t="shared" si="1"/>
        <v>0</v>
      </c>
      <c r="M33" s="156">
        <f t="shared" si="1"/>
        <v>0</v>
      </c>
      <c r="N33" s="156">
        <f t="shared" si="1"/>
        <v>0</v>
      </c>
      <c r="O33" s="156">
        <f t="shared" si="1"/>
        <v>0</v>
      </c>
      <c r="P33" s="156">
        <f t="shared" si="1"/>
        <v>0</v>
      </c>
      <c r="Q33" s="156">
        <f t="shared" si="1"/>
        <v>0</v>
      </c>
      <c r="R33" s="156">
        <f t="shared" si="1"/>
        <v>0</v>
      </c>
      <c r="S33" s="156">
        <f t="shared" si="1"/>
        <v>0</v>
      </c>
      <c r="T33" s="159">
        <f t="shared" si="4"/>
        <v>0</v>
      </c>
      <c r="U33" s="192"/>
      <c r="V33" s="156">
        <v>9</v>
      </c>
      <c r="W33" s="156">
        <f t="shared" si="2"/>
        <v>60000</v>
      </c>
      <c r="X33" s="156">
        <f t="shared" si="2"/>
        <v>72000</v>
      </c>
      <c r="Y33" s="156">
        <f t="shared" si="2"/>
        <v>0</v>
      </c>
      <c r="Z33" s="156">
        <f t="shared" si="2"/>
        <v>240000</v>
      </c>
      <c r="AA33" s="156">
        <f t="shared" si="2"/>
        <v>0</v>
      </c>
      <c r="AB33" s="156">
        <f t="shared" si="2"/>
        <v>0</v>
      </c>
      <c r="AC33" s="156">
        <f t="shared" si="2"/>
        <v>24000</v>
      </c>
      <c r="AD33" s="156">
        <f t="shared" si="2"/>
        <v>0</v>
      </c>
      <c r="AE33" s="156">
        <f t="shared" si="2"/>
        <v>0</v>
      </c>
      <c r="AF33" s="156">
        <f t="shared" si="2"/>
        <v>0</v>
      </c>
      <c r="AG33" s="156">
        <f t="shared" si="2"/>
        <v>0</v>
      </c>
      <c r="AH33" s="156">
        <f t="shared" si="2"/>
        <v>0</v>
      </c>
      <c r="AI33" s="156">
        <f t="shared" si="2"/>
        <v>0</v>
      </c>
      <c r="AJ33" s="156">
        <f t="shared" si="2"/>
        <v>0</v>
      </c>
      <c r="AK33" s="156">
        <f t="shared" si="2"/>
        <v>0</v>
      </c>
      <c r="AL33" s="156">
        <f t="shared" si="2"/>
        <v>0</v>
      </c>
      <c r="AM33" s="156">
        <f t="shared" si="3"/>
        <v>70000</v>
      </c>
      <c r="AN33" s="156">
        <f t="shared" si="3"/>
        <v>28000</v>
      </c>
      <c r="AO33" s="159">
        <f t="shared" si="5"/>
        <v>494000</v>
      </c>
      <c r="AP33" s="220"/>
      <c r="AQ33" s="220"/>
      <c r="AR33" s="220">
        <f t="shared" si="6"/>
        <v>494000</v>
      </c>
    </row>
    <row r="34" spans="1:44" x14ac:dyDescent="0.25">
      <c r="A34" s="156">
        <v>10</v>
      </c>
      <c r="B34" s="156">
        <f t="shared" si="0"/>
        <v>0</v>
      </c>
      <c r="C34" s="156">
        <f t="shared" si="0"/>
        <v>0</v>
      </c>
      <c r="D34" s="156">
        <f t="shared" si="0"/>
        <v>0</v>
      </c>
      <c r="E34" s="156">
        <f t="shared" si="0"/>
        <v>0</v>
      </c>
      <c r="F34" s="156">
        <f t="shared" si="0"/>
        <v>0</v>
      </c>
      <c r="G34" s="156">
        <f t="shared" si="0"/>
        <v>0</v>
      </c>
      <c r="H34" s="156">
        <f t="shared" si="0"/>
        <v>0</v>
      </c>
      <c r="I34" s="156">
        <f t="shared" si="0"/>
        <v>0</v>
      </c>
      <c r="J34" s="156">
        <f t="shared" si="0"/>
        <v>0</v>
      </c>
      <c r="K34" s="156">
        <f t="shared" si="0"/>
        <v>0</v>
      </c>
      <c r="L34" s="156">
        <f t="shared" si="1"/>
        <v>0</v>
      </c>
      <c r="M34" s="156">
        <f t="shared" si="1"/>
        <v>0</v>
      </c>
      <c r="N34" s="156">
        <f t="shared" si="1"/>
        <v>0</v>
      </c>
      <c r="O34" s="156">
        <f t="shared" si="1"/>
        <v>0</v>
      </c>
      <c r="P34" s="156">
        <f t="shared" si="1"/>
        <v>0</v>
      </c>
      <c r="Q34" s="156">
        <f t="shared" si="1"/>
        <v>0</v>
      </c>
      <c r="R34" s="156">
        <f t="shared" si="1"/>
        <v>0</v>
      </c>
      <c r="S34" s="156">
        <f t="shared" si="1"/>
        <v>0</v>
      </c>
      <c r="T34" s="159">
        <f t="shared" si="4"/>
        <v>0</v>
      </c>
      <c r="U34" s="192"/>
      <c r="V34" s="156">
        <v>10</v>
      </c>
      <c r="W34" s="156">
        <f t="shared" si="2"/>
        <v>60000</v>
      </c>
      <c r="X34" s="156">
        <f t="shared" si="2"/>
        <v>72000</v>
      </c>
      <c r="Y34" s="156">
        <f t="shared" si="2"/>
        <v>0</v>
      </c>
      <c r="Z34" s="156">
        <f t="shared" si="2"/>
        <v>240000</v>
      </c>
      <c r="AA34" s="156">
        <f t="shared" si="2"/>
        <v>0</v>
      </c>
      <c r="AB34" s="156">
        <f t="shared" si="2"/>
        <v>0</v>
      </c>
      <c r="AC34" s="156">
        <f t="shared" si="2"/>
        <v>24000</v>
      </c>
      <c r="AD34" s="156">
        <f t="shared" si="2"/>
        <v>0</v>
      </c>
      <c r="AE34" s="156">
        <f t="shared" si="2"/>
        <v>0</v>
      </c>
      <c r="AF34" s="156">
        <f t="shared" si="2"/>
        <v>0</v>
      </c>
      <c r="AG34" s="156">
        <f t="shared" si="2"/>
        <v>0</v>
      </c>
      <c r="AH34" s="156">
        <f t="shared" si="2"/>
        <v>0</v>
      </c>
      <c r="AI34" s="156">
        <f t="shared" si="2"/>
        <v>0</v>
      </c>
      <c r="AJ34" s="156">
        <f t="shared" si="2"/>
        <v>0</v>
      </c>
      <c r="AK34" s="156">
        <f t="shared" si="2"/>
        <v>0</v>
      </c>
      <c r="AL34" s="156">
        <f t="shared" si="2"/>
        <v>0</v>
      </c>
      <c r="AM34" s="156">
        <f t="shared" si="3"/>
        <v>70000</v>
      </c>
      <c r="AN34" s="156">
        <f t="shared" si="3"/>
        <v>28000</v>
      </c>
      <c r="AO34" s="159">
        <f t="shared" si="5"/>
        <v>494000</v>
      </c>
      <c r="AP34" s="220"/>
      <c r="AQ34" s="220"/>
      <c r="AR34" s="220">
        <f t="shared" si="6"/>
        <v>494000</v>
      </c>
    </row>
    <row r="35" spans="1:44" x14ac:dyDescent="0.25">
      <c r="A35" s="156">
        <v>11</v>
      </c>
      <c r="B35" s="156">
        <f t="shared" si="0"/>
        <v>0</v>
      </c>
      <c r="C35" s="156">
        <f t="shared" si="0"/>
        <v>0</v>
      </c>
      <c r="D35" s="156">
        <f t="shared" si="0"/>
        <v>0</v>
      </c>
      <c r="E35" s="156">
        <f t="shared" si="0"/>
        <v>0</v>
      </c>
      <c r="F35" s="156">
        <f t="shared" si="0"/>
        <v>0</v>
      </c>
      <c r="G35" s="156">
        <f t="shared" si="0"/>
        <v>0</v>
      </c>
      <c r="H35" s="156">
        <f t="shared" si="0"/>
        <v>0</v>
      </c>
      <c r="I35" s="156">
        <f t="shared" si="0"/>
        <v>0</v>
      </c>
      <c r="J35" s="156">
        <f t="shared" si="0"/>
        <v>0</v>
      </c>
      <c r="K35" s="156">
        <f t="shared" si="0"/>
        <v>0</v>
      </c>
      <c r="L35" s="156">
        <f t="shared" si="1"/>
        <v>0</v>
      </c>
      <c r="M35" s="156">
        <f t="shared" si="1"/>
        <v>0</v>
      </c>
      <c r="N35" s="156">
        <f t="shared" si="1"/>
        <v>0</v>
      </c>
      <c r="O35" s="156">
        <f t="shared" si="1"/>
        <v>0</v>
      </c>
      <c r="P35" s="156">
        <f t="shared" si="1"/>
        <v>0</v>
      </c>
      <c r="Q35" s="156">
        <f t="shared" si="1"/>
        <v>0</v>
      </c>
      <c r="R35" s="156">
        <f t="shared" si="1"/>
        <v>0</v>
      </c>
      <c r="S35" s="156">
        <f t="shared" si="1"/>
        <v>0</v>
      </c>
      <c r="T35" s="159">
        <f t="shared" si="4"/>
        <v>0</v>
      </c>
      <c r="U35" s="192"/>
      <c r="V35" s="156">
        <v>11</v>
      </c>
      <c r="W35" s="156">
        <f t="shared" si="2"/>
        <v>0</v>
      </c>
      <c r="X35" s="156">
        <f t="shared" si="2"/>
        <v>72000</v>
      </c>
      <c r="Y35" s="156">
        <f t="shared" si="2"/>
        <v>0</v>
      </c>
      <c r="Z35" s="156">
        <f t="shared" si="2"/>
        <v>240000</v>
      </c>
      <c r="AA35" s="156">
        <f t="shared" si="2"/>
        <v>0</v>
      </c>
      <c r="AB35" s="156">
        <f t="shared" si="2"/>
        <v>0</v>
      </c>
      <c r="AC35" s="156">
        <f t="shared" si="2"/>
        <v>24000</v>
      </c>
      <c r="AD35" s="156">
        <f t="shared" si="2"/>
        <v>0</v>
      </c>
      <c r="AE35" s="156">
        <f t="shared" si="2"/>
        <v>0</v>
      </c>
      <c r="AF35" s="156">
        <f t="shared" si="2"/>
        <v>0</v>
      </c>
      <c r="AG35" s="156">
        <f t="shared" si="2"/>
        <v>0</v>
      </c>
      <c r="AH35" s="156">
        <f t="shared" si="2"/>
        <v>0</v>
      </c>
      <c r="AI35" s="156">
        <f t="shared" si="2"/>
        <v>0</v>
      </c>
      <c r="AJ35" s="156">
        <f t="shared" si="2"/>
        <v>0</v>
      </c>
      <c r="AK35" s="156">
        <f t="shared" si="2"/>
        <v>0</v>
      </c>
      <c r="AL35" s="156">
        <f t="shared" si="2"/>
        <v>0</v>
      </c>
      <c r="AM35" s="156">
        <f t="shared" si="3"/>
        <v>70000</v>
      </c>
      <c r="AN35" s="156">
        <f t="shared" si="3"/>
        <v>28000</v>
      </c>
      <c r="AO35" s="159">
        <f t="shared" si="5"/>
        <v>434000</v>
      </c>
      <c r="AP35" s="220"/>
      <c r="AQ35" s="220"/>
      <c r="AR35" s="220">
        <f t="shared" si="6"/>
        <v>434000</v>
      </c>
    </row>
    <row r="36" spans="1:44" x14ac:dyDescent="0.25">
      <c r="A36" s="156">
        <v>12</v>
      </c>
      <c r="B36" s="156">
        <f t="shared" si="0"/>
        <v>0</v>
      </c>
      <c r="C36" s="156">
        <f t="shared" si="0"/>
        <v>0</v>
      </c>
      <c r="D36" s="156">
        <f t="shared" si="0"/>
        <v>0</v>
      </c>
      <c r="E36" s="156">
        <f t="shared" si="0"/>
        <v>0</v>
      </c>
      <c r="F36" s="156">
        <f t="shared" si="0"/>
        <v>0</v>
      </c>
      <c r="G36" s="156">
        <f t="shared" si="0"/>
        <v>0</v>
      </c>
      <c r="H36" s="156">
        <f t="shared" si="0"/>
        <v>0</v>
      </c>
      <c r="I36" s="156">
        <f t="shared" si="0"/>
        <v>0</v>
      </c>
      <c r="J36" s="156">
        <f t="shared" si="0"/>
        <v>0</v>
      </c>
      <c r="K36" s="156">
        <f t="shared" si="0"/>
        <v>0</v>
      </c>
      <c r="L36" s="156">
        <f t="shared" si="1"/>
        <v>0</v>
      </c>
      <c r="M36" s="156">
        <f t="shared" si="1"/>
        <v>0</v>
      </c>
      <c r="N36" s="156">
        <f t="shared" si="1"/>
        <v>0</v>
      </c>
      <c r="O36" s="156">
        <f t="shared" si="1"/>
        <v>0</v>
      </c>
      <c r="P36" s="156">
        <f t="shared" si="1"/>
        <v>0</v>
      </c>
      <c r="Q36" s="156">
        <f t="shared" si="1"/>
        <v>0</v>
      </c>
      <c r="R36" s="156">
        <f t="shared" si="1"/>
        <v>0</v>
      </c>
      <c r="S36" s="156">
        <f t="shared" si="1"/>
        <v>0</v>
      </c>
      <c r="T36" s="159">
        <f t="shared" si="4"/>
        <v>0</v>
      </c>
      <c r="U36" s="192"/>
      <c r="V36" s="156">
        <v>12</v>
      </c>
      <c r="W36" s="156">
        <f t="shared" si="2"/>
        <v>0</v>
      </c>
      <c r="X36" s="156">
        <f t="shared" si="2"/>
        <v>72000</v>
      </c>
      <c r="Y36" s="156">
        <f t="shared" si="2"/>
        <v>0</v>
      </c>
      <c r="Z36" s="156">
        <f t="shared" si="2"/>
        <v>240000</v>
      </c>
      <c r="AA36" s="156">
        <f t="shared" si="2"/>
        <v>0</v>
      </c>
      <c r="AB36" s="156">
        <f t="shared" si="2"/>
        <v>0</v>
      </c>
      <c r="AC36" s="156">
        <f t="shared" si="2"/>
        <v>24000</v>
      </c>
      <c r="AD36" s="156">
        <f t="shared" si="2"/>
        <v>0</v>
      </c>
      <c r="AE36" s="156">
        <f t="shared" si="2"/>
        <v>0</v>
      </c>
      <c r="AF36" s="156">
        <f t="shared" si="2"/>
        <v>0</v>
      </c>
      <c r="AG36" s="156">
        <f t="shared" si="2"/>
        <v>0</v>
      </c>
      <c r="AH36" s="156">
        <f t="shared" si="2"/>
        <v>0</v>
      </c>
      <c r="AI36" s="156">
        <f t="shared" si="2"/>
        <v>0</v>
      </c>
      <c r="AJ36" s="156">
        <f t="shared" si="2"/>
        <v>0</v>
      </c>
      <c r="AK36" s="156">
        <f t="shared" si="2"/>
        <v>0</v>
      </c>
      <c r="AL36" s="156">
        <f t="shared" si="2"/>
        <v>0</v>
      </c>
      <c r="AM36" s="156">
        <f t="shared" si="3"/>
        <v>70000</v>
      </c>
      <c r="AN36" s="156">
        <f t="shared" si="3"/>
        <v>28000</v>
      </c>
      <c r="AO36" s="159">
        <f t="shared" si="5"/>
        <v>434000</v>
      </c>
      <c r="AP36" s="220"/>
      <c r="AQ36" s="220"/>
      <c r="AR36" s="220">
        <f t="shared" si="6"/>
        <v>434000</v>
      </c>
    </row>
    <row r="37" spans="1:44" x14ac:dyDescent="0.25">
      <c r="A37" s="156">
        <v>13</v>
      </c>
      <c r="B37" s="156">
        <f t="shared" si="0"/>
        <v>0</v>
      </c>
      <c r="C37" s="156">
        <f t="shared" si="0"/>
        <v>0</v>
      </c>
      <c r="D37" s="156">
        <f t="shared" si="0"/>
        <v>0</v>
      </c>
      <c r="E37" s="156">
        <f t="shared" si="0"/>
        <v>0</v>
      </c>
      <c r="F37" s="156">
        <f t="shared" si="0"/>
        <v>0</v>
      </c>
      <c r="G37" s="156">
        <f t="shared" si="0"/>
        <v>0</v>
      </c>
      <c r="H37" s="156">
        <f t="shared" si="0"/>
        <v>0</v>
      </c>
      <c r="I37" s="156">
        <f t="shared" si="0"/>
        <v>0</v>
      </c>
      <c r="J37" s="156">
        <f t="shared" si="0"/>
        <v>0</v>
      </c>
      <c r="K37" s="156">
        <f t="shared" si="0"/>
        <v>0</v>
      </c>
      <c r="L37" s="156">
        <f t="shared" si="1"/>
        <v>0</v>
      </c>
      <c r="M37" s="156">
        <f t="shared" si="1"/>
        <v>0</v>
      </c>
      <c r="N37" s="156">
        <f t="shared" si="1"/>
        <v>0</v>
      </c>
      <c r="O37" s="156">
        <f t="shared" si="1"/>
        <v>0</v>
      </c>
      <c r="P37" s="156">
        <f t="shared" si="1"/>
        <v>0</v>
      </c>
      <c r="Q37" s="156">
        <f t="shared" si="1"/>
        <v>0</v>
      </c>
      <c r="R37" s="156">
        <f t="shared" si="1"/>
        <v>0</v>
      </c>
      <c r="S37" s="156">
        <f t="shared" si="1"/>
        <v>0</v>
      </c>
      <c r="T37" s="159">
        <f t="shared" si="4"/>
        <v>0</v>
      </c>
      <c r="U37" s="192"/>
      <c r="V37" s="156">
        <v>13</v>
      </c>
      <c r="W37" s="156">
        <f t="shared" si="2"/>
        <v>0</v>
      </c>
      <c r="X37" s="156">
        <f t="shared" si="2"/>
        <v>72000</v>
      </c>
      <c r="Y37" s="156">
        <f t="shared" si="2"/>
        <v>0</v>
      </c>
      <c r="Z37" s="156">
        <f t="shared" si="2"/>
        <v>240000</v>
      </c>
      <c r="AA37" s="156">
        <f t="shared" si="2"/>
        <v>0</v>
      </c>
      <c r="AB37" s="156">
        <f t="shared" si="2"/>
        <v>0</v>
      </c>
      <c r="AC37" s="156">
        <f t="shared" si="2"/>
        <v>24000</v>
      </c>
      <c r="AD37" s="156">
        <f t="shared" si="2"/>
        <v>0</v>
      </c>
      <c r="AE37" s="156">
        <f t="shared" si="2"/>
        <v>0</v>
      </c>
      <c r="AF37" s="156">
        <f t="shared" si="2"/>
        <v>0</v>
      </c>
      <c r="AG37" s="156">
        <f t="shared" si="2"/>
        <v>0</v>
      </c>
      <c r="AH37" s="156">
        <f t="shared" si="2"/>
        <v>0</v>
      </c>
      <c r="AI37" s="156">
        <f t="shared" si="2"/>
        <v>0</v>
      </c>
      <c r="AJ37" s="156">
        <f t="shared" si="2"/>
        <v>0</v>
      </c>
      <c r="AK37" s="156">
        <f t="shared" si="2"/>
        <v>0</v>
      </c>
      <c r="AL37" s="156">
        <f t="shared" si="3"/>
        <v>0</v>
      </c>
      <c r="AM37" s="156">
        <f t="shared" si="3"/>
        <v>70000</v>
      </c>
      <c r="AN37" s="156">
        <f t="shared" si="3"/>
        <v>28000</v>
      </c>
      <c r="AO37" s="159">
        <f t="shared" si="5"/>
        <v>434000</v>
      </c>
      <c r="AP37" s="220"/>
      <c r="AQ37" s="220"/>
      <c r="AR37" s="220">
        <f t="shared" si="6"/>
        <v>434000</v>
      </c>
    </row>
    <row r="38" spans="1:44" x14ac:dyDescent="0.25">
      <c r="A38" s="156">
        <v>14</v>
      </c>
      <c r="B38" s="156">
        <f t="shared" si="0"/>
        <v>0</v>
      </c>
      <c r="C38" s="156">
        <f t="shared" si="0"/>
        <v>0</v>
      </c>
      <c r="D38" s="156">
        <f t="shared" si="0"/>
        <v>0</v>
      </c>
      <c r="E38" s="156">
        <f t="shared" si="0"/>
        <v>0</v>
      </c>
      <c r="F38" s="156">
        <f t="shared" si="0"/>
        <v>0</v>
      </c>
      <c r="G38" s="156">
        <f t="shared" si="0"/>
        <v>0</v>
      </c>
      <c r="H38" s="156">
        <f t="shared" si="0"/>
        <v>0</v>
      </c>
      <c r="I38" s="156">
        <f t="shared" si="0"/>
        <v>0</v>
      </c>
      <c r="J38" s="156">
        <f t="shared" si="0"/>
        <v>0</v>
      </c>
      <c r="K38" s="156">
        <f t="shared" si="0"/>
        <v>0</v>
      </c>
      <c r="L38" s="156">
        <f t="shared" si="1"/>
        <v>0</v>
      </c>
      <c r="M38" s="156">
        <f t="shared" si="1"/>
        <v>0</v>
      </c>
      <c r="N38" s="156">
        <f t="shared" si="1"/>
        <v>0</v>
      </c>
      <c r="O38" s="156">
        <f t="shared" si="1"/>
        <v>0</v>
      </c>
      <c r="P38" s="156">
        <f t="shared" si="1"/>
        <v>0</v>
      </c>
      <c r="Q38" s="156">
        <f t="shared" si="1"/>
        <v>0</v>
      </c>
      <c r="R38" s="156">
        <f t="shared" si="1"/>
        <v>0</v>
      </c>
      <c r="S38" s="156">
        <f t="shared" si="1"/>
        <v>0</v>
      </c>
      <c r="T38" s="159">
        <f t="shared" si="4"/>
        <v>0</v>
      </c>
      <c r="U38" s="192"/>
      <c r="V38" s="156">
        <v>14</v>
      </c>
      <c r="W38" s="156">
        <f t="shared" si="2"/>
        <v>0</v>
      </c>
      <c r="X38" s="156">
        <f t="shared" si="2"/>
        <v>72000</v>
      </c>
      <c r="Y38" s="156">
        <f t="shared" si="2"/>
        <v>0</v>
      </c>
      <c r="Z38" s="156">
        <f t="shared" si="2"/>
        <v>240000</v>
      </c>
      <c r="AA38" s="156">
        <f t="shared" si="2"/>
        <v>0</v>
      </c>
      <c r="AB38" s="156">
        <f t="shared" si="2"/>
        <v>0</v>
      </c>
      <c r="AC38" s="156">
        <f t="shared" si="2"/>
        <v>24000</v>
      </c>
      <c r="AD38" s="156">
        <f t="shared" si="2"/>
        <v>0</v>
      </c>
      <c r="AE38" s="156">
        <f t="shared" si="2"/>
        <v>0</v>
      </c>
      <c r="AF38" s="156">
        <f t="shared" si="2"/>
        <v>0</v>
      </c>
      <c r="AG38" s="156">
        <f t="shared" si="2"/>
        <v>0</v>
      </c>
      <c r="AH38" s="156">
        <f t="shared" si="2"/>
        <v>0</v>
      </c>
      <c r="AI38" s="156">
        <f t="shared" si="2"/>
        <v>0</v>
      </c>
      <c r="AJ38" s="156">
        <f t="shared" si="2"/>
        <v>0</v>
      </c>
      <c r="AK38" s="156">
        <f t="shared" si="2"/>
        <v>0</v>
      </c>
      <c r="AL38" s="156">
        <f t="shared" si="3"/>
        <v>0</v>
      </c>
      <c r="AM38" s="156">
        <f t="shared" si="3"/>
        <v>70000</v>
      </c>
      <c r="AN38" s="156">
        <f t="shared" si="3"/>
        <v>28000</v>
      </c>
      <c r="AO38" s="159">
        <f t="shared" si="5"/>
        <v>434000</v>
      </c>
      <c r="AP38" s="220"/>
      <c r="AQ38" s="220"/>
      <c r="AR38" s="220">
        <f t="shared" si="6"/>
        <v>434000</v>
      </c>
    </row>
    <row r="39" spans="1:44" x14ac:dyDescent="0.25">
      <c r="A39" s="156">
        <v>15</v>
      </c>
      <c r="B39" s="156">
        <f t="shared" si="0"/>
        <v>0</v>
      </c>
      <c r="C39" s="156">
        <f t="shared" si="0"/>
        <v>0</v>
      </c>
      <c r="D39" s="156">
        <f t="shared" si="0"/>
        <v>0</v>
      </c>
      <c r="E39" s="156">
        <f t="shared" si="0"/>
        <v>0</v>
      </c>
      <c r="F39" s="156">
        <f t="shared" si="0"/>
        <v>0</v>
      </c>
      <c r="G39" s="156">
        <f t="shared" si="0"/>
        <v>0</v>
      </c>
      <c r="H39" s="156">
        <f t="shared" si="0"/>
        <v>0</v>
      </c>
      <c r="I39" s="156">
        <f t="shared" si="0"/>
        <v>0</v>
      </c>
      <c r="J39" s="156">
        <f t="shared" si="0"/>
        <v>0</v>
      </c>
      <c r="K39" s="156">
        <f t="shared" si="0"/>
        <v>0</v>
      </c>
      <c r="L39" s="156">
        <f t="shared" si="1"/>
        <v>0</v>
      </c>
      <c r="M39" s="156">
        <f t="shared" si="1"/>
        <v>0</v>
      </c>
      <c r="N39" s="156">
        <f t="shared" si="1"/>
        <v>0</v>
      </c>
      <c r="O39" s="156">
        <f t="shared" si="1"/>
        <v>0</v>
      </c>
      <c r="P39" s="156">
        <f t="shared" si="1"/>
        <v>0</v>
      </c>
      <c r="Q39" s="156">
        <f t="shared" si="1"/>
        <v>0</v>
      </c>
      <c r="R39" s="156">
        <f t="shared" si="1"/>
        <v>0</v>
      </c>
      <c r="S39" s="156">
        <f t="shared" si="1"/>
        <v>0</v>
      </c>
      <c r="T39" s="159">
        <f t="shared" si="4"/>
        <v>0</v>
      </c>
      <c r="U39" s="192"/>
      <c r="V39" s="156">
        <v>15</v>
      </c>
      <c r="W39" s="156">
        <f t="shared" si="2"/>
        <v>0</v>
      </c>
      <c r="X39" s="156">
        <f t="shared" si="2"/>
        <v>72000</v>
      </c>
      <c r="Y39" s="156">
        <f t="shared" si="2"/>
        <v>0</v>
      </c>
      <c r="Z39" s="156">
        <f t="shared" si="2"/>
        <v>240000</v>
      </c>
      <c r="AA39" s="156">
        <f t="shared" si="2"/>
        <v>0</v>
      </c>
      <c r="AB39" s="156">
        <f t="shared" si="2"/>
        <v>0</v>
      </c>
      <c r="AC39" s="156">
        <f t="shared" si="2"/>
        <v>24000</v>
      </c>
      <c r="AD39" s="156">
        <f t="shared" si="2"/>
        <v>0</v>
      </c>
      <c r="AE39" s="156">
        <f t="shared" si="2"/>
        <v>0</v>
      </c>
      <c r="AF39" s="156">
        <f t="shared" si="2"/>
        <v>0</v>
      </c>
      <c r="AG39" s="156">
        <f t="shared" si="2"/>
        <v>0</v>
      </c>
      <c r="AH39" s="156">
        <f t="shared" si="2"/>
        <v>0</v>
      </c>
      <c r="AI39" s="156">
        <f t="shared" si="2"/>
        <v>0</v>
      </c>
      <c r="AJ39" s="156">
        <f t="shared" si="2"/>
        <v>0</v>
      </c>
      <c r="AK39" s="156">
        <f t="shared" si="2"/>
        <v>0</v>
      </c>
      <c r="AL39" s="156">
        <f t="shared" si="3"/>
        <v>0</v>
      </c>
      <c r="AM39" s="156">
        <f t="shared" si="3"/>
        <v>70000</v>
      </c>
      <c r="AN39" s="156">
        <f t="shared" si="3"/>
        <v>28000</v>
      </c>
      <c r="AO39" s="159">
        <f t="shared" si="5"/>
        <v>434000</v>
      </c>
      <c r="AP39" s="220"/>
      <c r="AQ39" s="220"/>
      <c r="AR39" s="220">
        <f t="shared" si="6"/>
        <v>434000</v>
      </c>
    </row>
    <row r="40" spans="1:44" x14ac:dyDescent="0.25">
      <c r="A40" s="156">
        <v>16</v>
      </c>
      <c r="B40" s="156">
        <f t="shared" si="0"/>
        <v>0</v>
      </c>
      <c r="C40" s="156">
        <f t="shared" si="0"/>
        <v>0</v>
      </c>
      <c r="D40" s="156">
        <f t="shared" si="0"/>
        <v>0</v>
      </c>
      <c r="E40" s="156">
        <f t="shared" si="0"/>
        <v>0</v>
      </c>
      <c r="F40" s="156">
        <f t="shared" si="0"/>
        <v>0</v>
      </c>
      <c r="G40" s="156">
        <f t="shared" si="0"/>
        <v>0</v>
      </c>
      <c r="H40" s="156">
        <f t="shared" si="0"/>
        <v>0</v>
      </c>
      <c r="I40" s="156">
        <f t="shared" si="0"/>
        <v>0</v>
      </c>
      <c r="J40" s="156">
        <f t="shared" si="0"/>
        <v>0</v>
      </c>
      <c r="K40" s="156">
        <f t="shared" si="0"/>
        <v>0</v>
      </c>
      <c r="L40" s="156">
        <f t="shared" si="1"/>
        <v>0</v>
      </c>
      <c r="M40" s="156">
        <f t="shared" si="1"/>
        <v>0</v>
      </c>
      <c r="N40" s="156">
        <f t="shared" si="1"/>
        <v>0</v>
      </c>
      <c r="O40" s="156">
        <f t="shared" si="1"/>
        <v>0</v>
      </c>
      <c r="P40" s="156">
        <f t="shared" si="1"/>
        <v>0</v>
      </c>
      <c r="Q40" s="156">
        <f t="shared" si="1"/>
        <v>0</v>
      </c>
      <c r="R40" s="156">
        <f t="shared" si="1"/>
        <v>0</v>
      </c>
      <c r="S40" s="156">
        <f t="shared" si="1"/>
        <v>0</v>
      </c>
      <c r="T40" s="159">
        <f t="shared" si="4"/>
        <v>0</v>
      </c>
      <c r="U40" s="192"/>
      <c r="V40" s="156">
        <v>16</v>
      </c>
      <c r="W40" s="156">
        <f t="shared" si="2"/>
        <v>0</v>
      </c>
      <c r="X40" s="156">
        <f t="shared" si="2"/>
        <v>72000</v>
      </c>
      <c r="Y40" s="156">
        <f t="shared" si="2"/>
        <v>0</v>
      </c>
      <c r="Z40" s="156">
        <f t="shared" si="2"/>
        <v>240000</v>
      </c>
      <c r="AA40" s="156">
        <f t="shared" si="2"/>
        <v>0</v>
      </c>
      <c r="AB40" s="156">
        <f t="shared" si="2"/>
        <v>0</v>
      </c>
      <c r="AC40" s="156">
        <f t="shared" si="2"/>
        <v>24000</v>
      </c>
      <c r="AD40" s="156">
        <f t="shared" si="2"/>
        <v>0</v>
      </c>
      <c r="AE40" s="156">
        <f t="shared" si="2"/>
        <v>0</v>
      </c>
      <c r="AF40" s="156">
        <f t="shared" si="2"/>
        <v>0</v>
      </c>
      <c r="AG40" s="156">
        <f t="shared" si="2"/>
        <v>0</v>
      </c>
      <c r="AH40" s="156">
        <f t="shared" si="2"/>
        <v>0</v>
      </c>
      <c r="AI40" s="156">
        <f t="shared" si="2"/>
        <v>0</v>
      </c>
      <c r="AJ40" s="156">
        <f t="shared" si="2"/>
        <v>0</v>
      </c>
      <c r="AK40" s="156">
        <f t="shared" si="2"/>
        <v>0</v>
      </c>
      <c r="AL40" s="156">
        <f t="shared" si="3"/>
        <v>0</v>
      </c>
      <c r="AM40" s="156">
        <f t="shared" si="3"/>
        <v>70000</v>
      </c>
      <c r="AN40" s="156">
        <f t="shared" si="3"/>
        <v>28000</v>
      </c>
      <c r="AO40" s="159">
        <f t="shared" si="5"/>
        <v>434000</v>
      </c>
      <c r="AP40" s="220"/>
      <c r="AQ40" s="220"/>
      <c r="AR40" s="220">
        <f t="shared" si="6"/>
        <v>434000</v>
      </c>
    </row>
    <row r="41" spans="1:44" x14ac:dyDescent="0.25">
      <c r="A41" s="156">
        <v>17</v>
      </c>
      <c r="B41" s="156">
        <f t="shared" ref="B41:Q49" si="7">IF($A41&lt;B$18,0,IF($A41=B$18,B$17,IF($A41&gt;(((B$19-1)*B$20)+B$18),0,IF(ROUND(($A41-B$18)/B$20,0)=ROUND(($A41-B$18)/B$20,1),B$17,0))))</f>
        <v>0</v>
      </c>
      <c r="C41" s="156">
        <f t="shared" si="7"/>
        <v>0</v>
      </c>
      <c r="D41" s="156">
        <f t="shared" si="7"/>
        <v>0</v>
      </c>
      <c r="E41" s="156">
        <f t="shared" si="7"/>
        <v>0</v>
      </c>
      <c r="F41" s="156">
        <f t="shared" si="7"/>
        <v>0</v>
      </c>
      <c r="G41" s="156">
        <f t="shared" si="7"/>
        <v>0</v>
      </c>
      <c r="H41" s="156">
        <f t="shared" si="7"/>
        <v>0</v>
      </c>
      <c r="I41" s="156">
        <f t="shared" si="7"/>
        <v>0</v>
      </c>
      <c r="J41" s="156">
        <f t="shared" si="7"/>
        <v>0</v>
      </c>
      <c r="K41" s="156">
        <f t="shared" si="7"/>
        <v>0</v>
      </c>
      <c r="L41" s="156">
        <f t="shared" si="7"/>
        <v>0</v>
      </c>
      <c r="M41" s="156">
        <f t="shared" si="7"/>
        <v>0</v>
      </c>
      <c r="N41" s="156">
        <f t="shared" si="7"/>
        <v>0</v>
      </c>
      <c r="O41" s="156">
        <f t="shared" si="7"/>
        <v>0</v>
      </c>
      <c r="P41" s="156">
        <f t="shared" si="7"/>
        <v>0</v>
      </c>
      <c r="Q41" s="156">
        <f t="shared" si="7"/>
        <v>0</v>
      </c>
      <c r="R41" s="156">
        <f t="shared" ref="L41:S49" si="8">IF($A41&lt;R$18,0,IF($A41=R$18,R$17,IF($A41&gt;(((R$19-1)*R$20)+R$18),0,IF(ROUND(($A41-R$18)/R$20,0)=ROUND(($A41-R$18)/R$20,1),R$17,0))))</f>
        <v>0</v>
      </c>
      <c r="S41" s="156">
        <f t="shared" si="8"/>
        <v>0</v>
      </c>
      <c r="T41" s="159">
        <f t="shared" si="4"/>
        <v>0</v>
      </c>
      <c r="U41" s="192"/>
      <c r="V41" s="156">
        <v>17</v>
      </c>
      <c r="W41" s="156">
        <f t="shared" ref="W41:AL49" si="9">IF($A41&lt;W$18,0,IF($A41=W$18,W$17,IF($A41&gt;(((W$19-1)*W$20)+W$18),0,IF(ROUND(($A41-W$18)/W$20,0)=ROUND(($A41-W$18)/W$20,1),W$17,0))))</f>
        <v>0</v>
      </c>
      <c r="X41" s="156">
        <f t="shared" si="9"/>
        <v>72000</v>
      </c>
      <c r="Y41" s="156">
        <f t="shared" si="9"/>
        <v>0</v>
      </c>
      <c r="Z41" s="156">
        <f t="shared" si="9"/>
        <v>240000</v>
      </c>
      <c r="AA41" s="156">
        <f t="shared" si="9"/>
        <v>0</v>
      </c>
      <c r="AB41" s="156">
        <f t="shared" si="9"/>
        <v>0</v>
      </c>
      <c r="AC41" s="156">
        <f t="shared" si="9"/>
        <v>24000</v>
      </c>
      <c r="AD41" s="156">
        <f t="shared" si="9"/>
        <v>0</v>
      </c>
      <c r="AE41" s="156">
        <f t="shared" si="9"/>
        <v>0</v>
      </c>
      <c r="AF41" s="156">
        <f t="shared" si="9"/>
        <v>0</v>
      </c>
      <c r="AG41" s="156">
        <f t="shared" si="9"/>
        <v>0</v>
      </c>
      <c r="AH41" s="156">
        <f t="shared" si="9"/>
        <v>0</v>
      </c>
      <c r="AI41" s="156">
        <f t="shared" si="9"/>
        <v>0</v>
      </c>
      <c r="AJ41" s="156">
        <f t="shared" si="9"/>
        <v>0</v>
      </c>
      <c r="AK41" s="156">
        <f t="shared" si="9"/>
        <v>0</v>
      </c>
      <c r="AL41" s="156">
        <f t="shared" si="9"/>
        <v>0</v>
      </c>
      <c r="AM41" s="156">
        <f t="shared" ref="AL41:AN49" si="10">IF($A41&lt;AM$18,0,IF($A41=AM$18,AM$17,IF($A41&gt;(((AM$19-1)*AM$20)+AM$18),0,IF(ROUND(($A41-AM$18)/AM$20,0)=ROUND(($A41-AM$18)/AM$20,1),AM$17,0))))</f>
        <v>70000</v>
      </c>
      <c r="AN41" s="156">
        <f t="shared" si="10"/>
        <v>28000</v>
      </c>
      <c r="AO41" s="159">
        <f t="shared" si="5"/>
        <v>434000</v>
      </c>
      <c r="AP41" s="220"/>
      <c r="AQ41" s="220"/>
      <c r="AR41" s="220">
        <f t="shared" si="6"/>
        <v>434000</v>
      </c>
    </row>
    <row r="42" spans="1:44" x14ac:dyDescent="0.25">
      <c r="A42" s="156">
        <v>18</v>
      </c>
      <c r="B42" s="156">
        <f t="shared" si="7"/>
        <v>0</v>
      </c>
      <c r="C42" s="156">
        <f t="shared" si="7"/>
        <v>0</v>
      </c>
      <c r="D42" s="156">
        <f t="shared" si="7"/>
        <v>0</v>
      </c>
      <c r="E42" s="156">
        <f t="shared" si="7"/>
        <v>0</v>
      </c>
      <c r="F42" s="156">
        <f t="shared" si="7"/>
        <v>0</v>
      </c>
      <c r="G42" s="156">
        <f t="shared" si="7"/>
        <v>0</v>
      </c>
      <c r="H42" s="156">
        <f t="shared" si="7"/>
        <v>0</v>
      </c>
      <c r="I42" s="156">
        <f t="shared" si="7"/>
        <v>0</v>
      </c>
      <c r="J42" s="156">
        <f t="shared" si="7"/>
        <v>0</v>
      </c>
      <c r="K42" s="156">
        <f t="shared" si="7"/>
        <v>0</v>
      </c>
      <c r="L42" s="156">
        <f t="shared" si="8"/>
        <v>0</v>
      </c>
      <c r="M42" s="156">
        <f t="shared" si="8"/>
        <v>0</v>
      </c>
      <c r="N42" s="156">
        <f t="shared" si="8"/>
        <v>0</v>
      </c>
      <c r="O42" s="156">
        <f t="shared" si="8"/>
        <v>0</v>
      </c>
      <c r="P42" s="156">
        <f t="shared" si="8"/>
        <v>0</v>
      </c>
      <c r="Q42" s="156">
        <f t="shared" si="8"/>
        <v>0</v>
      </c>
      <c r="R42" s="156">
        <f t="shared" si="8"/>
        <v>0</v>
      </c>
      <c r="S42" s="156">
        <f t="shared" si="8"/>
        <v>0</v>
      </c>
      <c r="T42" s="159">
        <f t="shared" si="4"/>
        <v>0</v>
      </c>
      <c r="U42" s="192"/>
      <c r="V42" s="156">
        <v>18</v>
      </c>
      <c r="W42" s="156">
        <f t="shared" si="9"/>
        <v>0</v>
      </c>
      <c r="X42" s="156">
        <f t="shared" si="9"/>
        <v>72000</v>
      </c>
      <c r="Y42" s="156">
        <f t="shared" si="9"/>
        <v>0</v>
      </c>
      <c r="Z42" s="156">
        <f t="shared" si="9"/>
        <v>240000</v>
      </c>
      <c r="AA42" s="156">
        <f t="shared" si="9"/>
        <v>0</v>
      </c>
      <c r="AB42" s="156">
        <f t="shared" si="9"/>
        <v>0</v>
      </c>
      <c r="AC42" s="156">
        <f t="shared" si="9"/>
        <v>24000</v>
      </c>
      <c r="AD42" s="156">
        <f t="shared" si="9"/>
        <v>0</v>
      </c>
      <c r="AE42" s="156">
        <f t="shared" si="9"/>
        <v>0</v>
      </c>
      <c r="AF42" s="156">
        <f t="shared" si="9"/>
        <v>0</v>
      </c>
      <c r="AG42" s="156">
        <f t="shared" si="9"/>
        <v>0</v>
      </c>
      <c r="AH42" s="156">
        <f t="shared" si="9"/>
        <v>0</v>
      </c>
      <c r="AI42" s="156">
        <f t="shared" si="9"/>
        <v>0</v>
      </c>
      <c r="AJ42" s="156">
        <f t="shared" si="9"/>
        <v>0</v>
      </c>
      <c r="AK42" s="156">
        <f t="shared" si="9"/>
        <v>0</v>
      </c>
      <c r="AL42" s="156">
        <f t="shared" si="10"/>
        <v>0</v>
      </c>
      <c r="AM42" s="156">
        <f t="shared" si="10"/>
        <v>70000</v>
      </c>
      <c r="AN42" s="156">
        <f t="shared" si="10"/>
        <v>28000</v>
      </c>
      <c r="AO42" s="159">
        <f t="shared" si="5"/>
        <v>434000</v>
      </c>
      <c r="AP42" s="220"/>
      <c r="AQ42" s="220"/>
      <c r="AR42" s="220">
        <f t="shared" si="6"/>
        <v>434000</v>
      </c>
    </row>
    <row r="43" spans="1:44" x14ac:dyDescent="0.25">
      <c r="A43" s="156">
        <v>19</v>
      </c>
      <c r="B43" s="156">
        <f t="shared" si="7"/>
        <v>0</v>
      </c>
      <c r="C43" s="156">
        <f t="shared" si="7"/>
        <v>0</v>
      </c>
      <c r="D43" s="156">
        <f t="shared" si="7"/>
        <v>0</v>
      </c>
      <c r="E43" s="156">
        <f t="shared" si="7"/>
        <v>0</v>
      </c>
      <c r="F43" s="156">
        <f t="shared" si="7"/>
        <v>0</v>
      </c>
      <c r="G43" s="156">
        <f t="shared" si="7"/>
        <v>0</v>
      </c>
      <c r="H43" s="156">
        <f t="shared" si="7"/>
        <v>0</v>
      </c>
      <c r="I43" s="156">
        <f t="shared" si="7"/>
        <v>0</v>
      </c>
      <c r="J43" s="156">
        <f t="shared" si="7"/>
        <v>0</v>
      </c>
      <c r="K43" s="156">
        <f t="shared" si="7"/>
        <v>0</v>
      </c>
      <c r="L43" s="156">
        <f t="shared" si="8"/>
        <v>0</v>
      </c>
      <c r="M43" s="156">
        <f t="shared" si="8"/>
        <v>0</v>
      </c>
      <c r="N43" s="156">
        <f t="shared" si="8"/>
        <v>0</v>
      </c>
      <c r="O43" s="156">
        <f t="shared" si="8"/>
        <v>0</v>
      </c>
      <c r="P43" s="156">
        <f t="shared" si="8"/>
        <v>0</v>
      </c>
      <c r="Q43" s="156">
        <f t="shared" si="8"/>
        <v>0</v>
      </c>
      <c r="R43" s="156">
        <f t="shared" si="8"/>
        <v>0</v>
      </c>
      <c r="S43" s="156">
        <f t="shared" si="8"/>
        <v>0</v>
      </c>
      <c r="T43" s="159">
        <f t="shared" si="4"/>
        <v>0</v>
      </c>
      <c r="U43" s="192"/>
      <c r="V43" s="156">
        <v>19</v>
      </c>
      <c r="W43" s="156">
        <f t="shared" si="9"/>
        <v>0</v>
      </c>
      <c r="X43" s="156">
        <f t="shared" si="9"/>
        <v>72000</v>
      </c>
      <c r="Y43" s="156">
        <f t="shared" si="9"/>
        <v>0</v>
      </c>
      <c r="Z43" s="156">
        <f t="shared" si="9"/>
        <v>240000</v>
      </c>
      <c r="AA43" s="156">
        <f t="shared" si="9"/>
        <v>0</v>
      </c>
      <c r="AB43" s="156">
        <f t="shared" si="9"/>
        <v>0</v>
      </c>
      <c r="AC43" s="156">
        <f t="shared" si="9"/>
        <v>24000</v>
      </c>
      <c r="AD43" s="156">
        <f t="shared" si="9"/>
        <v>0</v>
      </c>
      <c r="AE43" s="156">
        <f t="shared" si="9"/>
        <v>0</v>
      </c>
      <c r="AF43" s="156">
        <f t="shared" si="9"/>
        <v>0</v>
      </c>
      <c r="AG43" s="156">
        <f t="shared" si="9"/>
        <v>0</v>
      </c>
      <c r="AH43" s="156">
        <f t="shared" si="9"/>
        <v>0</v>
      </c>
      <c r="AI43" s="156">
        <f t="shared" si="9"/>
        <v>0</v>
      </c>
      <c r="AJ43" s="156">
        <f t="shared" si="9"/>
        <v>0</v>
      </c>
      <c r="AK43" s="156">
        <f t="shared" si="9"/>
        <v>0</v>
      </c>
      <c r="AL43" s="156">
        <f t="shared" si="10"/>
        <v>0</v>
      </c>
      <c r="AM43" s="156">
        <f t="shared" si="10"/>
        <v>70000</v>
      </c>
      <c r="AN43" s="156">
        <f t="shared" si="10"/>
        <v>28000</v>
      </c>
      <c r="AO43" s="159">
        <f t="shared" si="5"/>
        <v>434000</v>
      </c>
      <c r="AP43" s="220"/>
      <c r="AQ43" s="220"/>
      <c r="AR43" s="220">
        <f t="shared" si="6"/>
        <v>434000</v>
      </c>
    </row>
    <row r="44" spans="1:44" x14ac:dyDescent="0.25">
      <c r="A44" s="156">
        <v>20</v>
      </c>
      <c r="B44" s="156">
        <f t="shared" si="7"/>
        <v>0</v>
      </c>
      <c r="C44" s="156">
        <f t="shared" si="7"/>
        <v>0</v>
      </c>
      <c r="D44" s="156">
        <f t="shared" si="7"/>
        <v>0</v>
      </c>
      <c r="E44" s="156">
        <f t="shared" si="7"/>
        <v>0</v>
      </c>
      <c r="F44" s="156">
        <f t="shared" si="7"/>
        <v>0</v>
      </c>
      <c r="G44" s="156">
        <f t="shared" si="7"/>
        <v>0</v>
      </c>
      <c r="H44" s="156">
        <f t="shared" si="7"/>
        <v>0</v>
      </c>
      <c r="I44" s="156">
        <f t="shared" si="7"/>
        <v>0</v>
      </c>
      <c r="J44" s="156">
        <f t="shared" si="7"/>
        <v>0</v>
      </c>
      <c r="K44" s="156">
        <f t="shared" si="7"/>
        <v>0</v>
      </c>
      <c r="L44" s="156">
        <f t="shared" si="8"/>
        <v>0</v>
      </c>
      <c r="M44" s="156">
        <f t="shared" si="8"/>
        <v>0</v>
      </c>
      <c r="N44" s="156">
        <f t="shared" si="8"/>
        <v>0</v>
      </c>
      <c r="O44" s="156">
        <f t="shared" si="8"/>
        <v>0</v>
      </c>
      <c r="P44" s="156">
        <f t="shared" si="8"/>
        <v>0</v>
      </c>
      <c r="Q44" s="156">
        <f t="shared" si="8"/>
        <v>0</v>
      </c>
      <c r="R44" s="156">
        <f t="shared" si="8"/>
        <v>0</v>
      </c>
      <c r="S44" s="156">
        <f t="shared" si="8"/>
        <v>0</v>
      </c>
      <c r="T44" s="159">
        <f t="shared" si="4"/>
        <v>0</v>
      </c>
      <c r="U44" s="192"/>
      <c r="V44" s="156">
        <v>20</v>
      </c>
      <c r="W44" s="156">
        <f t="shared" si="9"/>
        <v>0</v>
      </c>
      <c r="X44" s="156">
        <f t="shared" si="9"/>
        <v>72000</v>
      </c>
      <c r="Y44" s="156">
        <f t="shared" si="9"/>
        <v>0</v>
      </c>
      <c r="Z44" s="156">
        <f t="shared" si="9"/>
        <v>240000</v>
      </c>
      <c r="AA44" s="156">
        <f t="shared" si="9"/>
        <v>0</v>
      </c>
      <c r="AB44" s="156">
        <f t="shared" si="9"/>
        <v>0</v>
      </c>
      <c r="AC44" s="156">
        <f t="shared" si="9"/>
        <v>24000</v>
      </c>
      <c r="AD44" s="156">
        <f t="shared" si="9"/>
        <v>0</v>
      </c>
      <c r="AE44" s="156">
        <f t="shared" si="9"/>
        <v>0</v>
      </c>
      <c r="AF44" s="156">
        <f t="shared" si="9"/>
        <v>0</v>
      </c>
      <c r="AG44" s="156">
        <f t="shared" si="9"/>
        <v>0</v>
      </c>
      <c r="AH44" s="156">
        <f t="shared" si="9"/>
        <v>0</v>
      </c>
      <c r="AI44" s="156">
        <f t="shared" si="9"/>
        <v>0</v>
      </c>
      <c r="AJ44" s="156">
        <f t="shared" si="9"/>
        <v>0</v>
      </c>
      <c r="AK44" s="156">
        <f t="shared" si="9"/>
        <v>0</v>
      </c>
      <c r="AL44" s="156">
        <f t="shared" si="10"/>
        <v>0</v>
      </c>
      <c r="AM44" s="156">
        <f t="shared" si="10"/>
        <v>70000</v>
      </c>
      <c r="AN44" s="156">
        <f t="shared" si="10"/>
        <v>28000</v>
      </c>
      <c r="AO44" s="159">
        <f t="shared" si="5"/>
        <v>434000</v>
      </c>
      <c r="AP44" s="220"/>
      <c r="AQ44" s="220"/>
      <c r="AR44" s="220">
        <f t="shared" si="6"/>
        <v>434000</v>
      </c>
    </row>
    <row r="45" spans="1:44" x14ac:dyDescent="0.25">
      <c r="A45" s="156">
        <v>21</v>
      </c>
      <c r="B45" s="156">
        <f t="shared" si="7"/>
        <v>0</v>
      </c>
      <c r="C45" s="156">
        <f t="shared" si="7"/>
        <v>0</v>
      </c>
      <c r="D45" s="156">
        <f t="shared" si="7"/>
        <v>0</v>
      </c>
      <c r="E45" s="156">
        <f t="shared" si="7"/>
        <v>0</v>
      </c>
      <c r="F45" s="156">
        <f t="shared" si="7"/>
        <v>0</v>
      </c>
      <c r="G45" s="156">
        <f t="shared" si="7"/>
        <v>0</v>
      </c>
      <c r="H45" s="156">
        <f t="shared" si="7"/>
        <v>0</v>
      </c>
      <c r="I45" s="156">
        <f t="shared" si="7"/>
        <v>0</v>
      </c>
      <c r="J45" s="156">
        <f t="shared" si="7"/>
        <v>0</v>
      </c>
      <c r="K45" s="156">
        <f t="shared" si="7"/>
        <v>0</v>
      </c>
      <c r="L45" s="156">
        <f t="shared" si="8"/>
        <v>0</v>
      </c>
      <c r="M45" s="156">
        <f t="shared" si="8"/>
        <v>0</v>
      </c>
      <c r="N45" s="156">
        <f t="shared" si="8"/>
        <v>0</v>
      </c>
      <c r="O45" s="156">
        <f t="shared" si="8"/>
        <v>0</v>
      </c>
      <c r="P45" s="156">
        <f t="shared" si="8"/>
        <v>0</v>
      </c>
      <c r="Q45" s="156">
        <f t="shared" si="8"/>
        <v>0</v>
      </c>
      <c r="R45" s="156">
        <f t="shared" si="8"/>
        <v>0</v>
      </c>
      <c r="S45" s="156">
        <f t="shared" si="8"/>
        <v>0</v>
      </c>
      <c r="T45" s="159">
        <f t="shared" si="4"/>
        <v>0</v>
      </c>
      <c r="U45" s="192"/>
      <c r="V45" s="156">
        <v>21</v>
      </c>
      <c r="W45" s="156">
        <f t="shared" si="9"/>
        <v>0</v>
      </c>
      <c r="X45" s="156">
        <f t="shared" si="9"/>
        <v>72000</v>
      </c>
      <c r="Y45" s="156">
        <f t="shared" si="9"/>
        <v>0</v>
      </c>
      <c r="Z45" s="156">
        <f t="shared" si="9"/>
        <v>240000</v>
      </c>
      <c r="AA45" s="156">
        <f t="shared" si="9"/>
        <v>0</v>
      </c>
      <c r="AB45" s="156">
        <f t="shared" si="9"/>
        <v>0</v>
      </c>
      <c r="AC45" s="156">
        <f t="shared" si="9"/>
        <v>24000</v>
      </c>
      <c r="AD45" s="156">
        <f t="shared" si="9"/>
        <v>0</v>
      </c>
      <c r="AE45" s="156">
        <f t="shared" si="9"/>
        <v>0</v>
      </c>
      <c r="AF45" s="156">
        <f t="shared" si="9"/>
        <v>0</v>
      </c>
      <c r="AG45" s="156">
        <f t="shared" si="9"/>
        <v>0</v>
      </c>
      <c r="AH45" s="156">
        <f t="shared" si="9"/>
        <v>0</v>
      </c>
      <c r="AI45" s="156">
        <f t="shared" si="9"/>
        <v>0</v>
      </c>
      <c r="AJ45" s="156">
        <f t="shared" si="9"/>
        <v>0</v>
      </c>
      <c r="AK45" s="156">
        <f t="shared" si="9"/>
        <v>0</v>
      </c>
      <c r="AL45" s="156">
        <f t="shared" si="10"/>
        <v>0</v>
      </c>
      <c r="AM45" s="156">
        <f t="shared" si="10"/>
        <v>70000</v>
      </c>
      <c r="AN45" s="156">
        <f t="shared" si="10"/>
        <v>28000</v>
      </c>
      <c r="AO45" s="159">
        <f t="shared" si="5"/>
        <v>434000</v>
      </c>
      <c r="AP45" s="220"/>
      <c r="AQ45" s="220"/>
      <c r="AR45" s="220">
        <f t="shared" si="6"/>
        <v>434000</v>
      </c>
    </row>
    <row r="46" spans="1:44" x14ac:dyDescent="0.25">
      <c r="A46" s="156">
        <v>22</v>
      </c>
      <c r="B46" s="156">
        <f t="shared" si="7"/>
        <v>0</v>
      </c>
      <c r="C46" s="156">
        <f t="shared" si="7"/>
        <v>0</v>
      </c>
      <c r="D46" s="156">
        <f t="shared" si="7"/>
        <v>0</v>
      </c>
      <c r="E46" s="156">
        <f t="shared" si="7"/>
        <v>0</v>
      </c>
      <c r="F46" s="156">
        <f t="shared" si="7"/>
        <v>0</v>
      </c>
      <c r="G46" s="156">
        <f t="shared" si="7"/>
        <v>0</v>
      </c>
      <c r="H46" s="156">
        <f t="shared" si="7"/>
        <v>0</v>
      </c>
      <c r="I46" s="156">
        <f t="shared" si="7"/>
        <v>0</v>
      </c>
      <c r="J46" s="156">
        <f t="shared" si="7"/>
        <v>0</v>
      </c>
      <c r="K46" s="156">
        <f t="shared" si="7"/>
        <v>0</v>
      </c>
      <c r="L46" s="156">
        <f t="shared" si="8"/>
        <v>0</v>
      </c>
      <c r="M46" s="156">
        <f t="shared" si="8"/>
        <v>0</v>
      </c>
      <c r="N46" s="156">
        <f t="shared" si="8"/>
        <v>0</v>
      </c>
      <c r="O46" s="156">
        <f t="shared" si="8"/>
        <v>0</v>
      </c>
      <c r="P46" s="156">
        <f t="shared" si="8"/>
        <v>0</v>
      </c>
      <c r="Q46" s="156">
        <f t="shared" si="8"/>
        <v>0</v>
      </c>
      <c r="R46" s="156">
        <f t="shared" si="8"/>
        <v>0</v>
      </c>
      <c r="S46" s="156">
        <f t="shared" si="8"/>
        <v>0</v>
      </c>
      <c r="T46" s="159">
        <f t="shared" si="4"/>
        <v>0</v>
      </c>
      <c r="U46" s="192"/>
      <c r="V46" s="156">
        <v>22</v>
      </c>
      <c r="W46" s="156">
        <f t="shared" si="9"/>
        <v>0</v>
      </c>
      <c r="X46" s="156">
        <f t="shared" si="9"/>
        <v>72000</v>
      </c>
      <c r="Y46" s="156">
        <f t="shared" si="9"/>
        <v>0</v>
      </c>
      <c r="Z46" s="156">
        <f t="shared" si="9"/>
        <v>240000</v>
      </c>
      <c r="AA46" s="156">
        <f t="shared" si="9"/>
        <v>0</v>
      </c>
      <c r="AB46" s="156">
        <f t="shared" si="9"/>
        <v>0</v>
      </c>
      <c r="AC46" s="156">
        <f t="shared" si="9"/>
        <v>24000</v>
      </c>
      <c r="AD46" s="156">
        <f t="shared" si="9"/>
        <v>0</v>
      </c>
      <c r="AE46" s="156">
        <f t="shared" si="9"/>
        <v>0</v>
      </c>
      <c r="AF46" s="156">
        <f t="shared" si="9"/>
        <v>0</v>
      </c>
      <c r="AG46" s="156">
        <f t="shared" si="9"/>
        <v>0</v>
      </c>
      <c r="AH46" s="156">
        <f t="shared" si="9"/>
        <v>0</v>
      </c>
      <c r="AI46" s="156">
        <f t="shared" si="9"/>
        <v>0</v>
      </c>
      <c r="AJ46" s="156">
        <f t="shared" si="9"/>
        <v>0</v>
      </c>
      <c r="AK46" s="156">
        <f t="shared" si="9"/>
        <v>0</v>
      </c>
      <c r="AL46" s="156">
        <f t="shared" si="10"/>
        <v>0</v>
      </c>
      <c r="AM46" s="156">
        <f t="shared" si="10"/>
        <v>70000</v>
      </c>
      <c r="AN46" s="156">
        <f t="shared" si="10"/>
        <v>28000</v>
      </c>
      <c r="AO46" s="159">
        <f t="shared" si="5"/>
        <v>434000</v>
      </c>
      <c r="AP46" s="220"/>
      <c r="AQ46" s="220"/>
      <c r="AR46" s="220">
        <f t="shared" si="6"/>
        <v>434000</v>
      </c>
    </row>
    <row r="47" spans="1:44" x14ac:dyDescent="0.25">
      <c r="A47" s="156">
        <v>23</v>
      </c>
      <c r="B47" s="156">
        <f t="shared" si="7"/>
        <v>0</v>
      </c>
      <c r="C47" s="156">
        <f t="shared" si="7"/>
        <v>0</v>
      </c>
      <c r="D47" s="156">
        <f t="shared" si="7"/>
        <v>0</v>
      </c>
      <c r="E47" s="156">
        <f t="shared" si="7"/>
        <v>0</v>
      </c>
      <c r="F47" s="156">
        <f t="shared" si="7"/>
        <v>0</v>
      </c>
      <c r="G47" s="156">
        <f t="shared" si="7"/>
        <v>0</v>
      </c>
      <c r="H47" s="156">
        <f t="shared" si="7"/>
        <v>0</v>
      </c>
      <c r="I47" s="156">
        <f t="shared" si="7"/>
        <v>0</v>
      </c>
      <c r="J47" s="156">
        <f t="shared" si="7"/>
        <v>0</v>
      </c>
      <c r="K47" s="156">
        <f t="shared" si="7"/>
        <v>0</v>
      </c>
      <c r="L47" s="156">
        <f t="shared" si="8"/>
        <v>0</v>
      </c>
      <c r="M47" s="156">
        <f t="shared" si="8"/>
        <v>0</v>
      </c>
      <c r="N47" s="156">
        <f t="shared" si="8"/>
        <v>0</v>
      </c>
      <c r="O47" s="156">
        <f t="shared" si="8"/>
        <v>0</v>
      </c>
      <c r="P47" s="156">
        <f t="shared" si="8"/>
        <v>0</v>
      </c>
      <c r="Q47" s="156">
        <f t="shared" si="8"/>
        <v>0</v>
      </c>
      <c r="R47" s="156">
        <f t="shared" si="8"/>
        <v>0</v>
      </c>
      <c r="S47" s="156">
        <f t="shared" si="8"/>
        <v>0</v>
      </c>
      <c r="T47" s="159">
        <f t="shared" si="4"/>
        <v>0</v>
      </c>
      <c r="U47" s="192"/>
      <c r="V47" s="156">
        <v>23</v>
      </c>
      <c r="W47" s="156">
        <f t="shared" si="9"/>
        <v>0</v>
      </c>
      <c r="X47" s="156">
        <f t="shared" si="9"/>
        <v>72000</v>
      </c>
      <c r="Y47" s="156">
        <f t="shared" si="9"/>
        <v>0</v>
      </c>
      <c r="Z47" s="156">
        <f t="shared" si="9"/>
        <v>240000</v>
      </c>
      <c r="AA47" s="156">
        <f t="shared" si="9"/>
        <v>0</v>
      </c>
      <c r="AB47" s="156">
        <f t="shared" si="9"/>
        <v>0</v>
      </c>
      <c r="AC47" s="156">
        <f t="shared" si="9"/>
        <v>24000</v>
      </c>
      <c r="AD47" s="156">
        <f t="shared" si="9"/>
        <v>0</v>
      </c>
      <c r="AE47" s="156">
        <f t="shared" si="9"/>
        <v>0</v>
      </c>
      <c r="AF47" s="156">
        <f t="shared" si="9"/>
        <v>0</v>
      </c>
      <c r="AG47" s="156">
        <f t="shared" si="9"/>
        <v>0</v>
      </c>
      <c r="AH47" s="156">
        <f t="shared" si="9"/>
        <v>0</v>
      </c>
      <c r="AI47" s="156">
        <f t="shared" si="9"/>
        <v>0</v>
      </c>
      <c r="AJ47" s="156">
        <f t="shared" si="9"/>
        <v>0</v>
      </c>
      <c r="AK47" s="156">
        <f t="shared" si="9"/>
        <v>0</v>
      </c>
      <c r="AL47" s="156">
        <f t="shared" si="10"/>
        <v>0</v>
      </c>
      <c r="AM47" s="156">
        <f t="shared" si="10"/>
        <v>70000</v>
      </c>
      <c r="AN47" s="156">
        <f t="shared" si="10"/>
        <v>28000</v>
      </c>
      <c r="AO47" s="159">
        <f t="shared" si="5"/>
        <v>434000</v>
      </c>
      <c r="AP47" s="220"/>
      <c r="AQ47" s="220"/>
      <c r="AR47" s="220">
        <f t="shared" si="6"/>
        <v>434000</v>
      </c>
    </row>
    <row r="48" spans="1:44" x14ac:dyDescent="0.25">
      <c r="A48" s="156">
        <v>24</v>
      </c>
      <c r="B48" s="156">
        <f t="shared" si="7"/>
        <v>0</v>
      </c>
      <c r="C48" s="156">
        <f t="shared" si="7"/>
        <v>0</v>
      </c>
      <c r="D48" s="156">
        <f t="shared" si="7"/>
        <v>0</v>
      </c>
      <c r="E48" s="156">
        <f t="shared" si="7"/>
        <v>0</v>
      </c>
      <c r="F48" s="156">
        <f t="shared" si="7"/>
        <v>0</v>
      </c>
      <c r="G48" s="156">
        <f t="shared" si="7"/>
        <v>0</v>
      </c>
      <c r="H48" s="156">
        <f t="shared" si="7"/>
        <v>0</v>
      </c>
      <c r="I48" s="156">
        <f t="shared" si="7"/>
        <v>0</v>
      </c>
      <c r="J48" s="156">
        <f t="shared" si="7"/>
        <v>0</v>
      </c>
      <c r="K48" s="156">
        <f t="shared" si="7"/>
        <v>0</v>
      </c>
      <c r="L48" s="156">
        <f t="shared" si="8"/>
        <v>0</v>
      </c>
      <c r="M48" s="156">
        <f t="shared" si="8"/>
        <v>0</v>
      </c>
      <c r="N48" s="156">
        <f t="shared" si="8"/>
        <v>0</v>
      </c>
      <c r="O48" s="156">
        <f t="shared" si="8"/>
        <v>0</v>
      </c>
      <c r="P48" s="156">
        <f t="shared" si="8"/>
        <v>0</v>
      </c>
      <c r="Q48" s="156">
        <f t="shared" si="8"/>
        <v>0</v>
      </c>
      <c r="R48" s="156">
        <f t="shared" si="8"/>
        <v>0</v>
      </c>
      <c r="S48" s="156">
        <f t="shared" si="8"/>
        <v>0</v>
      </c>
      <c r="T48" s="159">
        <f t="shared" si="4"/>
        <v>0</v>
      </c>
      <c r="U48" s="192"/>
      <c r="V48" s="156">
        <v>24</v>
      </c>
      <c r="W48" s="156">
        <f t="shared" si="9"/>
        <v>0</v>
      </c>
      <c r="X48" s="156">
        <f t="shared" si="9"/>
        <v>72000</v>
      </c>
      <c r="Y48" s="156">
        <f t="shared" si="9"/>
        <v>0</v>
      </c>
      <c r="Z48" s="156">
        <f t="shared" si="9"/>
        <v>240000</v>
      </c>
      <c r="AA48" s="156">
        <f t="shared" si="9"/>
        <v>0</v>
      </c>
      <c r="AB48" s="156">
        <f t="shared" si="9"/>
        <v>0</v>
      </c>
      <c r="AC48" s="156">
        <f t="shared" si="9"/>
        <v>24000</v>
      </c>
      <c r="AD48" s="156">
        <f t="shared" si="9"/>
        <v>0</v>
      </c>
      <c r="AE48" s="156">
        <f t="shared" si="9"/>
        <v>0</v>
      </c>
      <c r="AF48" s="156">
        <f t="shared" si="9"/>
        <v>0</v>
      </c>
      <c r="AG48" s="156">
        <f t="shared" si="9"/>
        <v>0</v>
      </c>
      <c r="AH48" s="156">
        <f t="shared" si="9"/>
        <v>0</v>
      </c>
      <c r="AI48" s="156">
        <f t="shared" si="9"/>
        <v>0</v>
      </c>
      <c r="AJ48" s="156">
        <f t="shared" si="9"/>
        <v>0</v>
      </c>
      <c r="AK48" s="156">
        <f t="shared" si="9"/>
        <v>0</v>
      </c>
      <c r="AL48" s="156">
        <f t="shared" si="10"/>
        <v>0</v>
      </c>
      <c r="AM48" s="156">
        <f t="shared" si="10"/>
        <v>70000</v>
      </c>
      <c r="AN48" s="156">
        <f t="shared" si="10"/>
        <v>28000</v>
      </c>
      <c r="AO48" s="159">
        <f t="shared" si="5"/>
        <v>434000</v>
      </c>
      <c r="AP48" s="220"/>
      <c r="AQ48" s="220"/>
      <c r="AR48" s="220">
        <f t="shared" si="6"/>
        <v>434000</v>
      </c>
    </row>
    <row r="49" spans="1:44" x14ac:dyDescent="0.25">
      <c r="A49" s="156">
        <v>25</v>
      </c>
      <c r="B49" s="156">
        <f t="shared" si="7"/>
        <v>0</v>
      </c>
      <c r="C49" s="156">
        <f t="shared" si="7"/>
        <v>0</v>
      </c>
      <c r="D49" s="156">
        <f t="shared" si="7"/>
        <v>0</v>
      </c>
      <c r="E49" s="156">
        <f t="shared" si="7"/>
        <v>0</v>
      </c>
      <c r="F49" s="156">
        <f t="shared" si="7"/>
        <v>0</v>
      </c>
      <c r="G49" s="156">
        <f t="shared" si="7"/>
        <v>0</v>
      </c>
      <c r="H49" s="156">
        <f t="shared" si="7"/>
        <v>0</v>
      </c>
      <c r="I49" s="156">
        <f t="shared" si="7"/>
        <v>0</v>
      </c>
      <c r="J49" s="156">
        <f t="shared" si="7"/>
        <v>0</v>
      </c>
      <c r="K49" s="156">
        <f t="shared" si="7"/>
        <v>0</v>
      </c>
      <c r="L49" s="156">
        <f t="shared" si="8"/>
        <v>0</v>
      </c>
      <c r="M49" s="156">
        <f t="shared" si="8"/>
        <v>0</v>
      </c>
      <c r="N49" s="156">
        <f t="shared" si="8"/>
        <v>0</v>
      </c>
      <c r="O49" s="156">
        <f t="shared" si="8"/>
        <v>0</v>
      </c>
      <c r="P49" s="156">
        <f t="shared" si="8"/>
        <v>0</v>
      </c>
      <c r="Q49" s="156">
        <f t="shared" si="8"/>
        <v>0</v>
      </c>
      <c r="R49" s="156">
        <f t="shared" si="8"/>
        <v>0</v>
      </c>
      <c r="S49" s="156">
        <f t="shared" si="8"/>
        <v>0</v>
      </c>
      <c r="T49" s="159">
        <f t="shared" si="4"/>
        <v>0</v>
      </c>
      <c r="U49" s="192"/>
      <c r="V49" s="156">
        <v>25</v>
      </c>
      <c r="W49" s="156">
        <f t="shared" si="9"/>
        <v>0</v>
      </c>
      <c r="X49" s="156">
        <f t="shared" si="9"/>
        <v>72000</v>
      </c>
      <c r="Y49" s="156">
        <f t="shared" si="9"/>
        <v>0</v>
      </c>
      <c r="Z49" s="156">
        <f t="shared" si="9"/>
        <v>240000</v>
      </c>
      <c r="AA49" s="156">
        <f t="shared" si="9"/>
        <v>0</v>
      </c>
      <c r="AB49" s="156">
        <f t="shared" si="9"/>
        <v>0</v>
      </c>
      <c r="AC49" s="156">
        <f t="shared" si="9"/>
        <v>24000</v>
      </c>
      <c r="AD49" s="156">
        <f t="shared" si="9"/>
        <v>0</v>
      </c>
      <c r="AE49" s="156">
        <f t="shared" si="9"/>
        <v>0</v>
      </c>
      <c r="AF49" s="156">
        <f t="shared" si="9"/>
        <v>0</v>
      </c>
      <c r="AG49" s="156">
        <f t="shared" si="9"/>
        <v>0</v>
      </c>
      <c r="AH49" s="156">
        <f t="shared" si="9"/>
        <v>0</v>
      </c>
      <c r="AI49" s="156">
        <f t="shared" si="9"/>
        <v>0</v>
      </c>
      <c r="AJ49" s="156">
        <f t="shared" si="9"/>
        <v>0</v>
      </c>
      <c r="AK49" s="156">
        <f t="shared" si="9"/>
        <v>0</v>
      </c>
      <c r="AL49" s="156">
        <f t="shared" si="10"/>
        <v>0</v>
      </c>
      <c r="AM49" s="156">
        <f t="shared" si="10"/>
        <v>70000</v>
      </c>
      <c r="AN49" s="156">
        <f t="shared" si="10"/>
        <v>28000</v>
      </c>
      <c r="AO49" s="159">
        <f t="shared" si="5"/>
        <v>434000</v>
      </c>
      <c r="AP49" s="220"/>
      <c r="AQ49" s="220"/>
      <c r="AR49" s="220">
        <f t="shared" si="6"/>
        <v>434000</v>
      </c>
    </row>
    <row r="50" spans="1:44" ht="15.75" thickBot="1" x14ac:dyDescent="0.3">
      <c r="A50" s="155"/>
      <c r="B50" s="156"/>
      <c r="C50" s="156"/>
      <c r="D50" s="156"/>
      <c r="E50" s="156"/>
      <c r="F50" s="156"/>
      <c r="G50" s="156"/>
      <c r="H50" s="156"/>
      <c r="I50" s="156"/>
      <c r="J50" s="156"/>
      <c r="K50" s="156"/>
      <c r="L50" s="156"/>
      <c r="M50" s="156"/>
      <c r="N50" s="156"/>
      <c r="O50" s="156"/>
      <c r="P50" s="156"/>
      <c r="Q50" s="156"/>
      <c r="R50" s="156"/>
      <c r="S50" s="156"/>
      <c r="T50" s="159">
        <f>SUM(T25:T49)</f>
        <v>475000</v>
      </c>
      <c r="U50" s="192"/>
      <c r="V50" s="155"/>
      <c r="W50" s="156"/>
      <c r="X50" s="156"/>
      <c r="Y50" s="156"/>
      <c r="Z50" s="156"/>
      <c r="AA50" s="156"/>
      <c r="AB50" s="156"/>
      <c r="AC50" s="156"/>
      <c r="AD50" s="156"/>
      <c r="AE50" s="156"/>
      <c r="AF50" s="156"/>
      <c r="AG50" s="156"/>
      <c r="AH50" s="156"/>
      <c r="AI50" s="156"/>
      <c r="AJ50" s="156"/>
      <c r="AK50" s="156"/>
      <c r="AL50" s="156"/>
      <c r="AM50" s="156"/>
      <c r="AN50" s="156"/>
      <c r="AO50" s="159">
        <f>SUM(AO25:AO49)</f>
        <v>11450000</v>
      </c>
      <c r="AP50" s="220"/>
      <c r="AQ50" s="220"/>
      <c r="AR50" s="220">
        <f>SUM(AR25:AR49)</f>
        <v>11925000</v>
      </c>
    </row>
    <row r="51" spans="1:44" ht="15" customHeight="1" x14ac:dyDescent="0.25">
      <c r="R51" s="273" t="s">
        <v>32</v>
      </c>
      <c r="S51" s="188">
        <v>7.0000000000000007E-2</v>
      </c>
      <c r="T51" s="184">
        <f>NPV(S51,T25:T49)</f>
        <v>392382.25521659182</v>
      </c>
      <c r="U51" s="154"/>
      <c r="AM51" s="273" t="s">
        <v>32</v>
      </c>
      <c r="AN51" s="180">
        <v>7.0000000000000007E-2</v>
      </c>
      <c r="AO51" s="160">
        <f>NPV(AN51,AO25:AO49)</f>
        <v>5479069.9918180685</v>
      </c>
      <c r="AP51" s="286" t="s">
        <v>32</v>
      </c>
      <c r="AQ51" s="221">
        <v>7.0000000000000007E-2</v>
      </c>
      <c r="AR51" s="222">
        <f>NPV(AQ51,AR25:AR49)</f>
        <v>5871452.2470346605</v>
      </c>
    </row>
    <row r="52" spans="1:44" x14ac:dyDescent="0.25">
      <c r="R52" s="274"/>
      <c r="S52" s="185"/>
      <c r="T52" s="186"/>
      <c r="U52" s="154"/>
      <c r="AM52" s="274"/>
      <c r="AN52" s="181"/>
      <c r="AO52" s="161"/>
      <c r="AP52" s="287"/>
      <c r="AQ52" s="223"/>
      <c r="AR52" s="224"/>
    </row>
    <row r="53" spans="1:44" x14ac:dyDescent="0.25">
      <c r="R53" s="274"/>
      <c r="S53" s="189">
        <v>0.04</v>
      </c>
      <c r="T53" s="186">
        <f>NPV(S53,T25:T49)</f>
        <v>424702.47132991994</v>
      </c>
      <c r="U53" s="154"/>
      <c r="AM53" s="274"/>
      <c r="AN53" s="182">
        <v>0.04</v>
      </c>
      <c r="AO53" s="161">
        <f>NPV(AN53,AO25:AO49)</f>
        <v>7266636.4423057856</v>
      </c>
      <c r="AP53" s="287"/>
      <c r="AQ53" s="225">
        <v>0.04</v>
      </c>
      <c r="AR53" s="224">
        <f>NPV(AQ53,AR25:AR49)</f>
        <v>7691338.9136357056</v>
      </c>
    </row>
    <row r="54" spans="1:44" x14ac:dyDescent="0.25">
      <c r="R54" s="274"/>
      <c r="S54" s="185"/>
      <c r="T54" s="186"/>
      <c r="U54" s="154"/>
      <c r="AM54" s="274"/>
      <c r="AN54" s="181"/>
      <c r="AO54" s="161"/>
      <c r="AP54" s="287"/>
      <c r="AQ54" s="223"/>
      <c r="AR54" s="224"/>
    </row>
    <row r="55" spans="1:44" ht="15.75" thickBot="1" x14ac:dyDescent="0.3">
      <c r="R55" s="275"/>
      <c r="S55" s="190">
        <v>0</v>
      </c>
      <c r="T55" s="187">
        <f>NPV(S55,T25:T49)</f>
        <v>475000</v>
      </c>
      <c r="U55" s="154"/>
      <c r="AM55" s="275"/>
      <c r="AN55" s="183">
        <v>0</v>
      </c>
      <c r="AO55" s="179">
        <f>NPV(AN55,AO25:AO49)</f>
        <v>11450000</v>
      </c>
      <c r="AP55" s="288"/>
      <c r="AQ55" s="226">
        <v>0</v>
      </c>
      <c r="AR55" s="227">
        <f>NPV(AQ55,AR25:AR49)</f>
        <v>11925000</v>
      </c>
    </row>
    <row r="56" spans="1:44" x14ac:dyDescent="0.25">
      <c r="U56" s="167"/>
    </row>
  </sheetData>
  <mergeCells count="25">
    <mergeCell ref="AP51:AP55"/>
    <mergeCell ref="R51:R55"/>
    <mergeCell ref="AM51:AM55"/>
    <mergeCell ref="AK14:AL14"/>
    <mergeCell ref="AM14:AN14"/>
    <mergeCell ref="W14:Y14"/>
    <mergeCell ref="Z14:AB14"/>
    <mergeCell ref="AC14:AD14"/>
    <mergeCell ref="AE14:AF14"/>
    <mergeCell ref="AG14:AH14"/>
    <mergeCell ref="AI14:AJ14"/>
    <mergeCell ref="A13:S13"/>
    <mergeCell ref="B14:D14"/>
    <mergeCell ref="E14:G14"/>
    <mergeCell ref="H14:I14"/>
    <mergeCell ref="J14:K14"/>
    <mergeCell ref="L14:M14"/>
    <mergeCell ref="N14:O14"/>
    <mergeCell ref="P14:Q14"/>
    <mergeCell ref="R14:S14"/>
    <mergeCell ref="B1:H1"/>
    <mergeCell ref="J1:P1"/>
    <mergeCell ref="B2:H2"/>
    <mergeCell ref="W9:AH9"/>
    <mergeCell ref="H10:P10"/>
  </mergeCells>
  <pageMargins left="0.7" right="0.7" top="0.75" bottom="0.75" header="0.3" footer="0.3"/>
  <pageSetup paperSize="512"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Summary</vt:lpstr>
      <vt:lpstr>1_PublicLand</vt:lpstr>
      <vt:lpstr>2_ForestLand</vt:lpstr>
      <vt:lpstr>3_PrivateLand</vt:lpstr>
      <vt:lpstr>4_Wetland&amp;AqHab</vt:lpstr>
      <vt:lpstr>5_DamDischarges</vt:lpstr>
      <vt:lpstr>6_DamRemoval</vt:lpstr>
      <vt:lpstr>7_Poaching&amp;Bycatch</vt:lpstr>
      <vt:lpstr>8_WetlandPolicy</vt:lpstr>
      <vt:lpstr>9_WaterQuality</vt:lpstr>
      <vt:lpstr>10_ExSitu</vt:lpstr>
      <vt:lpstr>11_Disease</vt:lpstr>
      <vt:lpstr>12_ForestPests</vt:lpstr>
      <vt:lpstr>13_InvasiveSp</vt:lpstr>
      <vt:lpstr>14_Predators</vt:lpstr>
      <vt:lpstr>15_Pollution</vt:lpstr>
      <vt:lpstr>16_ClimateChange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Camaclang, Abbey</dc:creator>
  <cp:lastModifiedBy>Camaclang, Abbey</cp:lastModifiedBy>
  <cp:lastPrinted>2019-05-08T22:58:30Z</cp:lastPrinted>
  <dcterms:created xsi:type="dcterms:W3CDTF">2019-05-08T21:02:38Z</dcterms:created>
  <dcterms:modified xsi:type="dcterms:W3CDTF">2020-03-30T20:37:32Z</dcterms:modified>
</cp:coreProperties>
</file>