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github\foxbms\hardware\datasheets\"/>
    </mc:Choice>
  </mc:AlternateContent>
  <xr:revisionPtr revIDLastSave="0" documentId="13_ncr:1_{4B8524AC-3BCF-4B4C-84D8-9F9D5856B614}" xr6:coauthVersionLast="43" xr6:coauthVersionMax="43" xr10:uidLastSave="{00000000-0000-0000-0000-000000000000}"/>
  <bookViews>
    <workbookView xWindow="-120" yWindow="-120" windowWidth="38640" windowHeight="21240" activeTab="6" xr2:uid="{A5073D02-841D-4F51-A396-C9B01BE324F7}"/>
  </bookViews>
  <sheets>
    <sheet name="Sheet1" sheetId="1" r:id="rId1"/>
    <sheet name="Sheet4" sheetId="4" r:id="rId2"/>
    <sheet name="Sheet5" sheetId="5" r:id="rId3"/>
    <sheet name="Sheet6" sheetId="6" r:id="rId4"/>
    <sheet name="Sheet3" sheetId="3" r:id="rId5"/>
    <sheet name="Sheet2" sheetId="2" r:id="rId6"/>
    <sheet name="Sheet7" sheetId="7" r:id="rId7"/>
    <sheet name="Sheet8" sheetId="8" r:id="rId8"/>
  </sheets>
  <definedNames>
    <definedName name="_xlnm._FilterDatabase" localSheetId="7" hidden="1">Sheet8!$A$2:$E$75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2" i="7" l="1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9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31" i="7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6" i="6"/>
  <c r="S170" i="6"/>
  <c r="S174" i="6"/>
  <c r="S178" i="6"/>
  <c r="S182" i="6"/>
  <c r="S186" i="6"/>
  <c r="S190" i="6"/>
  <c r="S194" i="6"/>
  <c r="S198" i="6"/>
  <c r="S202" i="6"/>
  <c r="S206" i="6"/>
  <c r="S210" i="6"/>
  <c r="S214" i="6"/>
  <c r="S218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S199" i="6" s="1"/>
  <c r="R200" i="6"/>
  <c r="R201" i="6"/>
  <c r="R202" i="6"/>
  <c r="R203" i="6"/>
  <c r="S203" i="6" s="1"/>
  <c r="R204" i="6"/>
  <c r="R205" i="6"/>
  <c r="R206" i="6"/>
  <c r="R207" i="6"/>
  <c r="S207" i="6" s="1"/>
  <c r="R208" i="6"/>
  <c r="R209" i="6"/>
  <c r="R210" i="6"/>
  <c r="R211" i="6"/>
  <c r="S211" i="6" s="1"/>
  <c r="R212" i="6"/>
  <c r="R213" i="6"/>
  <c r="R214" i="6"/>
  <c r="R215" i="6"/>
  <c r="S215" i="6" s="1"/>
  <c r="R216" i="6"/>
  <c r="R217" i="6"/>
  <c r="R218" i="6"/>
  <c r="R219" i="6"/>
  <c r="S219" i="6" s="1"/>
  <c r="R220" i="6"/>
  <c r="R2" i="6"/>
  <c r="Q3" i="6"/>
  <c r="S3" i="6" s="1"/>
  <c r="Q4" i="6"/>
  <c r="S4" i="6" s="1"/>
  <c r="Q5" i="6"/>
  <c r="S5" i="6" s="1"/>
  <c r="Q6" i="6"/>
  <c r="Q7" i="6"/>
  <c r="S7" i="6" s="1"/>
  <c r="Q8" i="6"/>
  <c r="S8" i="6" s="1"/>
  <c r="Q9" i="6"/>
  <c r="S9" i="6" s="1"/>
  <c r="Q10" i="6"/>
  <c r="Q11" i="6"/>
  <c r="S11" i="6" s="1"/>
  <c r="Q12" i="6"/>
  <c r="S12" i="6" s="1"/>
  <c r="Q13" i="6"/>
  <c r="S13" i="6" s="1"/>
  <c r="Q14" i="6"/>
  <c r="Q15" i="6"/>
  <c r="S15" i="6" s="1"/>
  <c r="Q16" i="6"/>
  <c r="S16" i="6" s="1"/>
  <c r="Q17" i="6"/>
  <c r="S17" i="6" s="1"/>
  <c r="Q18" i="6"/>
  <c r="Q19" i="6"/>
  <c r="S19" i="6" s="1"/>
  <c r="Q20" i="6"/>
  <c r="S20" i="6" s="1"/>
  <c r="Q21" i="6"/>
  <c r="S21" i="6" s="1"/>
  <c r="Q22" i="6"/>
  <c r="Q23" i="6"/>
  <c r="S23" i="6" s="1"/>
  <c r="Q24" i="6"/>
  <c r="S24" i="6" s="1"/>
  <c r="Q25" i="6"/>
  <c r="S25" i="6" s="1"/>
  <c r="Q26" i="6"/>
  <c r="Q27" i="6"/>
  <c r="S27" i="6" s="1"/>
  <c r="Q28" i="6"/>
  <c r="S28" i="6" s="1"/>
  <c r="Q29" i="6"/>
  <c r="S29" i="6" s="1"/>
  <c r="Q30" i="6"/>
  <c r="Q31" i="6"/>
  <c r="S31" i="6" s="1"/>
  <c r="Q32" i="6"/>
  <c r="S32" i="6" s="1"/>
  <c r="Q33" i="6"/>
  <c r="S33" i="6" s="1"/>
  <c r="Q34" i="6"/>
  <c r="Q35" i="6"/>
  <c r="S35" i="6" s="1"/>
  <c r="Q36" i="6"/>
  <c r="S36" i="6" s="1"/>
  <c r="Q37" i="6"/>
  <c r="S37" i="6" s="1"/>
  <c r="Q38" i="6"/>
  <c r="Q39" i="6"/>
  <c r="S39" i="6" s="1"/>
  <c r="Q40" i="6"/>
  <c r="S40" i="6" s="1"/>
  <c r="Q41" i="6"/>
  <c r="S41" i="6" s="1"/>
  <c r="Q42" i="6"/>
  <c r="Q43" i="6"/>
  <c r="S43" i="6" s="1"/>
  <c r="Q44" i="6"/>
  <c r="S44" i="6" s="1"/>
  <c r="Q45" i="6"/>
  <c r="S45" i="6" s="1"/>
  <c r="Q46" i="6"/>
  <c r="Q47" i="6"/>
  <c r="S47" i="6" s="1"/>
  <c r="Q48" i="6"/>
  <c r="S48" i="6" s="1"/>
  <c r="Q49" i="6"/>
  <c r="S49" i="6" s="1"/>
  <c r="Q50" i="6"/>
  <c r="Q51" i="6"/>
  <c r="S51" i="6" s="1"/>
  <c r="Q52" i="6"/>
  <c r="S52" i="6" s="1"/>
  <c r="Q53" i="6"/>
  <c r="S53" i="6" s="1"/>
  <c r="Q54" i="6"/>
  <c r="Q55" i="6"/>
  <c r="S55" i="6" s="1"/>
  <c r="Q56" i="6"/>
  <c r="S56" i="6" s="1"/>
  <c r="Q57" i="6"/>
  <c r="S57" i="6" s="1"/>
  <c r="Q58" i="6"/>
  <c r="Q59" i="6"/>
  <c r="S59" i="6" s="1"/>
  <c r="Q60" i="6"/>
  <c r="S60" i="6" s="1"/>
  <c r="Q61" i="6"/>
  <c r="S61" i="6" s="1"/>
  <c r="Q62" i="6"/>
  <c r="Q63" i="6"/>
  <c r="S63" i="6" s="1"/>
  <c r="Q64" i="6"/>
  <c r="S64" i="6" s="1"/>
  <c r="Q65" i="6"/>
  <c r="S65" i="6" s="1"/>
  <c r="Q66" i="6"/>
  <c r="Q67" i="6"/>
  <c r="S67" i="6" s="1"/>
  <c r="Q68" i="6"/>
  <c r="S68" i="6" s="1"/>
  <c r="Q69" i="6"/>
  <c r="S69" i="6" s="1"/>
  <c r="Q70" i="6"/>
  <c r="Q71" i="6"/>
  <c r="S71" i="6" s="1"/>
  <c r="Q72" i="6"/>
  <c r="S72" i="6" s="1"/>
  <c r="Q73" i="6"/>
  <c r="S73" i="6" s="1"/>
  <c r="Q74" i="6"/>
  <c r="Q75" i="6"/>
  <c r="S75" i="6" s="1"/>
  <c r="Q76" i="6"/>
  <c r="S76" i="6" s="1"/>
  <c r="Q77" i="6"/>
  <c r="S77" i="6" s="1"/>
  <c r="Q78" i="6"/>
  <c r="Q79" i="6"/>
  <c r="S79" i="6" s="1"/>
  <c r="Q80" i="6"/>
  <c r="S80" i="6" s="1"/>
  <c r="Q81" i="6"/>
  <c r="S81" i="6" s="1"/>
  <c r="Q82" i="6"/>
  <c r="Q83" i="6"/>
  <c r="S83" i="6" s="1"/>
  <c r="Q84" i="6"/>
  <c r="S84" i="6" s="1"/>
  <c r="Q85" i="6"/>
  <c r="S85" i="6" s="1"/>
  <c r="Q86" i="6"/>
  <c r="Q87" i="6"/>
  <c r="S87" i="6" s="1"/>
  <c r="Q88" i="6"/>
  <c r="S88" i="6" s="1"/>
  <c r="Q89" i="6"/>
  <c r="S89" i="6" s="1"/>
  <c r="Q90" i="6"/>
  <c r="Q91" i="6"/>
  <c r="S91" i="6" s="1"/>
  <c r="Q92" i="6"/>
  <c r="S92" i="6" s="1"/>
  <c r="Q93" i="6"/>
  <c r="S93" i="6" s="1"/>
  <c r="Q94" i="6"/>
  <c r="Q95" i="6"/>
  <c r="S95" i="6" s="1"/>
  <c r="Q96" i="6"/>
  <c r="S96" i="6" s="1"/>
  <c r="Q97" i="6"/>
  <c r="S97" i="6" s="1"/>
  <c r="Q98" i="6"/>
  <c r="Q99" i="6"/>
  <c r="S99" i="6" s="1"/>
  <c r="Q100" i="6"/>
  <c r="S100" i="6" s="1"/>
  <c r="Q101" i="6"/>
  <c r="S101" i="6" s="1"/>
  <c r="Q102" i="6"/>
  <c r="Q103" i="6"/>
  <c r="S103" i="6" s="1"/>
  <c r="Q104" i="6"/>
  <c r="S104" i="6" s="1"/>
  <c r="Q105" i="6"/>
  <c r="S105" i="6" s="1"/>
  <c r="Q106" i="6"/>
  <c r="Q107" i="6"/>
  <c r="S107" i="6" s="1"/>
  <c r="Q108" i="6"/>
  <c r="S108" i="6" s="1"/>
  <c r="Q109" i="6"/>
  <c r="S109" i="6" s="1"/>
  <c r="Q110" i="6"/>
  <c r="Q111" i="6"/>
  <c r="S111" i="6" s="1"/>
  <c r="Q112" i="6"/>
  <c r="S112" i="6" s="1"/>
  <c r="Q113" i="6"/>
  <c r="S113" i="6" s="1"/>
  <c r="Q114" i="6"/>
  <c r="Q115" i="6"/>
  <c r="S115" i="6" s="1"/>
  <c r="Q116" i="6"/>
  <c r="S116" i="6" s="1"/>
  <c r="Q117" i="6"/>
  <c r="S117" i="6" s="1"/>
  <c r="Q118" i="6"/>
  <c r="Q119" i="6"/>
  <c r="S119" i="6" s="1"/>
  <c r="Q120" i="6"/>
  <c r="S120" i="6" s="1"/>
  <c r="Q121" i="6"/>
  <c r="S121" i="6" s="1"/>
  <c r="Q122" i="6"/>
  <c r="Q123" i="6"/>
  <c r="S123" i="6" s="1"/>
  <c r="Q124" i="6"/>
  <c r="S124" i="6" s="1"/>
  <c r="Q125" i="6"/>
  <c r="S125" i="6" s="1"/>
  <c r="Q126" i="6"/>
  <c r="Q127" i="6"/>
  <c r="S127" i="6" s="1"/>
  <c r="Q128" i="6"/>
  <c r="S128" i="6" s="1"/>
  <c r="Q129" i="6"/>
  <c r="S129" i="6" s="1"/>
  <c r="Q130" i="6"/>
  <c r="Q131" i="6"/>
  <c r="S131" i="6" s="1"/>
  <c r="Q132" i="6"/>
  <c r="S132" i="6" s="1"/>
  <c r="Q133" i="6"/>
  <c r="S133" i="6" s="1"/>
  <c r="Q134" i="6"/>
  <c r="Q135" i="6"/>
  <c r="S135" i="6" s="1"/>
  <c r="Q136" i="6"/>
  <c r="S136" i="6" s="1"/>
  <c r="Q137" i="6"/>
  <c r="S137" i="6" s="1"/>
  <c r="Q138" i="6"/>
  <c r="Q139" i="6"/>
  <c r="S139" i="6" s="1"/>
  <c r="Q140" i="6"/>
  <c r="S140" i="6" s="1"/>
  <c r="Q141" i="6"/>
  <c r="S141" i="6" s="1"/>
  <c r="Q142" i="6"/>
  <c r="Q143" i="6"/>
  <c r="S143" i="6" s="1"/>
  <c r="Q144" i="6"/>
  <c r="S144" i="6" s="1"/>
  <c r="Q145" i="6"/>
  <c r="S145" i="6" s="1"/>
  <c r="Q146" i="6"/>
  <c r="Q147" i="6"/>
  <c r="S147" i="6" s="1"/>
  <c r="Q148" i="6"/>
  <c r="S148" i="6" s="1"/>
  <c r="Q149" i="6"/>
  <c r="S149" i="6" s="1"/>
  <c r="Q150" i="6"/>
  <c r="Q151" i="6"/>
  <c r="S151" i="6" s="1"/>
  <c r="Q152" i="6"/>
  <c r="S152" i="6" s="1"/>
  <c r="Q153" i="6"/>
  <c r="S153" i="6" s="1"/>
  <c r="Q154" i="6"/>
  <c r="Q155" i="6"/>
  <c r="S155" i="6" s="1"/>
  <c r="Q156" i="6"/>
  <c r="S156" i="6" s="1"/>
  <c r="Q157" i="6"/>
  <c r="S157" i="6" s="1"/>
  <c r="Q158" i="6"/>
  <c r="Q159" i="6"/>
  <c r="S159" i="6" s="1"/>
  <c r="Q160" i="6"/>
  <c r="S160" i="6" s="1"/>
  <c r="Q161" i="6"/>
  <c r="S161" i="6" s="1"/>
  <c r="Q162" i="6"/>
  <c r="Q163" i="6"/>
  <c r="S163" i="6" s="1"/>
  <c r="Q164" i="6"/>
  <c r="S164" i="6" s="1"/>
  <c r="Q165" i="6"/>
  <c r="S165" i="6" s="1"/>
  <c r="Q166" i="6"/>
  <c r="Q167" i="6"/>
  <c r="S167" i="6" s="1"/>
  <c r="Q168" i="6"/>
  <c r="S168" i="6" s="1"/>
  <c r="Q169" i="6"/>
  <c r="S169" i="6" s="1"/>
  <c r="Q170" i="6"/>
  <c r="Q171" i="6"/>
  <c r="S171" i="6" s="1"/>
  <c r="Q172" i="6"/>
  <c r="S172" i="6" s="1"/>
  <c r="Q173" i="6"/>
  <c r="S173" i="6" s="1"/>
  <c r="Q174" i="6"/>
  <c r="Q175" i="6"/>
  <c r="S175" i="6" s="1"/>
  <c r="Q176" i="6"/>
  <c r="S176" i="6" s="1"/>
  <c r="Q177" i="6"/>
  <c r="S177" i="6" s="1"/>
  <c r="Q178" i="6"/>
  <c r="Q179" i="6"/>
  <c r="S179" i="6" s="1"/>
  <c r="Q180" i="6"/>
  <c r="S180" i="6" s="1"/>
  <c r="Q181" i="6"/>
  <c r="S181" i="6" s="1"/>
  <c r="Q182" i="6"/>
  <c r="Q183" i="6"/>
  <c r="S183" i="6" s="1"/>
  <c r="Q184" i="6"/>
  <c r="S184" i="6" s="1"/>
  <c r="Q185" i="6"/>
  <c r="S185" i="6" s="1"/>
  <c r="Q186" i="6"/>
  <c r="Q187" i="6"/>
  <c r="S187" i="6" s="1"/>
  <c r="Q188" i="6"/>
  <c r="S188" i="6" s="1"/>
  <c r="Q189" i="6"/>
  <c r="S189" i="6" s="1"/>
  <c r="Q190" i="6"/>
  <c r="Q191" i="6"/>
  <c r="S191" i="6" s="1"/>
  <c r="Q192" i="6"/>
  <c r="S192" i="6" s="1"/>
  <c r="Q193" i="6"/>
  <c r="S193" i="6" s="1"/>
  <c r="Q194" i="6"/>
  <c r="Q195" i="6"/>
  <c r="S195" i="6" s="1"/>
  <c r="Q196" i="6"/>
  <c r="S196" i="6" s="1"/>
  <c r="Q197" i="6"/>
  <c r="S197" i="6" s="1"/>
  <c r="Q198" i="6"/>
  <c r="Q199" i="6"/>
  <c r="Q200" i="6"/>
  <c r="S200" i="6" s="1"/>
  <c r="Q201" i="6"/>
  <c r="S201" i="6" s="1"/>
  <c r="Q202" i="6"/>
  <c r="Q203" i="6"/>
  <c r="Q204" i="6"/>
  <c r="S204" i="6" s="1"/>
  <c r="Q205" i="6"/>
  <c r="S205" i="6" s="1"/>
  <c r="Q206" i="6"/>
  <c r="Q207" i="6"/>
  <c r="Q208" i="6"/>
  <c r="S208" i="6" s="1"/>
  <c r="Q209" i="6"/>
  <c r="S209" i="6" s="1"/>
  <c r="Q210" i="6"/>
  <c r="Q211" i="6"/>
  <c r="Q212" i="6"/>
  <c r="S212" i="6" s="1"/>
  <c r="Q213" i="6"/>
  <c r="S213" i="6" s="1"/>
  <c r="Q214" i="6"/>
  <c r="Q215" i="6"/>
  <c r="Q216" i="6"/>
  <c r="S216" i="6" s="1"/>
  <c r="Q217" i="6"/>
  <c r="S217" i="6" s="1"/>
  <c r="Q218" i="6"/>
  <c r="Q219" i="6"/>
  <c r="Q220" i="6"/>
  <c r="S220" i="6" s="1"/>
  <c r="Q2" i="6"/>
  <c r="S2" i="6" s="1"/>
  <c r="H24" i="5"/>
  <c r="H25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29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7" i="5"/>
  <c r="G7" i="5"/>
  <c r="J3" i="4"/>
  <c r="J4" i="4"/>
  <c r="J5" i="4"/>
  <c r="J6" i="4"/>
  <c r="J7" i="4"/>
  <c r="J8" i="4"/>
  <c r="J9" i="4"/>
  <c r="J11" i="4"/>
  <c r="J12" i="4"/>
  <c r="J13" i="4"/>
  <c r="J15" i="4"/>
  <c r="J17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2" i="4"/>
  <c r="J63" i="4"/>
  <c r="J64" i="4"/>
  <c r="J65" i="4"/>
  <c r="J66" i="4"/>
  <c r="J67" i="4"/>
  <c r="J68" i="4"/>
  <c r="J69" i="4"/>
  <c r="J70" i="4"/>
  <c r="J72" i="4"/>
  <c r="J74" i="4"/>
  <c r="J75" i="4"/>
  <c r="J76" i="4"/>
  <c r="J77" i="4"/>
  <c r="J79" i="4"/>
  <c r="J80" i="4"/>
  <c r="J81" i="4"/>
  <c r="J82" i="4"/>
  <c r="J83" i="4"/>
  <c r="J85" i="4"/>
  <c r="J86" i="4"/>
  <c r="J87" i="4"/>
  <c r="J88" i="4"/>
  <c r="J89" i="4"/>
  <c r="J90" i="4"/>
  <c r="J91" i="4"/>
  <c r="J92" i="4"/>
  <c r="J93" i="4"/>
  <c r="J94" i="4"/>
  <c r="J96" i="4"/>
  <c r="J97" i="4"/>
  <c r="J99" i="4"/>
  <c r="J100" i="4"/>
  <c r="J101" i="4"/>
  <c r="J102" i="4"/>
  <c r="J103" i="4"/>
  <c r="J105" i="4"/>
  <c r="J109" i="4"/>
  <c r="J114" i="4"/>
  <c r="J115" i="4"/>
  <c r="J117" i="4"/>
  <c r="J120" i="4"/>
  <c r="J121" i="4"/>
  <c r="J122" i="4"/>
  <c r="J123" i="4"/>
  <c r="J124" i="4"/>
  <c r="J125" i="4"/>
  <c r="L3" i="4"/>
  <c r="L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P17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14" i="1"/>
  <c r="A115" i="1"/>
  <c r="A116" i="1"/>
  <c r="A11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118" i="1"/>
  <c r="A119" i="1"/>
  <c r="A120" i="1"/>
  <c r="A121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14" i="1"/>
  <c r="P115" i="1"/>
  <c r="P116" i="1"/>
  <c r="P117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118" i="1"/>
  <c r="P119" i="1"/>
  <c r="P120" i="1"/>
  <c r="P121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14" i="1"/>
  <c r="L115" i="1"/>
  <c r="L116" i="1"/>
  <c r="L117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18" i="1"/>
  <c r="L119" i="1"/>
  <c r="L120" i="1"/>
  <c r="L121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14" i="1"/>
  <c r="Q114" i="1" s="1"/>
  <c r="K115" i="1"/>
  <c r="Q115" i="1" s="1"/>
  <c r="K116" i="1"/>
  <c r="K117" i="1"/>
  <c r="K16" i="1"/>
  <c r="Q16" i="1" s="1"/>
  <c r="K17" i="1"/>
  <c r="Q17" i="1" s="1"/>
  <c r="K18" i="1"/>
  <c r="K19" i="1"/>
  <c r="K20" i="1"/>
  <c r="Q20" i="1" s="1"/>
  <c r="K21" i="1"/>
  <c r="Q21" i="1" s="1"/>
  <c r="K22" i="1"/>
  <c r="K23" i="1"/>
  <c r="K24" i="1"/>
  <c r="Q24" i="1" s="1"/>
  <c r="K25" i="1"/>
  <c r="Q25" i="1" s="1"/>
  <c r="K26" i="1"/>
  <c r="K27" i="1"/>
  <c r="K28" i="1"/>
  <c r="Q28" i="1" s="1"/>
  <c r="K29" i="1"/>
  <c r="Q29" i="1" s="1"/>
  <c r="K30" i="1"/>
  <c r="K31" i="1"/>
  <c r="K32" i="1"/>
  <c r="Q32" i="1" s="1"/>
  <c r="K33" i="1"/>
  <c r="Q33" i="1" s="1"/>
  <c r="K34" i="1"/>
  <c r="K35" i="1"/>
  <c r="K36" i="1"/>
  <c r="Q36" i="1" s="1"/>
  <c r="K37" i="1"/>
  <c r="Q37" i="1" s="1"/>
  <c r="K38" i="1"/>
  <c r="K39" i="1"/>
  <c r="K40" i="1"/>
  <c r="Q40" i="1" s="1"/>
  <c r="K41" i="1"/>
  <c r="Q41" i="1" s="1"/>
  <c r="K42" i="1"/>
  <c r="K43" i="1"/>
  <c r="K44" i="1"/>
  <c r="Q44" i="1" s="1"/>
  <c r="K45" i="1"/>
  <c r="Q45" i="1" s="1"/>
  <c r="K46" i="1"/>
  <c r="K47" i="1"/>
  <c r="K48" i="1"/>
  <c r="Q48" i="1" s="1"/>
  <c r="K49" i="1"/>
  <c r="Q49" i="1" s="1"/>
  <c r="K50" i="1"/>
  <c r="K51" i="1"/>
  <c r="K52" i="1"/>
  <c r="Q52" i="1" s="1"/>
  <c r="K53" i="1"/>
  <c r="Q53" i="1" s="1"/>
  <c r="K54" i="1"/>
  <c r="K55" i="1"/>
  <c r="K56" i="1"/>
  <c r="Q56" i="1" s="1"/>
  <c r="K57" i="1"/>
  <c r="Q57" i="1" s="1"/>
  <c r="K58" i="1"/>
  <c r="K59" i="1"/>
  <c r="K60" i="1"/>
  <c r="Q60" i="1" s="1"/>
  <c r="K61" i="1"/>
  <c r="Q61" i="1" s="1"/>
  <c r="K62" i="1"/>
  <c r="K63" i="1"/>
  <c r="K64" i="1"/>
  <c r="Q64" i="1" s="1"/>
  <c r="K65" i="1"/>
  <c r="Q65" i="1" s="1"/>
  <c r="K66" i="1"/>
  <c r="K67" i="1"/>
  <c r="K68" i="1"/>
  <c r="Q68" i="1" s="1"/>
  <c r="K69" i="1"/>
  <c r="Q69" i="1" s="1"/>
  <c r="K70" i="1"/>
  <c r="K71" i="1"/>
  <c r="K72" i="1"/>
  <c r="Q72" i="1" s="1"/>
  <c r="K73" i="1"/>
  <c r="Q73" i="1" s="1"/>
  <c r="K74" i="1"/>
  <c r="K75" i="1"/>
  <c r="K76" i="1"/>
  <c r="Q76" i="1" s="1"/>
  <c r="K77" i="1"/>
  <c r="Q77" i="1" s="1"/>
  <c r="K78" i="1"/>
  <c r="K79" i="1"/>
  <c r="K80" i="1"/>
  <c r="Q80" i="1" s="1"/>
  <c r="K118" i="1"/>
  <c r="Q118" i="1" s="1"/>
  <c r="K119" i="1"/>
  <c r="K120" i="1"/>
  <c r="K121" i="1"/>
  <c r="Q121" i="1" s="1"/>
  <c r="K81" i="1"/>
  <c r="Q81" i="1" s="1"/>
  <c r="K82" i="1"/>
  <c r="K83" i="1"/>
  <c r="K84" i="1"/>
  <c r="Q84" i="1" s="1"/>
  <c r="K85" i="1"/>
  <c r="Q85" i="1" s="1"/>
  <c r="K86" i="1"/>
  <c r="K87" i="1"/>
  <c r="K88" i="1"/>
  <c r="Q88" i="1" s="1"/>
  <c r="K89" i="1"/>
  <c r="Q89" i="1" s="1"/>
  <c r="K90" i="1"/>
  <c r="K91" i="1"/>
  <c r="K92" i="1"/>
  <c r="Q92" i="1" s="1"/>
  <c r="K93" i="1"/>
  <c r="Q93" i="1" s="1"/>
  <c r="K94" i="1"/>
  <c r="K95" i="1"/>
  <c r="K96" i="1"/>
  <c r="Q96" i="1" s="1"/>
  <c r="K97" i="1"/>
  <c r="Q97" i="1" s="1"/>
  <c r="K98" i="1"/>
  <c r="K99" i="1"/>
  <c r="K100" i="1"/>
  <c r="Q100" i="1" s="1"/>
  <c r="K101" i="1"/>
  <c r="Q101" i="1" s="1"/>
  <c r="K102" i="1"/>
  <c r="K103" i="1"/>
  <c r="K104" i="1"/>
  <c r="Q104" i="1" s="1"/>
  <c r="K105" i="1"/>
  <c r="Q105" i="1" s="1"/>
  <c r="K106" i="1"/>
  <c r="K107" i="1"/>
  <c r="Q107" i="1" s="1"/>
  <c r="K108" i="1"/>
  <c r="Q108" i="1" s="1"/>
  <c r="K109" i="1"/>
  <c r="K110" i="1"/>
  <c r="K111" i="1"/>
  <c r="Q111" i="1" s="1"/>
  <c r="K112" i="1"/>
  <c r="Q112" i="1" s="1"/>
  <c r="K113" i="1"/>
  <c r="L2" i="1"/>
  <c r="K2" i="1"/>
  <c r="Q2" i="1" s="1"/>
  <c r="E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14" i="1"/>
  <c r="G114" i="1" s="1"/>
  <c r="F115" i="1"/>
  <c r="G115" i="1" s="1"/>
  <c r="F116" i="1"/>
  <c r="G116" i="1" s="1"/>
  <c r="F117" i="1"/>
  <c r="G117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118" i="1"/>
  <c r="G118" i="1" s="1"/>
  <c r="F119" i="1"/>
  <c r="G119" i="1" s="1"/>
  <c r="F120" i="1"/>
  <c r="G120" i="1" s="1"/>
  <c r="F121" i="1"/>
  <c r="G121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2" i="1"/>
  <c r="G2" i="1" s="1"/>
  <c r="E3" i="1"/>
  <c r="I3" i="1" s="1"/>
  <c r="E4" i="1"/>
  <c r="I4" i="1" s="1"/>
  <c r="E5" i="1"/>
  <c r="I5" i="1" s="1"/>
  <c r="E6" i="1"/>
  <c r="E7" i="1"/>
  <c r="H7" i="1" s="1"/>
  <c r="S7" i="1" s="1"/>
  <c r="E8" i="1"/>
  <c r="I8" i="1" s="1"/>
  <c r="E9" i="1"/>
  <c r="I9" i="1" s="1"/>
  <c r="E10" i="1"/>
  <c r="E11" i="1"/>
  <c r="I11" i="1" s="1"/>
  <c r="E12" i="1"/>
  <c r="H12" i="1" s="1"/>
  <c r="S12" i="1" s="1"/>
  <c r="E13" i="1"/>
  <c r="I13" i="1" s="1"/>
  <c r="E14" i="1"/>
  <c r="E15" i="1"/>
  <c r="H15" i="1" s="1"/>
  <c r="S15" i="1" s="1"/>
  <c r="E114" i="1"/>
  <c r="I114" i="1" s="1"/>
  <c r="E115" i="1"/>
  <c r="I115" i="1" s="1"/>
  <c r="E116" i="1"/>
  <c r="E117" i="1"/>
  <c r="I117" i="1" s="1"/>
  <c r="E16" i="1"/>
  <c r="I16" i="1" s="1"/>
  <c r="E17" i="1"/>
  <c r="I17" i="1" s="1"/>
  <c r="E18" i="1"/>
  <c r="E19" i="1"/>
  <c r="H19" i="1" s="1"/>
  <c r="S19" i="1" s="1"/>
  <c r="E20" i="1"/>
  <c r="I20" i="1" s="1"/>
  <c r="E21" i="1"/>
  <c r="I21" i="1" s="1"/>
  <c r="E22" i="1"/>
  <c r="E23" i="1"/>
  <c r="I23" i="1" s="1"/>
  <c r="E24" i="1"/>
  <c r="H24" i="1" s="1"/>
  <c r="S24" i="1" s="1"/>
  <c r="E25" i="1"/>
  <c r="I25" i="1" s="1"/>
  <c r="E26" i="1"/>
  <c r="E27" i="1"/>
  <c r="H27" i="1" s="1"/>
  <c r="S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E35" i="1"/>
  <c r="H35" i="1" s="1"/>
  <c r="S35" i="1" s="1"/>
  <c r="E36" i="1"/>
  <c r="I36" i="1" s="1"/>
  <c r="E37" i="1"/>
  <c r="I37" i="1" s="1"/>
  <c r="E38" i="1"/>
  <c r="E39" i="1"/>
  <c r="I39" i="1" s="1"/>
  <c r="E40" i="1"/>
  <c r="H40" i="1" s="1"/>
  <c r="S40" i="1" s="1"/>
  <c r="E41" i="1"/>
  <c r="I41" i="1" s="1"/>
  <c r="E42" i="1"/>
  <c r="E43" i="1"/>
  <c r="H43" i="1" s="1"/>
  <c r="S43" i="1" s="1"/>
  <c r="E44" i="1"/>
  <c r="I44" i="1" s="1"/>
  <c r="E45" i="1"/>
  <c r="I45" i="1" s="1"/>
  <c r="E46" i="1"/>
  <c r="E47" i="1"/>
  <c r="I47" i="1" s="1"/>
  <c r="E48" i="1"/>
  <c r="I48" i="1" s="1"/>
  <c r="E49" i="1"/>
  <c r="I49" i="1" s="1"/>
  <c r="E50" i="1"/>
  <c r="E51" i="1"/>
  <c r="H51" i="1" s="1"/>
  <c r="S51" i="1" s="1"/>
  <c r="E52" i="1"/>
  <c r="I52" i="1" s="1"/>
  <c r="E53" i="1"/>
  <c r="I53" i="1" s="1"/>
  <c r="E54" i="1"/>
  <c r="E55" i="1"/>
  <c r="I55" i="1" s="1"/>
  <c r="E56" i="1"/>
  <c r="H56" i="1" s="1"/>
  <c r="S56" i="1" s="1"/>
  <c r="E57" i="1"/>
  <c r="I57" i="1" s="1"/>
  <c r="E58" i="1"/>
  <c r="E59" i="1"/>
  <c r="H59" i="1" s="1"/>
  <c r="S59" i="1" s="1"/>
  <c r="E60" i="1"/>
  <c r="I60" i="1" s="1"/>
  <c r="E61" i="1"/>
  <c r="I61" i="1" s="1"/>
  <c r="E62" i="1"/>
  <c r="E63" i="1"/>
  <c r="I63" i="1" s="1"/>
  <c r="E64" i="1"/>
  <c r="I64" i="1" s="1"/>
  <c r="E65" i="1"/>
  <c r="I65" i="1" s="1"/>
  <c r="E66" i="1"/>
  <c r="E67" i="1"/>
  <c r="H67" i="1" s="1"/>
  <c r="S67" i="1" s="1"/>
  <c r="E68" i="1"/>
  <c r="I68" i="1" s="1"/>
  <c r="E69" i="1"/>
  <c r="I69" i="1" s="1"/>
  <c r="E70" i="1"/>
  <c r="E71" i="1"/>
  <c r="I71" i="1" s="1"/>
  <c r="E72" i="1"/>
  <c r="H72" i="1" s="1"/>
  <c r="S72" i="1" s="1"/>
  <c r="E73" i="1"/>
  <c r="I73" i="1" s="1"/>
  <c r="E74" i="1"/>
  <c r="E75" i="1"/>
  <c r="H75" i="1" s="1"/>
  <c r="S75" i="1" s="1"/>
  <c r="E76" i="1"/>
  <c r="I76" i="1" s="1"/>
  <c r="E77" i="1"/>
  <c r="I77" i="1" s="1"/>
  <c r="E78" i="1"/>
  <c r="E79" i="1"/>
  <c r="I79" i="1" s="1"/>
  <c r="E80" i="1"/>
  <c r="I80" i="1" s="1"/>
  <c r="E118" i="1"/>
  <c r="I118" i="1" s="1"/>
  <c r="E119" i="1"/>
  <c r="E120" i="1"/>
  <c r="H120" i="1" s="1"/>
  <c r="S120" i="1" s="1"/>
  <c r="E121" i="1"/>
  <c r="I121" i="1" s="1"/>
  <c r="E81" i="1"/>
  <c r="I81" i="1" s="1"/>
  <c r="E82" i="1"/>
  <c r="E83" i="1"/>
  <c r="I83" i="1" s="1"/>
  <c r="E84" i="1"/>
  <c r="H84" i="1" s="1"/>
  <c r="S84" i="1" s="1"/>
  <c r="E85" i="1"/>
  <c r="I85" i="1" s="1"/>
  <c r="E86" i="1"/>
  <c r="E87" i="1"/>
  <c r="H87" i="1" s="1"/>
  <c r="S87" i="1" s="1"/>
  <c r="E88" i="1"/>
  <c r="I88" i="1" s="1"/>
  <c r="E89" i="1"/>
  <c r="I89" i="1" s="1"/>
  <c r="E90" i="1"/>
  <c r="E91" i="1"/>
  <c r="I91" i="1" s="1"/>
  <c r="E92" i="1"/>
  <c r="I92" i="1" s="1"/>
  <c r="E93" i="1"/>
  <c r="I93" i="1" s="1"/>
  <c r="E94" i="1"/>
  <c r="E95" i="1"/>
  <c r="H95" i="1" s="1"/>
  <c r="S95" i="1" s="1"/>
  <c r="E96" i="1"/>
  <c r="I96" i="1" s="1"/>
  <c r="E97" i="1"/>
  <c r="I97" i="1" s="1"/>
  <c r="E98" i="1"/>
  <c r="H98" i="1" s="1"/>
  <c r="S98" i="1" s="1"/>
  <c r="E99" i="1"/>
  <c r="I99" i="1" s="1"/>
  <c r="E100" i="1"/>
  <c r="H100" i="1" s="1"/>
  <c r="S100" i="1" s="1"/>
  <c r="E101" i="1"/>
  <c r="I101" i="1" s="1"/>
  <c r="E102" i="1"/>
  <c r="H102" i="1" s="1"/>
  <c r="S102" i="1" s="1"/>
  <c r="E103" i="1"/>
  <c r="I103" i="1" s="1"/>
  <c r="E104" i="1"/>
  <c r="I104" i="1" s="1"/>
  <c r="E105" i="1"/>
  <c r="I105" i="1" s="1"/>
  <c r="E106" i="1"/>
  <c r="H106" i="1" s="1"/>
  <c r="S106" i="1" s="1"/>
  <c r="E107" i="1"/>
  <c r="I107" i="1" s="1"/>
  <c r="E108" i="1"/>
  <c r="I108" i="1" s="1"/>
  <c r="E109" i="1"/>
  <c r="I109" i="1" s="1"/>
  <c r="E110" i="1"/>
  <c r="H110" i="1" s="1"/>
  <c r="S110" i="1" s="1"/>
  <c r="E111" i="1"/>
  <c r="H111" i="1" s="1"/>
  <c r="S111" i="1" s="1"/>
  <c r="E112" i="1"/>
  <c r="I112" i="1" s="1"/>
  <c r="E113" i="1"/>
  <c r="I113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14" i="1"/>
  <c r="D115" i="1"/>
  <c r="D116" i="1"/>
  <c r="D11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18" i="1"/>
  <c r="D119" i="1"/>
  <c r="D120" i="1"/>
  <c r="D121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H25" i="1" l="1"/>
  <c r="S25" i="1" s="1"/>
  <c r="H13" i="1"/>
  <c r="S13" i="1" s="1"/>
  <c r="H109" i="1"/>
  <c r="S109" i="1" s="1"/>
  <c r="H104" i="1"/>
  <c r="S104" i="1" s="1"/>
  <c r="H99" i="1"/>
  <c r="S99" i="1" s="1"/>
  <c r="H93" i="1"/>
  <c r="S93" i="1" s="1"/>
  <c r="H88" i="1"/>
  <c r="S88" i="1" s="1"/>
  <c r="H83" i="1"/>
  <c r="S83" i="1" s="1"/>
  <c r="H118" i="1"/>
  <c r="S118" i="1" s="1"/>
  <c r="H76" i="1"/>
  <c r="S76" i="1" s="1"/>
  <c r="H71" i="1"/>
  <c r="S71" i="1" s="1"/>
  <c r="H65" i="1"/>
  <c r="S65" i="1" s="1"/>
  <c r="H60" i="1"/>
  <c r="S60" i="1" s="1"/>
  <c r="H55" i="1"/>
  <c r="S55" i="1" s="1"/>
  <c r="H49" i="1"/>
  <c r="S49" i="1" s="1"/>
  <c r="H44" i="1"/>
  <c r="S44" i="1" s="1"/>
  <c r="H39" i="1"/>
  <c r="S39" i="1" s="1"/>
  <c r="H33" i="1"/>
  <c r="S33" i="1" s="1"/>
  <c r="H28" i="1"/>
  <c r="S28" i="1" s="1"/>
  <c r="H23" i="1"/>
  <c r="S23" i="1" s="1"/>
  <c r="H17" i="1"/>
  <c r="S17" i="1" s="1"/>
  <c r="H114" i="1"/>
  <c r="S114" i="1" s="1"/>
  <c r="H11" i="1"/>
  <c r="S11" i="1" s="1"/>
  <c r="H5" i="1"/>
  <c r="S5" i="1" s="1"/>
  <c r="I111" i="1"/>
  <c r="I106" i="1"/>
  <c r="I100" i="1"/>
  <c r="I95" i="1"/>
  <c r="R95" i="1" s="1"/>
  <c r="I87" i="1"/>
  <c r="I120" i="1"/>
  <c r="I75" i="1"/>
  <c r="R75" i="1" s="1"/>
  <c r="I67" i="1"/>
  <c r="R67" i="1" s="1"/>
  <c r="I59" i="1"/>
  <c r="I51" i="1"/>
  <c r="I43" i="1"/>
  <c r="R43" i="1" s="1"/>
  <c r="I35" i="1"/>
  <c r="R35" i="1" s="1"/>
  <c r="I27" i="1"/>
  <c r="I19" i="1"/>
  <c r="I15" i="1"/>
  <c r="R15" i="1" s="1"/>
  <c r="I7" i="1"/>
  <c r="R106" i="1"/>
  <c r="H113" i="1"/>
  <c r="S113" i="1" s="1"/>
  <c r="H108" i="1"/>
  <c r="S108" i="1" s="1"/>
  <c r="H103" i="1"/>
  <c r="S103" i="1" s="1"/>
  <c r="H97" i="1"/>
  <c r="S97" i="1" s="1"/>
  <c r="H92" i="1"/>
  <c r="S92" i="1" s="1"/>
  <c r="H81" i="1"/>
  <c r="S81" i="1" s="1"/>
  <c r="H80" i="1"/>
  <c r="S80" i="1" s="1"/>
  <c r="H69" i="1"/>
  <c r="S69" i="1" s="1"/>
  <c r="H64" i="1"/>
  <c r="S64" i="1" s="1"/>
  <c r="H53" i="1"/>
  <c r="S53" i="1" s="1"/>
  <c r="H48" i="1"/>
  <c r="S48" i="1" s="1"/>
  <c r="H37" i="1"/>
  <c r="S37" i="1" s="1"/>
  <c r="H32" i="1"/>
  <c r="S32" i="1" s="1"/>
  <c r="H21" i="1"/>
  <c r="S21" i="1" s="1"/>
  <c r="H16" i="1"/>
  <c r="S16" i="1" s="1"/>
  <c r="H9" i="1"/>
  <c r="S9" i="1" s="1"/>
  <c r="H4" i="1"/>
  <c r="S4" i="1" s="1"/>
  <c r="I110" i="1"/>
  <c r="R110" i="1" s="1"/>
  <c r="I84" i="1"/>
  <c r="R84" i="1" s="1"/>
  <c r="I72" i="1"/>
  <c r="I56" i="1"/>
  <c r="I40" i="1"/>
  <c r="R40" i="1" s="1"/>
  <c r="I24" i="1"/>
  <c r="I12" i="1"/>
  <c r="Q110" i="1"/>
  <c r="O110" i="1"/>
  <c r="O106" i="1"/>
  <c r="Q106" i="1"/>
  <c r="O102" i="1"/>
  <c r="Q102" i="1"/>
  <c r="O98" i="1"/>
  <c r="Q98" i="1"/>
  <c r="O94" i="1"/>
  <c r="Q94" i="1"/>
  <c r="R97" i="1"/>
  <c r="R93" i="1"/>
  <c r="R69" i="1"/>
  <c r="R37" i="1"/>
  <c r="R33" i="1"/>
  <c r="R25" i="1"/>
  <c r="R17" i="1"/>
  <c r="R13" i="1"/>
  <c r="H112" i="1"/>
  <c r="S112" i="1" s="1"/>
  <c r="H107" i="1"/>
  <c r="S107" i="1" s="1"/>
  <c r="H101" i="1"/>
  <c r="S101" i="1" s="1"/>
  <c r="H96" i="1"/>
  <c r="S96" i="1" s="1"/>
  <c r="H91" i="1"/>
  <c r="S91" i="1" s="1"/>
  <c r="H85" i="1"/>
  <c r="S85" i="1" s="1"/>
  <c r="H121" i="1"/>
  <c r="S121" i="1" s="1"/>
  <c r="H79" i="1"/>
  <c r="S79" i="1" s="1"/>
  <c r="H73" i="1"/>
  <c r="S73" i="1" s="1"/>
  <c r="H68" i="1"/>
  <c r="S68" i="1" s="1"/>
  <c r="H63" i="1"/>
  <c r="S63" i="1" s="1"/>
  <c r="H57" i="1"/>
  <c r="S57" i="1" s="1"/>
  <c r="H52" i="1"/>
  <c r="S52" i="1" s="1"/>
  <c r="H47" i="1"/>
  <c r="S47" i="1" s="1"/>
  <c r="H41" i="1"/>
  <c r="S41" i="1" s="1"/>
  <c r="H36" i="1"/>
  <c r="S36" i="1" s="1"/>
  <c r="H31" i="1"/>
  <c r="S31" i="1" s="1"/>
  <c r="H20" i="1"/>
  <c r="S20" i="1" s="1"/>
  <c r="H117" i="1"/>
  <c r="S117" i="1" s="1"/>
  <c r="H8" i="1"/>
  <c r="S8" i="1" s="1"/>
  <c r="H3" i="1"/>
  <c r="S3" i="1" s="1"/>
  <c r="I98" i="1"/>
  <c r="R98" i="1" s="1"/>
  <c r="Q113" i="1"/>
  <c r="O113" i="1"/>
  <c r="Q109" i="1"/>
  <c r="O109" i="1"/>
  <c r="R100" i="1"/>
  <c r="R92" i="1"/>
  <c r="R76" i="1"/>
  <c r="R72" i="1"/>
  <c r="R68" i="1"/>
  <c r="R64" i="1"/>
  <c r="R60" i="1"/>
  <c r="R56" i="1"/>
  <c r="R52" i="1"/>
  <c r="R32" i="1"/>
  <c r="R24" i="1"/>
  <c r="R20" i="1"/>
  <c r="R12" i="1"/>
  <c r="R8" i="1"/>
  <c r="R4" i="1"/>
  <c r="H94" i="1"/>
  <c r="S94" i="1" s="1"/>
  <c r="I94" i="1"/>
  <c r="H90" i="1"/>
  <c r="S90" i="1" s="1"/>
  <c r="I90" i="1"/>
  <c r="H86" i="1"/>
  <c r="S86" i="1" s="1"/>
  <c r="I86" i="1"/>
  <c r="H82" i="1"/>
  <c r="S82" i="1" s="1"/>
  <c r="I82" i="1"/>
  <c r="H119" i="1"/>
  <c r="S119" i="1" s="1"/>
  <c r="I119" i="1"/>
  <c r="H78" i="1"/>
  <c r="S78" i="1" s="1"/>
  <c r="I78" i="1"/>
  <c r="H74" i="1"/>
  <c r="S74" i="1" s="1"/>
  <c r="I74" i="1"/>
  <c r="H70" i="1"/>
  <c r="S70" i="1" s="1"/>
  <c r="I70" i="1"/>
  <c r="H66" i="1"/>
  <c r="S66" i="1" s="1"/>
  <c r="I66" i="1"/>
  <c r="H62" i="1"/>
  <c r="S62" i="1" s="1"/>
  <c r="I62" i="1"/>
  <c r="H58" i="1"/>
  <c r="S58" i="1" s="1"/>
  <c r="I58" i="1"/>
  <c r="H54" i="1"/>
  <c r="S54" i="1" s="1"/>
  <c r="I54" i="1"/>
  <c r="H50" i="1"/>
  <c r="S50" i="1" s="1"/>
  <c r="I50" i="1"/>
  <c r="H46" i="1"/>
  <c r="S46" i="1" s="1"/>
  <c r="I46" i="1"/>
  <c r="H42" i="1"/>
  <c r="S42" i="1" s="1"/>
  <c r="I42" i="1"/>
  <c r="H38" i="1"/>
  <c r="S38" i="1" s="1"/>
  <c r="I38" i="1"/>
  <c r="H34" i="1"/>
  <c r="S34" i="1" s="1"/>
  <c r="I34" i="1"/>
  <c r="H30" i="1"/>
  <c r="S30" i="1" s="1"/>
  <c r="I30" i="1"/>
  <c r="H26" i="1"/>
  <c r="S26" i="1" s="1"/>
  <c r="I26" i="1"/>
  <c r="H22" i="1"/>
  <c r="S22" i="1" s="1"/>
  <c r="I22" i="1"/>
  <c r="H18" i="1"/>
  <c r="S18" i="1" s="1"/>
  <c r="I18" i="1"/>
  <c r="H116" i="1"/>
  <c r="S116" i="1" s="1"/>
  <c r="I116" i="1"/>
  <c r="H14" i="1"/>
  <c r="S14" i="1" s="1"/>
  <c r="I14" i="1"/>
  <c r="H10" i="1"/>
  <c r="S10" i="1" s="1"/>
  <c r="I10" i="1"/>
  <c r="H6" i="1"/>
  <c r="S6" i="1" s="1"/>
  <c r="I6" i="1"/>
  <c r="H105" i="1"/>
  <c r="S105" i="1" s="1"/>
  <c r="H89" i="1"/>
  <c r="S89" i="1" s="1"/>
  <c r="H77" i="1"/>
  <c r="S77" i="1" s="1"/>
  <c r="H61" i="1"/>
  <c r="S61" i="1" s="1"/>
  <c r="H45" i="1"/>
  <c r="S45" i="1" s="1"/>
  <c r="H29" i="1"/>
  <c r="S29" i="1" s="1"/>
  <c r="H115" i="1"/>
  <c r="S115" i="1" s="1"/>
  <c r="I102" i="1"/>
  <c r="R102" i="1" s="1"/>
  <c r="R111" i="1"/>
  <c r="R107" i="1"/>
  <c r="R99" i="1"/>
  <c r="R91" i="1"/>
  <c r="R87" i="1"/>
  <c r="R79" i="1"/>
  <c r="O13" i="1"/>
  <c r="O9" i="1"/>
  <c r="O5" i="1"/>
  <c r="O112" i="1"/>
  <c r="O108" i="1"/>
  <c r="O101" i="1"/>
  <c r="O93" i="1"/>
  <c r="O85" i="1"/>
  <c r="O118" i="1"/>
  <c r="O73" i="1"/>
  <c r="O65" i="1"/>
  <c r="O57" i="1"/>
  <c r="O49" i="1"/>
  <c r="O41" i="1"/>
  <c r="O33" i="1"/>
  <c r="O25" i="1"/>
  <c r="O17" i="1"/>
  <c r="Q103" i="1"/>
  <c r="O103" i="1"/>
  <c r="Q99" i="1"/>
  <c r="O99" i="1"/>
  <c r="Q95" i="1"/>
  <c r="O95" i="1"/>
  <c r="Q91" i="1"/>
  <c r="O91" i="1"/>
  <c r="Q87" i="1"/>
  <c r="O87" i="1"/>
  <c r="Q83" i="1"/>
  <c r="O83" i="1"/>
  <c r="Q120" i="1"/>
  <c r="O120" i="1"/>
  <c r="Q79" i="1"/>
  <c r="O79" i="1"/>
  <c r="Q75" i="1"/>
  <c r="O75" i="1"/>
  <c r="Q71" i="1"/>
  <c r="O71" i="1"/>
  <c r="Q67" i="1"/>
  <c r="O67" i="1"/>
  <c r="Q63" i="1"/>
  <c r="O63" i="1"/>
  <c r="Q59" i="1"/>
  <c r="O59" i="1"/>
  <c r="Q55" i="1"/>
  <c r="O55" i="1"/>
  <c r="Q51" i="1"/>
  <c r="O51" i="1"/>
  <c r="Q47" i="1"/>
  <c r="O47" i="1"/>
  <c r="Q43" i="1"/>
  <c r="O43" i="1"/>
  <c r="Q39" i="1"/>
  <c r="O39" i="1"/>
  <c r="Q35" i="1"/>
  <c r="O35" i="1"/>
  <c r="Q31" i="1"/>
  <c r="O31" i="1"/>
  <c r="Q27" i="1"/>
  <c r="O27" i="1"/>
  <c r="Q23" i="1"/>
  <c r="O23" i="1"/>
  <c r="Q19" i="1"/>
  <c r="O19" i="1"/>
  <c r="Q117" i="1"/>
  <c r="O117" i="1"/>
  <c r="O2" i="1"/>
  <c r="O12" i="1"/>
  <c r="O8" i="1"/>
  <c r="O4" i="1"/>
  <c r="O111" i="1"/>
  <c r="O107" i="1"/>
  <c r="O100" i="1"/>
  <c r="O92" i="1"/>
  <c r="O84" i="1"/>
  <c r="O80" i="1"/>
  <c r="O72" i="1"/>
  <c r="O64" i="1"/>
  <c r="O56" i="1"/>
  <c r="O48" i="1"/>
  <c r="O40" i="1"/>
  <c r="O32" i="1"/>
  <c r="O24" i="1"/>
  <c r="O16" i="1"/>
  <c r="O90" i="1"/>
  <c r="Q90" i="1"/>
  <c r="O86" i="1"/>
  <c r="Q86" i="1"/>
  <c r="O82" i="1"/>
  <c r="Q82" i="1"/>
  <c r="O119" i="1"/>
  <c r="Q119" i="1"/>
  <c r="O78" i="1"/>
  <c r="Q78" i="1"/>
  <c r="O74" i="1"/>
  <c r="Q74" i="1"/>
  <c r="O70" i="1"/>
  <c r="Q70" i="1"/>
  <c r="O66" i="1"/>
  <c r="Q66" i="1"/>
  <c r="O62" i="1"/>
  <c r="Q62" i="1"/>
  <c r="O58" i="1"/>
  <c r="Q58" i="1"/>
  <c r="O54" i="1"/>
  <c r="Q54" i="1"/>
  <c r="O50" i="1"/>
  <c r="Q50" i="1"/>
  <c r="O46" i="1"/>
  <c r="Q46" i="1"/>
  <c r="O42" i="1"/>
  <c r="Q42" i="1"/>
  <c r="O38" i="1"/>
  <c r="Q38" i="1"/>
  <c r="O34" i="1"/>
  <c r="Q34" i="1"/>
  <c r="O30" i="1"/>
  <c r="Q30" i="1"/>
  <c r="O26" i="1"/>
  <c r="Q26" i="1"/>
  <c r="O22" i="1"/>
  <c r="Q22" i="1"/>
  <c r="O18" i="1"/>
  <c r="Q18" i="1"/>
  <c r="O116" i="1"/>
  <c r="Q116" i="1"/>
  <c r="R11" i="1"/>
  <c r="R7" i="1"/>
  <c r="R19" i="1"/>
  <c r="R27" i="1"/>
  <c r="R39" i="1"/>
  <c r="R47" i="1"/>
  <c r="R51" i="1"/>
  <c r="R55" i="1"/>
  <c r="R59" i="1"/>
  <c r="O15" i="1"/>
  <c r="O11" i="1"/>
  <c r="O7" i="1"/>
  <c r="O3" i="1"/>
  <c r="O105" i="1"/>
  <c r="O97" i="1"/>
  <c r="O89" i="1"/>
  <c r="O81" i="1"/>
  <c r="O77" i="1"/>
  <c r="O69" i="1"/>
  <c r="O61" i="1"/>
  <c r="O53" i="1"/>
  <c r="O45" i="1"/>
  <c r="O37" i="1"/>
  <c r="O29" i="1"/>
  <c r="O21" i="1"/>
  <c r="O115" i="1"/>
  <c r="O14" i="1"/>
  <c r="O10" i="1"/>
  <c r="O6" i="1"/>
  <c r="O104" i="1"/>
  <c r="O96" i="1"/>
  <c r="O88" i="1"/>
  <c r="O121" i="1"/>
  <c r="O76" i="1"/>
  <c r="O68" i="1"/>
  <c r="O60" i="1"/>
  <c r="O52" i="1"/>
  <c r="O44" i="1"/>
  <c r="O36" i="1"/>
  <c r="O28" i="1"/>
  <c r="O20" i="1"/>
  <c r="O114" i="1"/>
  <c r="I2" i="1"/>
  <c r="H2" i="1"/>
  <c r="S2" i="1" s="1"/>
  <c r="R65" i="1" l="1"/>
  <c r="R6" i="1"/>
  <c r="R14" i="1"/>
  <c r="R48" i="1"/>
  <c r="R80" i="1"/>
  <c r="R5" i="1"/>
  <c r="R83" i="1"/>
  <c r="R104" i="1"/>
  <c r="R103" i="1"/>
  <c r="R16" i="1"/>
  <c r="R36" i="1"/>
  <c r="R81" i="1"/>
  <c r="R63" i="1"/>
  <c r="R23" i="1"/>
  <c r="R10" i="1"/>
  <c r="R44" i="1"/>
  <c r="R96" i="1"/>
  <c r="R21" i="1"/>
  <c r="R49" i="1"/>
  <c r="R71" i="1"/>
  <c r="R109" i="1"/>
  <c r="R88" i="1"/>
  <c r="R53" i="1"/>
  <c r="R31" i="1"/>
  <c r="R3" i="1"/>
  <c r="R28" i="1"/>
  <c r="R108" i="1"/>
  <c r="R113" i="1"/>
  <c r="R9" i="1"/>
  <c r="R112" i="1"/>
  <c r="R41" i="1"/>
  <c r="R57" i="1"/>
  <c r="R73" i="1"/>
  <c r="R89" i="1"/>
  <c r="R105" i="1"/>
  <c r="R26" i="1"/>
  <c r="R42" i="1"/>
  <c r="R58" i="1"/>
  <c r="R74" i="1"/>
  <c r="R90" i="1"/>
  <c r="R29" i="1"/>
  <c r="R45" i="1"/>
  <c r="R61" i="1"/>
  <c r="R77" i="1"/>
  <c r="R2" i="1"/>
  <c r="R30" i="1"/>
  <c r="R46" i="1"/>
  <c r="R62" i="1"/>
  <c r="R78" i="1"/>
  <c r="R94" i="1"/>
  <c r="R18" i="1"/>
  <c r="R34" i="1"/>
  <c r="R50" i="1"/>
  <c r="R66" i="1"/>
  <c r="R82" i="1"/>
  <c r="R85" i="1"/>
  <c r="R101" i="1"/>
  <c r="R22" i="1"/>
  <c r="R38" i="1"/>
  <c r="R54" i="1"/>
  <c r="R70" i="1"/>
  <c r="R86" i="1"/>
</calcChain>
</file>

<file path=xl/sharedStrings.xml><?xml version="1.0" encoding="utf-8"?>
<sst xmlns="http://schemas.openxmlformats.org/spreadsheetml/2006/main" count="4260" uniqueCount="481">
  <si>
    <t>10µF 0805 (2012) ±10% 10V X7R</t>
  </si>
  <si>
    <t>4.7µF 0805 (2012) ±10% 16V X7R</t>
  </si>
  <si>
    <t>2.2µF 0805 (2012) ±10% 25V X7R</t>
  </si>
  <si>
    <t>1.0µF 0603 (1608) ±10% 25V X7R</t>
  </si>
  <si>
    <t>10nF 0603 ±10% 50V X7R</t>
  </si>
  <si>
    <t>100nF 0603 ±10% 50V X7R</t>
  </si>
  <si>
    <t>100nF 0402 ±10% 50V X7R</t>
  </si>
  <si>
    <t>18pF 0402 ±5% 50V C0G</t>
  </si>
  <si>
    <t>68pF 0603 ±5% 50V C0G</t>
  </si>
  <si>
    <t>C90</t>
  </si>
  <si>
    <t>C91</t>
  </si>
  <si>
    <t>C111</t>
  </si>
  <si>
    <t>C117</t>
  </si>
  <si>
    <t>C14</t>
  </si>
  <si>
    <t>C16</t>
  </si>
  <si>
    <t>C1</t>
  </si>
  <si>
    <t>C31</t>
  </si>
  <si>
    <t>C48</t>
  </si>
  <si>
    <t>C36</t>
  </si>
  <si>
    <t>C60</t>
  </si>
  <si>
    <t>C88</t>
  </si>
  <si>
    <t>C12</t>
  </si>
  <si>
    <t>C8</t>
  </si>
  <si>
    <t>C118</t>
  </si>
  <si>
    <t>C121</t>
  </si>
  <si>
    <t>C123</t>
  </si>
  <si>
    <t>C124</t>
  </si>
  <si>
    <t>C92</t>
  </si>
  <si>
    <t>C95</t>
  </si>
  <si>
    <t>C56</t>
  </si>
  <si>
    <t>C28</t>
  </si>
  <si>
    <t>C34</t>
  </si>
  <si>
    <t>C73</t>
  </si>
  <si>
    <t>C75</t>
  </si>
  <si>
    <t>C80</t>
  </si>
  <si>
    <t>C99</t>
  </si>
  <si>
    <t>C116</t>
  </si>
  <si>
    <t>C19</t>
  </si>
  <si>
    <t>C103</t>
  </si>
  <si>
    <t>C89</t>
  </si>
  <si>
    <t>C112</t>
  </si>
  <si>
    <t>C115</t>
  </si>
  <si>
    <t>C22</t>
  </si>
  <si>
    <t>C24</t>
  </si>
  <si>
    <t>C2</t>
  </si>
  <si>
    <t>C38</t>
  </si>
  <si>
    <t>C39</t>
  </si>
  <si>
    <t>C6</t>
  </si>
  <si>
    <t>C110</t>
  </si>
  <si>
    <t>C93</t>
  </si>
  <si>
    <t>C94</t>
  </si>
  <si>
    <t>C1201</t>
  </si>
  <si>
    <t>C1203</t>
  </si>
  <si>
    <t>C1205</t>
  </si>
  <si>
    <t>C1207</t>
  </si>
  <si>
    <t>C1209</t>
  </si>
  <si>
    <t>C1211</t>
  </si>
  <si>
    <t>C40</t>
  </si>
  <si>
    <t>C43</t>
  </si>
  <si>
    <t>C45</t>
  </si>
  <si>
    <t>C47</t>
  </si>
  <si>
    <t>C57</t>
  </si>
  <si>
    <t>C65</t>
  </si>
  <si>
    <t>C42</t>
  </si>
  <si>
    <t>C50</t>
  </si>
  <si>
    <t>C51</t>
  </si>
  <si>
    <t>C55</t>
  </si>
  <si>
    <t>C46</t>
  </si>
  <si>
    <t>C79</t>
  </si>
  <si>
    <t>C83</t>
  </si>
  <si>
    <t>C35</t>
  </si>
  <si>
    <t>C10</t>
  </si>
  <si>
    <t>C3</t>
  </si>
  <si>
    <t>C4</t>
  </si>
  <si>
    <t>C7</t>
  </si>
  <si>
    <t>C41</t>
  </si>
  <si>
    <t>C68</t>
  </si>
  <si>
    <t>C29</t>
  </si>
  <si>
    <t>C37</t>
  </si>
  <si>
    <t>C23</t>
  </si>
  <si>
    <t>C44</t>
  </si>
  <si>
    <t>C102</t>
  </si>
  <si>
    <t>C108</t>
  </si>
  <si>
    <t>C96</t>
  </si>
  <si>
    <t>C100</t>
  </si>
  <si>
    <t>C101</t>
  </si>
  <si>
    <t>C104</t>
  </si>
  <si>
    <t>C105</t>
  </si>
  <si>
    <t>C119</t>
  </si>
  <si>
    <t>C120</t>
  </si>
  <si>
    <t>C98</t>
  </si>
  <si>
    <t>C5</t>
  </si>
  <si>
    <t>C113</t>
  </si>
  <si>
    <t>C15</t>
  </si>
  <si>
    <t>C17</t>
  </si>
  <si>
    <t>C18</t>
  </si>
  <si>
    <t>C11</t>
  </si>
  <si>
    <t>C20</t>
  </si>
  <si>
    <t>C21</t>
  </si>
  <si>
    <t>C25</t>
  </si>
  <si>
    <t>C26</t>
  </si>
  <si>
    <t>C27</t>
  </si>
  <si>
    <t>C32</t>
  </si>
  <si>
    <t>C9</t>
  </si>
  <si>
    <t>C49</t>
  </si>
  <si>
    <t>C52</t>
  </si>
  <si>
    <t>C53</t>
  </si>
  <si>
    <t>C54</t>
  </si>
  <si>
    <t>C58</t>
  </si>
  <si>
    <t>C62</t>
  </si>
  <si>
    <t>C63</t>
  </si>
  <si>
    <t>C64</t>
  </si>
  <si>
    <t>C69</t>
  </si>
  <si>
    <t>C74</t>
  </si>
  <si>
    <t>C76</t>
  </si>
  <si>
    <t>C77</t>
  </si>
  <si>
    <t>C78</t>
  </si>
  <si>
    <t>C84</t>
  </si>
  <si>
    <t>C85</t>
  </si>
  <si>
    <t>C86</t>
  </si>
  <si>
    <t>C87</t>
  </si>
  <si>
    <t>C59</t>
  </si>
  <si>
    <t>C61</t>
  </si>
  <si>
    <t>C67</t>
  </si>
  <si>
    <t>C70</t>
  </si>
  <si>
    <t>C30</t>
  </si>
  <si>
    <t>C33</t>
  </si>
  <si>
    <t>C107</t>
  </si>
  <si>
    <t>C97</t>
  </si>
  <si>
    <t>GCJ21BR71A106KE01</t>
  </si>
  <si>
    <t>GCJ21BR71C475KA01</t>
  </si>
  <si>
    <t>GCJ21BR71E225KA01</t>
  </si>
  <si>
    <t>GCJ31CR72A105KA01</t>
  </si>
  <si>
    <t>GCJ188R71E105KA01</t>
  </si>
  <si>
    <t>GCJ188R71H102KA01</t>
  </si>
  <si>
    <t>GCJ188R71H104KA12</t>
  </si>
  <si>
    <t>GCM32ER71E106KA57</t>
  </si>
  <si>
    <t>GCM155R71H104KE02</t>
  </si>
  <si>
    <t>GCM1555C1H180JA16#</t>
  </si>
  <si>
    <t>GCM1885C2A680JA16</t>
  </si>
  <si>
    <t>Chip Capacitor, 1 uF, +/- 10%, 100 V, -55 to 125 degC, 1206 (3216 Metric), RoHS, Tape and Reel</t>
  </si>
  <si>
    <t>Multilayer Ceramic Capacitor, 50 V, -55 to 125 degC, 2-Pin SMD (1210), RoHS, Tape and Reel</t>
  </si>
  <si>
    <t>–55 to 125°C</t>
  </si>
  <si>
    <t>25 to 125°C</t>
  </si>
  <si>
    <t>Temp</t>
  </si>
  <si>
    <t>LxW</t>
  </si>
  <si>
    <t>Height</t>
  </si>
  <si>
    <t>Chip Dim</t>
  </si>
  <si>
    <t>EIA</t>
  </si>
  <si>
    <t>HeightDim</t>
  </si>
  <si>
    <t>Dimension</t>
  </si>
  <si>
    <t>03</t>
  </si>
  <si>
    <t>15</t>
  </si>
  <si>
    <t>18</t>
  </si>
  <si>
    <t>21</t>
  </si>
  <si>
    <t>31</t>
  </si>
  <si>
    <t>32</t>
  </si>
  <si>
    <t>43</t>
  </si>
  <si>
    <t>55</t>
  </si>
  <si>
    <t>0201</t>
  </si>
  <si>
    <t>0402</t>
  </si>
  <si>
    <t>0603</t>
  </si>
  <si>
    <t>0805</t>
  </si>
  <si>
    <t>1206</t>
  </si>
  <si>
    <t>1210</t>
  </si>
  <si>
    <t>1812</t>
  </si>
  <si>
    <t>2220</t>
  </si>
  <si>
    <t>B</t>
  </si>
  <si>
    <t>C</t>
  </si>
  <si>
    <t>D</t>
  </si>
  <si>
    <t>E</t>
  </si>
  <si>
    <t>M</t>
  </si>
  <si>
    <t>Q</t>
  </si>
  <si>
    <t>X</t>
  </si>
  <si>
    <t>A</t>
  </si>
  <si>
    <t>3</t>
  </si>
  <si>
    <t>5</t>
  </si>
  <si>
    <t>6</t>
  </si>
  <si>
    <t>8</t>
  </si>
  <si>
    <t>9</t>
  </si>
  <si>
    <t>1.25mm</t>
  </si>
  <si>
    <t>1.6mm</t>
  </si>
  <si>
    <t>2.0mm</t>
  </si>
  <si>
    <t>2.5mm</t>
  </si>
  <si>
    <t>1.15mm</t>
  </si>
  <si>
    <t>1.5mm</t>
  </si>
  <si>
    <t>1.0mm</t>
  </si>
  <si>
    <t>0.3mm</t>
  </si>
  <si>
    <t>0.5mm</t>
  </si>
  <si>
    <t>0.6mm</t>
  </si>
  <si>
    <t>0.8mm</t>
  </si>
  <si>
    <t>0.85mm</t>
  </si>
  <si>
    <t>Metric</t>
  </si>
  <si>
    <t>1005</t>
  </si>
  <si>
    <t>1608</t>
  </si>
  <si>
    <t>2012</t>
  </si>
  <si>
    <t>3216</t>
  </si>
  <si>
    <t>3235</t>
  </si>
  <si>
    <t>4532</t>
  </si>
  <si>
    <t>5750</t>
  </si>
  <si>
    <t>Cap</t>
  </si>
  <si>
    <t>10µF</t>
  </si>
  <si>
    <t>4.7µF</t>
  </si>
  <si>
    <t>2.2µF</t>
  </si>
  <si>
    <t>1.0µF</t>
  </si>
  <si>
    <t>10nF</t>
  </si>
  <si>
    <t>100nF</t>
  </si>
  <si>
    <t>18pF</t>
  </si>
  <si>
    <t>68pF</t>
  </si>
  <si>
    <t>0E</t>
  </si>
  <si>
    <t>0G</t>
  </si>
  <si>
    <t>0J</t>
  </si>
  <si>
    <t>1A</t>
  </si>
  <si>
    <t>1C</t>
  </si>
  <si>
    <t>1E</t>
  </si>
  <si>
    <t>YA</t>
  </si>
  <si>
    <t>1H</t>
  </si>
  <si>
    <t>1J</t>
  </si>
  <si>
    <t>1K</t>
  </si>
  <si>
    <t>2A</t>
  </si>
  <si>
    <t>2E</t>
  </si>
  <si>
    <t>2W</t>
  </si>
  <si>
    <t>2J</t>
  </si>
  <si>
    <t>3A</t>
  </si>
  <si>
    <t>2.5V</t>
  </si>
  <si>
    <t>4V</t>
  </si>
  <si>
    <t>6.3V</t>
  </si>
  <si>
    <t>10V</t>
  </si>
  <si>
    <t>16V</t>
  </si>
  <si>
    <t>25V</t>
  </si>
  <si>
    <t>35V</t>
  </si>
  <si>
    <t>50V</t>
  </si>
  <si>
    <t>63V</t>
  </si>
  <si>
    <t>80V</t>
  </si>
  <si>
    <t>100V</t>
  </si>
  <si>
    <t>250V</t>
  </si>
  <si>
    <t>450V</t>
  </si>
  <si>
    <t>630V</t>
  </si>
  <si>
    <t>1kV</t>
  </si>
  <si>
    <t>Rated Voltage</t>
  </si>
  <si>
    <t>Code</t>
  </si>
  <si>
    <t>8Capacitance Tolerance</t>
  </si>
  <si>
    <t>J</t>
  </si>
  <si>
    <t>K</t>
  </si>
  <si>
    <t>±0.25pF</t>
  </si>
  <si>
    <t>±5%</t>
  </si>
  <si>
    <t>±10%</t>
  </si>
  <si>
    <t>±20%</t>
  </si>
  <si>
    <t>±0.5pF (Less than 10pF)
±0.5% (10pF and over)</t>
  </si>
  <si>
    <t>6Rated Voltage</t>
  </si>
  <si>
    <t>Tolerance</t>
  </si>
  <si>
    <t>Volts</t>
  </si>
  <si>
    <t>Text</t>
  </si>
  <si>
    <t>Comment</t>
  </si>
  <si>
    <t>gen_C_ceramic_2u2_10V_X5R_0603</t>
  </si>
  <si>
    <t>Lib Ref</t>
  </si>
  <si>
    <t>Cap_Short</t>
  </si>
  <si>
    <t>10u</t>
  </si>
  <si>
    <t>4u7</t>
  </si>
  <si>
    <t>2u2</t>
  </si>
  <si>
    <t>1u</t>
  </si>
  <si>
    <t>10n</t>
  </si>
  <si>
    <t>100n</t>
  </si>
  <si>
    <t>18p</t>
  </si>
  <si>
    <t>68p</t>
  </si>
  <si>
    <t>Series</t>
  </si>
  <si>
    <t>PnP</t>
  </si>
  <si>
    <t>des</t>
  </si>
  <si>
    <t>order</t>
  </si>
  <si>
    <t>designator</t>
  </si>
  <si>
    <t>partNo</t>
  </si>
  <si>
    <t>Description</t>
  </si>
  <si>
    <t>Height2</t>
  </si>
  <si>
    <t>Temp3</t>
  </si>
  <si>
    <t>Order</t>
  </si>
  <si>
    <t>GCM1555C1H180JA16</t>
  </si>
  <si>
    <t>*</t>
  </si>
  <si>
    <t>Avnet</t>
  </si>
  <si>
    <t>KW-5R5C334H-R</t>
  </si>
  <si>
    <t>C_0805_10</t>
  </si>
  <si>
    <t>4.7µF/16V/X7R</t>
  </si>
  <si>
    <t>GCJ</t>
  </si>
  <si>
    <t>x</t>
  </si>
  <si>
    <t>C_0603_10</t>
  </si>
  <si>
    <t>100nF/50V/X7R</t>
  </si>
  <si>
    <t>2.2µF/25V/X7R</t>
  </si>
  <si>
    <t>C_0402_10</t>
  </si>
  <si>
    <t>GCM</t>
  </si>
  <si>
    <t>10µF/10V/X7R</t>
  </si>
  <si>
    <t>C_1210_10</t>
  </si>
  <si>
    <t>10µF/25V/X7R</t>
  </si>
  <si>
    <t>1.0µF/25V/X7R</t>
  </si>
  <si>
    <t>10nF/50V/X7R</t>
  </si>
  <si>
    <t>18pF/50V/X7R</t>
  </si>
  <si>
    <t>Digi-Key</t>
  </si>
  <si>
    <t>490-14409-1-ND</t>
  </si>
  <si>
    <t>C_0603_05</t>
  </si>
  <si>
    <t>68pF/100V/X7R</t>
  </si>
  <si>
    <t>490-5798-1-ND</t>
  </si>
  <si>
    <t>GRT1885C1H472JA02</t>
  </si>
  <si>
    <t>490-12646-1-ND</t>
  </si>
  <si>
    <t>490-5768-1-ND</t>
  </si>
  <si>
    <t>UCL1C102MNL1GS</t>
  </si>
  <si>
    <t>16 V</t>
  </si>
  <si>
    <t>C_1206_10</t>
  </si>
  <si>
    <t>1.0µF/100V/X7R</t>
  </si>
  <si>
    <t>GRT155R71H104KE01</t>
  </si>
  <si>
    <t>10n/50V/X7R</t>
  </si>
  <si>
    <t>Part No</t>
  </si>
  <si>
    <t>XX</t>
  </si>
  <si>
    <t>pnp val</t>
  </si>
  <si>
    <t>sdl</t>
  </si>
  <si>
    <t>asdasd</t>
  </si>
  <si>
    <t>Supplier 1</t>
  </si>
  <si>
    <t>Supplier 2</t>
  </si>
  <si>
    <t>Supplier Part 1</t>
  </si>
  <si>
    <t>Supplier Part 2</t>
  </si>
  <si>
    <t>490-10557-1-ND</t>
  </si>
  <si>
    <t>490-10672-1-ND</t>
  </si>
  <si>
    <t>490-12650-1-ND</t>
  </si>
  <si>
    <t>490-4945-1-ND</t>
  </si>
  <si>
    <t>490-16468-1-ND</t>
  </si>
  <si>
    <t>490-11170-1-ND</t>
  </si>
  <si>
    <t>PartNo</t>
  </si>
  <si>
    <t>Supp</t>
  </si>
  <si>
    <t>Part</t>
  </si>
  <si>
    <t>Supplier Part 3</t>
  </si>
  <si>
    <t>Resistor</t>
  </si>
  <si>
    <t>SMD Resistor 10k 0603</t>
  </si>
  <si>
    <t>SMD Resistor 62R 0603</t>
  </si>
  <si>
    <t>SMD Resistor 430R 0603</t>
  </si>
  <si>
    <t>SMD Resistor 27R 0603</t>
  </si>
  <si>
    <t>SMD Resistor 0R 0603</t>
  </si>
  <si>
    <t>SMD Resistor 10R 0603</t>
  </si>
  <si>
    <t>100k</t>
  </si>
  <si>
    <t>10k</t>
  </si>
  <si>
    <t>NF</t>
  </si>
  <si>
    <t>10Meg</t>
  </si>
  <si>
    <t>10.7k</t>
  </si>
  <si>
    <t>26.1k</t>
  </si>
  <si>
    <t>374k</t>
  </si>
  <si>
    <t>0R</t>
  </si>
  <si>
    <t>10R</t>
  </si>
  <si>
    <t>0603R</t>
  </si>
  <si>
    <t>0805R</t>
  </si>
  <si>
    <t>0402R</t>
  </si>
  <si>
    <t>59R</t>
  </si>
  <si>
    <t>4k7</t>
  </si>
  <si>
    <t>49k9</t>
  </si>
  <si>
    <t>X7R</t>
  </si>
  <si>
    <t>0.01R</t>
  </si>
  <si>
    <t>26k1</t>
  </si>
  <si>
    <t>10k7</t>
  </si>
  <si>
    <t>Ceramic, 1.0µF, ±10%, 25V, X7R, –55 to 125°C, 0603 (1608),RoHS, Automotive</t>
  </si>
  <si>
    <t>0603C</t>
  </si>
  <si>
    <t>master-010106.SCHLIB</t>
  </si>
  <si>
    <t>gen_C_ceramic_1u_25V_X7R_0603</t>
  </si>
  <si>
    <t>CAPC3216X180X55ML20T25</t>
  </si>
  <si>
    <t>gen_C_ceramic_1u_100V_X7R_1206</t>
  </si>
  <si>
    <t>Ceramic, 2.2µF, ±10%, 25V, X7R, –55 to 125°C, 0805 (2012),RoHS, Automotive</t>
  </si>
  <si>
    <t>0805C</t>
  </si>
  <si>
    <t>Ceramic, 4.7µF, ±10%, 16V, X7R, –55 to 125°C, 0805 (2012),RoHS, Automotive</t>
  </si>
  <si>
    <t>gen_C_ceramic_2u2_50V_X7R_0805</t>
  </si>
  <si>
    <t>Ceramic, 4700pF, 0603, ±5%, 50V, C0G</t>
  </si>
  <si>
    <t>gen_C_ceramic_4n7_50V_X7R_0603</t>
  </si>
  <si>
    <t>Ceramic, 68pF, ±5%, 100V, X7R, 25 to 125°C, 0603 (1608),RoHS, Automotive</t>
  </si>
  <si>
    <t>gen_C_ceramic_4u7_25V_X5R_0603</t>
  </si>
  <si>
    <t>Ceramic, 10nF, ±10%, 50V, X7R, –55 to 125°C, 0402 (1005),RoHS, Automotive</t>
  </si>
  <si>
    <t>0402C</t>
  </si>
  <si>
    <t>gen_C_ceramic_10n_50V_X7R_0402</t>
  </si>
  <si>
    <t>Ceramic, 10nF, ±10%, 50V, X7R, –55 to 125°C, 0603 (1608),RoHS, Automotive</t>
  </si>
  <si>
    <t>gen_C_ceramic_10n_50V_X7R_0603</t>
  </si>
  <si>
    <t>Ceramic, 10µF, ±10%, 10V, X7R, –55 to 125°C, 0805 (2012),RoHS, Automotive</t>
  </si>
  <si>
    <t>gen_C_ceramic_10u_10V_X7R_0805</t>
  </si>
  <si>
    <t>CAPC3225X279X50LL20T25</t>
  </si>
  <si>
    <t>gen_C_ceramic_10u_25V_X7R_1210</t>
  </si>
  <si>
    <t>Ceramic, 18pF, ±5%, 50V, X7R, 25 to 125°C, 0402 (1005),RoHS, Automotive</t>
  </si>
  <si>
    <t>gen_C_ceramic_18p_50V_C0G_0603</t>
  </si>
  <si>
    <t>Ceramic, 100nF, ±10%, 50V, X7R, –55 to 125°C, 0402 (1005),RoHS, Automotive</t>
  </si>
  <si>
    <t>gen_C_ceramic_100n_50V_X7R_0402</t>
  </si>
  <si>
    <t>Ceramic, 100nF, ±10%, 50V, X7R, –55 to 125°C, 0603 (1608),RoHS, Automotive</t>
  </si>
  <si>
    <t>gen_C_ceramic_100n_50V_X7R_0603</t>
  </si>
  <si>
    <t>LED</t>
  </si>
  <si>
    <t>LEDC1608X07N</t>
  </si>
  <si>
    <t>OE750.DbLib</t>
  </si>
  <si>
    <t>gen_LED_0603_green</t>
  </si>
  <si>
    <t>gen_LED_0603_orange</t>
  </si>
  <si>
    <t>gen_LED_0603_red</t>
  </si>
  <si>
    <t>SMD Resistor 0R 0402</t>
  </si>
  <si>
    <t>gen_R_0R_0402</t>
  </si>
  <si>
    <t>gen_R_0R_0603</t>
  </si>
  <si>
    <t>SMD Resistor 10m 0805</t>
  </si>
  <si>
    <t>gen_R_0.01R_0805</t>
  </si>
  <si>
    <t>SMD Resistor 4.7k 0603</t>
  </si>
  <si>
    <t>gen_R_4k7_0603</t>
  </si>
  <si>
    <t>SMD Resistor 10.7k 0402</t>
  </si>
  <si>
    <t>gen_R_10k7_0402</t>
  </si>
  <si>
    <t>gen_R_10k_0603</t>
  </si>
  <si>
    <t>SMD Resistor 1k 0603</t>
  </si>
  <si>
    <t>SMD Resistor 10Meg 0603</t>
  </si>
  <si>
    <t>gen_R_10M_0603</t>
  </si>
  <si>
    <t>gen_R_10R_0603</t>
  </si>
  <si>
    <t>SMD Resistor 26.1k 0402</t>
  </si>
  <si>
    <t>gen_R_26k1_0402</t>
  </si>
  <si>
    <t>gen_R_27R_0603</t>
  </si>
  <si>
    <t>SMD Resistor 47R 0603</t>
  </si>
  <si>
    <t>gen_R_47R_0603</t>
  </si>
  <si>
    <t>SMD Resistor 49.9k 0402</t>
  </si>
  <si>
    <t>gen_R_49k9_0402</t>
  </si>
  <si>
    <t>SMD Resistor 59R 0805</t>
  </si>
  <si>
    <t>gen_R_62R_0603</t>
  </si>
  <si>
    <t>SMD Resistor 100k 0402</t>
  </si>
  <si>
    <t>gen_R_100k_0402</t>
  </si>
  <si>
    <t>SMD Resistor 100k 0603</t>
  </si>
  <si>
    <t>gen_R_100k_0603</t>
  </si>
  <si>
    <t>SMD Resistor 120R 0603</t>
  </si>
  <si>
    <t>gen_R_120R_0603</t>
  </si>
  <si>
    <t>SMD Resistor 130R 0603</t>
  </si>
  <si>
    <t>gen_R_130R_0603</t>
  </si>
  <si>
    <t>SMD Resistor 330R 0603</t>
  </si>
  <si>
    <t>gen_R_330R_0603</t>
  </si>
  <si>
    <t>SMD Resistor 374k 0402</t>
  </si>
  <si>
    <t>gen_R_374k_0402</t>
  </si>
  <si>
    <t>gen_R_430R_0603</t>
  </si>
  <si>
    <t>SMD Resistor 680R 0603</t>
  </si>
  <si>
    <t>gen_R_680R_0603</t>
  </si>
  <si>
    <t>SMD Resistor NF 0603</t>
  </si>
  <si>
    <t>gen_R_NF_0603</t>
  </si>
  <si>
    <t>Lib Name</t>
  </si>
  <si>
    <t>10µF 10V</t>
  </si>
  <si>
    <t>Standard</t>
  </si>
  <si>
    <t>2.2µF 25V</t>
  </si>
  <si>
    <t>4.7µF 16V</t>
  </si>
  <si>
    <t>gen_C_ceramic_4u7_16V_X7R_0805</t>
  </si>
  <si>
    <t>68pF 100V</t>
  </si>
  <si>
    <t>1.0µF 25V</t>
  </si>
  <si>
    <t>18pF 50V</t>
  </si>
  <si>
    <t>Rext_2</t>
  </si>
  <si>
    <t>100nF 50V</t>
  </si>
  <si>
    <t>Rext_1</t>
  </si>
  <si>
    <t>10nF 50V</t>
  </si>
  <si>
    <t>C122</t>
  </si>
  <si>
    <t>R80</t>
  </si>
  <si>
    <t>Designator</t>
  </si>
  <si>
    <t>Footprint</t>
  </si>
  <si>
    <t>Library</t>
  </si>
  <si>
    <t>NA</t>
  </si>
  <si>
    <t>Type</t>
  </si>
  <si>
    <t>Lib Reference</t>
  </si>
  <si>
    <t>gen_C_ceramic_18p_50V_C0G_0402</t>
  </si>
  <si>
    <t>gen_C_ceramic_68p_100V_X7R_0603</t>
  </si>
  <si>
    <t>R71</t>
  </si>
  <si>
    <t>R13</t>
  </si>
  <si>
    <t>SMD Resistor 10R 0805</t>
  </si>
  <si>
    <t>R72</t>
  </si>
  <si>
    <t>R73</t>
  </si>
  <si>
    <t>R64</t>
  </si>
  <si>
    <t>R65</t>
  </si>
  <si>
    <t>R70</t>
  </si>
  <si>
    <t>R75</t>
  </si>
  <si>
    <t>R76</t>
  </si>
  <si>
    <t>R68</t>
  </si>
  <si>
    <t>R74</t>
  </si>
  <si>
    <t>R77</t>
  </si>
  <si>
    <t>R78</t>
  </si>
  <si>
    <t>R79</t>
  </si>
  <si>
    <t>R81</t>
  </si>
  <si>
    <t>R82</t>
  </si>
  <si>
    <t>R2</t>
  </si>
  <si>
    <t>R3</t>
  </si>
  <si>
    <t>Aluminum Electrolytic Capacitor, Low Impedance, 1000 uF +/- 20%, 16 V, -55 to 105 degC, 2-Pin 10.3 x 10.3 x 13.5 mm SMD, RoHS, Reel</t>
  </si>
  <si>
    <t>NIC-UCL-10x13.5-2_V</t>
  </si>
  <si>
    <t>Altium Content Vault</t>
  </si>
  <si>
    <t>CMP-0926-00001-1</t>
  </si>
  <si>
    <t>F</t>
  </si>
  <si>
    <t>G</t>
  </si>
  <si>
    <t>H</t>
  </si>
  <si>
    <t>I</t>
  </si>
  <si>
    <t>gen_R_10R_0805</t>
  </si>
  <si>
    <t>gen_R_4K7_0603</t>
  </si>
  <si>
    <t>gen_R_10K7_0402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</si>
</sst>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Font="1" applyBorder="1"/>
    <xf numFmtId="0" fontId="0" fillId="2" borderId="0" xfId="0" applyFont="1" applyFill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069250-5DEA-4E79-BDBB-75FDB41FC147}" name="Table6" displayName="Table6" ref="A1:T121" totalsRowShown="0">
  <autoFilter ref="A1:T121" xr:uid="{B4F68913-9527-45C0-AC00-EC97BC8D180A}"/>
  <sortState ref="A2:T121">
    <sortCondition ref="A1:A121"/>
  </sortState>
  <tableColumns count="20">
    <tableColumn id="20" xr3:uid="{2BBA4ECD-2C12-4864-8DBE-DA85F0CC6057}" name="Order">
      <calculatedColumnFormula>VLOOKUP(Table6[[#This Row],[designator]],Table5[#All],2,FALSE)</calculatedColumnFormula>
    </tableColumn>
    <tableColumn id="1" xr3:uid="{BD870962-93AB-4F44-8E2B-1FD2B026EB4B}" name="designator"/>
    <tableColumn id="2" xr3:uid="{D7079804-0C78-4342-A181-6D76A494FFB2}" name="partNo"/>
    <tableColumn id="3" xr3:uid="{294EE290-AEEE-491B-A424-2FEE7359BD75}" name="Temp">
      <calculatedColumnFormula>RIGHT(LEFT(C2,8),2)</calculatedColumnFormula>
    </tableColumn>
    <tableColumn id="4" xr3:uid="{A7490A09-C94F-4095-B9D8-912ABCCC5083}" name="LxW">
      <calculatedColumnFormula>RIGHT(LEFT($C2,5),2)</calculatedColumnFormula>
    </tableColumn>
    <tableColumn id="5" xr3:uid="{86D9066E-735F-4975-9FF4-F95EEB24E8B6}" name="Height">
      <calculatedColumnFormula>RIGHT(LEFT($C2,6),1)</calculatedColumnFormula>
    </tableColumn>
    <tableColumn id="6" xr3:uid="{9BB689EE-46A9-4369-B217-A0E3BA9EADD1}" name="Height2">
      <calculatedColumnFormula>VLOOKUP(F2,Table2[],2,FALSE)</calculatedColumnFormula>
    </tableColumn>
    <tableColumn id="7" xr3:uid="{D80B4766-9B47-461F-B2F3-98BEA5BF0F82}" name="EIA">
      <calculatedColumnFormula>VLOOKUP($E2,Table1[],2,FALSE)</calculatedColumnFormula>
    </tableColumn>
    <tableColumn id="8" xr3:uid="{53884C9C-0611-4680-AF1F-900C72FA3E78}" name="Metric">
      <calculatedColumnFormula>VLOOKUP($E2,Table1[],3,FALSE)</calculatedColumnFormula>
    </tableColumn>
    <tableColumn id="9" xr3:uid="{BA64B265-127E-4DA8-995D-0E521E8E0691}" name="Temp3"/>
    <tableColumn id="10" xr3:uid="{132B397E-9C6D-479B-BFCA-8B3F0D63A87D}" name="Volts">
      <calculatedColumnFormula>VLOOKUP(RIGHT(LEFT($C2,10),2),Table3[],2,FALSE)</calculatedColumnFormula>
    </tableColumn>
    <tableColumn id="11" xr3:uid="{1A3B5A90-59BD-4A18-8FC7-EA5B8EDDA611}" name="Tolerance">
      <calculatedColumnFormula>VLOOKUP(RIGHT(LEFT($C2,14),1),Table4[],2,FALSE)</calculatedColumnFormula>
    </tableColumn>
    <tableColumn id="12" xr3:uid="{7D4AF088-0758-4055-97AE-589554C4543D}" name="Cap_Short"/>
    <tableColumn id="13" xr3:uid="{DBB5F8D5-0C1F-4B03-9B09-9044F5933F33}" name="Cap"/>
    <tableColumn id="14" xr3:uid="{ABBDB99A-74F1-4277-A62B-2576A6E0FF2D}" name="Comment">
      <calculatedColumnFormula>N2&amp;" " &amp; K2</calculatedColumnFormula>
    </tableColumn>
    <tableColumn id="15" xr3:uid="{AF253278-04F8-4EAD-A5D7-08E4563F76A8}" name="Series">
      <calculatedColumnFormula>LEFT($C2,3)</calculatedColumnFormula>
    </tableColumn>
    <tableColumn id="16" xr3:uid="{71A1A627-F883-4E25-81D0-411BD3FD464A}" name="PnP">
      <calculatedColumnFormula>N2&amp;"/"&amp;K2&amp;"/X7R"</calculatedColumnFormula>
    </tableColumn>
    <tableColumn id="17" xr3:uid="{03C24147-A228-4D09-A951-D9CC717C0C98}" name="Text">
      <calculatedColumnFormula>"Ceramic, " &amp; N2 &amp;", " &amp; L2&amp;", " &amp; K2&amp;", X7R, " &amp; J2&amp;", " &amp; H2&amp;" (" &amp; I2 &amp; ")," &amp; "RoHS, Automotive"</calculatedColumnFormula>
    </tableColumn>
    <tableColumn id="18" xr3:uid="{1C4E9263-9BAC-474B-A5C9-78F6CB92017D}" name="Lib Ref">
      <calculatedColumnFormula>"gen_C_ceramic_"&amp;M2&amp;"_X7R"&amp;"_"&amp;H2</calculatedColumnFormula>
    </tableColumn>
    <tableColumn id="19" xr3:uid="{89BD5082-608F-4624-811B-E30CC5DC1626}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0925B2-6ABD-43E1-BDA8-3A186E8E8295}" name="Table10" displayName="Table10" ref="A1:F75" totalsRowShown="0">
  <autoFilter ref="A1:F75" xr:uid="{C957EFF1-8992-4B5E-875F-01A6F29AC0FE}"/>
  <sortState ref="A2:F59">
    <sortCondition ref="E1:E59"/>
  </sortState>
  <tableColumns count="6">
    <tableColumn id="4" xr3:uid="{F4F00276-46FE-4B62-A5F1-E6DE64B13482}" name="D"/>
    <tableColumn id="5" xr3:uid="{823C47F2-5E7F-4926-B792-CF74B43C976B}" name="E"/>
    <tableColumn id="6" xr3:uid="{2DE155D7-C5B3-47EA-8071-19C66E24ADB1}" name="F"/>
    <tableColumn id="7" xr3:uid="{274CE603-174D-4817-A96F-6EC02772CF13}" name="G"/>
    <tableColumn id="8" xr3:uid="{64869B4C-5729-4CBD-9C74-8BA4ADDA1802}" name="H"/>
    <tableColumn id="9" xr3:uid="{0462743E-EBD8-4E77-B4BD-57CC64446B87}" name="I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E3DF1C-59F6-4990-9DE6-17783644FB06}" name="Table7" displayName="Table7" ref="A1:L125" totalsRowShown="0">
  <autoFilter ref="A1:L125" xr:uid="{D942223E-CF80-40C0-B913-58C0A7E40D05}"/>
  <sortState ref="A2:L125">
    <sortCondition ref="A1:A125"/>
  </sortState>
  <tableColumns count="12">
    <tableColumn id="11" xr3:uid="{009CBF45-8CC3-46C7-B490-69B43D60324B}" name="Order"/>
    <tableColumn id="1" xr3:uid="{9231BFE1-C9C9-452A-8FDA-EA15A2A6D4C7}" name="Part No"/>
    <tableColumn id="2" xr3:uid="{5DC9D386-BC08-49ED-A291-FBEEA6A4BA05}" name="XX"/>
    <tableColumn id="3" xr3:uid="{3AB673BD-9270-49BA-A0D3-24A0CC9AC6FA}" name="pnp val"/>
    <tableColumn id="4" xr3:uid="{1E5A3E8C-E979-44C5-A1C0-E631E877BF02}" name="sdl"/>
    <tableColumn id="5" xr3:uid="{2A8D5AB8-E452-4CC4-B243-B5C5B6B6BBD4}" name="asdasd"/>
    <tableColumn id="6" xr3:uid="{5AC6CE16-7D89-46F6-8639-CAC6661D5DB3}" name="Series"/>
    <tableColumn id="7" xr3:uid="{5ADC93D0-A26C-4A92-9FEE-74A84556909F}" name="Supplier 1"/>
    <tableColumn id="8" xr3:uid="{E09A3C8F-3477-4BE2-A894-69B324B340AB}" name="Supplier 2"/>
    <tableColumn id="9" xr3:uid="{F3DDD3B1-2F70-4631-B3FD-3AFFD2D1EB95}" name="Supplier Part 1"/>
    <tableColumn id="10" xr3:uid="{72249FA8-7D33-4B01-9B27-C0730B264489}" name="Supplier Part 2"/>
    <tableColumn id="12" xr3:uid="{7437798F-E74B-4751-B078-35BA6F4015ED}" name="Supplier Part 3" dataDxfId="0">
      <calculatedColumnFormula>_xlfn.IFNA(VLOOKUP(Table7[[#This Row],[Part No]],DigiKeyMurat[],3,FALSE),"")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6EA9E-501E-46B9-BCE6-FB93171AABCA}" name="Table5" displayName="Table5" ref="A1:B113" totalsRowShown="0">
  <autoFilter ref="A1:B113" xr:uid="{A50DFDB5-C45A-46E5-919F-2FDDD7801FFD}"/>
  <tableColumns count="2">
    <tableColumn id="1" xr3:uid="{3F15A323-041C-48ED-8162-3635412AC208}" name="des"/>
    <tableColumn id="2" xr3:uid="{CB98D8DF-2852-4C92-B97E-088D86AA559B}" name="ord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02CA2-1DA3-4073-8014-847E488D086F}" name="Table1" displayName="Table1" ref="A1:C9" totalsRowShown="0">
  <autoFilter ref="A1:C9" xr:uid="{7EB5E250-5229-4AB1-BB9A-7B46879DF314}"/>
  <tableColumns count="3">
    <tableColumn id="1" xr3:uid="{38520278-FB1A-49EF-A303-30F1ACB5AC73}" name="Chip Dim" dataDxfId="8"/>
    <tableColumn id="2" xr3:uid="{A14330D1-2C47-47A3-BA7C-F74B4FF6A807}" name="EIA" dataDxfId="7"/>
    <tableColumn id="3" xr3:uid="{0B7CB6FA-B2AB-4513-B69F-67EC3D643A01}" name="Metric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E2AE8-9B80-4F7C-9A20-C0A7FA29E6DB}" name="Table2" displayName="Table2" ref="E1:F13" totalsRowShown="0">
  <autoFilter ref="E1:F13" xr:uid="{372A25D4-C875-477D-8D21-3CAC03FDC12B}"/>
  <tableColumns count="2">
    <tableColumn id="1" xr3:uid="{FAE11812-16D9-4BC1-B023-DAAEA9FD2C0C}" name="HeightDim" dataDxfId="5"/>
    <tableColumn id="2" xr3:uid="{EE84B26F-C6E3-48D9-9041-EA50C8EFD430}" name="Dimension" dataDxfId="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CA5A3-7C2F-4089-83DA-569EDD481C09}" name="Table3" displayName="Table3" ref="H2:I17" totalsRowShown="0">
  <autoFilter ref="H2:I17" xr:uid="{6ABE5E63-6325-43E0-9630-4E19C8CC2B75}"/>
  <tableColumns count="2">
    <tableColumn id="1" xr3:uid="{0D817D5E-191E-4593-8CD0-FE5F40681C75}" name="Code"/>
    <tableColumn id="2" xr3:uid="{263238BE-6F58-43B6-9216-0B638D127BD3}" name="Rated Voltag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02DD45-579F-4464-9D84-D5AEB530A381}" name="Table4" displayName="Table4" ref="K2:L7" totalsRowShown="0">
  <autoFilter ref="K2:L7" xr:uid="{739F604A-CF4D-4F8B-A6B7-66C3505C3B27}"/>
  <tableColumns count="2">
    <tableColumn id="1" xr3:uid="{0F582752-8C20-47ED-8D59-4C9D45DC556B}" name="Code"/>
    <tableColumn id="2" xr3:uid="{E523A1EA-318E-46D9-A217-DB2ADB5112ED}" name="Toleranc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43C72-5D5A-48CE-AC80-B638E378FB41}" name="DigiKeyMurat" displayName="DigiKeyMurat" ref="N12:P25" totalsRowShown="0">
  <autoFilter ref="N12:P25" xr:uid="{BE0D7E5E-CBEE-4551-9D08-0767AD0F1487}"/>
  <tableColumns count="3">
    <tableColumn id="1" xr3:uid="{93861A13-8593-489B-99C2-6C750BA0FBC7}" name="PartNo" dataDxfId="3"/>
    <tableColumn id="2" xr3:uid="{0160994E-AEF3-4D11-9030-EEA455BCDF69}" name="Supp" dataDxfId="2"/>
    <tableColumn id="3" xr3:uid="{ABF6F7ED-0C04-4511-83C3-052247BBF553}" name="Part" dataDxfId="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BD2391-C300-4F44-8410-4F75B4B76BF5}" name="Table9" displayName="Table9" ref="E30:L85" totalsRowShown="0">
  <autoFilter ref="E30:L85" xr:uid="{51AF264C-BC7E-47A3-A2EF-8FEF530968A0}"/>
  <sortState ref="E31:L85">
    <sortCondition ref="H30:H85"/>
  </sortState>
  <tableColumns count="8">
    <tableColumn id="1" xr3:uid="{17F97468-71B0-4CA8-B8BC-30870EA83806}" name="Designator"/>
    <tableColumn id="2" xr3:uid="{6D4C756C-612F-4855-B535-353529A915DC}" name="Comment"/>
    <tableColumn id="3" xr3:uid="{09DC1F1E-1377-4D2D-B9AC-C625768AF13C}" name="Type"/>
    <tableColumn id="4" xr3:uid="{BA2857B2-10C2-4339-9276-582A73BC1650}" name="Description"/>
    <tableColumn id="5" xr3:uid="{7D424251-5F59-4ADE-AA77-77664B4873A9}" name="Footprint"/>
    <tableColumn id="6" xr3:uid="{D372AAD8-BEDA-42ED-AB8E-F96FBE592B50}" name="NA"/>
    <tableColumn id="7" xr3:uid="{19C6E2B1-C0BE-435E-BEC6-29CE14E67F87}" name="Library"/>
    <tableColumn id="8" xr3:uid="{87C10391-CEA0-4C9E-8AE9-5EA8CC9CEDB0}" name="Lib Refer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8FA-9D79-46B4-B2B9-F7CB4E21883B}">
  <dimension ref="A1:T121"/>
  <sheetViews>
    <sheetView topLeftCell="A88" workbookViewId="0">
      <selection activeCell="C118" activeCellId="9" sqref="C106 C105 C112 C32 C26 C15 C10 C7 C115 C118"/>
    </sheetView>
  </sheetViews>
  <sheetFormatPr defaultRowHeight="15" x14ac:dyDescent="0.25"/>
  <cols>
    <col min="2" max="2" width="12.5703125" customWidth="1"/>
    <col min="3" max="3" width="19.85546875" customWidth="1"/>
    <col min="4" max="4" width="8.140625" customWidth="1"/>
    <col min="5" max="5" width="6.85546875" customWidth="1"/>
    <col min="6" max="6" width="9" customWidth="1"/>
    <col min="7" max="7" width="10" customWidth="1"/>
    <col min="8" max="8" width="6" customWidth="1"/>
    <col min="9" max="9" width="8.85546875" customWidth="1"/>
    <col min="10" max="10" width="11.5703125" bestFit="1" customWidth="1"/>
    <col min="11" max="11" width="11.5703125" customWidth="1"/>
    <col min="12" max="12" width="11.85546875" customWidth="1"/>
    <col min="13" max="13" width="12.140625" customWidth="1"/>
    <col min="14" max="14" width="11.5703125" customWidth="1"/>
    <col min="15" max="15" width="11.85546875" customWidth="1"/>
    <col min="16" max="17" width="11.5703125" customWidth="1"/>
    <col min="18" max="18" width="14.7109375" customWidth="1"/>
    <col min="19" max="19" width="31.140625" customWidth="1"/>
    <col min="20" max="20" width="13.28515625" customWidth="1"/>
  </cols>
  <sheetData>
    <row r="1" spans="1:20" x14ac:dyDescent="0.25">
      <c r="A1" t="s">
        <v>274</v>
      </c>
      <c r="B1" t="s">
        <v>269</v>
      </c>
      <c r="C1" t="s">
        <v>270</v>
      </c>
      <c r="D1" t="s">
        <v>144</v>
      </c>
      <c r="E1" t="s">
        <v>145</v>
      </c>
      <c r="F1" t="s">
        <v>146</v>
      </c>
      <c r="G1" t="s">
        <v>272</v>
      </c>
      <c r="H1" t="s">
        <v>148</v>
      </c>
      <c r="I1" t="s">
        <v>192</v>
      </c>
      <c r="J1" t="s">
        <v>273</v>
      </c>
      <c r="K1" t="s">
        <v>251</v>
      </c>
      <c r="L1" t="s">
        <v>250</v>
      </c>
      <c r="M1" t="s">
        <v>256</v>
      </c>
      <c r="N1" t="s">
        <v>200</v>
      </c>
      <c r="O1" t="s">
        <v>253</v>
      </c>
      <c r="P1" t="s">
        <v>265</v>
      </c>
      <c r="Q1" t="s">
        <v>266</v>
      </c>
      <c r="R1" t="s">
        <v>252</v>
      </c>
      <c r="S1" t="s">
        <v>255</v>
      </c>
      <c r="T1" t="s">
        <v>271</v>
      </c>
    </row>
    <row r="2" spans="1:20" x14ac:dyDescent="0.25">
      <c r="A2">
        <f>VLOOKUP(Table6[[#This Row],[designator]],Table5[#All],2,FALSE)</f>
        <v>1</v>
      </c>
      <c r="B2" t="s">
        <v>9</v>
      </c>
      <c r="C2" t="s">
        <v>129</v>
      </c>
      <c r="D2" t="str">
        <f>RIGHT(LEFT($C2,8),2)</f>
        <v>R7</v>
      </c>
      <c r="E2" t="str">
        <f>RIGHT(LEFT($C2,5),2)</f>
        <v>21</v>
      </c>
      <c r="F2" t="str">
        <f>RIGHT(LEFT($C2,6),1)</f>
        <v>B</v>
      </c>
      <c r="G2" t="str">
        <f>VLOOKUP(F2,Table2[],2,FALSE)</f>
        <v>1.25mm</v>
      </c>
      <c r="H2" t="str">
        <f>VLOOKUP($E2,Table1[],2,FALSE)</f>
        <v>0805</v>
      </c>
      <c r="I2" t="str">
        <f>VLOOKUP($E2,Table1[],3,FALSE)</f>
        <v>2012</v>
      </c>
      <c r="J2" t="s">
        <v>142</v>
      </c>
      <c r="K2" t="str">
        <f>VLOOKUP(RIGHT(LEFT($C2,10),2),Table3[],2,FALSE)</f>
        <v>10V</v>
      </c>
      <c r="L2" t="str">
        <f>VLOOKUP(RIGHT(LEFT($C2,14),1),Table4[],2,FALSE)</f>
        <v>±10%</v>
      </c>
      <c r="M2" t="s">
        <v>257</v>
      </c>
      <c r="N2" t="s">
        <v>201</v>
      </c>
      <c r="O2" t="str">
        <f>N2&amp;" " &amp; K2</f>
        <v>10µF 10V</v>
      </c>
      <c r="P2" t="str">
        <f>LEFT($C2,3)</f>
        <v>GCJ</v>
      </c>
      <c r="Q2" t="str">
        <f>N2&amp;"/"&amp;K2&amp;"/X7R"</f>
        <v>10µF/10V/X7R</v>
      </c>
      <c r="R2" t="str">
        <f>"Ceramic, " &amp; N2 &amp;", " &amp; L2&amp;", " &amp; K2&amp;", X7R, " &amp; J2&amp;", " &amp; H2&amp;" (" &amp; I2 &amp; ")," &amp; "RoHS, Automotive"</f>
        <v>Ceramic, 10µF, ±10%, 10V, X7R, –55 to 125°C, 0805 (2012),RoHS, Automotive</v>
      </c>
      <c r="S2" t="str">
        <f>"gen_C_ceramic_"&amp;M2&amp;"_X7R"&amp;"_"&amp;H2</f>
        <v>gen_C_ceramic_10u_X7R_0805</v>
      </c>
      <c r="T2" t="s">
        <v>0</v>
      </c>
    </row>
    <row r="3" spans="1:20" x14ac:dyDescent="0.25">
      <c r="A3">
        <f>VLOOKUP(Table6[[#This Row],[designator]],Table5[#All],2,FALSE)</f>
        <v>2</v>
      </c>
      <c r="B3" t="s">
        <v>10</v>
      </c>
      <c r="C3" t="s">
        <v>129</v>
      </c>
      <c r="D3" t="str">
        <f>RIGHT(LEFT(C3,8),2)</f>
        <v>R7</v>
      </c>
      <c r="E3" t="str">
        <f>RIGHT(LEFT($C3,5),2)</f>
        <v>21</v>
      </c>
      <c r="F3" t="str">
        <f>RIGHT(LEFT($C3,6),1)</f>
        <v>B</v>
      </c>
      <c r="G3" t="str">
        <f>VLOOKUP(F3,Table2[],2,FALSE)</f>
        <v>1.25mm</v>
      </c>
      <c r="H3" t="str">
        <f>VLOOKUP($E3,Table1[],2,FALSE)</f>
        <v>0805</v>
      </c>
      <c r="I3" t="str">
        <f>VLOOKUP($E3,Table1[],3,FALSE)</f>
        <v>2012</v>
      </c>
      <c r="J3" t="s">
        <v>142</v>
      </c>
      <c r="K3" t="str">
        <f>VLOOKUP(RIGHT(LEFT($C3,10),2),Table3[],2,FALSE)</f>
        <v>10V</v>
      </c>
      <c r="L3" t="str">
        <f>VLOOKUP(RIGHT(LEFT($C3,14),1),Table4[],2,FALSE)</f>
        <v>±10%</v>
      </c>
      <c r="M3" t="s">
        <v>257</v>
      </c>
      <c r="N3" t="s">
        <v>201</v>
      </c>
      <c r="O3" t="str">
        <f>N3&amp;" " &amp; K3</f>
        <v>10µF 10V</v>
      </c>
      <c r="P3" t="str">
        <f>LEFT($C3,3)</f>
        <v>GCJ</v>
      </c>
      <c r="Q3" t="str">
        <f>N3&amp;"/"&amp;K3&amp;"/X7R"</f>
        <v>10µF/10V/X7R</v>
      </c>
      <c r="R3" t="str">
        <f>"Ceramic, " &amp; N3 &amp;", " &amp; L3&amp;", " &amp; K3&amp;", X7R, " &amp; J3&amp;", " &amp; H3&amp;" (" &amp; I3 &amp; ")," &amp; "RoHS, Automotive"</f>
        <v>Ceramic, 10µF, ±10%, 10V, X7R, –55 to 125°C, 0805 (2012),RoHS, Automotive</v>
      </c>
      <c r="S3" t="str">
        <f>"gen_C_ceramic_"&amp;M3&amp;"_X7R"&amp;"_"&amp;H3</f>
        <v>gen_C_ceramic_10u_X7R_0805</v>
      </c>
      <c r="T3" t="s">
        <v>0</v>
      </c>
    </row>
    <row r="4" spans="1:20" x14ac:dyDescent="0.25">
      <c r="A4">
        <f>VLOOKUP(Table6[[#This Row],[designator]],Table5[#All],2,FALSE)</f>
        <v>3</v>
      </c>
      <c r="B4" t="s">
        <v>11</v>
      </c>
      <c r="C4" t="s">
        <v>129</v>
      </c>
      <c r="D4" t="str">
        <f>RIGHT(LEFT(C4,8),2)</f>
        <v>R7</v>
      </c>
      <c r="E4" t="str">
        <f>RIGHT(LEFT($C4,5),2)</f>
        <v>21</v>
      </c>
      <c r="F4" t="str">
        <f>RIGHT(LEFT($C4,6),1)</f>
        <v>B</v>
      </c>
      <c r="G4" t="str">
        <f>VLOOKUP(F4,Table2[],2,FALSE)</f>
        <v>1.25mm</v>
      </c>
      <c r="H4" t="str">
        <f>VLOOKUP($E4,Table1[],2,FALSE)</f>
        <v>0805</v>
      </c>
      <c r="I4" t="str">
        <f>VLOOKUP($E4,Table1[],3,FALSE)</f>
        <v>2012</v>
      </c>
      <c r="J4" t="s">
        <v>142</v>
      </c>
      <c r="K4" t="str">
        <f>VLOOKUP(RIGHT(LEFT($C4,10),2),Table3[],2,FALSE)</f>
        <v>10V</v>
      </c>
      <c r="L4" t="str">
        <f>VLOOKUP(RIGHT(LEFT($C4,14),1),Table4[],2,FALSE)</f>
        <v>±10%</v>
      </c>
      <c r="M4" t="s">
        <v>257</v>
      </c>
      <c r="N4" t="s">
        <v>201</v>
      </c>
      <c r="O4" t="str">
        <f>N4&amp;" " &amp; K4</f>
        <v>10µF 10V</v>
      </c>
      <c r="P4" t="str">
        <f>LEFT($C4,3)</f>
        <v>GCJ</v>
      </c>
      <c r="Q4" t="str">
        <f>N4&amp;"/"&amp;K4&amp;"/X7R"</f>
        <v>10µF/10V/X7R</v>
      </c>
      <c r="R4" t="str">
        <f>"Ceramic, " &amp; N4 &amp;", " &amp; L4&amp;", " &amp; K4&amp;", X7R, " &amp; J4&amp;", " &amp; H4&amp;" (" &amp; I4 &amp; ")," &amp; "RoHS, Automotive"</f>
        <v>Ceramic, 10µF, ±10%, 10V, X7R, –55 to 125°C, 0805 (2012),RoHS, Automotive</v>
      </c>
      <c r="S4" t="str">
        <f>"gen_C_ceramic_"&amp;M4&amp;"_X7R"&amp;"_"&amp;H4</f>
        <v>gen_C_ceramic_10u_X7R_0805</v>
      </c>
      <c r="T4" t="s">
        <v>0</v>
      </c>
    </row>
    <row r="5" spans="1:20" x14ac:dyDescent="0.25">
      <c r="A5">
        <f>VLOOKUP(Table6[[#This Row],[designator]],Table5[#All],2,FALSE)</f>
        <v>4</v>
      </c>
      <c r="B5" t="s">
        <v>12</v>
      </c>
      <c r="C5" t="s">
        <v>129</v>
      </c>
      <c r="D5" t="str">
        <f>RIGHT(LEFT(C5,8),2)</f>
        <v>R7</v>
      </c>
      <c r="E5" t="str">
        <f>RIGHT(LEFT($C5,5),2)</f>
        <v>21</v>
      </c>
      <c r="F5" t="str">
        <f>RIGHT(LEFT($C5,6),1)</f>
        <v>B</v>
      </c>
      <c r="G5" t="str">
        <f>VLOOKUP(F5,Table2[],2,FALSE)</f>
        <v>1.25mm</v>
      </c>
      <c r="H5" t="str">
        <f>VLOOKUP($E5,Table1[],2,FALSE)</f>
        <v>0805</v>
      </c>
      <c r="I5" t="str">
        <f>VLOOKUP($E5,Table1[],3,FALSE)</f>
        <v>2012</v>
      </c>
      <c r="J5" t="s">
        <v>142</v>
      </c>
      <c r="K5" t="str">
        <f>VLOOKUP(RIGHT(LEFT($C5,10),2),Table3[],2,FALSE)</f>
        <v>10V</v>
      </c>
      <c r="L5" t="str">
        <f>VLOOKUP(RIGHT(LEFT($C5,14),1),Table4[],2,FALSE)</f>
        <v>±10%</v>
      </c>
      <c r="M5" t="s">
        <v>257</v>
      </c>
      <c r="N5" t="s">
        <v>201</v>
      </c>
      <c r="O5" t="str">
        <f>N5&amp;" " &amp; K5</f>
        <v>10µF 10V</v>
      </c>
      <c r="P5" t="str">
        <f>LEFT($C5,3)</f>
        <v>GCJ</v>
      </c>
      <c r="Q5" t="str">
        <f>N5&amp;"/"&amp;K5&amp;"/X7R"</f>
        <v>10µF/10V/X7R</v>
      </c>
      <c r="R5" t="str">
        <f>"Ceramic, " &amp; N5 &amp;", " &amp; L5&amp;", " &amp; K5&amp;", X7R, " &amp; J5&amp;", " &amp; H5&amp;" (" &amp; I5 &amp; ")," &amp; "RoHS, Automotive"</f>
        <v>Ceramic, 10µF, ±10%, 10V, X7R, –55 to 125°C, 0805 (2012),RoHS, Automotive</v>
      </c>
      <c r="S5" t="str">
        <f>"gen_C_ceramic_"&amp;M5&amp;"_X7R"&amp;"_"&amp;H5</f>
        <v>gen_C_ceramic_10u_X7R_0805</v>
      </c>
      <c r="T5" t="s">
        <v>0</v>
      </c>
    </row>
    <row r="6" spans="1:20" x14ac:dyDescent="0.25">
      <c r="A6">
        <f>VLOOKUP(Table6[[#This Row],[designator]],Table5[#All],2,FALSE)</f>
        <v>5</v>
      </c>
      <c r="B6" t="s">
        <v>13</v>
      </c>
      <c r="C6" t="s">
        <v>129</v>
      </c>
      <c r="D6" t="str">
        <f>RIGHT(LEFT(C6,8),2)</f>
        <v>R7</v>
      </c>
      <c r="E6" t="str">
        <f>RIGHT(LEFT($C6,5),2)</f>
        <v>21</v>
      </c>
      <c r="F6" t="str">
        <f>RIGHT(LEFT($C6,6),1)</f>
        <v>B</v>
      </c>
      <c r="G6" t="str">
        <f>VLOOKUP(F6,Table2[],2,FALSE)</f>
        <v>1.25mm</v>
      </c>
      <c r="H6" t="str">
        <f>VLOOKUP($E6,Table1[],2,FALSE)</f>
        <v>0805</v>
      </c>
      <c r="I6" t="str">
        <f>VLOOKUP($E6,Table1[],3,FALSE)</f>
        <v>2012</v>
      </c>
      <c r="J6" t="s">
        <v>142</v>
      </c>
      <c r="K6" t="str">
        <f>VLOOKUP(RIGHT(LEFT($C6,10),2),Table3[],2,FALSE)</f>
        <v>10V</v>
      </c>
      <c r="L6" t="str">
        <f>VLOOKUP(RIGHT(LEFT($C6,14),1),Table4[],2,FALSE)</f>
        <v>±10%</v>
      </c>
      <c r="M6" t="s">
        <v>257</v>
      </c>
      <c r="N6" t="s">
        <v>201</v>
      </c>
      <c r="O6" t="str">
        <f>N6&amp;" " &amp; K6</f>
        <v>10µF 10V</v>
      </c>
      <c r="P6" t="str">
        <f>LEFT($C6,3)</f>
        <v>GCJ</v>
      </c>
      <c r="Q6" t="str">
        <f>N6&amp;"/"&amp;K6&amp;"/X7R"</f>
        <v>10µF/10V/X7R</v>
      </c>
      <c r="R6" t="str">
        <f>"Ceramic, " &amp; N6 &amp;", " &amp; L6&amp;", " &amp; K6&amp;", X7R, " &amp; J6&amp;", " &amp; H6&amp;" (" &amp; I6 &amp; ")," &amp; "RoHS, Automotive"</f>
        <v>Ceramic, 10µF, ±10%, 10V, X7R, –55 to 125°C, 0805 (2012),RoHS, Automotive</v>
      </c>
      <c r="S6" t="str">
        <f>"gen_C_ceramic_"&amp;M6&amp;"_X7R"&amp;"_"&amp;H6</f>
        <v>gen_C_ceramic_10u_X7R_0805</v>
      </c>
      <c r="T6" t="s">
        <v>0</v>
      </c>
    </row>
    <row r="7" spans="1:20" x14ac:dyDescent="0.25">
      <c r="A7">
        <f>VLOOKUP(Table6[[#This Row],[designator]],Table5[#All],2,FALSE)</f>
        <v>6</v>
      </c>
      <c r="B7" t="s">
        <v>14</v>
      </c>
      <c r="C7" t="s">
        <v>129</v>
      </c>
      <c r="D7" t="str">
        <f>RIGHT(LEFT(C7,8),2)</f>
        <v>R7</v>
      </c>
      <c r="E7" t="str">
        <f>RIGHT(LEFT($C7,5),2)</f>
        <v>21</v>
      </c>
      <c r="F7" t="str">
        <f>RIGHT(LEFT($C7,6),1)</f>
        <v>B</v>
      </c>
      <c r="G7" t="str">
        <f>VLOOKUP(F7,Table2[],2,FALSE)</f>
        <v>1.25mm</v>
      </c>
      <c r="H7" t="str">
        <f>VLOOKUP($E7,Table1[],2,FALSE)</f>
        <v>0805</v>
      </c>
      <c r="I7" t="str">
        <f>VLOOKUP($E7,Table1[],3,FALSE)</f>
        <v>2012</v>
      </c>
      <c r="J7" t="s">
        <v>142</v>
      </c>
      <c r="K7" t="str">
        <f>VLOOKUP(RIGHT(LEFT($C7,10),2),Table3[],2,FALSE)</f>
        <v>10V</v>
      </c>
      <c r="L7" t="str">
        <f>VLOOKUP(RIGHT(LEFT($C7,14),1),Table4[],2,FALSE)</f>
        <v>±10%</v>
      </c>
      <c r="M7" t="s">
        <v>257</v>
      </c>
      <c r="N7" t="s">
        <v>201</v>
      </c>
      <c r="O7" t="str">
        <f>N7&amp;" " &amp; K7</f>
        <v>10µF 10V</v>
      </c>
      <c r="P7" t="str">
        <f>LEFT($C7,3)</f>
        <v>GCJ</v>
      </c>
      <c r="Q7" t="str">
        <f>N7&amp;"/"&amp;K7&amp;"/X7R"</f>
        <v>10µF/10V/X7R</v>
      </c>
      <c r="R7" t="str">
        <f>"Ceramic, " &amp; N7 &amp;", " &amp; L7&amp;", " &amp; K7&amp;", X7R, " &amp; J7&amp;", " &amp; H7&amp;" (" &amp; I7 &amp; ")," &amp; "RoHS, Automotive"</f>
        <v>Ceramic, 10µF, ±10%, 10V, X7R, –55 to 125°C, 0805 (2012),RoHS, Automotive</v>
      </c>
      <c r="S7" t="str">
        <f>"gen_C_ceramic_"&amp;M7&amp;"_X7R"&amp;"_"&amp;H7</f>
        <v>gen_C_ceramic_10u_X7R_0805</v>
      </c>
      <c r="T7" t="s">
        <v>0</v>
      </c>
    </row>
    <row r="8" spans="1:20" x14ac:dyDescent="0.25">
      <c r="A8">
        <f>VLOOKUP(Table6[[#This Row],[designator]],Table5[#All],2,FALSE)</f>
        <v>7</v>
      </c>
      <c r="B8" t="s">
        <v>15</v>
      </c>
      <c r="C8" t="s">
        <v>130</v>
      </c>
      <c r="D8" t="str">
        <f>RIGHT(LEFT(C8,8),2)</f>
        <v>R7</v>
      </c>
      <c r="E8" t="str">
        <f>RIGHT(LEFT($C8,5),2)</f>
        <v>21</v>
      </c>
      <c r="F8" t="str">
        <f>RIGHT(LEFT($C8,6),1)</f>
        <v>B</v>
      </c>
      <c r="G8" t="str">
        <f>VLOOKUP(F8,Table2[],2,FALSE)</f>
        <v>1.25mm</v>
      </c>
      <c r="H8" t="str">
        <f>VLOOKUP($E8,Table1[],2,FALSE)</f>
        <v>0805</v>
      </c>
      <c r="I8" t="str">
        <f>VLOOKUP($E8,Table1[],3,FALSE)</f>
        <v>2012</v>
      </c>
      <c r="J8" t="s">
        <v>142</v>
      </c>
      <c r="K8" t="str">
        <f>VLOOKUP(RIGHT(LEFT($C8,10),2),Table3[],2,FALSE)</f>
        <v>16V</v>
      </c>
      <c r="L8" t="str">
        <f>VLOOKUP(RIGHT(LEFT($C8,14),1),Table4[],2,FALSE)</f>
        <v>±10%</v>
      </c>
      <c r="M8" t="s">
        <v>258</v>
      </c>
      <c r="N8" t="s">
        <v>202</v>
      </c>
      <c r="O8" t="str">
        <f>N8&amp;" " &amp; K8</f>
        <v>4.7µF 16V</v>
      </c>
      <c r="P8" t="str">
        <f>LEFT($C8,3)</f>
        <v>GCJ</v>
      </c>
      <c r="Q8" t="str">
        <f>N8&amp;"/"&amp;K8&amp;"/X7R"</f>
        <v>4.7µF/16V/X7R</v>
      </c>
      <c r="R8" t="str">
        <f>"Ceramic, " &amp; N8 &amp;", " &amp; L8&amp;", " &amp; K8&amp;", X7R, " &amp; J8&amp;", " &amp; H8&amp;" (" &amp; I8 &amp; ")," &amp; "RoHS, Automotive"</f>
        <v>Ceramic, 4.7µF, ±10%, 16V, X7R, –55 to 125°C, 0805 (2012),RoHS, Automotive</v>
      </c>
      <c r="S8" t="str">
        <f>"gen_C_ceramic_"&amp;M8&amp;"_X7R"&amp;"_"&amp;H8</f>
        <v>gen_C_ceramic_4u7_X7R_0805</v>
      </c>
      <c r="T8" t="s">
        <v>1</v>
      </c>
    </row>
    <row r="9" spans="1:20" x14ac:dyDescent="0.25">
      <c r="A9">
        <f>VLOOKUP(Table6[[#This Row],[designator]],Table5[#All],2,FALSE)</f>
        <v>8</v>
      </c>
      <c r="B9" t="s">
        <v>16</v>
      </c>
      <c r="C9" t="s">
        <v>130</v>
      </c>
      <c r="D9" t="str">
        <f>RIGHT(LEFT(C9,8),2)</f>
        <v>R7</v>
      </c>
      <c r="E9" t="str">
        <f>RIGHT(LEFT($C9,5),2)</f>
        <v>21</v>
      </c>
      <c r="F9" t="str">
        <f>RIGHT(LEFT($C9,6),1)</f>
        <v>B</v>
      </c>
      <c r="G9" t="str">
        <f>VLOOKUP(F9,Table2[],2,FALSE)</f>
        <v>1.25mm</v>
      </c>
      <c r="H9" t="str">
        <f>VLOOKUP($E9,Table1[],2,FALSE)</f>
        <v>0805</v>
      </c>
      <c r="I9" t="str">
        <f>VLOOKUP($E9,Table1[],3,FALSE)</f>
        <v>2012</v>
      </c>
      <c r="J9" t="s">
        <v>142</v>
      </c>
      <c r="K9" t="str">
        <f>VLOOKUP(RIGHT(LEFT($C9,10),2),Table3[],2,FALSE)</f>
        <v>16V</v>
      </c>
      <c r="L9" t="str">
        <f>VLOOKUP(RIGHT(LEFT($C9,14),1),Table4[],2,FALSE)</f>
        <v>±10%</v>
      </c>
      <c r="M9" t="s">
        <v>258</v>
      </c>
      <c r="N9" t="s">
        <v>202</v>
      </c>
      <c r="O9" t="str">
        <f>N9&amp;" " &amp; K9</f>
        <v>4.7µF 16V</v>
      </c>
      <c r="P9" t="str">
        <f>LEFT($C9,3)</f>
        <v>GCJ</v>
      </c>
      <c r="Q9" t="str">
        <f>N9&amp;"/"&amp;K9&amp;"/X7R"</f>
        <v>4.7µF/16V/X7R</v>
      </c>
      <c r="R9" t="str">
        <f>"Ceramic, " &amp; N9 &amp;", " &amp; L9&amp;", " &amp; K9&amp;", X7R, " &amp; J9&amp;", " &amp; H9&amp;" (" &amp; I9 &amp; ")," &amp; "RoHS, Automotive"</f>
        <v>Ceramic, 4.7µF, ±10%, 16V, X7R, –55 to 125°C, 0805 (2012),RoHS, Automotive</v>
      </c>
      <c r="S9" t="str">
        <f>"gen_C_ceramic_"&amp;M9&amp;"_X7R"&amp;"_"&amp;H9</f>
        <v>gen_C_ceramic_4u7_X7R_0805</v>
      </c>
      <c r="T9" t="s">
        <v>1</v>
      </c>
    </row>
    <row r="10" spans="1:20" x14ac:dyDescent="0.25">
      <c r="A10">
        <f>VLOOKUP(Table6[[#This Row],[designator]],Table5[#All],2,FALSE)</f>
        <v>9</v>
      </c>
      <c r="B10" t="s">
        <v>17</v>
      </c>
      <c r="C10" t="s">
        <v>130</v>
      </c>
      <c r="D10" t="str">
        <f>RIGHT(LEFT(C10,8),2)</f>
        <v>R7</v>
      </c>
      <c r="E10" t="str">
        <f>RIGHT(LEFT($C10,5),2)</f>
        <v>21</v>
      </c>
      <c r="F10" t="str">
        <f>RIGHT(LEFT($C10,6),1)</f>
        <v>B</v>
      </c>
      <c r="G10" t="str">
        <f>VLOOKUP(F10,Table2[],2,FALSE)</f>
        <v>1.25mm</v>
      </c>
      <c r="H10" t="str">
        <f>VLOOKUP($E10,Table1[],2,FALSE)</f>
        <v>0805</v>
      </c>
      <c r="I10" t="str">
        <f>VLOOKUP($E10,Table1[],3,FALSE)</f>
        <v>2012</v>
      </c>
      <c r="J10" t="s">
        <v>142</v>
      </c>
      <c r="K10" t="str">
        <f>VLOOKUP(RIGHT(LEFT($C10,10),2),Table3[],2,FALSE)</f>
        <v>16V</v>
      </c>
      <c r="L10" t="str">
        <f>VLOOKUP(RIGHT(LEFT($C10,14),1),Table4[],2,FALSE)</f>
        <v>±10%</v>
      </c>
      <c r="M10" t="s">
        <v>258</v>
      </c>
      <c r="N10" t="s">
        <v>202</v>
      </c>
      <c r="O10" t="str">
        <f>N10&amp;" " &amp; K10</f>
        <v>4.7µF 16V</v>
      </c>
      <c r="P10" t="str">
        <f>LEFT($C10,3)</f>
        <v>GCJ</v>
      </c>
      <c r="Q10" t="str">
        <f>N10&amp;"/"&amp;K10&amp;"/X7R"</f>
        <v>4.7µF/16V/X7R</v>
      </c>
      <c r="R10" t="str">
        <f>"Ceramic, " &amp; N10 &amp;", " &amp; L10&amp;", " &amp; K10&amp;", X7R, " &amp; J10&amp;", " &amp; H10&amp;" (" &amp; I10 &amp; ")," &amp; "RoHS, Automotive"</f>
        <v>Ceramic, 4.7µF, ±10%, 16V, X7R, –55 to 125°C, 0805 (2012),RoHS, Automotive</v>
      </c>
      <c r="S10" t="str">
        <f>"gen_C_ceramic_"&amp;M10&amp;"_X7R"&amp;"_"&amp;H10</f>
        <v>gen_C_ceramic_4u7_X7R_0805</v>
      </c>
      <c r="T10" t="s">
        <v>1</v>
      </c>
    </row>
    <row r="11" spans="1:20" x14ac:dyDescent="0.25">
      <c r="A11">
        <f>VLOOKUP(Table6[[#This Row],[designator]],Table5[#All],2,FALSE)</f>
        <v>10</v>
      </c>
      <c r="B11" t="s">
        <v>18</v>
      </c>
      <c r="C11" t="s">
        <v>131</v>
      </c>
      <c r="D11" t="str">
        <f>RIGHT(LEFT(C11,8),2)</f>
        <v>R7</v>
      </c>
      <c r="E11" t="str">
        <f>RIGHT(LEFT($C11,5),2)</f>
        <v>21</v>
      </c>
      <c r="F11" t="str">
        <f>RIGHT(LEFT($C11,6),1)</f>
        <v>B</v>
      </c>
      <c r="G11" t="str">
        <f>VLOOKUP(F11,Table2[],2,FALSE)</f>
        <v>1.25mm</v>
      </c>
      <c r="H11" t="str">
        <f>VLOOKUP($E11,Table1[],2,FALSE)</f>
        <v>0805</v>
      </c>
      <c r="I11" t="str">
        <f>VLOOKUP($E11,Table1[],3,FALSE)</f>
        <v>2012</v>
      </c>
      <c r="J11" t="s">
        <v>142</v>
      </c>
      <c r="K11" t="str">
        <f>VLOOKUP(RIGHT(LEFT($C11,10),2),Table3[],2,FALSE)</f>
        <v>25V</v>
      </c>
      <c r="L11" t="str">
        <f>VLOOKUP(RIGHT(LEFT($C11,14),1),Table4[],2,FALSE)</f>
        <v>±10%</v>
      </c>
      <c r="M11" t="s">
        <v>259</v>
      </c>
      <c r="N11" t="s">
        <v>203</v>
      </c>
      <c r="O11" t="str">
        <f>N11&amp;" " &amp; K11</f>
        <v>2.2µF 25V</v>
      </c>
      <c r="P11" t="str">
        <f>LEFT($C11,3)</f>
        <v>GCJ</v>
      </c>
      <c r="Q11" t="str">
        <f>N11&amp;"/"&amp;K11&amp;"/X7R"</f>
        <v>2.2µF/25V/X7R</v>
      </c>
      <c r="R11" t="str">
        <f>"Ceramic, " &amp; N11 &amp;", " &amp; L11&amp;", " &amp; K11&amp;", X7R, " &amp; J11&amp;", " &amp; H11&amp;" (" &amp; I11 &amp; ")," &amp; "RoHS, Automotive"</f>
        <v>Ceramic, 2.2µF, ±10%, 25V, X7R, –55 to 125°C, 0805 (2012),RoHS, Automotive</v>
      </c>
      <c r="S11" t="str">
        <f>"gen_C_ceramic_"&amp;M11&amp;"_X7R"&amp;"_"&amp;H11</f>
        <v>gen_C_ceramic_2u2_X7R_0805</v>
      </c>
      <c r="T11" t="s">
        <v>2</v>
      </c>
    </row>
    <row r="12" spans="1:20" x14ac:dyDescent="0.25">
      <c r="A12">
        <f>VLOOKUP(Table6[[#This Row],[designator]],Table5[#All],2,FALSE)</f>
        <v>11</v>
      </c>
      <c r="B12" t="s">
        <v>19</v>
      </c>
      <c r="C12" t="s">
        <v>131</v>
      </c>
      <c r="D12" t="str">
        <f>RIGHT(LEFT(C12,8),2)</f>
        <v>R7</v>
      </c>
      <c r="E12" t="str">
        <f>RIGHT(LEFT($C12,5),2)</f>
        <v>21</v>
      </c>
      <c r="F12" t="str">
        <f>RIGHT(LEFT($C12,6),1)</f>
        <v>B</v>
      </c>
      <c r="G12" t="str">
        <f>VLOOKUP(F12,Table2[],2,FALSE)</f>
        <v>1.25mm</v>
      </c>
      <c r="H12" t="str">
        <f>VLOOKUP($E12,Table1[],2,FALSE)</f>
        <v>0805</v>
      </c>
      <c r="I12" t="str">
        <f>VLOOKUP($E12,Table1[],3,FALSE)</f>
        <v>2012</v>
      </c>
      <c r="J12" t="s">
        <v>142</v>
      </c>
      <c r="K12" t="str">
        <f>VLOOKUP(RIGHT(LEFT($C12,10),2),Table3[],2,FALSE)</f>
        <v>25V</v>
      </c>
      <c r="L12" t="str">
        <f>VLOOKUP(RIGHT(LEFT($C12,14),1),Table4[],2,FALSE)</f>
        <v>±10%</v>
      </c>
      <c r="M12" t="s">
        <v>259</v>
      </c>
      <c r="N12" t="s">
        <v>203</v>
      </c>
      <c r="O12" t="str">
        <f>N12&amp;" " &amp; K12</f>
        <v>2.2µF 25V</v>
      </c>
      <c r="P12" t="str">
        <f>LEFT($C12,3)</f>
        <v>GCJ</v>
      </c>
      <c r="Q12" t="str">
        <f>N12&amp;"/"&amp;K12&amp;"/X7R"</f>
        <v>2.2µF/25V/X7R</v>
      </c>
      <c r="R12" t="str">
        <f>"Ceramic, " &amp; N12 &amp;", " &amp; L12&amp;", " &amp; K12&amp;", X7R, " &amp; J12&amp;", " &amp; H12&amp;" (" &amp; I12 &amp; ")," &amp; "RoHS, Automotive"</f>
        <v>Ceramic, 2.2µF, ±10%, 25V, X7R, –55 to 125°C, 0805 (2012),RoHS, Automotive</v>
      </c>
      <c r="S12" t="str">
        <f>"gen_C_ceramic_"&amp;M12&amp;"_X7R"&amp;"_"&amp;H12</f>
        <v>gen_C_ceramic_2u2_X7R_0805</v>
      </c>
      <c r="T12" t="s">
        <v>2</v>
      </c>
    </row>
    <row r="13" spans="1:20" x14ac:dyDescent="0.25">
      <c r="A13">
        <f>VLOOKUP(Table6[[#This Row],[designator]],Table5[#All],2,FALSE)</f>
        <v>12</v>
      </c>
      <c r="B13" t="s">
        <v>20</v>
      </c>
      <c r="C13" t="s">
        <v>131</v>
      </c>
      <c r="D13" t="str">
        <f>RIGHT(LEFT(C13,8),2)</f>
        <v>R7</v>
      </c>
      <c r="E13" t="str">
        <f>RIGHT(LEFT($C13,5),2)</f>
        <v>21</v>
      </c>
      <c r="F13" t="str">
        <f>RIGHT(LEFT($C13,6),1)</f>
        <v>B</v>
      </c>
      <c r="G13" t="str">
        <f>VLOOKUP(F13,Table2[],2,FALSE)</f>
        <v>1.25mm</v>
      </c>
      <c r="H13" t="str">
        <f>VLOOKUP($E13,Table1[],2,FALSE)</f>
        <v>0805</v>
      </c>
      <c r="I13" t="str">
        <f>VLOOKUP($E13,Table1[],3,FALSE)</f>
        <v>2012</v>
      </c>
      <c r="J13" t="s">
        <v>142</v>
      </c>
      <c r="K13" t="str">
        <f>VLOOKUP(RIGHT(LEFT($C13,10),2),Table3[],2,FALSE)</f>
        <v>25V</v>
      </c>
      <c r="L13" t="str">
        <f>VLOOKUP(RIGHT(LEFT($C13,14),1),Table4[],2,FALSE)</f>
        <v>±10%</v>
      </c>
      <c r="M13" t="s">
        <v>259</v>
      </c>
      <c r="N13" t="s">
        <v>203</v>
      </c>
      <c r="O13" t="str">
        <f>N13&amp;" " &amp; K13</f>
        <v>2.2µF 25V</v>
      </c>
      <c r="P13" t="str">
        <f>LEFT($C13,3)</f>
        <v>GCJ</v>
      </c>
      <c r="Q13" t="str">
        <f>N13&amp;"/"&amp;K13&amp;"/X7R"</f>
        <v>2.2µF/25V/X7R</v>
      </c>
      <c r="R13" t="str">
        <f>"Ceramic, " &amp; N13 &amp;", " &amp; L13&amp;", " &amp; K13&amp;", X7R, " &amp; J13&amp;", " &amp; H13&amp;" (" &amp; I13 &amp; ")," &amp; "RoHS, Automotive"</f>
        <v>Ceramic, 2.2µF, ±10%, 25V, X7R, –55 to 125°C, 0805 (2012),RoHS, Automotive</v>
      </c>
      <c r="S13" t="str">
        <f>"gen_C_ceramic_"&amp;M13&amp;"_X7R"&amp;"_"&amp;H13</f>
        <v>gen_C_ceramic_2u2_X7R_0805</v>
      </c>
      <c r="T13" t="s">
        <v>2</v>
      </c>
    </row>
    <row r="14" spans="1:20" x14ac:dyDescent="0.25">
      <c r="A14">
        <f>VLOOKUP(Table6[[#This Row],[designator]],Table5[#All],2,FALSE)</f>
        <v>13</v>
      </c>
      <c r="B14" t="s">
        <v>21</v>
      </c>
      <c r="C14" t="s">
        <v>131</v>
      </c>
      <c r="D14" t="str">
        <f>RIGHT(LEFT(C14,8),2)</f>
        <v>R7</v>
      </c>
      <c r="E14" t="str">
        <f>RIGHT(LEFT($C14,5),2)</f>
        <v>21</v>
      </c>
      <c r="F14" t="str">
        <f>RIGHT(LEFT($C14,6),1)</f>
        <v>B</v>
      </c>
      <c r="G14" t="str">
        <f>VLOOKUP(F14,Table2[],2,FALSE)</f>
        <v>1.25mm</v>
      </c>
      <c r="H14" t="str">
        <f>VLOOKUP($E14,Table1[],2,FALSE)</f>
        <v>0805</v>
      </c>
      <c r="I14" t="str">
        <f>VLOOKUP($E14,Table1[],3,FALSE)</f>
        <v>2012</v>
      </c>
      <c r="J14" t="s">
        <v>142</v>
      </c>
      <c r="K14" t="str">
        <f>VLOOKUP(RIGHT(LEFT($C14,10),2),Table3[],2,FALSE)</f>
        <v>25V</v>
      </c>
      <c r="L14" t="str">
        <f>VLOOKUP(RIGHT(LEFT($C14,14),1),Table4[],2,FALSE)</f>
        <v>±10%</v>
      </c>
      <c r="M14" t="s">
        <v>259</v>
      </c>
      <c r="N14" t="s">
        <v>203</v>
      </c>
      <c r="O14" t="str">
        <f>N14&amp;" " &amp; K14</f>
        <v>2.2µF 25V</v>
      </c>
      <c r="P14" t="str">
        <f>LEFT($C14,3)</f>
        <v>GCJ</v>
      </c>
      <c r="Q14" t="str">
        <f>N14&amp;"/"&amp;K14&amp;"/X7R"</f>
        <v>2.2µF/25V/X7R</v>
      </c>
      <c r="R14" t="str">
        <f>"Ceramic, " &amp; N14 &amp;", " &amp; L14&amp;", " &amp; K14&amp;", X7R, " &amp; J14&amp;", " &amp; H14&amp;" (" &amp; I14 &amp; ")," &amp; "RoHS, Automotive"</f>
        <v>Ceramic, 2.2µF, ±10%, 25V, X7R, –55 to 125°C, 0805 (2012),RoHS, Automotive</v>
      </c>
      <c r="S14" t="str">
        <f>"gen_C_ceramic_"&amp;M14&amp;"_X7R"&amp;"_"&amp;H14</f>
        <v>gen_C_ceramic_2u2_X7R_0805</v>
      </c>
      <c r="T14" t="s">
        <v>2</v>
      </c>
    </row>
    <row r="15" spans="1:20" x14ac:dyDescent="0.25">
      <c r="A15">
        <f>VLOOKUP(Table6[[#This Row],[designator]],Table5[#All],2,FALSE)</f>
        <v>14</v>
      </c>
      <c r="B15" t="s">
        <v>22</v>
      </c>
      <c r="C15" t="s">
        <v>131</v>
      </c>
      <c r="D15" t="str">
        <f>RIGHT(LEFT(C15,8),2)</f>
        <v>R7</v>
      </c>
      <c r="E15" t="str">
        <f>RIGHT(LEFT($C15,5),2)</f>
        <v>21</v>
      </c>
      <c r="F15" t="str">
        <f>RIGHT(LEFT($C15,6),1)</f>
        <v>B</v>
      </c>
      <c r="G15" t="str">
        <f>VLOOKUP(F15,Table2[],2,FALSE)</f>
        <v>1.25mm</v>
      </c>
      <c r="H15" t="str">
        <f>VLOOKUP($E15,Table1[],2,FALSE)</f>
        <v>0805</v>
      </c>
      <c r="I15" t="str">
        <f>VLOOKUP($E15,Table1[],3,FALSE)</f>
        <v>2012</v>
      </c>
      <c r="J15" t="s">
        <v>142</v>
      </c>
      <c r="K15" t="str">
        <f>VLOOKUP(RIGHT(LEFT($C15,10),2),Table3[],2,FALSE)</f>
        <v>25V</v>
      </c>
      <c r="L15" t="str">
        <f>VLOOKUP(RIGHT(LEFT($C15,14),1),Table4[],2,FALSE)</f>
        <v>±10%</v>
      </c>
      <c r="M15" t="s">
        <v>259</v>
      </c>
      <c r="N15" t="s">
        <v>203</v>
      </c>
      <c r="O15" t="str">
        <f>N15&amp;" " &amp; K15</f>
        <v>2.2µF 25V</v>
      </c>
      <c r="P15" t="str">
        <f>LEFT($C15,3)</f>
        <v>GCJ</v>
      </c>
      <c r="Q15" t="str">
        <f>N15&amp;"/"&amp;K15&amp;"/X7R"</f>
        <v>2.2µF/25V/X7R</v>
      </c>
      <c r="R15" t="str">
        <f>"Ceramic, " &amp; N15 &amp;", " &amp; L15&amp;", " &amp; K15&amp;", X7R, " &amp; J15&amp;", " &amp; H15&amp;" (" &amp; I15 &amp; ")," &amp; "RoHS, Automotive"</f>
        <v>Ceramic, 2.2µF, ±10%, 25V, X7R, –55 to 125°C, 0805 (2012),RoHS, Automotive</v>
      </c>
      <c r="S15" t="str">
        <f>"gen_C_ceramic_"&amp;M15&amp;"_X7R"&amp;"_"&amp;H15</f>
        <v>gen_C_ceramic_2u2_X7R_0805</v>
      </c>
      <c r="T15" t="s">
        <v>2</v>
      </c>
    </row>
    <row r="16" spans="1:20" x14ac:dyDescent="0.25">
      <c r="A16">
        <f>VLOOKUP(Table6[[#This Row],[designator]],Table5[#All],2,FALSE)</f>
        <v>15</v>
      </c>
      <c r="B16" t="s">
        <v>27</v>
      </c>
      <c r="C16" t="s">
        <v>133</v>
      </c>
      <c r="D16" t="str">
        <f>RIGHT(LEFT(C16,8),2)</f>
        <v>R7</v>
      </c>
      <c r="E16" t="str">
        <f>RIGHT(LEFT($C16,5),2)</f>
        <v>18</v>
      </c>
      <c r="F16" t="str">
        <f>RIGHT(LEFT($C16,6),1)</f>
        <v>8</v>
      </c>
      <c r="G16" t="str">
        <f>VLOOKUP(F16,Table2[],2,FALSE)</f>
        <v>0.8mm</v>
      </c>
      <c r="H16" t="str">
        <f>VLOOKUP($E16,Table1[],2,FALSE)</f>
        <v>0603</v>
      </c>
      <c r="I16" t="str">
        <f>VLOOKUP($E16,Table1[],3,FALSE)</f>
        <v>1608</v>
      </c>
      <c r="J16" t="s">
        <v>142</v>
      </c>
      <c r="K16" t="str">
        <f>VLOOKUP(RIGHT(LEFT($C16,10),2),Table3[],2,FALSE)</f>
        <v>25V</v>
      </c>
      <c r="L16" t="str">
        <f>VLOOKUP(RIGHT(LEFT($C16,14),1),Table4[],2,FALSE)</f>
        <v>±10%</v>
      </c>
      <c r="M16" t="s">
        <v>260</v>
      </c>
      <c r="N16" t="s">
        <v>204</v>
      </c>
      <c r="O16" t="str">
        <f>N16&amp;" " &amp; K16</f>
        <v>1.0µF 25V</v>
      </c>
      <c r="P16" t="str">
        <f>LEFT($C16,3)</f>
        <v>GCJ</v>
      </c>
      <c r="Q16" t="str">
        <f>N16&amp;"/"&amp;K16&amp;"/X7R"</f>
        <v>1.0µF/25V/X7R</v>
      </c>
      <c r="R16" t="str">
        <f>"Ceramic, " &amp; N16 &amp;", " &amp; L16&amp;", " &amp; K16&amp;", X7R, " &amp; J16&amp;", " &amp; H16&amp;" (" &amp; I16 &amp; ")," &amp; "RoHS, Automotive"</f>
        <v>Ceramic, 1.0µF, ±10%, 25V, X7R, –55 to 125°C, 0603 (1608),RoHS, Automotive</v>
      </c>
      <c r="S16" t="str">
        <f>"gen_C_ceramic_"&amp;M16&amp;"_X7R"&amp;"_"&amp;H16</f>
        <v>gen_C_ceramic_1u_X7R_0603</v>
      </c>
      <c r="T16" t="s">
        <v>3</v>
      </c>
    </row>
    <row r="17" spans="1:20" x14ac:dyDescent="0.25">
      <c r="A17">
        <f>VLOOKUP(Table6[[#This Row],[designator]],Table5[#All],2,FALSE)</f>
        <v>16</v>
      </c>
      <c r="B17" t="s">
        <v>28</v>
      </c>
      <c r="C17" t="s">
        <v>133</v>
      </c>
      <c r="D17" t="str">
        <f>RIGHT(LEFT(C17,8),2)</f>
        <v>R7</v>
      </c>
      <c r="E17" t="str">
        <f>RIGHT(LEFT($C17,5),2)</f>
        <v>18</v>
      </c>
      <c r="F17" t="str">
        <f>RIGHT(LEFT($C17,6),1)</f>
        <v>8</v>
      </c>
      <c r="G17" t="str">
        <f>VLOOKUP(F17,Table2[],2,FALSE)</f>
        <v>0.8mm</v>
      </c>
      <c r="H17" t="str">
        <f>VLOOKUP($E17,Table1[],2,FALSE)</f>
        <v>0603</v>
      </c>
      <c r="I17" t="str">
        <f>VLOOKUP($E17,Table1[],3,FALSE)</f>
        <v>1608</v>
      </c>
      <c r="J17" t="s">
        <v>142</v>
      </c>
      <c r="K17" t="str">
        <f>VLOOKUP(RIGHT(LEFT($C17,10),2),Table3[],2,FALSE)</f>
        <v>25V</v>
      </c>
      <c r="L17" t="str">
        <f>VLOOKUP(RIGHT(LEFT($C17,14),1),Table4[],2,FALSE)</f>
        <v>±10%</v>
      </c>
      <c r="M17" t="s">
        <v>260</v>
      </c>
      <c r="N17" t="s">
        <v>204</v>
      </c>
      <c r="O17" t="str">
        <f>N17&amp;" " &amp; K17</f>
        <v>1.0µF 25V</v>
      </c>
      <c r="P17" t="str">
        <f>LEFT($C17,3)</f>
        <v>GCJ</v>
      </c>
      <c r="Q17" t="str">
        <f>N17&amp;"/"&amp;K17&amp;"/X7R"</f>
        <v>1.0µF/25V/X7R</v>
      </c>
      <c r="R17" t="str">
        <f>"Ceramic, " &amp; N17 &amp;", " &amp; L17&amp;", " &amp; K17&amp;", X7R, " &amp; J17&amp;", " &amp; H17&amp;" (" &amp; I17 &amp; ")," &amp; "RoHS, Automotive"</f>
        <v>Ceramic, 1.0µF, ±10%, 25V, X7R, –55 to 125°C, 0603 (1608),RoHS, Automotive</v>
      </c>
      <c r="S17" t="str">
        <f>"gen_C_ceramic_"&amp;M17&amp;"_X7R"&amp;"_"&amp;H17</f>
        <v>gen_C_ceramic_1u_X7R_0603</v>
      </c>
      <c r="T17" t="s">
        <v>3</v>
      </c>
    </row>
    <row r="18" spans="1:20" x14ac:dyDescent="0.25">
      <c r="A18">
        <f>VLOOKUP(Table6[[#This Row],[designator]],Table5[#All],2,FALSE)</f>
        <v>17</v>
      </c>
      <c r="B18" t="s">
        <v>29</v>
      </c>
      <c r="C18" t="s">
        <v>133</v>
      </c>
      <c r="D18" t="str">
        <f>RIGHT(LEFT(C18,8),2)</f>
        <v>R7</v>
      </c>
      <c r="E18" t="str">
        <f>RIGHT(LEFT($C18,5),2)</f>
        <v>18</v>
      </c>
      <c r="F18" t="str">
        <f>RIGHT(LEFT($C18,6),1)</f>
        <v>8</v>
      </c>
      <c r="G18" t="str">
        <f>VLOOKUP(F18,Table2[],2,FALSE)</f>
        <v>0.8mm</v>
      </c>
      <c r="H18" t="str">
        <f>VLOOKUP($E18,Table1[],2,FALSE)</f>
        <v>0603</v>
      </c>
      <c r="I18" t="str">
        <f>VLOOKUP($E18,Table1[],3,FALSE)</f>
        <v>1608</v>
      </c>
      <c r="J18" t="s">
        <v>142</v>
      </c>
      <c r="K18" t="str">
        <f>VLOOKUP(RIGHT(LEFT($C18,10),2),Table3[],2,FALSE)</f>
        <v>25V</v>
      </c>
      <c r="L18" t="str">
        <f>VLOOKUP(RIGHT(LEFT($C18,14),1),Table4[],2,FALSE)</f>
        <v>±10%</v>
      </c>
      <c r="M18" t="s">
        <v>260</v>
      </c>
      <c r="N18" t="s">
        <v>204</v>
      </c>
      <c r="O18" t="str">
        <f>N18&amp;" " &amp; K18</f>
        <v>1.0µF 25V</v>
      </c>
      <c r="P18" t="str">
        <f>LEFT($C18,3)</f>
        <v>GCJ</v>
      </c>
      <c r="Q18" t="str">
        <f>N18&amp;"/"&amp;K18&amp;"/X7R"</f>
        <v>1.0µF/25V/X7R</v>
      </c>
      <c r="R18" t="str">
        <f>"Ceramic, " &amp; N18 &amp;", " &amp; L18&amp;", " &amp; K18&amp;", X7R, " &amp; J18&amp;", " &amp; H18&amp;" (" &amp; I18 &amp; ")," &amp; "RoHS, Automotive"</f>
        <v>Ceramic, 1.0µF, ±10%, 25V, X7R, –55 to 125°C, 0603 (1608),RoHS, Automotive</v>
      </c>
      <c r="S18" t="str">
        <f>"gen_C_ceramic_"&amp;M18&amp;"_X7R"&amp;"_"&amp;H18</f>
        <v>gen_C_ceramic_1u_X7R_0603</v>
      </c>
      <c r="T18" t="s">
        <v>3</v>
      </c>
    </row>
    <row r="19" spans="1:20" x14ac:dyDescent="0.25">
      <c r="A19">
        <f>VLOOKUP(Table6[[#This Row],[designator]],Table5[#All],2,FALSE)</f>
        <v>18</v>
      </c>
      <c r="B19" t="s">
        <v>30</v>
      </c>
      <c r="C19" t="s">
        <v>133</v>
      </c>
      <c r="D19" t="str">
        <f>RIGHT(LEFT(C19,8),2)</f>
        <v>R7</v>
      </c>
      <c r="E19" t="str">
        <f>RIGHT(LEFT($C19,5),2)</f>
        <v>18</v>
      </c>
      <c r="F19" t="str">
        <f>RIGHT(LEFT($C19,6),1)</f>
        <v>8</v>
      </c>
      <c r="G19" t="str">
        <f>VLOOKUP(F19,Table2[],2,FALSE)</f>
        <v>0.8mm</v>
      </c>
      <c r="H19" t="str">
        <f>VLOOKUP($E19,Table1[],2,FALSE)</f>
        <v>0603</v>
      </c>
      <c r="I19" t="str">
        <f>VLOOKUP($E19,Table1[],3,FALSE)</f>
        <v>1608</v>
      </c>
      <c r="J19" t="s">
        <v>142</v>
      </c>
      <c r="K19" t="str">
        <f>VLOOKUP(RIGHT(LEFT($C19,10),2),Table3[],2,FALSE)</f>
        <v>25V</v>
      </c>
      <c r="L19" t="str">
        <f>VLOOKUP(RIGHT(LEFT($C19,14),1),Table4[],2,FALSE)</f>
        <v>±10%</v>
      </c>
      <c r="M19" t="s">
        <v>260</v>
      </c>
      <c r="N19" t="s">
        <v>204</v>
      </c>
      <c r="O19" t="str">
        <f>N19&amp;" " &amp; K19</f>
        <v>1.0µF 25V</v>
      </c>
      <c r="P19" t="str">
        <f>LEFT($C19,3)</f>
        <v>GCJ</v>
      </c>
      <c r="Q19" t="str">
        <f>N19&amp;"/"&amp;K19&amp;"/X7R"</f>
        <v>1.0µF/25V/X7R</v>
      </c>
      <c r="R19" t="str">
        <f>"Ceramic, " &amp; N19 &amp;", " &amp; L19&amp;", " &amp; K19&amp;", X7R, " &amp; J19&amp;", " &amp; H19&amp;" (" &amp; I19 &amp; ")," &amp; "RoHS, Automotive"</f>
        <v>Ceramic, 1.0µF, ±10%, 25V, X7R, –55 to 125°C, 0603 (1608),RoHS, Automotive</v>
      </c>
      <c r="S19" t="str">
        <f>"gen_C_ceramic_"&amp;M19&amp;"_X7R"&amp;"_"&amp;H19</f>
        <v>gen_C_ceramic_1u_X7R_0603</v>
      </c>
      <c r="T19" t="s">
        <v>3</v>
      </c>
    </row>
    <row r="20" spans="1:20" x14ac:dyDescent="0.25">
      <c r="A20">
        <f>VLOOKUP(Table6[[#This Row],[designator]],Table5[#All],2,FALSE)</f>
        <v>19</v>
      </c>
      <c r="B20" t="s">
        <v>31</v>
      </c>
      <c r="C20" t="s">
        <v>133</v>
      </c>
      <c r="D20" t="str">
        <f>RIGHT(LEFT(C20,8),2)</f>
        <v>R7</v>
      </c>
      <c r="E20" t="str">
        <f>RIGHT(LEFT($C20,5),2)</f>
        <v>18</v>
      </c>
      <c r="F20" t="str">
        <f>RIGHT(LEFT($C20,6),1)</f>
        <v>8</v>
      </c>
      <c r="G20" t="str">
        <f>VLOOKUP(F20,Table2[],2,FALSE)</f>
        <v>0.8mm</v>
      </c>
      <c r="H20" t="str">
        <f>VLOOKUP($E20,Table1[],2,FALSE)</f>
        <v>0603</v>
      </c>
      <c r="I20" t="str">
        <f>VLOOKUP($E20,Table1[],3,FALSE)</f>
        <v>1608</v>
      </c>
      <c r="J20" t="s">
        <v>142</v>
      </c>
      <c r="K20" t="str">
        <f>VLOOKUP(RIGHT(LEFT($C20,10),2),Table3[],2,FALSE)</f>
        <v>25V</v>
      </c>
      <c r="L20" t="str">
        <f>VLOOKUP(RIGHT(LEFT($C20,14),1),Table4[],2,FALSE)</f>
        <v>±10%</v>
      </c>
      <c r="M20" t="s">
        <v>260</v>
      </c>
      <c r="N20" t="s">
        <v>204</v>
      </c>
      <c r="O20" t="str">
        <f>N20&amp;" " &amp; K20</f>
        <v>1.0µF 25V</v>
      </c>
      <c r="P20" t="str">
        <f>LEFT($C20,3)</f>
        <v>GCJ</v>
      </c>
      <c r="Q20" t="str">
        <f>N20&amp;"/"&amp;K20&amp;"/X7R"</f>
        <v>1.0µF/25V/X7R</v>
      </c>
      <c r="R20" t="str">
        <f>"Ceramic, " &amp; N20 &amp;", " &amp; L20&amp;", " &amp; K20&amp;", X7R, " &amp; J20&amp;", " &amp; H20&amp;" (" &amp; I20 &amp; ")," &amp; "RoHS, Automotive"</f>
        <v>Ceramic, 1.0µF, ±10%, 25V, X7R, –55 to 125°C, 0603 (1608),RoHS, Automotive</v>
      </c>
      <c r="S20" t="str">
        <f>"gen_C_ceramic_"&amp;M20&amp;"_X7R"&amp;"_"&amp;H20</f>
        <v>gen_C_ceramic_1u_X7R_0603</v>
      </c>
      <c r="T20" t="s">
        <v>3</v>
      </c>
    </row>
    <row r="21" spans="1:20" x14ac:dyDescent="0.25">
      <c r="A21">
        <f>VLOOKUP(Table6[[#This Row],[designator]],Table5[#All],2,FALSE)</f>
        <v>20</v>
      </c>
      <c r="B21" t="s">
        <v>32</v>
      </c>
      <c r="C21" t="s">
        <v>133</v>
      </c>
      <c r="D21" t="str">
        <f>RIGHT(LEFT(C21,8),2)</f>
        <v>R7</v>
      </c>
      <c r="E21" t="str">
        <f>RIGHT(LEFT($C21,5),2)</f>
        <v>18</v>
      </c>
      <c r="F21" t="str">
        <f>RIGHT(LEFT($C21,6),1)</f>
        <v>8</v>
      </c>
      <c r="G21" t="str">
        <f>VLOOKUP(F21,Table2[],2,FALSE)</f>
        <v>0.8mm</v>
      </c>
      <c r="H21" t="str">
        <f>VLOOKUP($E21,Table1[],2,FALSE)</f>
        <v>0603</v>
      </c>
      <c r="I21" t="str">
        <f>VLOOKUP($E21,Table1[],3,FALSE)</f>
        <v>1608</v>
      </c>
      <c r="J21" t="s">
        <v>142</v>
      </c>
      <c r="K21" t="str">
        <f>VLOOKUP(RIGHT(LEFT($C21,10),2),Table3[],2,FALSE)</f>
        <v>25V</v>
      </c>
      <c r="L21" t="str">
        <f>VLOOKUP(RIGHT(LEFT($C21,14),1),Table4[],2,FALSE)</f>
        <v>±10%</v>
      </c>
      <c r="M21" t="s">
        <v>260</v>
      </c>
      <c r="N21" t="s">
        <v>204</v>
      </c>
      <c r="O21" t="str">
        <f>N21&amp;" " &amp; K21</f>
        <v>1.0µF 25V</v>
      </c>
      <c r="P21" t="str">
        <f>LEFT($C21,3)</f>
        <v>GCJ</v>
      </c>
      <c r="Q21" t="str">
        <f>N21&amp;"/"&amp;K21&amp;"/X7R"</f>
        <v>1.0µF/25V/X7R</v>
      </c>
      <c r="R21" t="str">
        <f>"Ceramic, " &amp; N21 &amp;", " &amp; L21&amp;", " &amp; K21&amp;", X7R, " &amp; J21&amp;", " &amp; H21&amp;" (" &amp; I21 &amp; ")," &amp; "RoHS, Automotive"</f>
        <v>Ceramic, 1.0µF, ±10%, 25V, X7R, –55 to 125°C, 0603 (1608),RoHS, Automotive</v>
      </c>
      <c r="S21" t="str">
        <f>"gen_C_ceramic_"&amp;M21&amp;"_X7R"&amp;"_"&amp;H21</f>
        <v>gen_C_ceramic_1u_X7R_0603</v>
      </c>
      <c r="T21" t="s">
        <v>3</v>
      </c>
    </row>
    <row r="22" spans="1:20" x14ac:dyDescent="0.25">
      <c r="A22">
        <f>VLOOKUP(Table6[[#This Row],[designator]],Table5[#All],2,FALSE)</f>
        <v>21</v>
      </c>
      <c r="B22" t="s">
        <v>33</v>
      </c>
      <c r="C22" t="s">
        <v>133</v>
      </c>
      <c r="D22" t="str">
        <f>RIGHT(LEFT(C22,8),2)</f>
        <v>R7</v>
      </c>
      <c r="E22" t="str">
        <f>RIGHT(LEFT($C22,5),2)</f>
        <v>18</v>
      </c>
      <c r="F22" t="str">
        <f>RIGHT(LEFT($C22,6),1)</f>
        <v>8</v>
      </c>
      <c r="G22" t="str">
        <f>VLOOKUP(F22,Table2[],2,FALSE)</f>
        <v>0.8mm</v>
      </c>
      <c r="H22" t="str">
        <f>VLOOKUP($E22,Table1[],2,FALSE)</f>
        <v>0603</v>
      </c>
      <c r="I22" t="str">
        <f>VLOOKUP($E22,Table1[],3,FALSE)</f>
        <v>1608</v>
      </c>
      <c r="J22" t="s">
        <v>142</v>
      </c>
      <c r="K22" t="str">
        <f>VLOOKUP(RIGHT(LEFT($C22,10),2),Table3[],2,FALSE)</f>
        <v>25V</v>
      </c>
      <c r="L22" t="str">
        <f>VLOOKUP(RIGHT(LEFT($C22,14),1),Table4[],2,FALSE)</f>
        <v>±10%</v>
      </c>
      <c r="M22" t="s">
        <v>260</v>
      </c>
      <c r="N22" t="s">
        <v>204</v>
      </c>
      <c r="O22" t="str">
        <f>N22&amp;" " &amp; K22</f>
        <v>1.0µF 25V</v>
      </c>
      <c r="P22" t="str">
        <f>LEFT($C22,3)</f>
        <v>GCJ</v>
      </c>
      <c r="Q22" t="str">
        <f>N22&amp;"/"&amp;K22&amp;"/X7R"</f>
        <v>1.0µF/25V/X7R</v>
      </c>
      <c r="R22" t="str">
        <f>"Ceramic, " &amp; N22 &amp;", " &amp; L22&amp;", " &amp; K22&amp;", X7R, " &amp; J22&amp;", " &amp; H22&amp;" (" &amp; I22 &amp; ")," &amp; "RoHS, Automotive"</f>
        <v>Ceramic, 1.0µF, ±10%, 25V, X7R, –55 to 125°C, 0603 (1608),RoHS, Automotive</v>
      </c>
      <c r="S22" t="str">
        <f>"gen_C_ceramic_"&amp;M22&amp;"_X7R"&amp;"_"&amp;H22</f>
        <v>gen_C_ceramic_1u_X7R_0603</v>
      </c>
      <c r="T22" t="s">
        <v>3</v>
      </c>
    </row>
    <row r="23" spans="1:20" x14ac:dyDescent="0.25">
      <c r="A23">
        <f>VLOOKUP(Table6[[#This Row],[designator]],Table5[#All],2,FALSE)</f>
        <v>22</v>
      </c>
      <c r="B23" t="s">
        <v>34</v>
      </c>
      <c r="C23" t="s">
        <v>133</v>
      </c>
      <c r="D23" t="str">
        <f>RIGHT(LEFT(C23,8),2)</f>
        <v>R7</v>
      </c>
      <c r="E23" t="str">
        <f>RIGHT(LEFT($C23,5),2)</f>
        <v>18</v>
      </c>
      <c r="F23" t="str">
        <f>RIGHT(LEFT($C23,6),1)</f>
        <v>8</v>
      </c>
      <c r="G23" t="str">
        <f>VLOOKUP(F23,Table2[],2,FALSE)</f>
        <v>0.8mm</v>
      </c>
      <c r="H23" t="str">
        <f>VLOOKUP($E23,Table1[],2,FALSE)</f>
        <v>0603</v>
      </c>
      <c r="I23" t="str">
        <f>VLOOKUP($E23,Table1[],3,FALSE)</f>
        <v>1608</v>
      </c>
      <c r="J23" t="s">
        <v>142</v>
      </c>
      <c r="K23" t="str">
        <f>VLOOKUP(RIGHT(LEFT($C23,10),2),Table3[],2,FALSE)</f>
        <v>25V</v>
      </c>
      <c r="L23" t="str">
        <f>VLOOKUP(RIGHT(LEFT($C23,14),1),Table4[],2,FALSE)</f>
        <v>±10%</v>
      </c>
      <c r="M23" t="s">
        <v>260</v>
      </c>
      <c r="N23" t="s">
        <v>204</v>
      </c>
      <c r="O23" t="str">
        <f>N23&amp;" " &amp; K23</f>
        <v>1.0µF 25V</v>
      </c>
      <c r="P23" t="str">
        <f>LEFT($C23,3)</f>
        <v>GCJ</v>
      </c>
      <c r="Q23" t="str">
        <f>N23&amp;"/"&amp;K23&amp;"/X7R"</f>
        <v>1.0µF/25V/X7R</v>
      </c>
      <c r="R23" t="str">
        <f>"Ceramic, " &amp; N23 &amp;", " &amp; L23&amp;", " &amp; K23&amp;", X7R, " &amp; J23&amp;", " &amp; H23&amp;" (" &amp; I23 &amp; ")," &amp; "RoHS, Automotive"</f>
        <v>Ceramic, 1.0µF, ±10%, 25V, X7R, –55 to 125°C, 0603 (1608),RoHS, Automotive</v>
      </c>
      <c r="S23" t="str">
        <f>"gen_C_ceramic_"&amp;M23&amp;"_X7R"&amp;"_"&amp;H23</f>
        <v>gen_C_ceramic_1u_X7R_0603</v>
      </c>
      <c r="T23" t="s">
        <v>3</v>
      </c>
    </row>
    <row r="24" spans="1:20" x14ac:dyDescent="0.25">
      <c r="A24">
        <f>VLOOKUP(Table6[[#This Row],[designator]],Table5[#All],2,FALSE)</f>
        <v>23</v>
      </c>
      <c r="B24" t="s">
        <v>35</v>
      </c>
      <c r="C24" t="s">
        <v>133</v>
      </c>
      <c r="D24" t="str">
        <f>RIGHT(LEFT(C24,8),2)</f>
        <v>R7</v>
      </c>
      <c r="E24" t="str">
        <f>RIGHT(LEFT($C24,5),2)</f>
        <v>18</v>
      </c>
      <c r="F24" t="str">
        <f>RIGHT(LEFT($C24,6),1)</f>
        <v>8</v>
      </c>
      <c r="G24" t="str">
        <f>VLOOKUP(F24,Table2[],2,FALSE)</f>
        <v>0.8mm</v>
      </c>
      <c r="H24" t="str">
        <f>VLOOKUP($E24,Table1[],2,FALSE)</f>
        <v>0603</v>
      </c>
      <c r="I24" t="str">
        <f>VLOOKUP($E24,Table1[],3,FALSE)</f>
        <v>1608</v>
      </c>
      <c r="J24" t="s">
        <v>142</v>
      </c>
      <c r="K24" t="str">
        <f>VLOOKUP(RIGHT(LEFT($C24,10),2),Table3[],2,FALSE)</f>
        <v>25V</v>
      </c>
      <c r="L24" t="str">
        <f>VLOOKUP(RIGHT(LEFT($C24,14),1),Table4[],2,FALSE)</f>
        <v>±10%</v>
      </c>
      <c r="M24" t="s">
        <v>260</v>
      </c>
      <c r="N24" t="s">
        <v>204</v>
      </c>
      <c r="O24" t="str">
        <f>N24&amp;" " &amp; K24</f>
        <v>1.0µF 25V</v>
      </c>
      <c r="P24" t="str">
        <f>LEFT($C24,3)</f>
        <v>GCJ</v>
      </c>
      <c r="Q24" t="str">
        <f>N24&amp;"/"&amp;K24&amp;"/X7R"</f>
        <v>1.0µF/25V/X7R</v>
      </c>
      <c r="R24" t="str">
        <f>"Ceramic, " &amp; N24 &amp;", " &amp; L24&amp;", " &amp; K24&amp;", X7R, " &amp; J24&amp;", " &amp; H24&amp;" (" &amp; I24 &amp; ")," &amp; "RoHS, Automotive"</f>
        <v>Ceramic, 1.0µF, ±10%, 25V, X7R, –55 to 125°C, 0603 (1608),RoHS, Automotive</v>
      </c>
      <c r="S24" t="str">
        <f>"gen_C_ceramic_"&amp;M24&amp;"_X7R"&amp;"_"&amp;H24</f>
        <v>gen_C_ceramic_1u_X7R_0603</v>
      </c>
      <c r="T24" t="s">
        <v>3</v>
      </c>
    </row>
    <row r="25" spans="1:20" x14ac:dyDescent="0.25">
      <c r="A25">
        <f>VLOOKUP(Table6[[#This Row],[designator]],Table5[#All],2,FALSE)</f>
        <v>24</v>
      </c>
      <c r="B25" t="s">
        <v>36</v>
      </c>
      <c r="C25" t="s">
        <v>133</v>
      </c>
      <c r="D25" t="str">
        <f>RIGHT(LEFT(C25,8),2)</f>
        <v>R7</v>
      </c>
      <c r="E25" t="str">
        <f>RIGHT(LEFT($C25,5),2)</f>
        <v>18</v>
      </c>
      <c r="F25" t="str">
        <f>RIGHT(LEFT($C25,6),1)</f>
        <v>8</v>
      </c>
      <c r="G25" t="str">
        <f>VLOOKUP(F25,Table2[],2,FALSE)</f>
        <v>0.8mm</v>
      </c>
      <c r="H25" t="str">
        <f>VLOOKUP($E25,Table1[],2,FALSE)</f>
        <v>0603</v>
      </c>
      <c r="I25" t="str">
        <f>VLOOKUP($E25,Table1[],3,FALSE)</f>
        <v>1608</v>
      </c>
      <c r="J25" t="s">
        <v>142</v>
      </c>
      <c r="K25" t="str">
        <f>VLOOKUP(RIGHT(LEFT($C25,10),2),Table3[],2,FALSE)</f>
        <v>25V</v>
      </c>
      <c r="L25" t="str">
        <f>VLOOKUP(RIGHT(LEFT($C25,14),1),Table4[],2,FALSE)</f>
        <v>±10%</v>
      </c>
      <c r="M25" t="s">
        <v>260</v>
      </c>
      <c r="N25" t="s">
        <v>204</v>
      </c>
      <c r="O25" t="str">
        <f>N25&amp;" " &amp; K25</f>
        <v>1.0µF 25V</v>
      </c>
      <c r="P25" t="str">
        <f>LEFT($C25,3)</f>
        <v>GCJ</v>
      </c>
      <c r="Q25" t="str">
        <f>N25&amp;"/"&amp;K25&amp;"/X7R"</f>
        <v>1.0µF/25V/X7R</v>
      </c>
      <c r="R25" t="str">
        <f>"Ceramic, " &amp; N25 &amp;", " &amp; L25&amp;", " &amp; K25&amp;", X7R, " &amp; J25&amp;", " &amp; H25&amp;" (" &amp; I25 &amp; ")," &amp; "RoHS, Automotive"</f>
        <v>Ceramic, 1.0µF, ±10%, 25V, X7R, –55 to 125°C, 0603 (1608),RoHS, Automotive</v>
      </c>
      <c r="S25" t="str">
        <f>"gen_C_ceramic_"&amp;M25&amp;"_X7R"&amp;"_"&amp;H25</f>
        <v>gen_C_ceramic_1u_X7R_0603</v>
      </c>
      <c r="T25" t="s">
        <v>3</v>
      </c>
    </row>
    <row r="26" spans="1:20" x14ac:dyDescent="0.25">
      <c r="A26">
        <f>VLOOKUP(Table6[[#This Row],[designator]],Table5[#All],2,FALSE)</f>
        <v>25</v>
      </c>
      <c r="B26" t="s">
        <v>37</v>
      </c>
      <c r="C26" t="s">
        <v>133</v>
      </c>
      <c r="D26" t="str">
        <f>RIGHT(LEFT(C26,8),2)</f>
        <v>R7</v>
      </c>
      <c r="E26" t="str">
        <f>RIGHT(LEFT($C26,5),2)</f>
        <v>18</v>
      </c>
      <c r="F26" t="str">
        <f>RIGHT(LEFT($C26,6),1)</f>
        <v>8</v>
      </c>
      <c r="G26" t="str">
        <f>VLOOKUP(F26,Table2[],2,FALSE)</f>
        <v>0.8mm</v>
      </c>
      <c r="H26" t="str">
        <f>VLOOKUP($E26,Table1[],2,FALSE)</f>
        <v>0603</v>
      </c>
      <c r="I26" t="str">
        <f>VLOOKUP($E26,Table1[],3,FALSE)</f>
        <v>1608</v>
      </c>
      <c r="J26" t="s">
        <v>142</v>
      </c>
      <c r="K26" t="str">
        <f>VLOOKUP(RIGHT(LEFT($C26,10),2),Table3[],2,FALSE)</f>
        <v>25V</v>
      </c>
      <c r="L26" t="str">
        <f>VLOOKUP(RIGHT(LEFT($C26,14),1),Table4[],2,FALSE)</f>
        <v>±10%</v>
      </c>
      <c r="M26" t="s">
        <v>260</v>
      </c>
      <c r="N26" t="s">
        <v>204</v>
      </c>
      <c r="O26" t="str">
        <f>N26&amp;" " &amp; K26</f>
        <v>1.0µF 25V</v>
      </c>
      <c r="P26" t="str">
        <f>LEFT($C26,3)</f>
        <v>GCJ</v>
      </c>
      <c r="Q26" t="str">
        <f>N26&amp;"/"&amp;K26&amp;"/X7R"</f>
        <v>1.0µF/25V/X7R</v>
      </c>
      <c r="R26" t="str">
        <f>"Ceramic, " &amp; N26 &amp;", " &amp; L26&amp;", " &amp; K26&amp;", X7R, " &amp; J26&amp;", " &amp; H26&amp;" (" &amp; I26 &amp; ")," &amp; "RoHS, Automotive"</f>
        <v>Ceramic, 1.0µF, ±10%, 25V, X7R, –55 to 125°C, 0603 (1608),RoHS, Automotive</v>
      </c>
      <c r="S26" t="str">
        <f>"gen_C_ceramic_"&amp;M26&amp;"_X7R"&amp;"_"&amp;H26</f>
        <v>gen_C_ceramic_1u_X7R_0603</v>
      </c>
      <c r="T26" t="s">
        <v>3</v>
      </c>
    </row>
    <row r="27" spans="1:20" x14ac:dyDescent="0.25">
      <c r="A27">
        <f>VLOOKUP(Table6[[#This Row],[designator]],Table5[#All],2,FALSE)</f>
        <v>26</v>
      </c>
      <c r="B27" t="s">
        <v>38</v>
      </c>
      <c r="C27" t="s">
        <v>134</v>
      </c>
      <c r="D27" t="str">
        <f>RIGHT(LEFT(C27,8),2)</f>
        <v>R7</v>
      </c>
      <c r="E27" t="str">
        <f>RIGHT(LEFT($C27,5),2)</f>
        <v>18</v>
      </c>
      <c r="F27" t="str">
        <f>RIGHT(LEFT($C27,6),1)</f>
        <v>8</v>
      </c>
      <c r="G27" t="str">
        <f>VLOOKUP(F27,Table2[],2,FALSE)</f>
        <v>0.8mm</v>
      </c>
      <c r="H27" t="str">
        <f>VLOOKUP($E27,Table1[],2,FALSE)</f>
        <v>0603</v>
      </c>
      <c r="I27" t="str">
        <f>VLOOKUP($E27,Table1[],3,FALSE)</f>
        <v>1608</v>
      </c>
      <c r="J27" t="s">
        <v>142</v>
      </c>
      <c r="K27" t="str">
        <f>VLOOKUP(RIGHT(LEFT($C27,10),2),Table3[],2,FALSE)</f>
        <v>50V</v>
      </c>
      <c r="L27" t="str">
        <f>VLOOKUP(RIGHT(LEFT($C27,14),1),Table4[],2,FALSE)</f>
        <v>±10%</v>
      </c>
      <c r="M27" t="s">
        <v>261</v>
      </c>
      <c r="N27" t="s">
        <v>205</v>
      </c>
      <c r="O27" t="str">
        <f>N27&amp;" " &amp; K27</f>
        <v>10nF 50V</v>
      </c>
      <c r="P27" t="str">
        <f>LEFT($C27,3)</f>
        <v>GCJ</v>
      </c>
      <c r="Q27" t="str">
        <f>N27&amp;"/"&amp;K27&amp;"/X7R"</f>
        <v>10nF/50V/X7R</v>
      </c>
      <c r="R27" t="str">
        <f>"Ceramic, " &amp; N27 &amp;", " &amp; L27&amp;", " &amp; K27&amp;", X7R, " &amp; J27&amp;", " &amp; H27&amp;" (" &amp; I27 &amp; ")," &amp; "RoHS, Automotive"</f>
        <v>Ceramic, 10nF, ±10%, 50V, X7R, –55 to 125°C, 0603 (1608),RoHS, Automotive</v>
      </c>
      <c r="S27" t="str">
        <f>"gen_C_ceramic_"&amp;M27&amp;"_X7R"&amp;"_"&amp;H27</f>
        <v>gen_C_ceramic_10n_X7R_0603</v>
      </c>
      <c r="T27" t="s">
        <v>4</v>
      </c>
    </row>
    <row r="28" spans="1:20" x14ac:dyDescent="0.25">
      <c r="A28">
        <f>VLOOKUP(Table6[[#This Row],[designator]],Table5[#All],2,FALSE)</f>
        <v>27</v>
      </c>
      <c r="B28" t="s">
        <v>39</v>
      </c>
      <c r="C28" t="s">
        <v>134</v>
      </c>
      <c r="D28" t="str">
        <f>RIGHT(LEFT(C28,8),2)</f>
        <v>R7</v>
      </c>
      <c r="E28" t="str">
        <f>RIGHT(LEFT($C28,5),2)</f>
        <v>18</v>
      </c>
      <c r="F28" t="str">
        <f>RIGHT(LEFT($C28,6),1)</f>
        <v>8</v>
      </c>
      <c r="G28" t="str">
        <f>VLOOKUP(F28,Table2[],2,FALSE)</f>
        <v>0.8mm</v>
      </c>
      <c r="H28" t="str">
        <f>VLOOKUP($E28,Table1[],2,FALSE)</f>
        <v>0603</v>
      </c>
      <c r="I28" t="str">
        <f>VLOOKUP($E28,Table1[],3,FALSE)</f>
        <v>1608</v>
      </c>
      <c r="J28" t="s">
        <v>142</v>
      </c>
      <c r="K28" t="str">
        <f>VLOOKUP(RIGHT(LEFT($C28,10),2),Table3[],2,FALSE)</f>
        <v>50V</v>
      </c>
      <c r="L28" t="str">
        <f>VLOOKUP(RIGHT(LEFT($C28,14),1),Table4[],2,FALSE)</f>
        <v>±10%</v>
      </c>
      <c r="M28" t="s">
        <v>261</v>
      </c>
      <c r="N28" t="s">
        <v>205</v>
      </c>
      <c r="O28" t="str">
        <f>N28&amp;" " &amp; K28</f>
        <v>10nF 50V</v>
      </c>
      <c r="P28" t="str">
        <f>LEFT($C28,3)</f>
        <v>GCJ</v>
      </c>
      <c r="Q28" t="str">
        <f>N28&amp;"/"&amp;K28&amp;"/X7R"</f>
        <v>10nF/50V/X7R</v>
      </c>
      <c r="R28" t="str">
        <f>"Ceramic, " &amp; N28 &amp;", " &amp; L28&amp;", " &amp; K28&amp;", X7R, " &amp; J28&amp;", " &amp; H28&amp;" (" &amp; I28 &amp; ")," &amp; "RoHS, Automotive"</f>
        <v>Ceramic, 10nF, ±10%, 50V, X7R, –55 to 125°C, 0603 (1608),RoHS, Automotive</v>
      </c>
      <c r="S28" t="str">
        <f>"gen_C_ceramic_"&amp;M28&amp;"_X7R"&amp;"_"&amp;H28</f>
        <v>gen_C_ceramic_10n_X7R_0603</v>
      </c>
      <c r="T28" t="s">
        <v>4</v>
      </c>
    </row>
    <row r="29" spans="1:20" x14ac:dyDescent="0.25">
      <c r="A29">
        <f>VLOOKUP(Table6[[#This Row],[designator]],Table5[#All],2,FALSE)</f>
        <v>28</v>
      </c>
      <c r="B29" t="s">
        <v>40</v>
      </c>
      <c r="C29" t="s">
        <v>134</v>
      </c>
      <c r="D29" t="str">
        <f>RIGHT(LEFT(C29,8),2)</f>
        <v>R7</v>
      </c>
      <c r="E29" t="str">
        <f>RIGHT(LEFT($C29,5),2)</f>
        <v>18</v>
      </c>
      <c r="F29" t="str">
        <f>RIGHT(LEFT($C29,6),1)</f>
        <v>8</v>
      </c>
      <c r="G29" t="str">
        <f>VLOOKUP(F29,Table2[],2,FALSE)</f>
        <v>0.8mm</v>
      </c>
      <c r="H29" t="str">
        <f>VLOOKUP($E29,Table1[],2,FALSE)</f>
        <v>0603</v>
      </c>
      <c r="I29" t="str">
        <f>VLOOKUP($E29,Table1[],3,FALSE)</f>
        <v>1608</v>
      </c>
      <c r="J29" t="s">
        <v>142</v>
      </c>
      <c r="K29" t="str">
        <f>VLOOKUP(RIGHT(LEFT($C29,10),2),Table3[],2,FALSE)</f>
        <v>50V</v>
      </c>
      <c r="L29" t="str">
        <f>VLOOKUP(RIGHT(LEFT($C29,14),1),Table4[],2,FALSE)</f>
        <v>±10%</v>
      </c>
      <c r="M29" t="s">
        <v>261</v>
      </c>
      <c r="N29" t="s">
        <v>205</v>
      </c>
      <c r="O29" t="str">
        <f>N29&amp;" " &amp; K29</f>
        <v>10nF 50V</v>
      </c>
      <c r="P29" t="str">
        <f>LEFT($C29,3)</f>
        <v>GCJ</v>
      </c>
      <c r="Q29" t="str">
        <f>N29&amp;"/"&amp;K29&amp;"/X7R"</f>
        <v>10nF/50V/X7R</v>
      </c>
      <c r="R29" t="str">
        <f>"Ceramic, " &amp; N29 &amp;", " &amp; L29&amp;", " &amp; K29&amp;", X7R, " &amp; J29&amp;", " &amp; H29&amp;" (" &amp; I29 &amp; ")," &amp; "RoHS, Automotive"</f>
        <v>Ceramic, 10nF, ±10%, 50V, X7R, –55 to 125°C, 0603 (1608),RoHS, Automotive</v>
      </c>
      <c r="S29" t="str">
        <f>"gen_C_ceramic_"&amp;M29&amp;"_X7R"&amp;"_"&amp;H29</f>
        <v>gen_C_ceramic_10n_X7R_0603</v>
      </c>
      <c r="T29" t="s">
        <v>4</v>
      </c>
    </row>
    <row r="30" spans="1:20" x14ac:dyDescent="0.25">
      <c r="A30">
        <f>VLOOKUP(Table6[[#This Row],[designator]],Table5[#All],2,FALSE)</f>
        <v>29</v>
      </c>
      <c r="B30" t="s">
        <v>41</v>
      </c>
      <c r="C30" t="s">
        <v>134</v>
      </c>
      <c r="D30" t="str">
        <f>RIGHT(LEFT(C30,8),2)</f>
        <v>R7</v>
      </c>
      <c r="E30" t="str">
        <f>RIGHT(LEFT($C30,5),2)</f>
        <v>18</v>
      </c>
      <c r="F30" t="str">
        <f>RIGHT(LEFT($C30,6),1)</f>
        <v>8</v>
      </c>
      <c r="G30" t="str">
        <f>VLOOKUP(F30,Table2[],2,FALSE)</f>
        <v>0.8mm</v>
      </c>
      <c r="H30" t="str">
        <f>VLOOKUP($E30,Table1[],2,FALSE)</f>
        <v>0603</v>
      </c>
      <c r="I30" t="str">
        <f>VLOOKUP($E30,Table1[],3,FALSE)</f>
        <v>1608</v>
      </c>
      <c r="J30" t="s">
        <v>142</v>
      </c>
      <c r="K30" t="str">
        <f>VLOOKUP(RIGHT(LEFT($C30,10),2),Table3[],2,FALSE)</f>
        <v>50V</v>
      </c>
      <c r="L30" t="str">
        <f>VLOOKUP(RIGHT(LEFT($C30,14),1),Table4[],2,FALSE)</f>
        <v>±10%</v>
      </c>
      <c r="M30" t="s">
        <v>261</v>
      </c>
      <c r="N30" t="s">
        <v>205</v>
      </c>
      <c r="O30" t="str">
        <f>N30&amp;" " &amp; K30</f>
        <v>10nF 50V</v>
      </c>
      <c r="P30" t="str">
        <f>LEFT($C30,3)</f>
        <v>GCJ</v>
      </c>
      <c r="Q30" t="str">
        <f>N30&amp;"/"&amp;K30&amp;"/X7R"</f>
        <v>10nF/50V/X7R</v>
      </c>
      <c r="R30" t="str">
        <f>"Ceramic, " &amp; N30 &amp;", " &amp; L30&amp;", " &amp; K30&amp;", X7R, " &amp; J30&amp;", " &amp; H30&amp;" (" &amp; I30 &amp; ")," &amp; "RoHS, Automotive"</f>
        <v>Ceramic, 10nF, ±10%, 50V, X7R, –55 to 125°C, 0603 (1608),RoHS, Automotive</v>
      </c>
      <c r="S30" t="str">
        <f>"gen_C_ceramic_"&amp;M30&amp;"_X7R"&amp;"_"&amp;H30</f>
        <v>gen_C_ceramic_10n_X7R_0603</v>
      </c>
      <c r="T30" t="s">
        <v>4</v>
      </c>
    </row>
    <row r="31" spans="1:20" x14ac:dyDescent="0.25">
      <c r="A31">
        <f>VLOOKUP(Table6[[#This Row],[designator]],Table5[#All],2,FALSE)</f>
        <v>30</v>
      </c>
      <c r="B31" t="s">
        <v>42</v>
      </c>
      <c r="C31" t="s">
        <v>134</v>
      </c>
      <c r="D31" t="str">
        <f>RIGHT(LEFT(C31,8),2)</f>
        <v>R7</v>
      </c>
      <c r="E31" t="str">
        <f>RIGHT(LEFT($C31,5),2)</f>
        <v>18</v>
      </c>
      <c r="F31" t="str">
        <f>RIGHT(LEFT($C31,6),1)</f>
        <v>8</v>
      </c>
      <c r="G31" t="str">
        <f>VLOOKUP(F31,Table2[],2,FALSE)</f>
        <v>0.8mm</v>
      </c>
      <c r="H31" t="str">
        <f>VLOOKUP($E31,Table1[],2,FALSE)</f>
        <v>0603</v>
      </c>
      <c r="I31" t="str">
        <f>VLOOKUP($E31,Table1[],3,FALSE)</f>
        <v>1608</v>
      </c>
      <c r="J31" t="s">
        <v>142</v>
      </c>
      <c r="K31" t="str">
        <f>VLOOKUP(RIGHT(LEFT($C31,10),2),Table3[],2,FALSE)</f>
        <v>50V</v>
      </c>
      <c r="L31" t="str">
        <f>VLOOKUP(RIGHT(LEFT($C31,14),1),Table4[],2,FALSE)</f>
        <v>±10%</v>
      </c>
      <c r="M31" t="s">
        <v>261</v>
      </c>
      <c r="N31" t="s">
        <v>205</v>
      </c>
      <c r="O31" t="str">
        <f>N31&amp;" " &amp; K31</f>
        <v>10nF 50V</v>
      </c>
      <c r="P31" t="str">
        <f>LEFT($C31,3)</f>
        <v>GCJ</v>
      </c>
      <c r="Q31" t="str">
        <f>N31&amp;"/"&amp;K31&amp;"/X7R"</f>
        <v>10nF/50V/X7R</v>
      </c>
      <c r="R31" t="str">
        <f>"Ceramic, " &amp; N31 &amp;", " &amp; L31&amp;", " &amp; K31&amp;", X7R, " &amp; J31&amp;", " &amp; H31&amp;" (" &amp; I31 &amp; ")," &amp; "RoHS, Automotive"</f>
        <v>Ceramic, 10nF, ±10%, 50V, X7R, –55 to 125°C, 0603 (1608),RoHS, Automotive</v>
      </c>
      <c r="S31" t="str">
        <f>"gen_C_ceramic_"&amp;M31&amp;"_X7R"&amp;"_"&amp;H31</f>
        <v>gen_C_ceramic_10n_X7R_0603</v>
      </c>
      <c r="T31" t="s">
        <v>4</v>
      </c>
    </row>
    <row r="32" spans="1:20" x14ac:dyDescent="0.25">
      <c r="A32">
        <f>VLOOKUP(Table6[[#This Row],[designator]],Table5[#All],2,FALSE)</f>
        <v>31</v>
      </c>
      <c r="B32" t="s">
        <v>43</v>
      </c>
      <c r="C32" t="s">
        <v>134</v>
      </c>
      <c r="D32" t="str">
        <f>RIGHT(LEFT(C32,8),2)</f>
        <v>R7</v>
      </c>
      <c r="E32" t="str">
        <f>RIGHT(LEFT($C32,5),2)</f>
        <v>18</v>
      </c>
      <c r="F32" t="str">
        <f>RIGHT(LEFT($C32,6),1)</f>
        <v>8</v>
      </c>
      <c r="G32" t="str">
        <f>VLOOKUP(F32,Table2[],2,FALSE)</f>
        <v>0.8mm</v>
      </c>
      <c r="H32" t="str">
        <f>VLOOKUP($E32,Table1[],2,FALSE)</f>
        <v>0603</v>
      </c>
      <c r="I32" t="str">
        <f>VLOOKUP($E32,Table1[],3,FALSE)</f>
        <v>1608</v>
      </c>
      <c r="J32" t="s">
        <v>142</v>
      </c>
      <c r="K32" t="str">
        <f>VLOOKUP(RIGHT(LEFT($C32,10),2),Table3[],2,FALSE)</f>
        <v>50V</v>
      </c>
      <c r="L32" t="str">
        <f>VLOOKUP(RIGHT(LEFT($C32,14),1),Table4[],2,FALSE)</f>
        <v>±10%</v>
      </c>
      <c r="M32" t="s">
        <v>261</v>
      </c>
      <c r="N32" t="s">
        <v>205</v>
      </c>
      <c r="O32" t="str">
        <f>N32&amp;" " &amp; K32</f>
        <v>10nF 50V</v>
      </c>
      <c r="P32" t="str">
        <f>LEFT($C32,3)</f>
        <v>GCJ</v>
      </c>
      <c r="Q32" t="str">
        <f>N32&amp;"/"&amp;K32&amp;"/X7R"</f>
        <v>10nF/50V/X7R</v>
      </c>
      <c r="R32" t="str">
        <f>"Ceramic, " &amp; N32 &amp;", " &amp; L32&amp;", " &amp; K32&amp;", X7R, " &amp; J32&amp;", " &amp; H32&amp;" (" &amp; I32 &amp; ")," &amp; "RoHS, Automotive"</f>
        <v>Ceramic, 10nF, ±10%, 50V, X7R, –55 to 125°C, 0603 (1608),RoHS, Automotive</v>
      </c>
      <c r="S32" t="str">
        <f>"gen_C_ceramic_"&amp;M32&amp;"_X7R"&amp;"_"&amp;H32</f>
        <v>gen_C_ceramic_10n_X7R_0603</v>
      </c>
      <c r="T32" t="s">
        <v>4</v>
      </c>
    </row>
    <row r="33" spans="1:20" x14ac:dyDescent="0.25">
      <c r="A33">
        <f>VLOOKUP(Table6[[#This Row],[designator]],Table5[#All],2,FALSE)</f>
        <v>32</v>
      </c>
      <c r="B33" t="s">
        <v>44</v>
      </c>
      <c r="C33" t="s">
        <v>135</v>
      </c>
      <c r="D33" t="str">
        <f>RIGHT(LEFT(C33,8),2)</f>
        <v>R7</v>
      </c>
      <c r="E33" t="str">
        <f>RIGHT(LEFT($C33,5),2)</f>
        <v>18</v>
      </c>
      <c r="F33" t="str">
        <f>RIGHT(LEFT($C33,6),1)</f>
        <v>8</v>
      </c>
      <c r="G33" t="str">
        <f>VLOOKUP(F33,Table2[],2,FALSE)</f>
        <v>0.8mm</v>
      </c>
      <c r="H33" t="str">
        <f>VLOOKUP($E33,Table1[],2,FALSE)</f>
        <v>0603</v>
      </c>
      <c r="I33" t="str">
        <f>VLOOKUP($E33,Table1[],3,FALSE)</f>
        <v>1608</v>
      </c>
      <c r="J33" t="s">
        <v>142</v>
      </c>
      <c r="K33" t="str">
        <f>VLOOKUP(RIGHT(LEFT($C33,10),2),Table3[],2,FALSE)</f>
        <v>50V</v>
      </c>
      <c r="L33" t="str">
        <f>VLOOKUP(RIGHT(LEFT($C33,14),1),Table4[],2,FALSE)</f>
        <v>±10%</v>
      </c>
      <c r="M33" t="s">
        <v>262</v>
      </c>
      <c r="N33" t="s">
        <v>206</v>
      </c>
      <c r="O33" t="str">
        <f>N33&amp;" " &amp; K33</f>
        <v>100nF 50V</v>
      </c>
      <c r="P33" t="str">
        <f>LEFT($C33,3)</f>
        <v>GCJ</v>
      </c>
      <c r="Q33" t="str">
        <f>N33&amp;"/"&amp;K33&amp;"/X7R"</f>
        <v>100nF/50V/X7R</v>
      </c>
      <c r="R33" t="str">
        <f>"Ceramic, " &amp; N33 &amp;", " &amp; L33&amp;", " &amp; K33&amp;", X7R, " &amp; J33&amp;", " &amp; H33&amp;" (" &amp; I33 &amp; ")," &amp; "RoHS, Automotive"</f>
        <v>Ceramic, 100nF, ±10%, 50V, X7R, –55 to 125°C, 0603 (1608),RoHS, Automotive</v>
      </c>
      <c r="S33" t="str">
        <f>"gen_C_ceramic_"&amp;M33&amp;"_X7R"&amp;"_"&amp;H33</f>
        <v>gen_C_ceramic_100n_X7R_0603</v>
      </c>
      <c r="T33" t="s">
        <v>5</v>
      </c>
    </row>
    <row r="34" spans="1:20" x14ac:dyDescent="0.25">
      <c r="A34">
        <f>VLOOKUP(Table6[[#This Row],[designator]],Table5[#All],2,FALSE)</f>
        <v>33</v>
      </c>
      <c r="B34" t="s">
        <v>45</v>
      </c>
      <c r="C34" t="s">
        <v>135</v>
      </c>
      <c r="D34" t="str">
        <f>RIGHT(LEFT(C34,8),2)</f>
        <v>R7</v>
      </c>
      <c r="E34" t="str">
        <f>RIGHT(LEFT($C34,5),2)</f>
        <v>18</v>
      </c>
      <c r="F34" t="str">
        <f>RIGHT(LEFT($C34,6),1)</f>
        <v>8</v>
      </c>
      <c r="G34" t="str">
        <f>VLOOKUP(F34,Table2[],2,FALSE)</f>
        <v>0.8mm</v>
      </c>
      <c r="H34" t="str">
        <f>VLOOKUP($E34,Table1[],2,FALSE)</f>
        <v>0603</v>
      </c>
      <c r="I34" t="str">
        <f>VLOOKUP($E34,Table1[],3,FALSE)</f>
        <v>1608</v>
      </c>
      <c r="J34" t="s">
        <v>142</v>
      </c>
      <c r="K34" t="str">
        <f>VLOOKUP(RIGHT(LEFT($C34,10),2),Table3[],2,FALSE)</f>
        <v>50V</v>
      </c>
      <c r="L34" t="str">
        <f>VLOOKUP(RIGHT(LEFT($C34,14),1),Table4[],2,FALSE)</f>
        <v>±10%</v>
      </c>
      <c r="M34" t="s">
        <v>262</v>
      </c>
      <c r="N34" t="s">
        <v>206</v>
      </c>
      <c r="O34" t="str">
        <f>N34&amp;" " &amp; K34</f>
        <v>100nF 50V</v>
      </c>
      <c r="P34" t="str">
        <f>LEFT($C34,3)</f>
        <v>GCJ</v>
      </c>
      <c r="Q34" t="str">
        <f>N34&amp;"/"&amp;K34&amp;"/X7R"</f>
        <v>100nF/50V/X7R</v>
      </c>
      <c r="R34" t="str">
        <f>"Ceramic, " &amp; N34 &amp;", " &amp; L34&amp;", " &amp; K34&amp;", X7R, " &amp; J34&amp;", " &amp; H34&amp;" (" &amp; I34 &amp; ")," &amp; "RoHS, Automotive"</f>
        <v>Ceramic, 100nF, ±10%, 50V, X7R, –55 to 125°C, 0603 (1608),RoHS, Automotive</v>
      </c>
      <c r="S34" t="str">
        <f>"gen_C_ceramic_"&amp;M34&amp;"_X7R"&amp;"_"&amp;H34</f>
        <v>gen_C_ceramic_100n_X7R_0603</v>
      </c>
      <c r="T34" t="s">
        <v>5</v>
      </c>
    </row>
    <row r="35" spans="1:20" x14ac:dyDescent="0.25">
      <c r="A35">
        <f>VLOOKUP(Table6[[#This Row],[designator]],Table5[#All],2,FALSE)</f>
        <v>34</v>
      </c>
      <c r="B35" t="s">
        <v>46</v>
      </c>
      <c r="C35" t="s">
        <v>135</v>
      </c>
      <c r="D35" t="str">
        <f>RIGHT(LEFT(C35,8),2)</f>
        <v>R7</v>
      </c>
      <c r="E35" t="str">
        <f>RIGHT(LEFT($C35,5),2)</f>
        <v>18</v>
      </c>
      <c r="F35" t="str">
        <f>RIGHT(LEFT($C35,6),1)</f>
        <v>8</v>
      </c>
      <c r="G35" t="str">
        <f>VLOOKUP(F35,Table2[],2,FALSE)</f>
        <v>0.8mm</v>
      </c>
      <c r="H35" t="str">
        <f>VLOOKUP($E35,Table1[],2,FALSE)</f>
        <v>0603</v>
      </c>
      <c r="I35" t="str">
        <f>VLOOKUP($E35,Table1[],3,FALSE)</f>
        <v>1608</v>
      </c>
      <c r="J35" t="s">
        <v>142</v>
      </c>
      <c r="K35" t="str">
        <f>VLOOKUP(RIGHT(LEFT($C35,10),2),Table3[],2,FALSE)</f>
        <v>50V</v>
      </c>
      <c r="L35" t="str">
        <f>VLOOKUP(RIGHT(LEFT($C35,14),1),Table4[],2,FALSE)</f>
        <v>±10%</v>
      </c>
      <c r="M35" t="s">
        <v>262</v>
      </c>
      <c r="N35" t="s">
        <v>206</v>
      </c>
      <c r="O35" t="str">
        <f>N35&amp;" " &amp; K35</f>
        <v>100nF 50V</v>
      </c>
      <c r="P35" t="str">
        <f>LEFT($C35,3)</f>
        <v>GCJ</v>
      </c>
      <c r="Q35" t="str">
        <f>N35&amp;"/"&amp;K35&amp;"/X7R"</f>
        <v>100nF/50V/X7R</v>
      </c>
      <c r="R35" t="str">
        <f>"Ceramic, " &amp; N35 &amp;", " &amp; L35&amp;", " &amp; K35&amp;", X7R, " &amp; J35&amp;", " &amp; H35&amp;" (" &amp; I35 &amp; ")," &amp; "RoHS, Automotive"</f>
        <v>Ceramic, 100nF, ±10%, 50V, X7R, –55 to 125°C, 0603 (1608),RoHS, Automotive</v>
      </c>
      <c r="S35" t="str">
        <f>"gen_C_ceramic_"&amp;M35&amp;"_X7R"&amp;"_"&amp;H35</f>
        <v>gen_C_ceramic_100n_X7R_0603</v>
      </c>
      <c r="T35" t="s">
        <v>5</v>
      </c>
    </row>
    <row r="36" spans="1:20" x14ac:dyDescent="0.25">
      <c r="A36">
        <f>VLOOKUP(Table6[[#This Row],[designator]],Table5[#All],2,FALSE)</f>
        <v>35</v>
      </c>
      <c r="B36" t="s">
        <v>47</v>
      </c>
      <c r="C36" t="s">
        <v>135</v>
      </c>
      <c r="D36" t="str">
        <f>RIGHT(LEFT(C36,8),2)</f>
        <v>R7</v>
      </c>
      <c r="E36" t="str">
        <f>RIGHT(LEFT($C36,5),2)</f>
        <v>18</v>
      </c>
      <c r="F36" t="str">
        <f>RIGHT(LEFT($C36,6),1)</f>
        <v>8</v>
      </c>
      <c r="G36" t="str">
        <f>VLOOKUP(F36,Table2[],2,FALSE)</f>
        <v>0.8mm</v>
      </c>
      <c r="H36" t="str">
        <f>VLOOKUP($E36,Table1[],2,FALSE)</f>
        <v>0603</v>
      </c>
      <c r="I36" t="str">
        <f>VLOOKUP($E36,Table1[],3,FALSE)</f>
        <v>1608</v>
      </c>
      <c r="J36" t="s">
        <v>142</v>
      </c>
      <c r="K36" t="str">
        <f>VLOOKUP(RIGHT(LEFT($C36,10),2),Table3[],2,FALSE)</f>
        <v>50V</v>
      </c>
      <c r="L36" t="str">
        <f>VLOOKUP(RIGHT(LEFT($C36,14),1),Table4[],2,FALSE)</f>
        <v>±10%</v>
      </c>
      <c r="M36" t="s">
        <v>262</v>
      </c>
      <c r="N36" t="s">
        <v>206</v>
      </c>
      <c r="O36" t="str">
        <f>N36&amp;" " &amp; K36</f>
        <v>100nF 50V</v>
      </c>
      <c r="P36" t="str">
        <f>LEFT($C36,3)</f>
        <v>GCJ</v>
      </c>
      <c r="Q36" t="str">
        <f>N36&amp;"/"&amp;K36&amp;"/X7R"</f>
        <v>100nF/50V/X7R</v>
      </c>
      <c r="R36" t="str">
        <f>"Ceramic, " &amp; N36 &amp;", " &amp; L36&amp;", " &amp; K36&amp;", X7R, " &amp; J36&amp;", " &amp; H36&amp;" (" &amp; I36 &amp; ")," &amp; "RoHS, Automotive"</f>
        <v>Ceramic, 100nF, ±10%, 50V, X7R, –55 to 125°C, 0603 (1608),RoHS, Automotive</v>
      </c>
      <c r="S36" t="str">
        <f>"gen_C_ceramic_"&amp;M36&amp;"_X7R"&amp;"_"&amp;H36</f>
        <v>gen_C_ceramic_100n_X7R_0603</v>
      </c>
      <c r="T36" t="s">
        <v>5</v>
      </c>
    </row>
    <row r="37" spans="1:20" x14ac:dyDescent="0.25">
      <c r="A37">
        <f>VLOOKUP(Table6[[#This Row],[designator]],Table5[#All],2,FALSE)</f>
        <v>36</v>
      </c>
      <c r="B37" t="s">
        <v>48</v>
      </c>
      <c r="C37" t="s">
        <v>135</v>
      </c>
      <c r="D37" t="str">
        <f>RIGHT(LEFT(C37,8),2)</f>
        <v>R7</v>
      </c>
      <c r="E37" t="str">
        <f>RIGHT(LEFT($C37,5),2)</f>
        <v>18</v>
      </c>
      <c r="F37" t="str">
        <f>RIGHT(LEFT($C37,6),1)</f>
        <v>8</v>
      </c>
      <c r="G37" t="str">
        <f>VLOOKUP(F37,Table2[],2,FALSE)</f>
        <v>0.8mm</v>
      </c>
      <c r="H37" t="str">
        <f>VLOOKUP($E37,Table1[],2,FALSE)</f>
        <v>0603</v>
      </c>
      <c r="I37" t="str">
        <f>VLOOKUP($E37,Table1[],3,FALSE)</f>
        <v>1608</v>
      </c>
      <c r="J37" t="s">
        <v>142</v>
      </c>
      <c r="K37" t="str">
        <f>VLOOKUP(RIGHT(LEFT($C37,10),2),Table3[],2,FALSE)</f>
        <v>50V</v>
      </c>
      <c r="L37" t="str">
        <f>VLOOKUP(RIGHT(LEFT($C37,14),1),Table4[],2,FALSE)</f>
        <v>±10%</v>
      </c>
      <c r="M37" t="s">
        <v>262</v>
      </c>
      <c r="N37" t="s">
        <v>206</v>
      </c>
      <c r="O37" t="str">
        <f>N37&amp;" " &amp; K37</f>
        <v>100nF 50V</v>
      </c>
      <c r="P37" t="str">
        <f>LEFT($C37,3)</f>
        <v>GCJ</v>
      </c>
      <c r="Q37" t="str">
        <f>N37&amp;"/"&amp;K37&amp;"/X7R"</f>
        <v>100nF/50V/X7R</v>
      </c>
      <c r="R37" t="str">
        <f>"Ceramic, " &amp; N37 &amp;", " &amp; L37&amp;", " &amp; K37&amp;", X7R, " &amp; J37&amp;", " &amp; H37&amp;" (" &amp; I37 &amp; ")," &amp; "RoHS, Automotive"</f>
        <v>Ceramic, 100nF, ±10%, 50V, X7R, –55 to 125°C, 0603 (1608),RoHS, Automotive</v>
      </c>
      <c r="S37" t="str">
        <f>"gen_C_ceramic_"&amp;M37&amp;"_X7R"&amp;"_"&amp;H37</f>
        <v>gen_C_ceramic_100n_X7R_0603</v>
      </c>
      <c r="T37" t="s">
        <v>5</v>
      </c>
    </row>
    <row r="38" spans="1:20" x14ac:dyDescent="0.25">
      <c r="A38">
        <f>VLOOKUP(Table6[[#This Row],[designator]],Table5[#All],2,FALSE)</f>
        <v>37</v>
      </c>
      <c r="B38" t="s">
        <v>49</v>
      </c>
      <c r="C38" t="s">
        <v>135</v>
      </c>
      <c r="D38" t="str">
        <f>RIGHT(LEFT(C38,8),2)</f>
        <v>R7</v>
      </c>
      <c r="E38" t="str">
        <f>RIGHT(LEFT($C38,5),2)</f>
        <v>18</v>
      </c>
      <c r="F38" t="str">
        <f>RIGHT(LEFT($C38,6),1)</f>
        <v>8</v>
      </c>
      <c r="G38" t="str">
        <f>VLOOKUP(F38,Table2[],2,FALSE)</f>
        <v>0.8mm</v>
      </c>
      <c r="H38" t="str">
        <f>VLOOKUP($E38,Table1[],2,FALSE)</f>
        <v>0603</v>
      </c>
      <c r="I38" t="str">
        <f>VLOOKUP($E38,Table1[],3,FALSE)</f>
        <v>1608</v>
      </c>
      <c r="J38" t="s">
        <v>142</v>
      </c>
      <c r="K38" t="str">
        <f>VLOOKUP(RIGHT(LEFT($C38,10),2),Table3[],2,FALSE)</f>
        <v>50V</v>
      </c>
      <c r="L38" t="str">
        <f>VLOOKUP(RIGHT(LEFT($C38,14),1),Table4[],2,FALSE)</f>
        <v>±10%</v>
      </c>
      <c r="M38" t="s">
        <v>262</v>
      </c>
      <c r="N38" t="s">
        <v>206</v>
      </c>
      <c r="O38" t="str">
        <f>N38&amp;" " &amp; K38</f>
        <v>100nF 50V</v>
      </c>
      <c r="P38" t="str">
        <f>LEFT($C38,3)</f>
        <v>GCJ</v>
      </c>
      <c r="Q38" t="str">
        <f>N38&amp;"/"&amp;K38&amp;"/X7R"</f>
        <v>100nF/50V/X7R</v>
      </c>
      <c r="R38" t="str">
        <f>"Ceramic, " &amp; N38 &amp;", " &amp; L38&amp;", " &amp; K38&amp;", X7R, " &amp; J38&amp;", " &amp; H38&amp;" (" &amp; I38 &amp; ")," &amp; "RoHS, Automotive"</f>
        <v>Ceramic, 100nF, ±10%, 50V, X7R, –55 to 125°C, 0603 (1608),RoHS, Automotive</v>
      </c>
      <c r="S38" t="str">
        <f>"gen_C_ceramic_"&amp;M38&amp;"_X7R"&amp;"_"&amp;H38</f>
        <v>gen_C_ceramic_100n_X7R_0603</v>
      </c>
      <c r="T38" t="s">
        <v>5</v>
      </c>
    </row>
    <row r="39" spans="1:20" x14ac:dyDescent="0.25">
      <c r="A39">
        <f>VLOOKUP(Table6[[#This Row],[designator]],Table5[#All],2,FALSE)</f>
        <v>38</v>
      </c>
      <c r="B39" t="s">
        <v>50</v>
      </c>
      <c r="C39" t="s">
        <v>135</v>
      </c>
      <c r="D39" t="str">
        <f>RIGHT(LEFT(C39,8),2)</f>
        <v>R7</v>
      </c>
      <c r="E39" t="str">
        <f>RIGHT(LEFT($C39,5),2)</f>
        <v>18</v>
      </c>
      <c r="F39" t="str">
        <f>RIGHT(LEFT($C39,6),1)</f>
        <v>8</v>
      </c>
      <c r="G39" t="str">
        <f>VLOOKUP(F39,Table2[],2,FALSE)</f>
        <v>0.8mm</v>
      </c>
      <c r="H39" t="str">
        <f>VLOOKUP($E39,Table1[],2,FALSE)</f>
        <v>0603</v>
      </c>
      <c r="I39" t="str">
        <f>VLOOKUP($E39,Table1[],3,FALSE)</f>
        <v>1608</v>
      </c>
      <c r="J39" t="s">
        <v>142</v>
      </c>
      <c r="K39" t="str">
        <f>VLOOKUP(RIGHT(LEFT($C39,10),2),Table3[],2,FALSE)</f>
        <v>50V</v>
      </c>
      <c r="L39" t="str">
        <f>VLOOKUP(RIGHT(LEFT($C39,14),1),Table4[],2,FALSE)</f>
        <v>±10%</v>
      </c>
      <c r="M39" t="s">
        <v>262</v>
      </c>
      <c r="N39" t="s">
        <v>206</v>
      </c>
      <c r="O39" t="str">
        <f>N39&amp;" " &amp; K39</f>
        <v>100nF 50V</v>
      </c>
      <c r="P39" t="str">
        <f>LEFT($C39,3)</f>
        <v>GCJ</v>
      </c>
      <c r="Q39" t="str">
        <f>N39&amp;"/"&amp;K39&amp;"/X7R"</f>
        <v>100nF/50V/X7R</v>
      </c>
      <c r="R39" t="str">
        <f>"Ceramic, " &amp; N39 &amp;", " &amp; L39&amp;", " &amp; K39&amp;", X7R, " &amp; J39&amp;", " &amp; H39&amp;" (" &amp; I39 &amp; ")," &amp; "RoHS, Automotive"</f>
        <v>Ceramic, 100nF, ±10%, 50V, X7R, –55 to 125°C, 0603 (1608),RoHS, Automotive</v>
      </c>
      <c r="S39" t="str">
        <f>"gen_C_ceramic_"&amp;M39&amp;"_X7R"&amp;"_"&amp;H39</f>
        <v>gen_C_ceramic_100n_X7R_0603</v>
      </c>
      <c r="T39" t="s">
        <v>5</v>
      </c>
    </row>
    <row r="40" spans="1:20" x14ac:dyDescent="0.25">
      <c r="A40">
        <f>VLOOKUP(Table6[[#This Row],[designator]],Table5[#All],2,FALSE)</f>
        <v>39</v>
      </c>
      <c r="B40" t="s">
        <v>51</v>
      </c>
      <c r="C40" t="s">
        <v>135</v>
      </c>
      <c r="D40" t="str">
        <f>RIGHT(LEFT(C40,8),2)</f>
        <v>R7</v>
      </c>
      <c r="E40" t="str">
        <f>RIGHT(LEFT($C40,5),2)</f>
        <v>18</v>
      </c>
      <c r="F40" t="str">
        <f>RIGHT(LEFT($C40,6),1)</f>
        <v>8</v>
      </c>
      <c r="G40" t="str">
        <f>VLOOKUP(F40,Table2[],2,FALSE)</f>
        <v>0.8mm</v>
      </c>
      <c r="H40" t="str">
        <f>VLOOKUP($E40,Table1[],2,FALSE)</f>
        <v>0603</v>
      </c>
      <c r="I40" t="str">
        <f>VLOOKUP($E40,Table1[],3,FALSE)</f>
        <v>1608</v>
      </c>
      <c r="J40" t="s">
        <v>142</v>
      </c>
      <c r="K40" t="str">
        <f>VLOOKUP(RIGHT(LEFT($C40,10),2),Table3[],2,FALSE)</f>
        <v>50V</v>
      </c>
      <c r="L40" t="str">
        <f>VLOOKUP(RIGHT(LEFT($C40,14),1),Table4[],2,FALSE)</f>
        <v>±10%</v>
      </c>
      <c r="M40" t="s">
        <v>262</v>
      </c>
      <c r="N40" t="s">
        <v>206</v>
      </c>
      <c r="O40" t="str">
        <f>N40&amp;" " &amp; K40</f>
        <v>100nF 50V</v>
      </c>
      <c r="P40" t="str">
        <f>LEFT($C40,3)</f>
        <v>GCJ</v>
      </c>
      <c r="Q40" t="str">
        <f>N40&amp;"/"&amp;K40&amp;"/X7R"</f>
        <v>100nF/50V/X7R</v>
      </c>
      <c r="R40" t="str">
        <f>"Ceramic, " &amp; N40 &amp;", " &amp; L40&amp;", " &amp; K40&amp;", X7R, " &amp; J40&amp;", " &amp; H40&amp;" (" &amp; I40 &amp; ")," &amp; "RoHS, Automotive"</f>
        <v>Ceramic, 100nF, ±10%, 50V, X7R, –55 to 125°C, 0603 (1608),RoHS, Automotive</v>
      </c>
      <c r="S40" t="str">
        <f>"gen_C_ceramic_"&amp;M40&amp;"_X7R"&amp;"_"&amp;H40</f>
        <v>gen_C_ceramic_100n_X7R_0603</v>
      </c>
      <c r="T40" t="s">
        <v>5</v>
      </c>
    </row>
    <row r="41" spans="1:20" x14ac:dyDescent="0.25">
      <c r="A41">
        <f>VLOOKUP(Table6[[#This Row],[designator]],Table5[#All],2,FALSE)</f>
        <v>40</v>
      </c>
      <c r="B41" t="s">
        <v>52</v>
      </c>
      <c r="C41" t="s">
        <v>135</v>
      </c>
      <c r="D41" t="str">
        <f>RIGHT(LEFT(C41,8),2)</f>
        <v>R7</v>
      </c>
      <c r="E41" t="str">
        <f>RIGHT(LEFT($C41,5),2)</f>
        <v>18</v>
      </c>
      <c r="F41" t="str">
        <f>RIGHT(LEFT($C41,6),1)</f>
        <v>8</v>
      </c>
      <c r="G41" t="str">
        <f>VLOOKUP(F41,Table2[],2,FALSE)</f>
        <v>0.8mm</v>
      </c>
      <c r="H41" t="str">
        <f>VLOOKUP($E41,Table1[],2,FALSE)</f>
        <v>0603</v>
      </c>
      <c r="I41" t="str">
        <f>VLOOKUP($E41,Table1[],3,FALSE)</f>
        <v>1608</v>
      </c>
      <c r="J41" t="s">
        <v>142</v>
      </c>
      <c r="K41" t="str">
        <f>VLOOKUP(RIGHT(LEFT($C41,10),2),Table3[],2,FALSE)</f>
        <v>50V</v>
      </c>
      <c r="L41" t="str">
        <f>VLOOKUP(RIGHT(LEFT($C41,14),1),Table4[],2,FALSE)</f>
        <v>±10%</v>
      </c>
      <c r="M41" t="s">
        <v>262</v>
      </c>
      <c r="N41" t="s">
        <v>206</v>
      </c>
      <c r="O41" t="str">
        <f>N41&amp;" " &amp; K41</f>
        <v>100nF 50V</v>
      </c>
      <c r="P41" t="str">
        <f>LEFT($C41,3)</f>
        <v>GCJ</v>
      </c>
      <c r="Q41" t="str">
        <f>N41&amp;"/"&amp;K41&amp;"/X7R"</f>
        <v>100nF/50V/X7R</v>
      </c>
      <c r="R41" t="str">
        <f>"Ceramic, " &amp; N41 &amp;", " &amp; L41&amp;", " &amp; K41&amp;", X7R, " &amp; J41&amp;", " &amp; H41&amp;" (" &amp; I41 &amp; ")," &amp; "RoHS, Automotive"</f>
        <v>Ceramic, 100nF, ±10%, 50V, X7R, –55 to 125°C, 0603 (1608),RoHS, Automotive</v>
      </c>
      <c r="S41" t="str">
        <f>"gen_C_ceramic_"&amp;M41&amp;"_X7R"&amp;"_"&amp;H41</f>
        <v>gen_C_ceramic_100n_X7R_0603</v>
      </c>
      <c r="T41" t="s">
        <v>5</v>
      </c>
    </row>
    <row r="42" spans="1:20" x14ac:dyDescent="0.25">
      <c r="A42">
        <f>VLOOKUP(Table6[[#This Row],[designator]],Table5[#All],2,FALSE)</f>
        <v>41</v>
      </c>
      <c r="B42" t="s">
        <v>53</v>
      </c>
      <c r="C42" t="s">
        <v>135</v>
      </c>
      <c r="D42" t="str">
        <f>RIGHT(LEFT(C42,8),2)</f>
        <v>R7</v>
      </c>
      <c r="E42" t="str">
        <f>RIGHT(LEFT($C42,5),2)</f>
        <v>18</v>
      </c>
      <c r="F42" t="str">
        <f>RIGHT(LEFT($C42,6),1)</f>
        <v>8</v>
      </c>
      <c r="G42" t="str">
        <f>VLOOKUP(F42,Table2[],2,FALSE)</f>
        <v>0.8mm</v>
      </c>
      <c r="H42" t="str">
        <f>VLOOKUP($E42,Table1[],2,FALSE)</f>
        <v>0603</v>
      </c>
      <c r="I42" t="str">
        <f>VLOOKUP($E42,Table1[],3,FALSE)</f>
        <v>1608</v>
      </c>
      <c r="J42" t="s">
        <v>142</v>
      </c>
      <c r="K42" t="str">
        <f>VLOOKUP(RIGHT(LEFT($C42,10),2),Table3[],2,FALSE)</f>
        <v>50V</v>
      </c>
      <c r="L42" t="str">
        <f>VLOOKUP(RIGHT(LEFT($C42,14),1),Table4[],2,FALSE)</f>
        <v>±10%</v>
      </c>
      <c r="M42" t="s">
        <v>262</v>
      </c>
      <c r="N42" t="s">
        <v>206</v>
      </c>
      <c r="O42" t="str">
        <f>N42&amp;" " &amp; K42</f>
        <v>100nF 50V</v>
      </c>
      <c r="P42" t="str">
        <f>LEFT($C42,3)</f>
        <v>GCJ</v>
      </c>
      <c r="Q42" t="str">
        <f>N42&amp;"/"&amp;K42&amp;"/X7R"</f>
        <v>100nF/50V/X7R</v>
      </c>
      <c r="R42" t="str">
        <f>"Ceramic, " &amp; N42 &amp;", " &amp; L42&amp;", " &amp; K42&amp;", X7R, " &amp; J42&amp;", " &amp; H42&amp;" (" &amp; I42 &amp; ")," &amp; "RoHS, Automotive"</f>
        <v>Ceramic, 100nF, ±10%, 50V, X7R, –55 to 125°C, 0603 (1608),RoHS, Automotive</v>
      </c>
      <c r="S42" t="str">
        <f>"gen_C_ceramic_"&amp;M42&amp;"_X7R"&amp;"_"&amp;H42</f>
        <v>gen_C_ceramic_100n_X7R_0603</v>
      </c>
      <c r="T42" t="s">
        <v>5</v>
      </c>
    </row>
    <row r="43" spans="1:20" x14ac:dyDescent="0.25">
      <c r="A43">
        <f>VLOOKUP(Table6[[#This Row],[designator]],Table5[#All],2,FALSE)</f>
        <v>42</v>
      </c>
      <c r="B43" t="s">
        <v>54</v>
      </c>
      <c r="C43" t="s">
        <v>135</v>
      </c>
      <c r="D43" t="str">
        <f>RIGHT(LEFT(C43,8),2)</f>
        <v>R7</v>
      </c>
      <c r="E43" t="str">
        <f>RIGHT(LEFT($C43,5),2)</f>
        <v>18</v>
      </c>
      <c r="F43" t="str">
        <f>RIGHT(LEFT($C43,6),1)</f>
        <v>8</v>
      </c>
      <c r="G43" t="str">
        <f>VLOOKUP(F43,Table2[],2,FALSE)</f>
        <v>0.8mm</v>
      </c>
      <c r="H43" t="str">
        <f>VLOOKUP($E43,Table1[],2,FALSE)</f>
        <v>0603</v>
      </c>
      <c r="I43" t="str">
        <f>VLOOKUP($E43,Table1[],3,FALSE)</f>
        <v>1608</v>
      </c>
      <c r="J43" t="s">
        <v>142</v>
      </c>
      <c r="K43" t="str">
        <f>VLOOKUP(RIGHT(LEFT($C43,10),2),Table3[],2,FALSE)</f>
        <v>50V</v>
      </c>
      <c r="L43" t="str">
        <f>VLOOKUP(RIGHT(LEFT($C43,14),1),Table4[],2,FALSE)</f>
        <v>±10%</v>
      </c>
      <c r="M43" t="s">
        <v>262</v>
      </c>
      <c r="N43" t="s">
        <v>206</v>
      </c>
      <c r="O43" t="str">
        <f>N43&amp;" " &amp; K43</f>
        <v>100nF 50V</v>
      </c>
      <c r="P43" t="str">
        <f>LEFT($C43,3)</f>
        <v>GCJ</v>
      </c>
      <c r="Q43" t="str">
        <f>N43&amp;"/"&amp;K43&amp;"/X7R"</f>
        <v>100nF/50V/X7R</v>
      </c>
      <c r="R43" t="str">
        <f>"Ceramic, " &amp; N43 &amp;", " &amp; L43&amp;", " &amp; K43&amp;", X7R, " &amp; J43&amp;", " &amp; H43&amp;" (" &amp; I43 &amp; ")," &amp; "RoHS, Automotive"</f>
        <v>Ceramic, 100nF, ±10%, 50V, X7R, –55 to 125°C, 0603 (1608),RoHS, Automotive</v>
      </c>
      <c r="S43" t="str">
        <f>"gen_C_ceramic_"&amp;M43&amp;"_X7R"&amp;"_"&amp;H43</f>
        <v>gen_C_ceramic_100n_X7R_0603</v>
      </c>
      <c r="T43" t="s">
        <v>5</v>
      </c>
    </row>
    <row r="44" spans="1:20" x14ac:dyDescent="0.25">
      <c r="A44">
        <f>VLOOKUP(Table6[[#This Row],[designator]],Table5[#All],2,FALSE)</f>
        <v>43</v>
      </c>
      <c r="B44" t="s">
        <v>55</v>
      </c>
      <c r="C44" t="s">
        <v>135</v>
      </c>
      <c r="D44" t="str">
        <f>RIGHT(LEFT(C44,8),2)</f>
        <v>R7</v>
      </c>
      <c r="E44" t="str">
        <f>RIGHT(LEFT($C44,5),2)</f>
        <v>18</v>
      </c>
      <c r="F44" t="str">
        <f>RIGHT(LEFT($C44,6),1)</f>
        <v>8</v>
      </c>
      <c r="G44" t="str">
        <f>VLOOKUP(F44,Table2[],2,FALSE)</f>
        <v>0.8mm</v>
      </c>
      <c r="H44" t="str">
        <f>VLOOKUP($E44,Table1[],2,FALSE)</f>
        <v>0603</v>
      </c>
      <c r="I44" t="str">
        <f>VLOOKUP($E44,Table1[],3,FALSE)</f>
        <v>1608</v>
      </c>
      <c r="J44" t="s">
        <v>142</v>
      </c>
      <c r="K44" t="str">
        <f>VLOOKUP(RIGHT(LEFT($C44,10),2),Table3[],2,FALSE)</f>
        <v>50V</v>
      </c>
      <c r="L44" t="str">
        <f>VLOOKUP(RIGHT(LEFT($C44,14),1),Table4[],2,FALSE)</f>
        <v>±10%</v>
      </c>
      <c r="M44" t="s">
        <v>262</v>
      </c>
      <c r="N44" t="s">
        <v>206</v>
      </c>
      <c r="O44" t="str">
        <f>N44&amp;" " &amp; K44</f>
        <v>100nF 50V</v>
      </c>
      <c r="P44" t="str">
        <f>LEFT($C44,3)</f>
        <v>GCJ</v>
      </c>
      <c r="Q44" t="str">
        <f>N44&amp;"/"&amp;K44&amp;"/X7R"</f>
        <v>100nF/50V/X7R</v>
      </c>
      <c r="R44" t="str">
        <f>"Ceramic, " &amp; N44 &amp;", " &amp; L44&amp;", " &amp; K44&amp;", X7R, " &amp; J44&amp;", " &amp; H44&amp;" (" &amp; I44 &amp; ")," &amp; "RoHS, Automotive"</f>
        <v>Ceramic, 100nF, ±10%, 50V, X7R, –55 to 125°C, 0603 (1608),RoHS, Automotive</v>
      </c>
      <c r="S44" t="str">
        <f>"gen_C_ceramic_"&amp;M44&amp;"_X7R"&amp;"_"&amp;H44</f>
        <v>gen_C_ceramic_100n_X7R_0603</v>
      </c>
      <c r="T44" t="s">
        <v>5</v>
      </c>
    </row>
    <row r="45" spans="1:20" x14ac:dyDescent="0.25">
      <c r="A45">
        <f>VLOOKUP(Table6[[#This Row],[designator]],Table5[#All],2,FALSE)</f>
        <v>44</v>
      </c>
      <c r="B45" t="s">
        <v>56</v>
      </c>
      <c r="C45" t="s">
        <v>135</v>
      </c>
      <c r="D45" t="str">
        <f>RIGHT(LEFT(C45,8),2)</f>
        <v>R7</v>
      </c>
      <c r="E45" t="str">
        <f>RIGHT(LEFT($C45,5),2)</f>
        <v>18</v>
      </c>
      <c r="F45" t="str">
        <f>RIGHT(LEFT($C45,6),1)</f>
        <v>8</v>
      </c>
      <c r="G45" t="str">
        <f>VLOOKUP(F45,Table2[],2,FALSE)</f>
        <v>0.8mm</v>
      </c>
      <c r="H45" t="str">
        <f>VLOOKUP($E45,Table1[],2,FALSE)</f>
        <v>0603</v>
      </c>
      <c r="I45" t="str">
        <f>VLOOKUP($E45,Table1[],3,FALSE)</f>
        <v>1608</v>
      </c>
      <c r="J45" t="s">
        <v>142</v>
      </c>
      <c r="K45" t="str">
        <f>VLOOKUP(RIGHT(LEFT($C45,10),2),Table3[],2,FALSE)</f>
        <v>50V</v>
      </c>
      <c r="L45" t="str">
        <f>VLOOKUP(RIGHT(LEFT($C45,14),1),Table4[],2,FALSE)</f>
        <v>±10%</v>
      </c>
      <c r="M45" t="s">
        <v>262</v>
      </c>
      <c r="N45" t="s">
        <v>206</v>
      </c>
      <c r="O45" t="str">
        <f>N45&amp;" " &amp; K45</f>
        <v>100nF 50V</v>
      </c>
      <c r="P45" t="str">
        <f>LEFT($C45,3)</f>
        <v>GCJ</v>
      </c>
      <c r="Q45" t="str">
        <f>N45&amp;"/"&amp;K45&amp;"/X7R"</f>
        <v>100nF/50V/X7R</v>
      </c>
      <c r="R45" t="str">
        <f>"Ceramic, " &amp; N45 &amp;", " &amp; L45&amp;", " &amp; K45&amp;", X7R, " &amp; J45&amp;", " &amp; H45&amp;" (" &amp; I45 &amp; ")," &amp; "RoHS, Automotive"</f>
        <v>Ceramic, 100nF, ±10%, 50V, X7R, –55 to 125°C, 0603 (1608),RoHS, Automotive</v>
      </c>
      <c r="S45" t="str">
        <f>"gen_C_ceramic_"&amp;M45&amp;"_X7R"&amp;"_"&amp;H45</f>
        <v>gen_C_ceramic_100n_X7R_0603</v>
      </c>
      <c r="T45" t="s">
        <v>5</v>
      </c>
    </row>
    <row r="46" spans="1:20" x14ac:dyDescent="0.25">
      <c r="A46">
        <f>VLOOKUP(Table6[[#This Row],[designator]],Table5[#All],2,FALSE)</f>
        <v>45</v>
      </c>
      <c r="B46" t="s">
        <v>57</v>
      </c>
      <c r="C46" t="s">
        <v>135</v>
      </c>
      <c r="D46" t="str">
        <f>RIGHT(LEFT(C46,8),2)</f>
        <v>R7</v>
      </c>
      <c r="E46" t="str">
        <f>RIGHT(LEFT($C46,5),2)</f>
        <v>18</v>
      </c>
      <c r="F46" t="str">
        <f>RIGHT(LEFT($C46,6),1)</f>
        <v>8</v>
      </c>
      <c r="G46" t="str">
        <f>VLOOKUP(F46,Table2[],2,FALSE)</f>
        <v>0.8mm</v>
      </c>
      <c r="H46" t="str">
        <f>VLOOKUP($E46,Table1[],2,FALSE)</f>
        <v>0603</v>
      </c>
      <c r="I46" t="str">
        <f>VLOOKUP($E46,Table1[],3,FALSE)</f>
        <v>1608</v>
      </c>
      <c r="J46" t="s">
        <v>142</v>
      </c>
      <c r="K46" t="str">
        <f>VLOOKUP(RIGHT(LEFT($C46,10),2),Table3[],2,FALSE)</f>
        <v>50V</v>
      </c>
      <c r="L46" t="str">
        <f>VLOOKUP(RIGHT(LEFT($C46,14),1),Table4[],2,FALSE)</f>
        <v>±10%</v>
      </c>
      <c r="M46" t="s">
        <v>262</v>
      </c>
      <c r="N46" t="s">
        <v>206</v>
      </c>
      <c r="O46" t="str">
        <f>N46&amp;" " &amp; K46</f>
        <v>100nF 50V</v>
      </c>
      <c r="P46" t="str">
        <f>LEFT($C46,3)</f>
        <v>GCJ</v>
      </c>
      <c r="Q46" t="str">
        <f>N46&amp;"/"&amp;K46&amp;"/X7R"</f>
        <v>100nF/50V/X7R</v>
      </c>
      <c r="R46" t="str">
        <f>"Ceramic, " &amp; N46 &amp;", " &amp; L46&amp;", " &amp; K46&amp;", X7R, " &amp; J46&amp;", " &amp; H46&amp;" (" &amp; I46 &amp; ")," &amp; "RoHS, Automotive"</f>
        <v>Ceramic, 100nF, ±10%, 50V, X7R, –55 to 125°C, 0603 (1608),RoHS, Automotive</v>
      </c>
      <c r="S46" t="str">
        <f>"gen_C_ceramic_"&amp;M46&amp;"_X7R"&amp;"_"&amp;H46</f>
        <v>gen_C_ceramic_100n_X7R_0603</v>
      </c>
      <c r="T46" t="s">
        <v>5</v>
      </c>
    </row>
    <row r="47" spans="1:20" x14ac:dyDescent="0.25">
      <c r="A47">
        <f>VLOOKUP(Table6[[#This Row],[designator]],Table5[#All],2,FALSE)</f>
        <v>46</v>
      </c>
      <c r="B47" t="s">
        <v>58</v>
      </c>
      <c r="C47" t="s">
        <v>135</v>
      </c>
      <c r="D47" t="str">
        <f>RIGHT(LEFT(C47,8),2)</f>
        <v>R7</v>
      </c>
      <c r="E47" t="str">
        <f>RIGHT(LEFT($C47,5),2)</f>
        <v>18</v>
      </c>
      <c r="F47" t="str">
        <f>RIGHT(LEFT($C47,6),1)</f>
        <v>8</v>
      </c>
      <c r="G47" t="str">
        <f>VLOOKUP(F47,Table2[],2,FALSE)</f>
        <v>0.8mm</v>
      </c>
      <c r="H47" t="str">
        <f>VLOOKUP($E47,Table1[],2,FALSE)</f>
        <v>0603</v>
      </c>
      <c r="I47" t="str">
        <f>VLOOKUP($E47,Table1[],3,FALSE)</f>
        <v>1608</v>
      </c>
      <c r="J47" t="s">
        <v>142</v>
      </c>
      <c r="K47" t="str">
        <f>VLOOKUP(RIGHT(LEFT($C47,10),2),Table3[],2,FALSE)</f>
        <v>50V</v>
      </c>
      <c r="L47" t="str">
        <f>VLOOKUP(RIGHT(LEFT($C47,14),1),Table4[],2,FALSE)</f>
        <v>±10%</v>
      </c>
      <c r="M47" t="s">
        <v>262</v>
      </c>
      <c r="N47" t="s">
        <v>206</v>
      </c>
      <c r="O47" t="str">
        <f>N47&amp;" " &amp; K47</f>
        <v>100nF 50V</v>
      </c>
      <c r="P47" t="str">
        <f>LEFT($C47,3)</f>
        <v>GCJ</v>
      </c>
      <c r="Q47" t="str">
        <f>N47&amp;"/"&amp;K47&amp;"/X7R"</f>
        <v>100nF/50V/X7R</v>
      </c>
      <c r="R47" t="str">
        <f>"Ceramic, " &amp; N47 &amp;", " &amp; L47&amp;", " &amp; K47&amp;", X7R, " &amp; J47&amp;", " &amp; H47&amp;" (" &amp; I47 &amp; ")," &amp; "RoHS, Automotive"</f>
        <v>Ceramic, 100nF, ±10%, 50V, X7R, –55 to 125°C, 0603 (1608),RoHS, Automotive</v>
      </c>
      <c r="S47" t="str">
        <f>"gen_C_ceramic_"&amp;M47&amp;"_X7R"&amp;"_"&amp;H47</f>
        <v>gen_C_ceramic_100n_X7R_0603</v>
      </c>
      <c r="T47" t="s">
        <v>5</v>
      </c>
    </row>
    <row r="48" spans="1:20" x14ac:dyDescent="0.25">
      <c r="A48">
        <f>VLOOKUP(Table6[[#This Row],[designator]],Table5[#All],2,FALSE)</f>
        <v>47</v>
      </c>
      <c r="B48" t="s">
        <v>59</v>
      </c>
      <c r="C48" t="s">
        <v>135</v>
      </c>
      <c r="D48" t="str">
        <f>RIGHT(LEFT(C48,8),2)</f>
        <v>R7</v>
      </c>
      <c r="E48" t="str">
        <f>RIGHT(LEFT($C48,5),2)</f>
        <v>18</v>
      </c>
      <c r="F48" t="str">
        <f>RIGHT(LEFT($C48,6),1)</f>
        <v>8</v>
      </c>
      <c r="G48" t="str">
        <f>VLOOKUP(F48,Table2[],2,FALSE)</f>
        <v>0.8mm</v>
      </c>
      <c r="H48" t="str">
        <f>VLOOKUP($E48,Table1[],2,FALSE)</f>
        <v>0603</v>
      </c>
      <c r="I48" t="str">
        <f>VLOOKUP($E48,Table1[],3,FALSE)</f>
        <v>1608</v>
      </c>
      <c r="J48" t="s">
        <v>142</v>
      </c>
      <c r="K48" t="str">
        <f>VLOOKUP(RIGHT(LEFT($C48,10),2),Table3[],2,FALSE)</f>
        <v>50V</v>
      </c>
      <c r="L48" t="str">
        <f>VLOOKUP(RIGHT(LEFT($C48,14),1),Table4[],2,FALSE)</f>
        <v>±10%</v>
      </c>
      <c r="M48" t="s">
        <v>262</v>
      </c>
      <c r="N48" t="s">
        <v>206</v>
      </c>
      <c r="O48" t="str">
        <f>N48&amp;" " &amp; K48</f>
        <v>100nF 50V</v>
      </c>
      <c r="P48" t="str">
        <f>LEFT($C48,3)</f>
        <v>GCJ</v>
      </c>
      <c r="Q48" t="str">
        <f>N48&amp;"/"&amp;K48&amp;"/X7R"</f>
        <v>100nF/50V/X7R</v>
      </c>
      <c r="R48" t="str">
        <f>"Ceramic, " &amp; N48 &amp;", " &amp; L48&amp;", " &amp; K48&amp;", X7R, " &amp; J48&amp;", " &amp; H48&amp;" (" &amp; I48 &amp; ")," &amp; "RoHS, Automotive"</f>
        <v>Ceramic, 100nF, ±10%, 50V, X7R, –55 to 125°C, 0603 (1608),RoHS, Automotive</v>
      </c>
      <c r="S48" t="str">
        <f>"gen_C_ceramic_"&amp;M48&amp;"_X7R"&amp;"_"&amp;H48</f>
        <v>gen_C_ceramic_100n_X7R_0603</v>
      </c>
      <c r="T48" t="s">
        <v>5</v>
      </c>
    </row>
    <row r="49" spans="1:20" x14ac:dyDescent="0.25">
      <c r="A49">
        <f>VLOOKUP(Table6[[#This Row],[designator]],Table5[#All],2,FALSE)</f>
        <v>48</v>
      </c>
      <c r="B49" t="s">
        <v>60</v>
      </c>
      <c r="C49" t="s">
        <v>135</v>
      </c>
      <c r="D49" t="str">
        <f>RIGHT(LEFT(C49,8),2)</f>
        <v>R7</v>
      </c>
      <c r="E49" t="str">
        <f>RIGHT(LEFT($C49,5),2)</f>
        <v>18</v>
      </c>
      <c r="F49" t="str">
        <f>RIGHT(LEFT($C49,6),1)</f>
        <v>8</v>
      </c>
      <c r="G49" t="str">
        <f>VLOOKUP(F49,Table2[],2,FALSE)</f>
        <v>0.8mm</v>
      </c>
      <c r="H49" t="str">
        <f>VLOOKUP($E49,Table1[],2,FALSE)</f>
        <v>0603</v>
      </c>
      <c r="I49" t="str">
        <f>VLOOKUP($E49,Table1[],3,FALSE)</f>
        <v>1608</v>
      </c>
      <c r="J49" t="s">
        <v>142</v>
      </c>
      <c r="K49" t="str">
        <f>VLOOKUP(RIGHT(LEFT($C49,10),2),Table3[],2,FALSE)</f>
        <v>50V</v>
      </c>
      <c r="L49" t="str">
        <f>VLOOKUP(RIGHT(LEFT($C49,14),1),Table4[],2,FALSE)</f>
        <v>±10%</v>
      </c>
      <c r="M49" t="s">
        <v>262</v>
      </c>
      <c r="N49" t="s">
        <v>206</v>
      </c>
      <c r="O49" t="str">
        <f>N49&amp;" " &amp; K49</f>
        <v>100nF 50V</v>
      </c>
      <c r="P49" t="str">
        <f>LEFT($C49,3)</f>
        <v>GCJ</v>
      </c>
      <c r="Q49" t="str">
        <f>N49&amp;"/"&amp;K49&amp;"/X7R"</f>
        <v>100nF/50V/X7R</v>
      </c>
      <c r="R49" t="str">
        <f>"Ceramic, " &amp; N49 &amp;", " &amp; L49&amp;", " &amp; K49&amp;", X7R, " &amp; J49&amp;", " &amp; H49&amp;" (" &amp; I49 &amp; ")," &amp; "RoHS, Automotive"</f>
        <v>Ceramic, 100nF, ±10%, 50V, X7R, –55 to 125°C, 0603 (1608),RoHS, Automotive</v>
      </c>
      <c r="S49" t="str">
        <f>"gen_C_ceramic_"&amp;M49&amp;"_X7R"&amp;"_"&amp;H49</f>
        <v>gen_C_ceramic_100n_X7R_0603</v>
      </c>
      <c r="T49" t="s">
        <v>5</v>
      </c>
    </row>
    <row r="50" spans="1:20" x14ac:dyDescent="0.25">
      <c r="A50">
        <f>VLOOKUP(Table6[[#This Row],[designator]],Table5[#All],2,FALSE)</f>
        <v>49</v>
      </c>
      <c r="B50" t="s">
        <v>61</v>
      </c>
      <c r="C50" t="s">
        <v>135</v>
      </c>
      <c r="D50" t="str">
        <f>RIGHT(LEFT(C50,8),2)</f>
        <v>R7</v>
      </c>
      <c r="E50" t="str">
        <f>RIGHT(LEFT($C50,5),2)</f>
        <v>18</v>
      </c>
      <c r="F50" t="str">
        <f>RIGHT(LEFT($C50,6),1)</f>
        <v>8</v>
      </c>
      <c r="G50" t="str">
        <f>VLOOKUP(F50,Table2[],2,FALSE)</f>
        <v>0.8mm</v>
      </c>
      <c r="H50" t="str">
        <f>VLOOKUP($E50,Table1[],2,FALSE)</f>
        <v>0603</v>
      </c>
      <c r="I50" t="str">
        <f>VLOOKUP($E50,Table1[],3,FALSE)</f>
        <v>1608</v>
      </c>
      <c r="J50" t="s">
        <v>142</v>
      </c>
      <c r="K50" t="str">
        <f>VLOOKUP(RIGHT(LEFT($C50,10),2),Table3[],2,FALSE)</f>
        <v>50V</v>
      </c>
      <c r="L50" t="str">
        <f>VLOOKUP(RIGHT(LEFT($C50,14),1),Table4[],2,FALSE)</f>
        <v>±10%</v>
      </c>
      <c r="M50" t="s">
        <v>262</v>
      </c>
      <c r="N50" t="s">
        <v>206</v>
      </c>
      <c r="O50" t="str">
        <f>N50&amp;" " &amp; K50</f>
        <v>100nF 50V</v>
      </c>
      <c r="P50" t="str">
        <f>LEFT($C50,3)</f>
        <v>GCJ</v>
      </c>
      <c r="Q50" t="str">
        <f>N50&amp;"/"&amp;K50&amp;"/X7R"</f>
        <v>100nF/50V/X7R</v>
      </c>
      <c r="R50" t="str">
        <f>"Ceramic, " &amp; N50 &amp;", " &amp; L50&amp;", " &amp; K50&amp;", X7R, " &amp; J50&amp;", " &amp; H50&amp;" (" &amp; I50 &amp; ")," &amp; "RoHS, Automotive"</f>
        <v>Ceramic, 100nF, ±10%, 50V, X7R, –55 to 125°C, 0603 (1608),RoHS, Automotive</v>
      </c>
      <c r="S50" t="str">
        <f>"gen_C_ceramic_"&amp;M50&amp;"_X7R"&amp;"_"&amp;H50</f>
        <v>gen_C_ceramic_100n_X7R_0603</v>
      </c>
      <c r="T50" t="s">
        <v>5</v>
      </c>
    </row>
    <row r="51" spans="1:20" x14ac:dyDescent="0.25">
      <c r="A51">
        <f>VLOOKUP(Table6[[#This Row],[designator]],Table5[#All],2,FALSE)</f>
        <v>50</v>
      </c>
      <c r="B51" t="s">
        <v>62</v>
      </c>
      <c r="C51" t="s">
        <v>135</v>
      </c>
      <c r="D51" t="str">
        <f>RIGHT(LEFT(C51,8),2)</f>
        <v>R7</v>
      </c>
      <c r="E51" t="str">
        <f>RIGHT(LEFT($C51,5),2)</f>
        <v>18</v>
      </c>
      <c r="F51" t="str">
        <f>RIGHT(LEFT($C51,6),1)</f>
        <v>8</v>
      </c>
      <c r="G51" t="str">
        <f>VLOOKUP(F51,Table2[],2,FALSE)</f>
        <v>0.8mm</v>
      </c>
      <c r="H51" t="str">
        <f>VLOOKUP($E51,Table1[],2,FALSE)</f>
        <v>0603</v>
      </c>
      <c r="I51" t="str">
        <f>VLOOKUP($E51,Table1[],3,FALSE)</f>
        <v>1608</v>
      </c>
      <c r="J51" t="s">
        <v>142</v>
      </c>
      <c r="K51" t="str">
        <f>VLOOKUP(RIGHT(LEFT($C51,10),2),Table3[],2,FALSE)</f>
        <v>50V</v>
      </c>
      <c r="L51" t="str">
        <f>VLOOKUP(RIGHT(LEFT($C51,14),1),Table4[],2,FALSE)</f>
        <v>±10%</v>
      </c>
      <c r="M51" t="s">
        <v>262</v>
      </c>
      <c r="N51" t="s">
        <v>206</v>
      </c>
      <c r="O51" t="str">
        <f>N51&amp;" " &amp; K51</f>
        <v>100nF 50V</v>
      </c>
      <c r="P51" t="str">
        <f>LEFT($C51,3)</f>
        <v>GCJ</v>
      </c>
      <c r="Q51" t="str">
        <f>N51&amp;"/"&amp;K51&amp;"/X7R"</f>
        <v>100nF/50V/X7R</v>
      </c>
      <c r="R51" t="str">
        <f>"Ceramic, " &amp; N51 &amp;", " &amp; L51&amp;", " &amp; K51&amp;", X7R, " &amp; J51&amp;", " &amp; H51&amp;" (" &amp; I51 &amp; ")," &amp; "RoHS, Automotive"</f>
        <v>Ceramic, 100nF, ±10%, 50V, X7R, –55 to 125°C, 0603 (1608),RoHS, Automotive</v>
      </c>
      <c r="S51" t="str">
        <f>"gen_C_ceramic_"&amp;M51&amp;"_X7R"&amp;"_"&amp;H51</f>
        <v>gen_C_ceramic_100n_X7R_0603</v>
      </c>
      <c r="T51" t="s">
        <v>5</v>
      </c>
    </row>
    <row r="52" spans="1:20" x14ac:dyDescent="0.25">
      <c r="A52">
        <f>VLOOKUP(Table6[[#This Row],[designator]],Table5[#All],2,FALSE)</f>
        <v>51</v>
      </c>
      <c r="B52" t="s">
        <v>63</v>
      </c>
      <c r="C52" t="s">
        <v>135</v>
      </c>
      <c r="D52" t="str">
        <f>RIGHT(LEFT(C52,8),2)</f>
        <v>R7</v>
      </c>
      <c r="E52" t="str">
        <f>RIGHT(LEFT($C52,5),2)</f>
        <v>18</v>
      </c>
      <c r="F52" t="str">
        <f>RIGHT(LEFT($C52,6),1)</f>
        <v>8</v>
      </c>
      <c r="G52" t="str">
        <f>VLOOKUP(F52,Table2[],2,FALSE)</f>
        <v>0.8mm</v>
      </c>
      <c r="H52" t="str">
        <f>VLOOKUP($E52,Table1[],2,FALSE)</f>
        <v>0603</v>
      </c>
      <c r="I52" t="str">
        <f>VLOOKUP($E52,Table1[],3,FALSE)</f>
        <v>1608</v>
      </c>
      <c r="J52" t="s">
        <v>142</v>
      </c>
      <c r="K52" t="str">
        <f>VLOOKUP(RIGHT(LEFT($C52,10),2),Table3[],2,FALSE)</f>
        <v>50V</v>
      </c>
      <c r="L52" t="str">
        <f>VLOOKUP(RIGHT(LEFT($C52,14),1),Table4[],2,FALSE)</f>
        <v>±10%</v>
      </c>
      <c r="M52" t="s">
        <v>262</v>
      </c>
      <c r="N52" t="s">
        <v>206</v>
      </c>
      <c r="O52" t="str">
        <f>N52&amp;" " &amp; K52</f>
        <v>100nF 50V</v>
      </c>
      <c r="P52" t="str">
        <f>LEFT($C52,3)</f>
        <v>GCJ</v>
      </c>
      <c r="Q52" t="str">
        <f>N52&amp;"/"&amp;K52&amp;"/X7R"</f>
        <v>100nF/50V/X7R</v>
      </c>
      <c r="R52" t="str">
        <f>"Ceramic, " &amp; N52 &amp;", " &amp; L52&amp;", " &amp; K52&amp;", X7R, " &amp; J52&amp;", " &amp; H52&amp;" (" &amp; I52 &amp; ")," &amp; "RoHS, Automotive"</f>
        <v>Ceramic, 100nF, ±10%, 50V, X7R, –55 to 125°C, 0603 (1608),RoHS, Automotive</v>
      </c>
      <c r="S52" t="str">
        <f>"gen_C_ceramic_"&amp;M52&amp;"_X7R"&amp;"_"&amp;H52</f>
        <v>gen_C_ceramic_100n_X7R_0603</v>
      </c>
      <c r="T52" t="s">
        <v>5</v>
      </c>
    </row>
    <row r="53" spans="1:20" x14ac:dyDescent="0.25">
      <c r="A53">
        <f>VLOOKUP(Table6[[#This Row],[designator]],Table5[#All],2,FALSE)</f>
        <v>52</v>
      </c>
      <c r="B53" t="s">
        <v>64</v>
      </c>
      <c r="C53" t="s">
        <v>135</v>
      </c>
      <c r="D53" t="str">
        <f>RIGHT(LEFT(C53,8),2)</f>
        <v>R7</v>
      </c>
      <c r="E53" t="str">
        <f>RIGHT(LEFT($C53,5),2)</f>
        <v>18</v>
      </c>
      <c r="F53" t="str">
        <f>RIGHT(LEFT($C53,6),1)</f>
        <v>8</v>
      </c>
      <c r="G53" t="str">
        <f>VLOOKUP(F53,Table2[],2,FALSE)</f>
        <v>0.8mm</v>
      </c>
      <c r="H53" t="str">
        <f>VLOOKUP($E53,Table1[],2,FALSE)</f>
        <v>0603</v>
      </c>
      <c r="I53" t="str">
        <f>VLOOKUP($E53,Table1[],3,FALSE)</f>
        <v>1608</v>
      </c>
      <c r="J53" t="s">
        <v>142</v>
      </c>
      <c r="K53" t="str">
        <f>VLOOKUP(RIGHT(LEFT($C53,10),2),Table3[],2,FALSE)</f>
        <v>50V</v>
      </c>
      <c r="L53" t="str">
        <f>VLOOKUP(RIGHT(LEFT($C53,14),1),Table4[],2,FALSE)</f>
        <v>±10%</v>
      </c>
      <c r="M53" t="s">
        <v>262</v>
      </c>
      <c r="N53" t="s">
        <v>206</v>
      </c>
      <c r="O53" t="str">
        <f>N53&amp;" " &amp; K53</f>
        <v>100nF 50V</v>
      </c>
      <c r="P53" t="str">
        <f>LEFT($C53,3)</f>
        <v>GCJ</v>
      </c>
      <c r="Q53" t="str">
        <f>N53&amp;"/"&amp;K53&amp;"/X7R"</f>
        <v>100nF/50V/X7R</v>
      </c>
      <c r="R53" t="str">
        <f>"Ceramic, " &amp; N53 &amp;", " &amp; L53&amp;", " &amp; K53&amp;", X7R, " &amp; J53&amp;", " &amp; H53&amp;" (" &amp; I53 &amp; ")," &amp; "RoHS, Automotive"</f>
        <v>Ceramic, 100nF, ±10%, 50V, X7R, –55 to 125°C, 0603 (1608),RoHS, Automotive</v>
      </c>
      <c r="S53" t="str">
        <f>"gen_C_ceramic_"&amp;M53&amp;"_X7R"&amp;"_"&amp;H53</f>
        <v>gen_C_ceramic_100n_X7R_0603</v>
      </c>
      <c r="T53" t="s">
        <v>5</v>
      </c>
    </row>
    <row r="54" spans="1:20" x14ac:dyDescent="0.25">
      <c r="A54">
        <f>VLOOKUP(Table6[[#This Row],[designator]],Table5[#All],2,FALSE)</f>
        <v>53</v>
      </c>
      <c r="B54" t="s">
        <v>65</v>
      </c>
      <c r="C54" t="s">
        <v>135</v>
      </c>
      <c r="D54" t="str">
        <f>RIGHT(LEFT(C54,8),2)</f>
        <v>R7</v>
      </c>
      <c r="E54" t="str">
        <f>RIGHT(LEFT($C54,5),2)</f>
        <v>18</v>
      </c>
      <c r="F54" t="str">
        <f>RIGHT(LEFT($C54,6),1)</f>
        <v>8</v>
      </c>
      <c r="G54" t="str">
        <f>VLOOKUP(F54,Table2[],2,FALSE)</f>
        <v>0.8mm</v>
      </c>
      <c r="H54" t="str">
        <f>VLOOKUP($E54,Table1[],2,FALSE)</f>
        <v>0603</v>
      </c>
      <c r="I54" t="str">
        <f>VLOOKUP($E54,Table1[],3,FALSE)</f>
        <v>1608</v>
      </c>
      <c r="J54" t="s">
        <v>142</v>
      </c>
      <c r="K54" t="str">
        <f>VLOOKUP(RIGHT(LEFT($C54,10),2),Table3[],2,FALSE)</f>
        <v>50V</v>
      </c>
      <c r="L54" t="str">
        <f>VLOOKUP(RIGHT(LEFT($C54,14),1),Table4[],2,FALSE)</f>
        <v>±10%</v>
      </c>
      <c r="M54" t="s">
        <v>262</v>
      </c>
      <c r="N54" t="s">
        <v>206</v>
      </c>
      <c r="O54" t="str">
        <f>N54&amp;" " &amp; K54</f>
        <v>100nF 50V</v>
      </c>
      <c r="P54" t="str">
        <f>LEFT($C54,3)</f>
        <v>GCJ</v>
      </c>
      <c r="Q54" t="str">
        <f>N54&amp;"/"&amp;K54&amp;"/X7R"</f>
        <v>100nF/50V/X7R</v>
      </c>
      <c r="R54" t="str">
        <f>"Ceramic, " &amp; N54 &amp;", " &amp; L54&amp;", " &amp; K54&amp;", X7R, " &amp; J54&amp;", " &amp; H54&amp;" (" &amp; I54 &amp; ")," &amp; "RoHS, Automotive"</f>
        <v>Ceramic, 100nF, ±10%, 50V, X7R, –55 to 125°C, 0603 (1608),RoHS, Automotive</v>
      </c>
      <c r="S54" t="str">
        <f>"gen_C_ceramic_"&amp;M54&amp;"_X7R"&amp;"_"&amp;H54</f>
        <v>gen_C_ceramic_100n_X7R_0603</v>
      </c>
      <c r="T54" t="s">
        <v>5</v>
      </c>
    </row>
    <row r="55" spans="1:20" x14ac:dyDescent="0.25">
      <c r="A55">
        <f>VLOOKUP(Table6[[#This Row],[designator]],Table5[#All],2,FALSE)</f>
        <v>54</v>
      </c>
      <c r="B55" t="s">
        <v>66</v>
      </c>
      <c r="C55" t="s">
        <v>135</v>
      </c>
      <c r="D55" t="str">
        <f>RIGHT(LEFT(C55,8),2)</f>
        <v>R7</v>
      </c>
      <c r="E55" t="str">
        <f>RIGHT(LEFT($C55,5),2)</f>
        <v>18</v>
      </c>
      <c r="F55" t="str">
        <f>RIGHT(LEFT($C55,6),1)</f>
        <v>8</v>
      </c>
      <c r="G55" t="str">
        <f>VLOOKUP(F55,Table2[],2,FALSE)</f>
        <v>0.8mm</v>
      </c>
      <c r="H55" t="str">
        <f>VLOOKUP($E55,Table1[],2,FALSE)</f>
        <v>0603</v>
      </c>
      <c r="I55" t="str">
        <f>VLOOKUP($E55,Table1[],3,FALSE)</f>
        <v>1608</v>
      </c>
      <c r="J55" t="s">
        <v>142</v>
      </c>
      <c r="K55" t="str">
        <f>VLOOKUP(RIGHT(LEFT($C55,10),2),Table3[],2,FALSE)</f>
        <v>50V</v>
      </c>
      <c r="L55" t="str">
        <f>VLOOKUP(RIGHT(LEFT($C55,14),1),Table4[],2,FALSE)</f>
        <v>±10%</v>
      </c>
      <c r="M55" t="s">
        <v>262</v>
      </c>
      <c r="N55" t="s">
        <v>206</v>
      </c>
      <c r="O55" t="str">
        <f>N55&amp;" " &amp; K55</f>
        <v>100nF 50V</v>
      </c>
      <c r="P55" t="str">
        <f>LEFT($C55,3)</f>
        <v>GCJ</v>
      </c>
      <c r="Q55" t="str">
        <f>N55&amp;"/"&amp;K55&amp;"/X7R"</f>
        <v>100nF/50V/X7R</v>
      </c>
      <c r="R55" t="str">
        <f>"Ceramic, " &amp; N55 &amp;", " &amp; L55&amp;", " &amp; K55&amp;", X7R, " &amp; J55&amp;", " &amp; H55&amp;" (" &amp; I55 &amp; ")," &amp; "RoHS, Automotive"</f>
        <v>Ceramic, 100nF, ±10%, 50V, X7R, –55 to 125°C, 0603 (1608),RoHS, Automotive</v>
      </c>
      <c r="S55" t="str">
        <f>"gen_C_ceramic_"&amp;M55&amp;"_X7R"&amp;"_"&amp;H55</f>
        <v>gen_C_ceramic_100n_X7R_0603</v>
      </c>
      <c r="T55" t="s">
        <v>5</v>
      </c>
    </row>
    <row r="56" spans="1:20" x14ac:dyDescent="0.25">
      <c r="A56">
        <f>VLOOKUP(Table6[[#This Row],[designator]],Table5[#All],2,FALSE)</f>
        <v>55</v>
      </c>
      <c r="B56" t="s">
        <v>67</v>
      </c>
      <c r="C56" t="s">
        <v>135</v>
      </c>
      <c r="D56" t="str">
        <f>RIGHT(LEFT(C56,8),2)</f>
        <v>R7</v>
      </c>
      <c r="E56" t="str">
        <f>RIGHT(LEFT($C56,5),2)</f>
        <v>18</v>
      </c>
      <c r="F56" t="str">
        <f>RIGHT(LEFT($C56,6),1)</f>
        <v>8</v>
      </c>
      <c r="G56" t="str">
        <f>VLOOKUP(F56,Table2[],2,FALSE)</f>
        <v>0.8mm</v>
      </c>
      <c r="H56" t="str">
        <f>VLOOKUP($E56,Table1[],2,FALSE)</f>
        <v>0603</v>
      </c>
      <c r="I56" t="str">
        <f>VLOOKUP($E56,Table1[],3,FALSE)</f>
        <v>1608</v>
      </c>
      <c r="J56" t="s">
        <v>142</v>
      </c>
      <c r="K56" t="str">
        <f>VLOOKUP(RIGHT(LEFT($C56,10),2),Table3[],2,FALSE)</f>
        <v>50V</v>
      </c>
      <c r="L56" t="str">
        <f>VLOOKUP(RIGHT(LEFT($C56,14),1),Table4[],2,FALSE)</f>
        <v>±10%</v>
      </c>
      <c r="M56" t="s">
        <v>262</v>
      </c>
      <c r="N56" t="s">
        <v>206</v>
      </c>
      <c r="O56" t="str">
        <f>N56&amp;" " &amp; K56</f>
        <v>100nF 50V</v>
      </c>
      <c r="P56" t="str">
        <f>LEFT($C56,3)</f>
        <v>GCJ</v>
      </c>
      <c r="Q56" t="str">
        <f>N56&amp;"/"&amp;K56&amp;"/X7R"</f>
        <v>100nF/50V/X7R</v>
      </c>
      <c r="R56" t="str">
        <f>"Ceramic, " &amp; N56 &amp;", " &amp; L56&amp;", " &amp; K56&amp;", X7R, " &amp; J56&amp;", " &amp; H56&amp;" (" &amp; I56 &amp; ")," &amp; "RoHS, Automotive"</f>
        <v>Ceramic, 100nF, ±10%, 50V, X7R, –55 to 125°C, 0603 (1608),RoHS, Automotive</v>
      </c>
      <c r="S56" t="str">
        <f>"gen_C_ceramic_"&amp;M56&amp;"_X7R"&amp;"_"&amp;H56</f>
        <v>gen_C_ceramic_100n_X7R_0603</v>
      </c>
      <c r="T56" t="s">
        <v>5</v>
      </c>
    </row>
    <row r="57" spans="1:20" x14ac:dyDescent="0.25">
      <c r="A57">
        <f>VLOOKUP(Table6[[#This Row],[designator]],Table5[#All],2,FALSE)</f>
        <v>56</v>
      </c>
      <c r="B57" t="s">
        <v>68</v>
      </c>
      <c r="C57" t="s">
        <v>135</v>
      </c>
      <c r="D57" t="str">
        <f>RIGHT(LEFT(C57,8),2)</f>
        <v>R7</v>
      </c>
      <c r="E57" t="str">
        <f>RIGHT(LEFT($C57,5),2)</f>
        <v>18</v>
      </c>
      <c r="F57" t="str">
        <f>RIGHT(LEFT($C57,6),1)</f>
        <v>8</v>
      </c>
      <c r="G57" t="str">
        <f>VLOOKUP(F57,Table2[],2,FALSE)</f>
        <v>0.8mm</v>
      </c>
      <c r="H57" t="str">
        <f>VLOOKUP($E57,Table1[],2,FALSE)</f>
        <v>0603</v>
      </c>
      <c r="I57" t="str">
        <f>VLOOKUP($E57,Table1[],3,FALSE)</f>
        <v>1608</v>
      </c>
      <c r="J57" t="s">
        <v>142</v>
      </c>
      <c r="K57" t="str">
        <f>VLOOKUP(RIGHT(LEFT($C57,10),2),Table3[],2,FALSE)</f>
        <v>50V</v>
      </c>
      <c r="L57" t="str">
        <f>VLOOKUP(RIGHT(LEFT($C57,14),1),Table4[],2,FALSE)</f>
        <v>±10%</v>
      </c>
      <c r="M57" t="s">
        <v>262</v>
      </c>
      <c r="N57" t="s">
        <v>206</v>
      </c>
      <c r="O57" t="str">
        <f>N57&amp;" " &amp; K57</f>
        <v>100nF 50V</v>
      </c>
      <c r="P57" t="str">
        <f>LEFT($C57,3)</f>
        <v>GCJ</v>
      </c>
      <c r="Q57" t="str">
        <f>N57&amp;"/"&amp;K57&amp;"/X7R"</f>
        <v>100nF/50V/X7R</v>
      </c>
      <c r="R57" t="str">
        <f>"Ceramic, " &amp; N57 &amp;", " &amp; L57&amp;", " &amp; K57&amp;", X7R, " &amp; J57&amp;", " &amp; H57&amp;" (" &amp; I57 &amp; ")," &amp; "RoHS, Automotive"</f>
        <v>Ceramic, 100nF, ±10%, 50V, X7R, –55 to 125°C, 0603 (1608),RoHS, Automotive</v>
      </c>
      <c r="S57" t="str">
        <f>"gen_C_ceramic_"&amp;M57&amp;"_X7R"&amp;"_"&amp;H57</f>
        <v>gen_C_ceramic_100n_X7R_0603</v>
      </c>
      <c r="T57" t="s">
        <v>5</v>
      </c>
    </row>
    <row r="58" spans="1:20" x14ac:dyDescent="0.25">
      <c r="A58">
        <f>VLOOKUP(Table6[[#This Row],[designator]],Table5[#All],2,FALSE)</f>
        <v>57</v>
      </c>
      <c r="B58" t="s">
        <v>69</v>
      </c>
      <c r="C58" t="s">
        <v>135</v>
      </c>
      <c r="D58" t="str">
        <f>RIGHT(LEFT(C58,8),2)</f>
        <v>R7</v>
      </c>
      <c r="E58" t="str">
        <f>RIGHT(LEFT($C58,5),2)</f>
        <v>18</v>
      </c>
      <c r="F58" t="str">
        <f>RIGHT(LEFT($C58,6),1)</f>
        <v>8</v>
      </c>
      <c r="G58" t="str">
        <f>VLOOKUP(F58,Table2[],2,FALSE)</f>
        <v>0.8mm</v>
      </c>
      <c r="H58" t="str">
        <f>VLOOKUP($E58,Table1[],2,FALSE)</f>
        <v>0603</v>
      </c>
      <c r="I58" t="str">
        <f>VLOOKUP($E58,Table1[],3,FALSE)</f>
        <v>1608</v>
      </c>
      <c r="J58" t="s">
        <v>142</v>
      </c>
      <c r="K58" t="str">
        <f>VLOOKUP(RIGHT(LEFT($C58,10),2),Table3[],2,FALSE)</f>
        <v>50V</v>
      </c>
      <c r="L58" t="str">
        <f>VLOOKUP(RIGHT(LEFT($C58,14),1),Table4[],2,FALSE)</f>
        <v>±10%</v>
      </c>
      <c r="M58" t="s">
        <v>262</v>
      </c>
      <c r="N58" t="s">
        <v>206</v>
      </c>
      <c r="O58" t="str">
        <f>N58&amp;" " &amp; K58</f>
        <v>100nF 50V</v>
      </c>
      <c r="P58" t="str">
        <f>LEFT($C58,3)</f>
        <v>GCJ</v>
      </c>
      <c r="Q58" t="str">
        <f>N58&amp;"/"&amp;K58&amp;"/X7R"</f>
        <v>100nF/50V/X7R</v>
      </c>
      <c r="R58" t="str">
        <f>"Ceramic, " &amp; N58 &amp;", " &amp; L58&amp;", " &amp; K58&amp;", X7R, " &amp; J58&amp;", " &amp; H58&amp;" (" &amp; I58 &amp; ")," &amp; "RoHS, Automotive"</f>
        <v>Ceramic, 100nF, ±10%, 50V, X7R, –55 to 125°C, 0603 (1608),RoHS, Automotive</v>
      </c>
      <c r="S58" t="str">
        <f>"gen_C_ceramic_"&amp;M58&amp;"_X7R"&amp;"_"&amp;H58</f>
        <v>gen_C_ceramic_100n_X7R_0603</v>
      </c>
      <c r="T58" t="s">
        <v>5</v>
      </c>
    </row>
    <row r="59" spans="1:20" x14ac:dyDescent="0.25">
      <c r="A59">
        <f>VLOOKUP(Table6[[#This Row],[designator]],Table5[#All],2,FALSE)</f>
        <v>58</v>
      </c>
      <c r="B59" t="s">
        <v>70</v>
      </c>
      <c r="C59" t="s">
        <v>135</v>
      </c>
      <c r="D59" t="str">
        <f>RIGHT(LEFT(C59,8),2)</f>
        <v>R7</v>
      </c>
      <c r="E59" t="str">
        <f>RIGHT(LEFT($C59,5),2)</f>
        <v>18</v>
      </c>
      <c r="F59" t="str">
        <f>RIGHT(LEFT($C59,6),1)</f>
        <v>8</v>
      </c>
      <c r="G59" t="str">
        <f>VLOOKUP(F59,Table2[],2,FALSE)</f>
        <v>0.8mm</v>
      </c>
      <c r="H59" t="str">
        <f>VLOOKUP($E59,Table1[],2,FALSE)</f>
        <v>0603</v>
      </c>
      <c r="I59" t="str">
        <f>VLOOKUP($E59,Table1[],3,FALSE)</f>
        <v>1608</v>
      </c>
      <c r="J59" t="s">
        <v>142</v>
      </c>
      <c r="K59" t="str">
        <f>VLOOKUP(RIGHT(LEFT($C59,10),2),Table3[],2,FALSE)</f>
        <v>50V</v>
      </c>
      <c r="L59" t="str">
        <f>VLOOKUP(RIGHT(LEFT($C59,14),1),Table4[],2,FALSE)</f>
        <v>±10%</v>
      </c>
      <c r="M59" t="s">
        <v>262</v>
      </c>
      <c r="N59" t="s">
        <v>206</v>
      </c>
      <c r="O59" t="str">
        <f>N59&amp;" " &amp; K59</f>
        <v>100nF 50V</v>
      </c>
      <c r="P59" t="str">
        <f>LEFT($C59,3)</f>
        <v>GCJ</v>
      </c>
      <c r="Q59" t="str">
        <f>N59&amp;"/"&amp;K59&amp;"/X7R"</f>
        <v>100nF/50V/X7R</v>
      </c>
      <c r="R59" t="str">
        <f>"Ceramic, " &amp; N59 &amp;", " &amp; L59&amp;", " &amp; K59&amp;", X7R, " &amp; J59&amp;", " &amp; H59&amp;" (" &amp; I59 &amp; ")," &amp; "RoHS, Automotive"</f>
        <v>Ceramic, 100nF, ±10%, 50V, X7R, –55 to 125°C, 0603 (1608),RoHS, Automotive</v>
      </c>
      <c r="S59" t="str">
        <f>"gen_C_ceramic_"&amp;M59&amp;"_X7R"&amp;"_"&amp;H59</f>
        <v>gen_C_ceramic_100n_X7R_0603</v>
      </c>
      <c r="T59" t="s">
        <v>5</v>
      </c>
    </row>
    <row r="60" spans="1:20" x14ac:dyDescent="0.25">
      <c r="A60">
        <f>VLOOKUP(Table6[[#This Row],[designator]],Table5[#All],2,FALSE)</f>
        <v>59</v>
      </c>
      <c r="B60" t="s">
        <v>71</v>
      </c>
      <c r="C60" t="s">
        <v>135</v>
      </c>
      <c r="D60" t="str">
        <f>RIGHT(LEFT(C60,8),2)</f>
        <v>R7</v>
      </c>
      <c r="E60" t="str">
        <f>RIGHT(LEFT($C60,5),2)</f>
        <v>18</v>
      </c>
      <c r="F60" t="str">
        <f>RIGHT(LEFT($C60,6),1)</f>
        <v>8</v>
      </c>
      <c r="G60" t="str">
        <f>VLOOKUP(F60,Table2[],2,FALSE)</f>
        <v>0.8mm</v>
      </c>
      <c r="H60" t="str">
        <f>VLOOKUP($E60,Table1[],2,FALSE)</f>
        <v>0603</v>
      </c>
      <c r="I60" t="str">
        <f>VLOOKUP($E60,Table1[],3,FALSE)</f>
        <v>1608</v>
      </c>
      <c r="J60" t="s">
        <v>142</v>
      </c>
      <c r="K60" t="str">
        <f>VLOOKUP(RIGHT(LEFT($C60,10),2),Table3[],2,FALSE)</f>
        <v>50V</v>
      </c>
      <c r="L60" t="str">
        <f>VLOOKUP(RIGHT(LEFT($C60,14),1),Table4[],2,FALSE)</f>
        <v>±10%</v>
      </c>
      <c r="M60" t="s">
        <v>262</v>
      </c>
      <c r="N60" t="s">
        <v>206</v>
      </c>
      <c r="O60" t="str">
        <f>N60&amp;" " &amp; K60</f>
        <v>100nF 50V</v>
      </c>
      <c r="P60" t="str">
        <f>LEFT($C60,3)</f>
        <v>GCJ</v>
      </c>
      <c r="Q60" t="str">
        <f>N60&amp;"/"&amp;K60&amp;"/X7R"</f>
        <v>100nF/50V/X7R</v>
      </c>
      <c r="R60" t="str">
        <f>"Ceramic, " &amp; N60 &amp;", " &amp; L60&amp;", " &amp; K60&amp;", X7R, " &amp; J60&amp;", " &amp; H60&amp;" (" &amp; I60 &amp; ")," &amp; "RoHS, Automotive"</f>
        <v>Ceramic, 100nF, ±10%, 50V, X7R, –55 to 125°C, 0603 (1608),RoHS, Automotive</v>
      </c>
      <c r="S60" t="str">
        <f>"gen_C_ceramic_"&amp;M60&amp;"_X7R"&amp;"_"&amp;H60</f>
        <v>gen_C_ceramic_100n_X7R_0603</v>
      </c>
      <c r="T60" t="s">
        <v>5</v>
      </c>
    </row>
    <row r="61" spans="1:20" x14ac:dyDescent="0.25">
      <c r="A61">
        <f>VLOOKUP(Table6[[#This Row],[designator]],Table5[#All],2,FALSE)</f>
        <v>60</v>
      </c>
      <c r="B61" t="s">
        <v>72</v>
      </c>
      <c r="C61" t="s">
        <v>135</v>
      </c>
      <c r="D61" t="str">
        <f>RIGHT(LEFT(C61,8),2)</f>
        <v>R7</v>
      </c>
      <c r="E61" t="str">
        <f>RIGHT(LEFT($C61,5),2)</f>
        <v>18</v>
      </c>
      <c r="F61" t="str">
        <f>RIGHT(LEFT($C61,6),1)</f>
        <v>8</v>
      </c>
      <c r="G61" t="str">
        <f>VLOOKUP(F61,Table2[],2,FALSE)</f>
        <v>0.8mm</v>
      </c>
      <c r="H61" t="str">
        <f>VLOOKUP($E61,Table1[],2,FALSE)</f>
        <v>0603</v>
      </c>
      <c r="I61" t="str">
        <f>VLOOKUP($E61,Table1[],3,FALSE)</f>
        <v>1608</v>
      </c>
      <c r="J61" t="s">
        <v>142</v>
      </c>
      <c r="K61" t="str">
        <f>VLOOKUP(RIGHT(LEFT($C61,10),2),Table3[],2,FALSE)</f>
        <v>50V</v>
      </c>
      <c r="L61" t="str">
        <f>VLOOKUP(RIGHT(LEFT($C61,14),1),Table4[],2,FALSE)</f>
        <v>±10%</v>
      </c>
      <c r="M61" t="s">
        <v>262</v>
      </c>
      <c r="N61" t="s">
        <v>206</v>
      </c>
      <c r="O61" t="str">
        <f>N61&amp;" " &amp; K61</f>
        <v>100nF 50V</v>
      </c>
      <c r="P61" t="str">
        <f>LEFT($C61,3)</f>
        <v>GCJ</v>
      </c>
      <c r="Q61" t="str">
        <f>N61&amp;"/"&amp;K61&amp;"/X7R"</f>
        <v>100nF/50V/X7R</v>
      </c>
      <c r="R61" t="str">
        <f>"Ceramic, " &amp; N61 &amp;", " &amp; L61&amp;", " &amp; K61&amp;", X7R, " &amp; J61&amp;", " &amp; H61&amp;" (" &amp; I61 &amp; ")," &amp; "RoHS, Automotive"</f>
        <v>Ceramic, 100nF, ±10%, 50V, X7R, –55 to 125°C, 0603 (1608),RoHS, Automotive</v>
      </c>
      <c r="S61" t="str">
        <f>"gen_C_ceramic_"&amp;M61&amp;"_X7R"&amp;"_"&amp;H61</f>
        <v>gen_C_ceramic_100n_X7R_0603</v>
      </c>
      <c r="T61" t="s">
        <v>5</v>
      </c>
    </row>
    <row r="62" spans="1:20" x14ac:dyDescent="0.25">
      <c r="A62">
        <f>VLOOKUP(Table6[[#This Row],[designator]],Table5[#All],2,FALSE)</f>
        <v>61</v>
      </c>
      <c r="B62" t="s">
        <v>73</v>
      </c>
      <c r="C62" t="s">
        <v>135</v>
      </c>
      <c r="D62" t="str">
        <f>RIGHT(LEFT(C62,8),2)</f>
        <v>R7</v>
      </c>
      <c r="E62" t="str">
        <f>RIGHT(LEFT($C62,5),2)</f>
        <v>18</v>
      </c>
      <c r="F62" t="str">
        <f>RIGHT(LEFT($C62,6),1)</f>
        <v>8</v>
      </c>
      <c r="G62" t="str">
        <f>VLOOKUP(F62,Table2[],2,FALSE)</f>
        <v>0.8mm</v>
      </c>
      <c r="H62" t="str">
        <f>VLOOKUP($E62,Table1[],2,FALSE)</f>
        <v>0603</v>
      </c>
      <c r="I62" t="str">
        <f>VLOOKUP($E62,Table1[],3,FALSE)</f>
        <v>1608</v>
      </c>
      <c r="J62" t="s">
        <v>142</v>
      </c>
      <c r="K62" t="str">
        <f>VLOOKUP(RIGHT(LEFT($C62,10),2),Table3[],2,FALSE)</f>
        <v>50V</v>
      </c>
      <c r="L62" t="str">
        <f>VLOOKUP(RIGHT(LEFT($C62,14),1),Table4[],2,FALSE)</f>
        <v>±10%</v>
      </c>
      <c r="M62" t="s">
        <v>262</v>
      </c>
      <c r="N62" t="s">
        <v>206</v>
      </c>
      <c r="O62" t="str">
        <f>N62&amp;" " &amp; K62</f>
        <v>100nF 50V</v>
      </c>
      <c r="P62" t="str">
        <f>LEFT($C62,3)</f>
        <v>GCJ</v>
      </c>
      <c r="Q62" t="str">
        <f>N62&amp;"/"&amp;K62&amp;"/X7R"</f>
        <v>100nF/50V/X7R</v>
      </c>
      <c r="R62" t="str">
        <f>"Ceramic, " &amp; N62 &amp;", " &amp; L62&amp;", " &amp; K62&amp;", X7R, " &amp; J62&amp;", " &amp; H62&amp;" (" &amp; I62 &amp; ")," &amp; "RoHS, Automotive"</f>
        <v>Ceramic, 100nF, ±10%, 50V, X7R, –55 to 125°C, 0603 (1608),RoHS, Automotive</v>
      </c>
      <c r="S62" t="str">
        <f>"gen_C_ceramic_"&amp;M62&amp;"_X7R"&amp;"_"&amp;H62</f>
        <v>gen_C_ceramic_100n_X7R_0603</v>
      </c>
      <c r="T62" t="s">
        <v>5</v>
      </c>
    </row>
    <row r="63" spans="1:20" x14ac:dyDescent="0.25">
      <c r="A63">
        <f>VLOOKUP(Table6[[#This Row],[designator]],Table5[#All],2,FALSE)</f>
        <v>62</v>
      </c>
      <c r="B63" t="s">
        <v>74</v>
      </c>
      <c r="C63" t="s">
        <v>135</v>
      </c>
      <c r="D63" t="str">
        <f>RIGHT(LEFT(C63,8),2)</f>
        <v>R7</v>
      </c>
      <c r="E63" t="str">
        <f>RIGHT(LEFT($C63,5),2)</f>
        <v>18</v>
      </c>
      <c r="F63" t="str">
        <f>RIGHT(LEFT($C63,6),1)</f>
        <v>8</v>
      </c>
      <c r="G63" t="str">
        <f>VLOOKUP(F63,Table2[],2,FALSE)</f>
        <v>0.8mm</v>
      </c>
      <c r="H63" t="str">
        <f>VLOOKUP($E63,Table1[],2,FALSE)</f>
        <v>0603</v>
      </c>
      <c r="I63" t="str">
        <f>VLOOKUP($E63,Table1[],3,FALSE)</f>
        <v>1608</v>
      </c>
      <c r="J63" t="s">
        <v>142</v>
      </c>
      <c r="K63" t="str">
        <f>VLOOKUP(RIGHT(LEFT($C63,10),2),Table3[],2,FALSE)</f>
        <v>50V</v>
      </c>
      <c r="L63" t="str">
        <f>VLOOKUP(RIGHT(LEFT($C63,14),1),Table4[],2,FALSE)</f>
        <v>±10%</v>
      </c>
      <c r="M63" t="s">
        <v>262</v>
      </c>
      <c r="N63" t="s">
        <v>206</v>
      </c>
      <c r="O63" t="str">
        <f>N63&amp;" " &amp; K63</f>
        <v>100nF 50V</v>
      </c>
      <c r="P63" t="str">
        <f>LEFT($C63,3)</f>
        <v>GCJ</v>
      </c>
      <c r="Q63" t="str">
        <f>N63&amp;"/"&amp;K63&amp;"/X7R"</f>
        <v>100nF/50V/X7R</v>
      </c>
      <c r="R63" t="str">
        <f>"Ceramic, " &amp; N63 &amp;", " &amp; L63&amp;", " &amp; K63&amp;", X7R, " &amp; J63&amp;", " &amp; H63&amp;" (" &amp; I63 &amp; ")," &amp; "RoHS, Automotive"</f>
        <v>Ceramic, 100nF, ±10%, 50V, X7R, –55 to 125°C, 0603 (1608),RoHS, Automotive</v>
      </c>
      <c r="S63" t="str">
        <f>"gen_C_ceramic_"&amp;M63&amp;"_X7R"&amp;"_"&amp;H63</f>
        <v>gen_C_ceramic_100n_X7R_0603</v>
      </c>
      <c r="T63" t="s">
        <v>5</v>
      </c>
    </row>
    <row r="64" spans="1:20" x14ac:dyDescent="0.25">
      <c r="A64">
        <f>VLOOKUP(Table6[[#This Row],[designator]],Table5[#All],2,FALSE)</f>
        <v>63</v>
      </c>
      <c r="B64" t="s">
        <v>75</v>
      </c>
      <c r="C64" t="s">
        <v>135</v>
      </c>
      <c r="D64" t="str">
        <f>RIGHT(LEFT(C64,8),2)</f>
        <v>R7</v>
      </c>
      <c r="E64" t="str">
        <f>RIGHT(LEFT($C64,5),2)</f>
        <v>18</v>
      </c>
      <c r="F64" t="str">
        <f>RIGHT(LEFT($C64,6),1)</f>
        <v>8</v>
      </c>
      <c r="G64" t="str">
        <f>VLOOKUP(F64,Table2[],2,FALSE)</f>
        <v>0.8mm</v>
      </c>
      <c r="H64" t="str">
        <f>VLOOKUP($E64,Table1[],2,FALSE)</f>
        <v>0603</v>
      </c>
      <c r="I64" t="str">
        <f>VLOOKUP($E64,Table1[],3,FALSE)</f>
        <v>1608</v>
      </c>
      <c r="J64" t="s">
        <v>142</v>
      </c>
      <c r="K64" t="str">
        <f>VLOOKUP(RIGHT(LEFT($C64,10),2),Table3[],2,FALSE)</f>
        <v>50V</v>
      </c>
      <c r="L64" t="str">
        <f>VLOOKUP(RIGHT(LEFT($C64,14),1),Table4[],2,FALSE)</f>
        <v>±10%</v>
      </c>
      <c r="M64" t="s">
        <v>262</v>
      </c>
      <c r="N64" t="s">
        <v>206</v>
      </c>
      <c r="O64" t="str">
        <f>N64&amp;" " &amp; K64</f>
        <v>100nF 50V</v>
      </c>
      <c r="P64" t="str">
        <f>LEFT($C64,3)</f>
        <v>GCJ</v>
      </c>
      <c r="Q64" t="str">
        <f>N64&amp;"/"&amp;K64&amp;"/X7R"</f>
        <v>100nF/50V/X7R</v>
      </c>
      <c r="R64" t="str">
        <f>"Ceramic, " &amp; N64 &amp;", " &amp; L64&amp;", " &amp; K64&amp;", X7R, " &amp; J64&amp;", " &amp; H64&amp;" (" &amp; I64 &amp; ")," &amp; "RoHS, Automotive"</f>
        <v>Ceramic, 100nF, ±10%, 50V, X7R, –55 to 125°C, 0603 (1608),RoHS, Automotive</v>
      </c>
      <c r="S64" t="str">
        <f>"gen_C_ceramic_"&amp;M64&amp;"_X7R"&amp;"_"&amp;H64</f>
        <v>gen_C_ceramic_100n_X7R_0603</v>
      </c>
      <c r="T64" t="s">
        <v>5</v>
      </c>
    </row>
    <row r="65" spans="1:20" x14ac:dyDescent="0.25">
      <c r="A65">
        <f>VLOOKUP(Table6[[#This Row],[designator]],Table5[#All],2,FALSE)</f>
        <v>64</v>
      </c>
      <c r="B65" t="s">
        <v>76</v>
      </c>
      <c r="C65" t="s">
        <v>135</v>
      </c>
      <c r="D65" t="str">
        <f>RIGHT(LEFT(C65,8),2)</f>
        <v>R7</v>
      </c>
      <c r="E65" t="str">
        <f>RIGHT(LEFT($C65,5),2)</f>
        <v>18</v>
      </c>
      <c r="F65" t="str">
        <f>RIGHT(LEFT($C65,6),1)</f>
        <v>8</v>
      </c>
      <c r="G65" t="str">
        <f>VLOOKUP(F65,Table2[],2,FALSE)</f>
        <v>0.8mm</v>
      </c>
      <c r="H65" t="str">
        <f>VLOOKUP($E65,Table1[],2,FALSE)</f>
        <v>0603</v>
      </c>
      <c r="I65" t="str">
        <f>VLOOKUP($E65,Table1[],3,FALSE)</f>
        <v>1608</v>
      </c>
      <c r="J65" t="s">
        <v>142</v>
      </c>
      <c r="K65" t="str">
        <f>VLOOKUP(RIGHT(LEFT($C65,10),2),Table3[],2,FALSE)</f>
        <v>50V</v>
      </c>
      <c r="L65" t="str">
        <f>VLOOKUP(RIGHT(LEFT($C65,14),1),Table4[],2,FALSE)</f>
        <v>±10%</v>
      </c>
      <c r="M65" t="s">
        <v>262</v>
      </c>
      <c r="N65" t="s">
        <v>206</v>
      </c>
      <c r="O65" t="str">
        <f>N65&amp;" " &amp; K65</f>
        <v>100nF 50V</v>
      </c>
      <c r="P65" t="str">
        <f>LEFT($C65,3)</f>
        <v>GCJ</v>
      </c>
      <c r="Q65" t="str">
        <f>N65&amp;"/"&amp;K65&amp;"/X7R"</f>
        <v>100nF/50V/X7R</v>
      </c>
      <c r="R65" t="str">
        <f>"Ceramic, " &amp; N65 &amp;", " &amp; L65&amp;", " &amp; K65&amp;", X7R, " &amp; J65&amp;", " &amp; H65&amp;" (" &amp; I65 &amp; ")," &amp; "RoHS, Automotive"</f>
        <v>Ceramic, 100nF, ±10%, 50V, X7R, –55 to 125°C, 0603 (1608),RoHS, Automotive</v>
      </c>
      <c r="S65" t="str">
        <f>"gen_C_ceramic_"&amp;M65&amp;"_X7R"&amp;"_"&amp;H65</f>
        <v>gen_C_ceramic_100n_X7R_0603</v>
      </c>
      <c r="T65" t="s">
        <v>5</v>
      </c>
    </row>
    <row r="66" spans="1:20" x14ac:dyDescent="0.25">
      <c r="A66">
        <f>VLOOKUP(Table6[[#This Row],[designator]],Table5[#All],2,FALSE)</f>
        <v>65</v>
      </c>
      <c r="B66" t="s">
        <v>77</v>
      </c>
      <c r="C66" t="s">
        <v>135</v>
      </c>
      <c r="D66" t="str">
        <f>RIGHT(LEFT(C66,8),2)</f>
        <v>R7</v>
      </c>
      <c r="E66" t="str">
        <f>RIGHT(LEFT($C66,5),2)</f>
        <v>18</v>
      </c>
      <c r="F66" t="str">
        <f>RIGHT(LEFT($C66,6),1)</f>
        <v>8</v>
      </c>
      <c r="G66" t="str">
        <f>VLOOKUP(F66,Table2[],2,FALSE)</f>
        <v>0.8mm</v>
      </c>
      <c r="H66" t="str">
        <f>VLOOKUP($E66,Table1[],2,FALSE)</f>
        <v>0603</v>
      </c>
      <c r="I66" t="str">
        <f>VLOOKUP($E66,Table1[],3,FALSE)</f>
        <v>1608</v>
      </c>
      <c r="J66" t="s">
        <v>142</v>
      </c>
      <c r="K66" t="str">
        <f>VLOOKUP(RIGHT(LEFT($C66,10),2),Table3[],2,FALSE)</f>
        <v>50V</v>
      </c>
      <c r="L66" t="str">
        <f>VLOOKUP(RIGHT(LEFT($C66,14),1),Table4[],2,FALSE)</f>
        <v>±10%</v>
      </c>
      <c r="M66" t="s">
        <v>262</v>
      </c>
      <c r="N66" t="s">
        <v>206</v>
      </c>
      <c r="O66" t="str">
        <f>N66&amp;" " &amp; K66</f>
        <v>100nF 50V</v>
      </c>
      <c r="P66" t="str">
        <f>LEFT($C66,3)</f>
        <v>GCJ</v>
      </c>
      <c r="Q66" t="str">
        <f>N66&amp;"/"&amp;K66&amp;"/X7R"</f>
        <v>100nF/50V/X7R</v>
      </c>
      <c r="R66" t="str">
        <f>"Ceramic, " &amp; N66 &amp;", " &amp; L66&amp;", " &amp; K66&amp;", X7R, " &amp; J66&amp;", " &amp; H66&amp;" (" &amp; I66 &amp; ")," &amp; "RoHS, Automotive"</f>
        <v>Ceramic, 100nF, ±10%, 50V, X7R, –55 to 125°C, 0603 (1608),RoHS, Automotive</v>
      </c>
      <c r="S66" t="str">
        <f>"gen_C_ceramic_"&amp;M66&amp;"_X7R"&amp;"_"&amp;H66</f>
        <v>gen_C_ceramic_100n_X7R_0603</v>
      </c>
      <c r="T66" t="s">
        <v>5</v>
      </c>
    </row>
    <row r="67" spans="1:20" x14ac:dyDescent="0.25">
      <c r="A67">
        <f>VLOOKUP(Table6[[#This Row],[designator]],Table5[#All],2,FALSE)</f>
        <v>66</v>
      </c>
      <c r="B67" t="s">
        <v>78</v>
      </c>
      <c r="C67" t="s">
        <v>135</v>
      </c>
      <c r="D67" t="str">
        <f>RIGHT(LEFT(C67,8),2)</f>
        <v>R7</v>
      </c>
      <c r="E67" t="str">
        <f>RIGHT(LEFT($C67,5),2)</f>
        <v>18</v>
      </c>
      <c r="F67" t="str">
        <f>RIGHT(LEFT($C67,6),1)</f>
        <v>8</v>
      </c>
      <c r="G67" t="str">
        <f>VLOOKUP(F67,Table2[],2,FALSE)</f>
        <v>0.8mm</v>
      </c>
      <c r="H67" t="str">
        <f>VLOOKUP($E67,Table1[],2,FALSE)</f>
        <v>0603</v>
      </c>
      <c r="I67" t="str">
        <f>VLOOKUP($E67,Table1[],3,FALSE)</f>
        <v>1608</v>
      </c>
      <c r="J67" t="s">
        <v>142</v>
      </c>
      <c r="K67" t="str">
        <f>VLOOKUP(RIGHT(LEFT($C67,10),2),Table3[],2,FALSE)</f>
        <v>50V</v>
      </c>
      <c r="L67" t="str">
        <f>VLOOKUP(RIGHT(LEFT($C67,14),1),Table4[],2,FALSE)</f>
        <v>±10%</v>
      </c>
      <c r="M67" t="s">
        <v>262</v>
      </c>
      <c r="N67" t="s">
        <v>206</v>
      </c>
      <c r="O67" t="str">
        <f>N67&amp;" " &amp; K67</f>
        <v>100nF 50V</v>
      </c>
      <c r="P67" t="str">
        <f>LEFT($C67,3)</f>
        <v>GCJ</v>
      </c>
      <c r="Q67" t="str">
        <f>N67&amp;"/"&amp;K67&amp;"/X7R"</f>
        <v>100nF/50V/X7R</v>
      </c>
      <c r="R67" t="str">
        <f>"Ceramic, " &amp; N67 &amp;", " &amp; L67&amp;", " &amp; K67&amp;", X7R, " &amp; J67&amp;", " &amp; H67&amp;" (" &amp; I67 &amp; ")," &amp; "RoHS, Automotive"</f>
        <v>Ceramic, 100nF, ±10%, 50V, X7R, –55 to 125°C, 0603 (1608),RoHS, Automotive</v>
      </c>
      <c r="S67" t="str">
        <f>"gen_C_ceramic_"&amp;M67&amp;"_X7R"&amp;"_"&amp;H67</f>
        <v>gen_C_ceramic_100n_X7R_0603</v>
      </c>
      <c r="T67" t="s">
        <v>5</v>
      </c>
    </row>
    <row r="68" spans="1:20" x14ac:dyDescent="0.25">
      <c r="A68">
        <f>VLOOKUP(Table6[[#This Row],[designator]],Table5[#All],2,FALSE)</f>
        <v>67</v>
      </c>
      <c r="B68" t="s">
        <v>79</v>
      </c>
      <c r="C68" t="s">
        <v>135</v>
      </c>
      <c r="D68" t="str">
        <f>RIGHT(LEFT(C68,8),2)</f>
        <v>R7</v>
      </c>
      <c r="E68" t="str">
        <f>RIGHT(LEFT($C68,5),2)</f>
        <v>18</v>
      </c>
      <c r="F68" t="str">
        <f>RIGHT(LEFT($C68,6),1)</f>
        <v>8</v>
      </c>
      <c r="G68" t="str">
        <f>VLOOKUP(F68,Table2[],2,FALSE)</f>
        <v>0.8mm</v>
      </c>
      <c r="H68" t="str">
        <f>VLOOKUP($E68,Table1[],2,FALSE)</f>
        <v>0603</v>
      </c>
      <c r="I68" t="str">
        <f>VLOOKUP($E68,Table1[],3,FALSE)</f>
        <v>1608</v>
      </c>
      <c r="J68" t="s">
        <v>142</v>
      </c>
      <c r="K68" t="str">
        <f>VLOOKUP(RIGHT(LEFT($C68,10),2),Table3[],2,FALSE)</f>
        <v>50V</v>
      </c>
      <c r="L68" t="str">
        <f>VLOOKUP(RIGHT(LEFT($C68,14),1),Table4[],2,FALSE)</f>
        <v>±10%</v>
      </c>
      <c r="M68" t="s">
        <v>262</v>
      </c>
      <c r="N68" t="s">
        <v>206</v>
      </c>
      <c r="O68" t="str">
        <f>N68&amp;" " &amp; K68</f>
        <v>100nF 50V</v>
      </c>
      <c r="P68" t="str">
        <f>LEFT($C68,3)</f>
        <v>GCJ</v>
      </c>
      <c r="Q68" t="str">
        <f>N68&amp;"/"&amp;K68&amp;"/X7R"</f>
        <v>100nF/50V/X7R</v>
      </c>
      <c r="R68" t="str">
        <f>"Ceramic, " &amp; N68 &amp;", " &amp; L68&amp;", " &amp; K68&amp;", X7R, " &amp; J68&amp;", " &amp; H68&amp;" (" &amp; I68 &amp; ")," &amp; "RoHS, Automotive"</f>
        <v>Ceramic, 100nF, ±10%, 50V, X7R, –55 to 125°C, 0603 (1608),RoHS, Automotive</v>
      </c>
      <c r="S68" t="str">
        <f>"gen_C_ceramic_"&amp;M68&amp;"_X7R"&amp;"_"&amp;H68</f>
        <v>gen_C_ceramic_100n_X7R_0603</v>
      </c>
      <c r="T68" t="s">
        <v>5</v>
      </c>
    </row>
    <row r="69" spans="1:20" x14ac:dyDescent="0.25">
      <c r="A69">
        <f>VLOOKUP(Table6[[#This Row],[designator]],Table5[#All],2,FALSE)</f>
        <v>68</v>
      </c>
      <c r="B69" t="s">
        <v>80</v>
      </c>
      <c r="C69" t="s">
        <v>135</v>
      </c>
      <c r="D69" t="str">
        <f>RIGHT(LEFT(C69,8),2)</f>
        <v>R7</v>
      </c>
      <c r="E69" t="str">
        <f>RIGHT(LEFT($C69,5),2)</f>
        <v>18</v>
      </c>
      <c r="F69" t="str">
        <f>RIGHT(LEFT($C69,6),1)</f>
        <v>8</v>
      </c>
      <c r="G69" t="str">
        <f>VLOOKUP(F69,Table2[],2,FALSE)</f>
        <v>0.8mm</v>
      </c>
      <c r="H69" t="str">
        <f>VLOOKUP($E69,Table1[],2,FALSE)</f>
        <v>0603</v>
      </c>
      <c r="I69" t="str">
        <f>VLOOKUP($E69,Table1[],3,FALSE)</f>
        <v>1608</v>
      </c>
      <c r="J69" t="s">
        <v>142</v>
      </c>
      <c r="K69" t="str">
        <f>VLOOKUP(RIGHT(LEFT($C69,10),2),Table3[],2,FALSE)</f>
        <v>50V</v>
      </c>
      <c r="L69" t="str">
        <f>VLOOKUP(RIGHT(LEFT($C69,14),1),Table4[],2,FALSE)</f>
        <v>±10%</v>
      </c>
      <c r="M69" t="s">
        <v>262</v>
      </c>
      <c r="N69" t="s">
        <v>206</v>
      </c>
      <c r="O69" t="str">
        <f>N69&amp;" " &amp; K69</f>
        <v>100nF 50V</v>
      </c>
      <c r="P69" t="str">
        <f>LEFT($C69,3)</f>
        <v>GCJ</v>
      </c>
      <c r="Q69" t="str">
        <f>N69&amp;"/"&amp;K69&amp;"/X7R"</f>
        <v>100nF/50V/X7R</v>
      </c>
      <c r="R69" t="str">
        <f>"Ceramic, " &amp; N69 &amp;", " &amp; L69&amp;", " &amp; K69&amp;", X7R, " &amp; J69&amp;", " &amp; H69&amp;" (" &amp; I69 &amp; ")," &amp; "RoHS, Automotive"</f>
        <v>Ceramic, 100nF, ±10%, 50V, X7R, –55 to 125°C, 0603 (1608),RoHS, Automotive</v>
      </c>
      <c r="S69" t="str">
        <f>"gen_C_ceramic_"&amp;M69&amp;"_X7R"&amp;"_"&amp;H69</f>
        <v>gen_C_ceramic_100n_X7R_0603</v>
      </c>
      <c r="T69" t="s">
        <v>5</v>
      </c>
    </row>
    <row r="70" spans="1:20" x14ac:dyDescent="0.25">
      <c r="A70">
        <f>VLOOKUP(Table6[[#This Row],[designator]],Table5[#All],2,FALSE)</f>
        <v>69</v>
      </c>
      <c r="B70" t="s">
        <v>81</v>
      </c>
      <c r="C70" t="s">
        <v>135</v>
      </c>
      <c r="D70" t="str">
        <f>RIGHT(LEFT(C70,8),2)</f>
        <v>R7</v>
      </c>
      <c r="E70" t="str">
        <f>RIGHT(LEFT($C70,5),2)</f>
        <v>18</v>
      </c>
      <c r="F70" t="str">
        <f>RIGHT(LEFT($C70,6),1)</f>
        <v>8</v>
      </c>
      <c r="G70" t="str">
        <f>VLOOKUP(F70,Table2[],2,FALSE)</f>
        <v>0.8mm</v>
      </c>
      <c r="H70" t="str">
        <f>VLOOKUP($E70,Table1[],2,FALSE)</f>
        <v>0603</v>
      </c>
      <c r="I70" t="str">
        <f>VLOOKUP($E70,Table1[],3,FALSE)</f>
        <v>1608</v>
      </c>
      <c r="J70" t="s">
        <v>142</v>
      </c>
      <c r="K70" t="str">
        <f>VLOOKUP(RIGHT(LEFT($C70,10),2),Table3[],2,FALSE)</f>
        <v>50V</v>
      </c>
      <c r="L70" t="str">
        <f>VLOOKUP(RIGHT(LEFT($C70,14),1),Table4[],2,FALSE)</f>
        <v>±10%</v>
      </c>
      <c r="M70" t="s">
        <v>262</v>
      </c>
      <c r="N70" t="s">
        <v>206</v>
      </c>
      <c r="O70" t="str">
        <f>N70&amp;" " &amp; K70</f>
        <v>100nF 50V</v>
      </c>
      <c r="P70" t="str">
        <f>LEFT($C70,3)</f>
        <v>GCJ</v>
      </c>
      <c r="Q70" t="str">
        <f>N70&amp;"/"&amp;K70&amp;"/X7R"</f>
        <v>100nF/50V/X7R</v>
      </c>
      <c r="R70" t="str">
        <f>"Ceramic, " &amp; N70 &amp;", " &amp; L70&amp;", " &amp; K70&amp;", X7R, " &amp; J70&amp;", " &amp; H70&amp;" (" &amp; I70 &amp; ")," &amp; "RoHS, Automotive"</f>
        <v>Ceramic, 100nF, ±10%, 50V, X7R, –55 to 125°C, 0603 (1608),RoHS, Automotive</v>
      </c>
      <c r="S70" t="str">
        <f>"gen_C_ceramic_"&amp;M70&amp;"_X7R"&amp;"_"&amp;H70</f>
        <v>gen_C_ceramic_100n_X7R_0603</v>
      </c>
      <c r="T70" t="s">
        <v>5</v>
      </c>
    </row>
    <row r="71" spans="1:20" x14ac:dyDescent="0.25">
      <c r="A71">
        <f>VLOOKUP(Table6[[#This Row],[designator]],Table5[#All],2,FALSE)</f>
        <v>70</v>
      </c>
      <c r="B71" t="s">
        <v>82</v>
      </c>
      <c r="C71" t="s">
        <v>135</v>
      </c>
      <c r="D71" t="str">
        <f>RIGHT(LEFT(C71,8),2)</f>
        <v>R7</v>
      </c>
      <c r="E71" t="str">
        <f>RIGHT(LEFT($C71,5),2)</f>
        <v>18</v>
      </c>
      <c r="F71" t="str">
        <f>RIGHT(LEFT($C71,6),1)</f>
        <v>8</v>
      </c>
      <c r="G71" t="str">
        <f>VLOOKUP(F71,Table2[],2,FALSE)</f>
        <v>0.8mm</v>
      </c>
      <c r="H71" t="str">
        <f>VLOOKUP($E71,Table1[],2,FALSE)</f>
        <v>0603</v>
      </c>
      <c r="I71" t="str">
        <f>VLOOKUP($E71,Table1[],3,FALSE)</f>
        <v>1608</v>
      </c>
      <c r="J71" t="s">
        <v>142</v>
      </c>
      <c r="K71" t="str">
        <f>VLOOKUP(RIGHT(LEFT($C71,10),2),Table3[],2,FALSE)</f>
        <v>50V</v>
      </c>
      <c r="L71" t="str">
        <f>VLOOKUP(RIGHT(LEFT($C71,14),1),Table4[],2,FALSE)</f>
        <v>±10%</v>
      </c>
      <c r="M71" t="s">
        <v>262</v>
      </c>
      <c r="N71" t="s">
        <v>206</v>
      </c>
      <c r="O71" t="str">
        <f>N71&amp;" " &amp; K71</f>
        <v>100nF 50V</v>
      </c>
      <c r="P71" t="str">
        <f>LEFT($C71,3)</f>
        <v>GCJ</v>
      </c>
      <c r="Q71" t="str">
        <f>N71&amp;"/"&amp;K71&amp;"/X7R"</f>
        <v>100nF/50V/X7R</v>
      </c>
      <c r="R71" t="str">
        <f>"Ceramic, " &amp; N71 &amp;", " &amp; L71&amp;", " &amp; K71&amp;", X7R, " &amp; J71&amp;", " &amp; H71&amp;" (" &amp; I71 &amp; ")," &amp; "RoHS, Automotive"</f>
        <v>Ceramic, 100nF, ±10%, 50V, X7R, –55 to 125°C, 0603 (1608),RoHS, Automotive</v>
      </c>
      <c r="S71" t="str">
        <f>"gen_C_ceramic_"&amp;M71&amp;"_X7R"&amp;"_"&amp;H71</f>
        <v>gen_C_ceramic_100n_X7R_0603</v>
      </c>
      <c r="T71" t="s">
        <v>5</v>
      </c>
    </row>
    <row r="72" spans="1:20" x14ac:dyDescent="0.25">
      <c r="A72">
        <f>VLOOKUP(Table6[[#This Row],[designator]],Table5[#All],2,FALSE)</f>
        <v>71</v>
      </c>
      <c r="B72" t="s">
        <v>83</v>
      </c>
      <c r="C72" t="s">
        <v>135</v>
      </c>
      <c r="D72" t="str">
        <f>RIGHT(LEFT(C72,8),2)</f>
        <v>R7</v>
      </c>
      <c r="E72" t="str">
        <f>RIGHT(LEFT($C72,5),2)</f>
        <v>18</v>
      </c>
      <c r="F72" t="str">
        <f>RIGHT(LEFT($C72,6),1)</f>
        <v>8</v>
      </c>
      <c r="G72" t="str">
        <f>VLOOKUP(F72,Table2[],2,FALSE)</f>
        <v>0.8mm</v>
      </c>
      <c r="H72" t="str">
        <f>VLOOKUP($E72,Table1[],2,FALSE)</f>
        <v>0603</v>
      </c>
      <c r="I72" t="str">
        <f>VLOOKUP($E72,Table1[],3,FALSE)</f>
        <v>1608</v>
      </c>
      <c r="J72" t="s">
        <v>142</v>
      </c>
      <c r="K72" t="str">
        <f>VLOOKUP(RIGHT(LEFT($C72,10),2),Table3[],2,FALSE)</f>
        <v>50V</v>
      </c>
      <c r="L72" t="str">
        <f>VLOOKUP(RIGHT(LEFT($C72,14),1),Table4[],2,FALSE)</f>
        <v>±10%</v>
      </c>
      <c r="M72" t="s">
        <v>262</v>
      </c>
      <c r="N72" t="s">
        <v>206</v>
      </c>
      <c r="O72" t="str">
        <f>N72&amp;" " &amp; K72</f>
        <v>100nF 50V</v>
      </c>
      <c r="P72" t="str">
        <f>LEFT($C72,3)</f>
        <v>GCJ</v>
      </c>
      <c r="Q72" t="str">
        <f>N72&amp;"/"&amp;K72&amp;"/X7R"</f>
        <v>100nF/50V/X7R</v>
      </c>
      <c r="R72" t="str">
        <f>"Ceramic, " &amp; N72 &amp;", " &amp; L72&amp;", " &amp; K72&amp;", X7R, " &amp; J72&amp;", " &amp; H72&amp;" (" &amp; I72 &amp; ")," &amp; "RoHS, Automotive"</f>
        <v>Ceramic, 100nF, ±10%, 50V, X7R, –55 to 125°C, 0603 (1608),RoHS, Automotive</v>
      </c>
      <c r="S72" t="str">
        <f>"gen_C_ceramic_"&amp;M72&amp;"_X7R"&amp;"_"&amp;H72</f>
        <v>gen_C_ceramic_100n_X7R_0603</v>
      </c>
      <c r="T72" t="s">
        <v>5</v>
      </c>
    </row>
    <row r="73" spans="1:20" x14ac:dyDescent="0.25">
      <c r="A73">
        <f>VLOOKUP(Table6[[#This Row],[designator]],Table5[#All],2,FALSE)</f>
        <v>72</v>
      </c>
      <c r="B73" t="s">
        <v>84</v>
      </c>
      <c r="C73" t="s">
        <v>135</v>
      </c>
      <c r="D73" t="str">
        <f>RIGHT(LEFT(C73,8),2)</f>
        <v>R7</v>
      </c>
      <c r="E73" t="str">
        <f>RIGHT(LEFT($C73,5),2)</f>
        <v>18</v>
      </c>
      <c r="F73" t="str">
        <f>RIGHT(LEFT($C73,6),1)</f>
        <v>8</v>
      </c>
      <c r="G73" t="str">
        <f>VLOOKUP(F73,Table2[],2,FALSE)</f>
        <v>0.8mm</v>
      </c>
      <c r="H73" t="str">
        <f>VLOOKUP($E73,Table1[],2,FALSE)</f>
        <v>0603</v>
      </c>
      <c r="I73" t="str">
        <f>VLOOKUP($E73,Table1[],3,FALSE)</f>
        <v>1608</v>
      </c>
      <c r="J73" t="s">
        <v>142</v>
      </c>
      <c r="K73" t="str">
        <f>VLOOKUP(RIGHT(LEFT($C73,10),2),Table3[],2,FALSE)</f>
        <v>50V</v>
      </c>
      <c r="L73" t="str">
        <f>VLOOKUP(RIGHT(LEFT($C73,14),1),Table4[],2,FALSE)</f>
        <v>±10%</v>
      </c>
      <c r="M73" t="s">
        <v>262</v>
      </c>
      <c r="N73" t="s">
        <v>206</v>
      </c>
      <c r="O73" t="str">
        <f>N73&amp;" " &amp; K73</f>
        <v>100nF 50V</v>
      </c>
      <c r="P73" t="str">
        <f>LEFT($C73,3)</f>
        <v>GCJ</v>
      </c>
      <c r="Q73" t="str">
        <f>N73&amp;"/"&amp;K73&amp;"/X7R"</f>
        <v>100nF/50V/X7R</v>
      </c>
      <c r="R73" t="str">
        <f>"Ceramic, " &amp; N73 &amp;", " &amp; L73&amp;", " &amp; K73&amp;", X7R, " &amp; J73&amp;", " &amp; H73&amp;" (" &amp; I73 &amp; ")," &amp; "RoHS, Automotive"</f>
        <v>Ceramic, 100nF, ±10%, 50V, X7R, –55 to 125°C, 0603 (1608),RoHS, Automotive</v>
      </c>
      <c r="S73" t="str">
        <f>"gen_C_ceramic_"&amp;M73&amp;"_X7R"&amp;"_"&amp;H73</f>
        <v>gen_C_ceramic_100n_X7R_0603</v>
      </c>
      <c r="T73" t="s">
        <v>5</v>
      </c>
    </row>
    <row r="74" spans="1:20" x14ac:dyDescent="0.25">
      <c r="A74">
        <f>VLOOKUP(Table6[[#This Row],[designator]],Table5[#All],2,FALSE)</f>
        <v>73</v>
      </c>
      <c r="B74" t="s">
        <v>85</v>
      </c>
      <c r="C74" t="s">
        <v>135</v>
      </c>
      <c r="D74" t="str">
        <f>RIGHT(LEFT(C74,8),2)</f>
        <v>R7</v>
      </c>
      <c r="E74" t="str">
        <f>RIGHT(LEFT($C74,5),2)</f>
        <v>18</v>
      </c>
      <c r="F74" t="str">
        <f>RIGHT(LEFT($C74,6),1)</f>
        <v>8</v>
      </c>
      <c r="G74" t="str">
        <f>VLOOKUP(F74,Table2[],2,FALSE)</f>
        <v>0.8mm</v>
      </c>
      <c r="H74" t="str">
        <f>VLOOKUP($E74,Table1[],2,FALSE)</f>
        <v>0603</v>
      </c>
      <c r="I74" t="str">
        <f>VLOOKUP($E74,Table1[],3,FALSE)</f>
        <v>1608</v>
      </c>
      <c r="J74" t="s">
        <v>142</v>
      </c>
      <c r="K74" t="str">
        <f>VLOOKUP(RIGHT(LEFT($C74,10),2),Table3[],2,FALSE)</f>
        <v>50V</v>
      </c>
      <c r="L74" t="str">
        <f>VLOOKUP(RIGHT(LEFT($C74,14),1),Table4[],2,FALSE)</f>
        <v>±10%</v>
      </c>
      <c r="M74" t="s">
        <v>262</v>
      </c>
      <c r="N74" t="s">
        <v>206</v>
      </c>
      <c r="O74" t="str">
        <f>N74&amp;" " &amp; K74</f>
        <v>100nF 50V</v>
      </c>
      <c r="P74" t="str">
        <f>LEFT($C74,3)</f>
        <v>GCJ</v>
      </c>
      <c r="Q74" t="str">
        <f>N74&amp;"/"&amp;K74&amp;"/X7R"</f>
        <v>100nF/50V/X7R</v>
      </c>
      <c r="R74" t="str">
        <f>"Ceramic, " &amp; N74 &amp;", " &amp; L74&amp;", " &amp; K74&amp;", X7R, " &amp; J74&amp;", " &amp; H74&amp;" (" &amp; I74 &amp; ")," &amp; "RoHS, Automotive"</f>
        <v>Ceramic, 100nF, ±10%, 50V, X7R, –55 to 125°C, 0603 (1608),RoHS, Automotive</v>
      </c>
      <c r="S74" t="str">
        <f>"gen_C_ceramic_"&amp;M74&amp;"_X7R"&amp;"_"&amp;H74</f>
        <v>gen_C_ceramic_100n_X7R_0603</v>
      </c>
      <c r="T74" t="s">
        <v>5</v>
      </c>
    </row>
    <row r="75" spans="1:20" x14ac:dyDescent="0.25">
      <c r="A75">
        <f>VLOOKUP(Table6[[#This Row],[designator]],Table5[#All],2,FALSE)</f>
        <v>74</v>
      </c>
      <c r="B75" t="s">
        <v>86</v>
      </c>
      <c r="C75" t="s">
        <v>135</v>
      </c>
      <c r="D75" t="str">
        <f>RIGHT(LEFT(C75,8),2)</f>
        <v>R7</v>
      </c>
      <c r="E75" t="str">
        <f>RIGHT(LEFT($C75,5),2)</f>
        <v>18</v>
      </c>
      <c r="F75" t="str">
        <f>RIGHT(LEFT($C75,6),1)</f>
        <v>8</v>
      </c>
      <c r="G75" t="str">
        <f>VLOOKUP(F75,Table2[],2,FALSE)</f>
        <v>0.8mm</v>
      </c>
      <c r="H75" t="str">
        <f>VLOOKUP($E75,Table1[],2,FALSE)</f>
        <v>0603</v>
      </c>
      <c r="I75" t="str">
        <f>VLOOKUP($E75,Table1[],3,FALSE)</f>
        <v>1608</v>
      </c>
      <c r="J75" t="s">
        <v>142</v>
      </c>
      <c r="K75" t="str">
        <f>VLOOKUP(RIGHT(LEFT($C75,10),2),Table3[],2,FALSE)</f>
        <v>50V</v>
      </c>
      <c r="L75" t="str">
        <f>VLOOKUP(RIGHT(LEFT($C75,14),1),Table4[],2,FALSE)</f>
        <v>±10%</v>
      </c>
      <c r="M75" t="s">
        <v>262</v>
      </c>
      <c r="N75" t="s">
        <v>206</v>
      </c>
      <c r="O75" t="str">
        <f>N75&amp;" " &amp; K75</f>
        <v>100nF 50V</v>
      </c>
      <c r="P75" t="str">
        <f>LEFT($C75,3)</f>
        <v>GCJ</v>
      </c>
      <c r="Q75" t="str">
        <f>N75&amp;"/"&amp;K75&amp;"/X7R"</f>
        <v>100nF/50V/X7R</v>
      </c>
      <c r="R75" t="str">
        <f>"Ceramic, " &amp; N75 &amp;", " &amp; L75&amp;", " &amp; K75&amp;", X7R, " &amp; J75&amp;", " &amp; H75&amp;" (" &amp; I75 &amp; ")," &amp; "RoHS, Automotive"</f>
        <v>Ceramic, 100nF, ±10%, 50V, X7R, –55 to 125°C, 0603 (1608),RoHS, Automotive</v>
      </c>
      <c r="S75" t="str">
        <f>"gen_C_ceramic_"&amp;M75&amp;"_X7R"&amp;"_"&amp;H75</f>
        <v>gen_C_ceramic_100n_X7R_0603</v>
      </c>
      <c r="T75" t="s">
        <v>5</v>
      </c>
    </row>
    <row r="76" spans="1:20" x14ac:dyDescent="0.25">
      <c r="A76">
        <f>VLOOKUP(Table6[[#This Row],[designator]],Table5[#All],2,FALSE)</f>
        <v>75</v>
      </c>
      <c r="B76" t="s">
        <v>87</v>
      </c>
      <c r="C76" t="s">
        <v>135</v>
      </c>
      <c r="D76" t="str">
        <f>RIGHT(LEFT(C76,8),2)</f>
        <v>R7</v>
      </c>
      <c r="E76" t="str">
        <f>RIGHT(LEFT($C76,5),2)</f>
        <v>18</v>
      </c>
      <c r="F76" t="str">
        <f>RIGHT(LEFT($C76,6),1)</f>
        <v>8</v>
      </c>
      <c r="G76" t="str">
        <f>VLOOKUP(F76,Table2[],2,FALSE)</f>
        <v>0.8mm</v>
      </c>
      <c r="H76" t="str">
        <f>VLOOKUP($E76,Table1[],2,FALSE)</f>
        <v>0603</v>
      </c>
      <c r="I76" t="str">
        <f>VLOOKUP($E76,Table1[],3,FALSE)</f>
        <v>1608</v>
      </c>
      <c r="J76" t="s">
        <v>142</v>
      </c>
      <c r="K76" t="str">
        <f>VLOOKUP(RIGHT(LEFT($C76,10),2),Table3[],2,FALSE)</f>
        <v>50V</v>
      </c>
      <c r="L76" t="str">
        <f>VLOOKUP(RIGHT(LEFT($C76,14),1),Table4[],2,FALSE)</f>
        <v>±10%</v>
      </c>
      <c r="M76" t="s">
        <v>262</v>
      </c>
      <c r="N76" t="s">
        <v>206</v>
      </c>
      <c r="O76" t="str">
        <f>N76&amp;" " &amp; K76</f>
        <v>100nF 50V</v>
      </c>
      <c r="P76" t="str">
        <f>LEFT($C76,3)</f>
        <v>GCJ</v>
      </c>
      <c r="Q76" t="str">
        <f>N76&amp;"/"&amp;K76&amp;"/X7R"</f>
        <v>100nF/50V/X7R</v>
      </c>
      <c r="R76" t="str">
        <f>"Ceramic, " &amp; N76 &amp;", " &amp; L76&amp;", " &amp; K76&amp;", X7R, " &amp; J76&amp;", " &amp; H76&amp;" (" &amp; I76 &amp; ")," &amp; "RoHS, Automotive"</f>
        <v>Ceramic, 100nF, ±10%, 50V, X7R, –55 to 125°C, 0603 (1608),RoHS, Automotive</v>
      </c>
      <c r="S76" t="str">
        <f>"gen_C_ceramic_"&amp;M76&amp;"_X7R"&amp;"_"&amp;H76</f>
        <v>gen_C_ceramic_100n_X7R_0603</v>
      </c>
      <c r="T76" t="s">
        <v>5</v>
      </c>
    </row>
    <row r="77" spans="1:20" x14ac:dyDescent="0.25">
      <c r="A77">
        <f>VLOOKUP(Table6[[#This Row],[designator]],Table5[#All],2,FALSE)</f>
        <v>76</v>
      </c>
      <c r="B77" t="s">
        <v>88</v>
      </c>
      <c r="C77" t="s">
        <v>135</v>
      </c>
      <c r="D77" t="str">
        <f>RIGHT(LEFT(C77,8),2)</f>
        <v>R7</v>
      </c>
      <c r="E77" t="str">
        <f>RIGHT(LEFT($C77,5),2)</f>
        <v>18</v>
      </c>
      <c r="F77" t="str">
        <f>RIGHT(LEFT($C77,6),1)</f>
        <v>8</v>
      </c>
      <c r="G77" t="str">
        <f>VLOOKUP(F77,Table2[],2,FALSE)</f>
        <v>0.8mm</v>
      </c>
      <c r="H77" t="str">
        <f>VLOOKUP($E77,Table1[],2,FALSE)</f>
        <v>0603</v>
      </c>
      <c r="I77" t="str">
        <f>VLOOKUP($E77,Table1[],3,FALSE)</f>
        <v>1608</v>
      </c>
      <c r="J77" t="s">
        <v>142</v>
      </c>
      <c r="K77" t="str">
        <f>VLOOKUP(RIGHT(LEFT($C77,10),2),Table3[],2,FALSE)</f>
        <v>50V</v>
      </c>
      <c r="L77" t="str">
        <f>VLOOKUP(RIGHT(LEFT($C77,14),1),Table4[],2,FALSE)</f>
        <v>±10%</v>
      </c>
      <c r="M77" t="s">
        <v>262</v>
      </c>
      <c r="N77" t="s">
        <v>206</v>
      </c>
      <c r="O77" t="str">
        <f>N77&amp;" " &amp; K77</f>
        <v>100nF 50V</v>
      </c>
      <c r="P77" t="str">
        <f>LEFT($C77,3)</f>
        <v>GCJ</v>
      </c>
      <c r="Q77" t="str">
        <f>N77&amp;"/"&amp;K77&amp;"/X7R"</f>
        <v>100nF/50V/X7R</v>
      </c>
      <c r="R77" t="str">
        <f>"Ceramic, " &amp; N77 &amp;", " &amp; L77&amp;", " &amp; K77&amp;", X7R, " &amp; J77&amp;", " &amp; H77&amp;" (" &amp; I77 &amp; ")," &amp; "RoHS, Automotive"</f>
        <v>Ceramic, 100nF, ±10%, 50V, X7R, –55 to 125°C, 0603 (1608),RoHS, Automotive</v>
      </c>
      <c r="S77" t="str">
        <f>"gen_C_ceramic_"&amp;M77&amp;"_X7R"&amp;"_"&amp;H77</f>
        <v>gen_C_ceramic_100n_X7R_0603</v>
      </c>
      <c r="T77" t="s">
        <v>5</v>
      </c>
    </row>
    <row r="78" spans="1:20" x14ac:dyDescent="0.25">
      <c r="A78">
        <f>VLOOKUP(Table6[[#This Row],[designator]],Table5[#All],2,FALSE)</f>
        <v>77</v>
      </c>
      <c r="B78" t="s">
        <v>89</v>
      </c>
      <c r="C78" t="s">
        <v>135</v>
      </c>
      <c r="D78" t="str">
        <f>RIGHT(LEFT(C78,8),2)</f>
        <v>R7</v>
      </c>
      <c r="E78" t="str">
        <f>RIGHT(LEFT($C78,5),2)</f>
        <v>18</v>
      </c>
      <c r="F78" t="str">
        <f>RIGHT(LEFT($C78,6),1)</f>
        <v>8</v>
      </c>
      <c r="G78" t="str">
        <f>VLOOKUP(F78,Table2[],2,FALSE)</f>
        <v>0.8mm</v>
      </c>
      <c r="H78" t="str">
        <f>VLOOKUP($E78,Table1[],2,FALSE)</f>
        <v>0603</v>
      </c>
      <c r="I78" t="str">
        <f>VLOOKUP($E78,Table1[],3,FALSE)</f>
        <v>1608</v>
      </c>
      <c r="J78" t="s">
        <v>142</v>
      </c>
      <c r="K78" t="str">
        <f>VLOOKUP(RIGHT(LEFT($C78,10),2),Table3[],2,FALSE)</f>
        <v>50V</v>
      </c>
      <c r="L78" t="str">
        <f>VLOOKUP(RIGHT(LEFT($C78,14),1),Table4[],2,FALSE)</f>
        <v>±10%</v>
      </c>
      <c r="M78" t="s">
        <v>262</v>
      </c>
      <c r="N78" t="s">
        <v>206</v>
      </c>
      <c r="O78" t="str">
        <f>N78&amp;" " &amp; K78</f>
        <v>100nF 50V</v>
      </c>
      <c r="P78" t="str">
        <f>LEFT($C78,3)</f>
        <v>GCJ</v>
      </c>
      <c r="Q78" t="str">
        <f>N78&amp;"/"&amp;K78&amp;"/X7R"</f>
        <v>100nF/50V/X7R</v>
      </c>
      <c r="R78" t="str">
        <f>"Ceramic, " &amp; N78 &amp;", " &amp; L78&amp;", " &amp; K78&amp;", X7R, " &amp; J78&amp;", " &amp; H78&amp;" (" &amp; I78 &amp; ")," &amp; "RoHS, Automotive"</f>
        <v>Ceramic, 100nF, ±10%, 50V, X7R, –55 to 125°C, 0603 (1608),RoHS, Automotive</v>
      </c>
      <c r="S78" t="str">
        <f>"gen_C_ceramic_"&amp;M78&amp;"_X7R"&amp;"_"&amp;H78</f>
        <v>gen_C_ceramic_100n_X7R_0603</v>
      </c>
      <c r="T78" t="s">
        <v>5</v>
      </c>
    </row>
    <row r="79" spans="1:20" x14ac:dyDescent="0.25">
      <c r="A79">
        <f>VLOOKUP(Table6[[#This Row],[designator]],Table5[#All],2,FALSE)</f>
        <v>78</v>
      </c>
      <c r="B79" t="s">
        <v>90</v>
      </c>
      <c r="C79" t="s">
        <v>135</v>
      </c>
      <c r="D79" t="str">
        <f>RIGHT(LEFT(C79,8),2)</f>
        <v>R7</v>
      </c>
      <c r="E79" t="str">
        <f>RIGHT(LEFT($C79,5),2)</f>
        <v>18</v>
      </c>
      <c r="F79" t="str">
        <f>RIGHT(LEFT($C79,6),1)</f>
        <v>8</v>
      </c>
      <c r="G79" t="str">
        <f>VLOOKUP(F79,Table2[],2,FALSE)</f>
        <v>0.8mm</v>
      </c>
      <c r="H79" t="str">
        <f>VLOOKUP($E79,Table1[],2,FALSE)</f>
        <v>0603</v>
      </c>
      <c r="I79" t="str">
        <f>VLOOKUP($E79,Table1[],3,FALSE)</f>
        <v>1608</v>
      </c>
      <c r="J79" t="s">
        <v>142</v>
      </c>
      <c r="K79" t="str">
        <f>VLOOKUP(RIGHT(LEFT($C79,10),2),Table3[],2,FALSE)</f>
        <v>50V</v>
      </c>
      <c r="L79" t="str">
        <f>VLOOKUP(RIGHT(LEFT($C79,14),1),Table4[],2,FALSE)</f>
        <v>±10%</v>
      </c>
      <c r="M79" t="s">
        <v>262</v>
      </c>
      <c r="N79" t="s">
        <v>206</v>
      </c>
      <c r="O79" t="str">
        <f>N79&amp;" " &amp; K79</f>
        <v>100nF 50V</v>
      </c>
      <c r="P79" t="str">
        <f>LEFT($C79,3)</f>
        <v>GCJ</v>
      </c>
      <c r="Q79" t="str">
        <f>N79&amp;"/"&amp;K79&amp;"/X7R"</f>
        <v>100nF/50V/X7R</v>
      </c>
      <c r="R79" t="str">
        <f>"Ceramic, " &amp; N79 &amp;", " &amp; L79&amp;", " &amp; K79&amp;", X7R, " &amp; J79&amp;", " &amp; H79&amp;" (" &amp; I79 &amp; ")," &amp; "RoHS, Automotive"</f>
        <v>Ceramic, 100nF, ±10%, 50V, X7R, –55 to 125°C, 0603 (1608),RoHS, Automotive</v>
      </c>
      <c r="S79" t="str">
        <f>"gen_C_ceramic_"&amp;M79&amp;"_X7R"&amp;"_"&amp;H79</f>
        <v>gen_C_ceramic_100n_X7R_0603</v>
      </c>
      <c r="T79" t="s">
        <v>5</v>
      </c>
    </row>
    <row r="80" spans="1:20" x14ac:dyDescent="0.25">
      <c r="A80">
        <f>VLOOKUP(Table6[[#This Row],[designator]],Table5[#All],2,FALSE)</f>
        <v>79</v>
      </c>
      <c r="B80" t="s">
        <v>91</v>
      </c>
      <c r="C80" t="s">
        <v>135</v>
      </c>
      <c r="D80" t="str">
        <f>RIGHT(LEFT(C80,8),2)</f>
        <v>R7</v>
      </c>
      <c r="E80" t="str">
        <f>RIGHT(LEFT($C80,5),2)</f>
        <v>18</v>
      </c>
      <c r="F80" t="str">
        <f>RIGHT(LEFT($C80,6),1)</f>
        <v>8</v>
      </c>
      <c r="G80" t="str">
        <f>VLOOKUP(F80,Table2[],2,FALSE)</f>
        <v>0.8mm</v>
      </c>
      <c r="H80" t="str">
        <f>VLOOKUP($E80,Table1[],2,FALSE)</f>
        <v>0603</v>
      </c>
      <c r="I80" t="str">
        <f>VLOOKUP($E80,Table1[],3,FALSE)</f>
        <v>1608</v>
      </c>
      <c r="J80" t="s">
        <v>142</v>
      </c>
      <c r="K80" t="str">
        <f>VLOOKUP(RIGHT(LEFT($C80,10),2),Table3[],2,FALSE)</f>
        <v>50V</v>
      </c>
      <c r="L80" t="str">
        <f>VLOOKUP(RIGHT(LEFT($C80,14),1),Table4[],2,FALSE)</f>
        <v>±10%</v>
      </c>
      <c r="M80" t="s">
        <v>262</v>
      </c>
      <c r="N80" t="s">
        <v>206</v>
      </c>
      <c r="O80" t="str">
        <f>N80&amp;" " &amp; K80</f>
        <v>100nF 50V</v>
      </c>
      <c r="P80" t="str">
        <f>LEFT($C80,3)</f>
        <v>GCJ</v>
      </c>
      <c r="Q80" t="str">
        <f>N80&amp;"/"&amp;K80&amp;"/X7R"</f>
        <v>100nF/50V/X7R</v>
      </c>
      <c r="R80" t="str">
        <f>"Ceramic, " &amp; N80 &amp;", " &amp; L80&amp;", " &amp; K80&amp;", X7R, " &amp; J80&amp;", " &amp; H80&amp;" (" &amp; I80 &amp; ")," &amp; "RoHS, Automotive"</f>
        <v>Ceramic, 100nF, ±10%, 50V, X7R, –55 to 125°C, 0603 (1608),RoHS, Automotive</v>
      </c>
      <c r="S80" t="str">
        <f>"gen_C_ceramic_"&amp;M80&amp;"_X7R"&amp;"_"&amp;H80</f>
        <v>gen_C_ceramic_100n_X7R_0603</v>
      </c>
      <c r="T80" t="s">
        <v>5</v>
      </c>
    </row>
    <row r="81" spans="1:20" x14ac:dyDescent="0.25">
      <c r="A81">
        <f>VLOOKUP(Table6[[#This Row],[designator]],Table5[#All],2,FALSE)</f>
        <v>80</v>
      </c>
      <c r="B81" t="s">
        <v>96</v>
      </c>
      <c r="C81" t="s">
        <v>137</v>
      </c>
      <c r="D81" t="str">
        <f>RIGHT(LEFT(C81,8),2)</f>
        <v>R7</v>
      </c>
      <c r="E81" t="str">
        <f>RIGHT(LEFT($C81,5),2)</f>
        <v>15</v>
      </c>
      <c r="F81" t="str">
        <f>RIGHT(LEFT($C81,6),1)</f>
        <v>5</v>
      </c>
      <c r="G81" t="str">
        <f>VLOOKUP(F81,Table2[],2,FALSE)</f>
        <v>0.5mm</v>
      </c>
      <c r="H81" t="str">
        <f>VLOOKUP($E81,Table1[],2,FALSE)</f>
        <v>0402</v>
      </c>
      <c r="I81" t="str">
        <f>VLOOKUP($E81,Table1[],3,FALSE)</f>
        <v>1005</v>
      </c>
      <c r="J81" t="s">
        <v>142</v>
      </c>
      <c r="K81" t="str">
        <f>VLOOKUP(RIGHT(LEFT($C81,10),2),Table3[],2,FALSE)</f>
        <v>50V</v>
      </c>
      <c r="L81" t="str">
        <f>VLOOKUP(RIGHT(LEFT($C81,14),1),Table4[],2,FALSE)</f>
        <v>±10%</v>
      </c>
      <c r="M81" t="s">
        <v>262</v>
      </c>
      <c r="N81" t="s">
        <v>206</v>
      </c>
      <c r="O81" t="str">
        <f>N81&amp;" " &amp; K81</f>
        <v>100nF 50V</v>
      </c>
      <c r="P81" t="str">
        <f>LEFT($C81,3)</f>
        <v>GCM</v>
      </c>
      <c r="Q81" t="str">
        <f>N81&amp;"/"&amp;K81&amp;"/X7R"</f>
        <v>100nF/50V/X7R</v>
      </c>
      <c r="R81" t="str">
        <f>"Ceramic, " &amp; N81 &amp;", " &amp; L81&amp;", " &amp; K81&amp;", X7R, " &amp; J81&amp;", " &amp; H81&amp;" (" &amp; I81 &amp; ")," &amp; "RoHS, Automotive"</f>
        <v>Ceramic, 100nF, ±10%, 50V, X7R, –55 to 125°C, 0402 (1005),RoHS, Automotive</v>
      </c>
      <c r="S81" t="str">
        <f>"gen_C_ceramic_"&amp;M81&amp;"_X7R"&amp;"_"&amp;H81</f>
        <v>gen_C_ceramic_100n_X7R_0402</v>
      </c>
      <c r="T81" t="s">
        <v>6</v>
      </c>
    </row>
    <row r="82" spans="1:20" x14ac:dyDescent="0.25">
      <c r="A82">
        <f>VLOOKUP(Table6[[#This Row],[designator]],Table5[#All],2,FALSE)</f>
        <v>81</v>
      </c>
      <c r="B82" t="s">
        <v>97</v>
      </c>
      <c r="C82" t="s">
        <v>137</v>
      </c>
      <c r="D82" t="str">
        <f>RIGHT(LEFT(C82,8),2)</f>
        <v>R7</v>
      </c>
      <c r="E82" t="str">
        <f>RIGHT(LEFT($C82,5),2)</f>
        <v>15</v>
      </c>
      <c r="F82" t="str">
        <f>RIGHT(LEFT($C82,6),1)</f>
        <v>5</v>
      </c>
      <c r="G82" t="str">
        <f>VLOOKUP(F82,Table2[],2,FALSE)</f>
        <v>0.5mm</v>
      </c>
      <c r="H82" t="str">
        <f>VLOOKUP($E82,Table1[],2,FALSE)</f>
        <v>0402</v>
      </c>
      <c r="I82" t="str">
        <f>VLOOKUP($E82,Table1[],3,FALSE)</f>
        <v>1005</v>
      </c>
      <c r="J82" t="s">
        <v>142</v>
      </c>
      <c r="K82" t="str">
        <f>VLOOKUP(RIGHT(LEFT($C82,10),2),Table3[],2,FALSE)</f>
        <v>50V</v>
      </c>
      <c r="L82" t="str">
        <f>VLOOKUP(RIGHT(LEFT($C82,14),1),Table4[],2,FALSE)</f>
        <v>±10%</v>
      </c>
      <c r="M82" t="s">
        <v>262</v>
      </c>
      <c r="N82" t="s">
        <v>206</v>
      </c>
      <c r="O82" t="str">
        <f>N82&amp;" " &amp; K82</f>
        <v>100nF 50V</v>
      </c>
      <c r="P82" t="str">
        <f>LEFT($C82,3)</f>
        <v>GCM</v>
      </c>
      <c r="Q82" t="str">
        <f>N82&amp;"/"&amp;K82&amp;"/X7R"</f>
        <v>100nF/50V/X7R</v>
      </c>
      <c r="R82" t="str">
        <f>"Ceramic, " &amp; N82 &amp;", " &amp; L82&amp;", " &amp; K82&amp;", X7R, " &amp; J82&amp;", " &amp; H82&amp;" (" &amp; I82 &amp; ")," &amp; "RoHS, Automotive"</f>
        <v>Ceramic, 100nF, ±10%, 50V, X7R, –55 to 125°C, 0402 (1005),RoHS, Automotive</v>
      </c>
      <c r="S82" t="str">
        <f>"gen_C_ceramic_"&amp;M82&amp;"_X7R"&amp;"_"&amp;H82</f>
        <v>gen_C_ceramic_100n_X7R_0402</v>
      </c>
      <c r="T82" t="s">
        <v>6</v>
      </c>
    </row>
    <row r="83" spans="1:20" x14ac:dyDescent="0.25">
      <c r="A83">
        <f>VLOOKUP(Table6[[#This Row],[designator]],Table5[#All],2,FALSE)</f>
        <v>82</v>
      </c>
      <c r="B83" t="s">
        <v>98</v>
      </c>
      <c r="C83" t="s">
        <v>137</v>
      </c>
      <c r="D83" t="str">
        <f>RIGHT(LEFT(C83,8),2)</f>
        <v>R7</v>
      </c>
      <c r="E83" t="str">
        <f>RIGHT(LEFT($C83,5),2)</f>
        <v>15</v>
      </c>
      <c r="F83" t="str">
        <f>RIGHT(LEFT($C83,6),1)</f>
        <v>5</v>
      </c>
      <c r="G83" t="str">
        <f>VLOOKUP(F83,Table2[],2,FALSE)</f>
        <v>0.5mm</v>
      </c>
      <c r="H83" t="str">
        <f>VLOOKUP($E83,Table1[],2,FALSE)</f>
        <v>0402</v>
      </c>
      <c r="I83" t="str">
        <f>VLOOKUP($E83,Table1[],3,FALSE)</f>
        <v>1005</v>
      </c>
      <c r="J83" t="s">
        <v>142</v>
      </c>
      <c r="K83" t="str">
        <f>VLOOKUP(RIGHT(LEFT($C83,10),2),Table3[],2,FALSE)</f>
        <v>50V</v>
      </c>
      <c r="L83" t="str">
        <f>VLOOKUP(RIGHT(LEFT($C83,14),1),Table4[],2,FALSE)</f>
        <v>±10%</v>
      </c>
      <c r="M83" t="s">
        <v>262</v>
      </c>
      <c r="N83" t="s">
        <v>206</v>
      </c>
      <c r="O83" t="str">
        <f>N83&amp;" " &amp; K83</f>
        <v>100nF 50V</v>
      </c>
      <c r="P83" t="str">
        <f>LEFT($C83,3)</f>
        <v>GCM</v>
      </c>
      <c r="Q83" t="str">
        <f>N83&amp;"/"&amp;K83&amp;"/X7R"</f>
        <v>100nF/50V/X7R</v>
      </c>
      <c r="R83" t="str">
        <f>"Ceramic, " &amp; N83 &amp;", " &amp; L83&amp;", " &amp; K83&amp;", X7R, " &amp; J83&amp;", " &amp; H83&amp;" (" &amp; I83 &amp; ")," &amp; "RoHS, Automotive"</f>
        <v>Ceramic, 100nF, ±10%, 50V, X7R, –55 to 125°C, 0402 (1005),RoHS, Automotive</v>
      </c>
      <c r="S83" t="str">
        <f>"gen_C_ceramic_"&amp;M83&amp;"_X7R"&amp;"_"&amp;H83</f>
        <v>gen_C_ceramic_100n_X7R_0402</v>
      </c>
      <c r="T83" t="s">
        <v>6</v>
      </c>
    </row>
    <row r="84" spans="1:20" x14ac:dyDescent="0.25">
      <c r="A84">
        <f>VLOOKUP(Table6[[#This Row],[designator]],Table5[#All],2,FALSE)</f>
        <v>83</v>
      </c>
      <c r="B84" t="s">
        <v>99</v>
      </c>
      <c r="C84" t="s">
        <v>137</v>
      </c>
      <c r="D84" t="str">
        <f>RIGHT(LEFT(C84,8),2)</f>
        <v>R7</v>
      </c>
      <c r="E84" t="str">
        <f>RIGHT(LEFT($C84,5),2)</f>
        <v>15</v>
      </c>
      <c r="F84" t="str">
        <f>RIGHT(LEFT($C84,6),1)</f>
        <v>5</v>
      </c>
      <c r="G84" t="str">
        <f>VLOOKUP(F84,Table2[],2,FALSE)</f>
        <v>0.5mm</v>
      </c>
      <c r="H84" t="str">
        <f>VLOOKUP($E84,Table1[],2,FALSE)</f>
        <v>0402</v>
      </c>
      <c r="I84" t="str">
        <f>VLOOKUP($E84,Table1[],3,FALSE)</f>
        <v>1005</v>
      </c>
      <c r="J84" t="s">
        <v>142</v>
      </c>
      <c r="K84" t="str">
        <f>VLOOKUP(RIGHT(LEFT($C84,10),2),Table3[],2,FALSE)</f>
        <v>50V</v>
      </c>
      <c r="L84" t="str">
        <f>VLOOKUP(RIGHT(LEFT($C84,14),1),Table4[],2,FALSE)</f>
        <v>±10%</v>
      </c>
      <c r="M84" t="s">
        <v>262</v>
      </c>
      <c r="N84" t="s">
        <v>206</v>
      </c>
      <c r="O84" t="str">
        <f>N84&amp;" " &amp; K84</f>
        <v>100nF 50V</v>
      </c>
      <c r="P84" t="str">
        <f>LEFT($C84,3)</f>
        <v>GCM</v>
      </c>
      <c r="Q84" t="str">
        <f>N84&amp;"/"&amp;K84&amp;"/X7R"</f>
        <v>100nF/50V/X7R</v>
      </c>
      <c r="R84" t="str">
        <f>"Ceramic, " &amp; N84 &amp;", " &amp; L84&amp;", " &amp; K84&amp;", X7R, " &amp; J84&amp;", " &amp; H84&amp;" (" &amp; I84 &amp; ")," &amp; "RoHS, Automotive"</f>
        <v>Ceramic, 100nF, ±10%, 50V, X7R, –55 to 125°C, 0402 (1005),RoHS, Automotive</v>
      </c>
      <c r="S84" t="str">
        <f>"gen_C_ceramic_"&amp;M84&amp;"_X7R"&amp;"_"&amp;H84</f>
        <v>gen_C_ceramic_100n_X7R_0402</v>
      </c>
      <c r="T84" t="s">
        <v>6</v>
      </c>
    </row>
    <row r="85" spans="1:20" x14ac:dyDescent="0.25">
      <c r="A85">
        <f>VLOOKUP(Table6[[#This Row],[designator]],Table5[#All],2,FALSE)</f>
        <v>84</v>
      </c>
      <c r="B85" t="s">
        <v>100</v>
      </c>
      <c r="C85" t="s">
        <v>137</v>
      </c>
      <c r="D85" t="str">
        <f>RIGHT(LEFT(C85,8),2)</f>
        <v>R7</v>
      </c>
      <c r="E85" t="str">
        <f>RIGHT(LEFT($C85,5),2)</f>
        <v>15</v>
      </c>
      <c r="F85" t="str">
        <f>RIGHT(LEFT($C85,6),1)</f>
        <v>5</v>
      </c>
      <c r="G85" t="str">
        <f>VLOOKUP(F85,Table2[],2,FALSE)</f>
        <v>0.5mm</v>
      </c>
      <c r="H85" t="str">
        <f>VLOOKUP($E85,Table1[],2,FALSE)</f>
        <v>0402</v>
      </c>
      <c r="I85" t="str">
        <f>VLOOKUP($E85,Table1[],3,FALSE)</f>
        <v>1005</v>
      </c>
      <c r="J85" t="s">
        <v>142</v>
      </c>
      <c r="K85" t="str">
        <f>VLOOKUP(RIGHT(LEFT($C85,10),2),Table3[],2,FALSE)</f>
        <v>50V</v>
      </c>
      <c r="L85" t="str">
        <f>VLOOKUP(RIGHT(LEFT($C85,14),1),Table4[],2,FALSE)</f>
        <v>±10%</v>
      </c>
      <c r="M85" t="s">
        <v>262</v>
      </c>
      <c r="N85" t="s">
        <v>206</v>
      </c>
      <c r="O85" t="str">
        <f>N85&amp;" " &amp; K85</f>
        <v>100nF 50V</v>
      </c>
      <c r="P85" t="str">
        <f>LEFT($C85,3)</f>
        <v>GCM</v>
      </c>
      <c r="Q85" t="str">
        <f>N85&amp;"/"&amp;K85&amp;"/X7R"</f>
        <v>100nF/50V/X7R</v>
      </c>
      <c r="R85" t="str">
        <f>"Ceramic, " &amp; N85 &amp;", " &amp; L85&amp;", " &amp; K85&amp;", X7R, " &amp; J85&amp;", " &amp; H85&amp;" (" &amp; I85 &amp; ")," &amp; "RoHS, Automotive"</f>
        <v>Ceramic, 100nF, ±10%, 50V, X7R, –55 to 125°C, 0402 (1005),RoHS, Automotive</v>
      </c>
      <c r="S85" t="str">
        <f>"gen_C_ceramic_"&amp;M85&amp;"_X7R"&amp;"_"&amp;H85</f>
        <v>gen_C_ceramic_100n_X7R_0402</v>
      </c>
      <c r="T85" t="s">
        <v>6</v>
      </c>
    </row>
    <row r="86" spans="1:20" x14ac:dyDescent="0.25">
      <c r="A86">
        <f>VLOOKUP(Table6[[#This Row],[designator]],Table5[#All],2,FALSE)</f>
        <v>85</v>
      </c>
      <c r="B86" t="s">
        <v>101</v>
      </c>
      <c r="C86" t="s">
        <v>137</v>
      </c>
      <c r="D86" t="str">
        <f>RIGHT(LEFT(C86,8),2)</f>
        <v>R7</v>
      </c>
      <c r="E86" t="str">
        <f>RIGHT(LEFT($C86,5),2)</f>
        <v>15</v>
      </c>
      <c r="F86" t="str">
        <f>RIGHT(LEFT($C86,6),1)</f>
        <v>5</v>
      </c>
      <c r="G86" t="str">
        <f>VLOOKUP(F86,Table2[],2,FALSE)</f>
        <v>0.5mm</v>
      </c>
      <c r="H86" t="str">
        <f>VLOOKUP($E86,Table1[],2,FALSE)</f>
        <v>0402</v>
      </c>
      <c r="I86" t="str">
        <f>VLOOKUP($E86,Table1[],3,FALSE)</f>
        <v>1005</v>
      </c>
      <c r="J86" t="s">
        <v>142</v>
      </c>
      <c r="K86" t="str">
        <f>VLOOKUP(RIGHT(LEFT($C86,10),2),Table3[],2,FALSE)</f>
        <v>50V</v>
      </c>
      <c r="L86" t="str">
        <f>VLOOKUP(RIGHT(LEFT($C86,14),1),Table4[],2,FALSE)</f>
        <v>±10%</v>
      </c>
      <c r="M86" t="s">
        <v>262</v>
      </c>
      <c r="N86" t="s">
        <v>206</v>
      </c>
      <c r="O86" t="str">
        <f>N86&amp;" " &amp; K86</f>
        <v>100nF 50V</v>
      </c>
      <c r="P86" t="str">
        <f>LEFT($C86,3)</f>
        <v>GCM</v>
      </c>
      <c r="Q86" t="str">
        <f>N86&amp;"/"&amp;K86&amp;"/X7R"</f>
        <v>100nF/50V/X7R</v>
      </c>
      <c r="R86" t="str">
        <f>"Ceramic, " &amp; N86 &amp;", " &amp; L86&amp;", " &amp; K86&amp;", X7R, " &amp; J86&amp;", " &amp; H86&amp;" (" &amp; I86 &amp; ")," &amp; "RoHS, Automotive"</f>
        <v>Ceramic, 100nF, ±10%, 50V, X7R, –55 to 125°C, 0402 (1005),RoHS, Automotive</v>
      </c>
      <c r="S86" t="str">
        <f>"gen_C_ceramic_"&amp;M86&amp;"_X7R"&amp;"_"&amp;H86</f>
        <v>gen_C_ceramic_100n_X7R_0402</v>
      </c>
      <c r="T86" t="s">
        <v>6</v>
      </c>
    </row>
    <row r="87" spans="1:20" x14ac:dyDescent="0.25">
      <c r="A87">
        <f>VLOOKUP(Table6[[#This Row],[designator]],Table5[#All],2,FALSE)</f>
        <v>86</v>
      </c>
      <c r="B87" t="s">
        <v>102</v>
      </c>
      <c r="C87" t="s">
        <v>137</v>
      </c>
      <c r="D87" t="str">
        <f>RIGHT(LEFT(C87,8),2)</f>
        <v>R7</v>
      </c>
      <c r="E87" t="str">
        <f>RIGHT(LEFT($C87,5),2)</f>
        <v>15</v>
      </c>
      <c r="F87" t="str">
        <f>RIGHT(LEFT($C87,6),1)</f>
        <v>5</v>
      </c>
      <c r="G87" t="str">
        <f>VLOOKUP(F87,Table2[],2,FALSE)</f>
        <v>0.5mm</v>
      </c>
      <c r="H87" t="str">
        <f>VLOOKUP($E87,Table1[],2,FALSE)</f>
        <v>0402</v>
      </c>
      <c r="I87" t="str">
        <f>VLOOKUP($E87,Table1[],3,FALSE)</f>
        <v>1005</v>
      </c>
      <c r="J87" t="s">
        <v>142</v>
      </c>
      <c r="K87" t="str">
        <f>VLOOKUP(RIGHT(LEFT($C87,10),2),Table3[],2,FALSE)</f>
        <v>50V</v>
      </c>
      <c r="L87" t="str">
        <f>VLOOKUP(RIGHT(LEFT($C87,14),1),Table4[],2,FALSE)</f>
        <v>±10%</v>
      </c>
      <c r="M87" t="s">
        <v>262</v>
      </c>
      <c r="N87" t="s">
        <v>206</v>
      </c>
      <c r="O87" t="str">
        <f>N87&amp;" " &amp; K87</f>
        <v>100nF 50V</v>
      </c>
      <c r="P87" t="str">
        <f>LEFT($C87,3)</f>
        <v>GCM</v>
      </c>
      <c r="Q87" t="str">
        <f>N87&amp;"/"&amp;K87&amp;"/X7R"</f>
        <v>100nF/50V/X7R</v>
      </c>
      <c r="R87" t="str">
        <f>"Ceramic, " &amp; N87 &amp;", " &amp; L87&amp;", " &amp; K87&amp;", X7R, " &amp; J87&amp;", " &amp; H87&amp;" (" &amp; I87 &amp; ")," &amp; "RoHS, Automotive"</f>
        <v>Ceramic, 100nF, ±10%, 50V, X7R, –55 to 125°C, 0402 (1005),RoHS, Automotive</v>
      </c>
      <c r="S87" t="str">
        <f>"gen_C_ceramic_"&amp;M87&amp;"_X7R"&amp;"_"&amp;H87</f>
        <v>gen_C_ceramic_100n_X7R_0402</v>
      </c>
      <c r="T87" t="s">
        <v>6</v>
      </c>
    </row>
    <row r="88" spans="1:20" x14ac:dyDescent="0.25">
      <c r="A88">
        <f>VLOOKUP(Table6[[#This Row],[designator]],Table5[#All],2,FALSE)</f>
        <v>87</v>
      </c>
      <c r="B88" t="s">
        <v>103</v>
      </c>
      <c r="C88" t="s">
        <v>137</v>
      </c>
      <c r="D88" t="str">
        <f>RIGHT(LEFT(C88,8),2)</f>
        <v>R7</v>
      </c>
      <c r="E88" t="str">
        <f>RIGHT(LEFT($C88,5),2)</f>
        <v>15</v>
      </c>
      <c r="F88" t="str">
        <f>RIGHT(LEFT($C88,6),1)</f>
        <v>5</v>
      </c>
      <c r="G88" t="str">
        <f>VLOOKUP(F88,Table2[],2,FALSE)</f>
        <v>0.5mm</v>
      </c>
      <c r="H88" t="str">
        <f>VLOOKUP($E88,Table1[],2,FALSE)</f>
        <v>0402</v>
      </c>
      <c r="I88" t="str">
        <f>VLOOKUP($E88,Table1[],3,FALSE)</f>
        <v>1005</v>
      </c>
      <c r="J88" t="s">
        <v>142</v>
      </c>
      <c r="K88" t="str">
        <f>VLOOKUP(RIGHT(LEFT($C88,10),2),Table3[],2,FALSE)</f>
        <v>50V</v>
      </c>
      <c r="L88" t="str">
        <f>VLOOKUP(RIGHT(LEFT($C88,14),1),Table4[],2,FALSE)</f>
        <v>±10%</v>
      </c>
      <c r="M88" t="s">
        <v>262</v>
      </c>
      <c r="N88" t="s">
        <v>206</v>
      </c>
      <c r="O88" t="str">
        <f>N88&amp;" " &amp; K88</f>
        <v>100nF 50V</v>
      </c>
      <c r="P88" t="str">
        <f>LEFT($C88,3)</f>
        <v>GCM</v>
      </c>
      <c r="Q88" t="str">
        <f>N88&amp;"/"&amp;K88&amp;"/X7R"</f>
        <v>100nF/50V/X7R</v>
      </c>
      <c r="R88" t="str">
        <f>"Ceramic, " &amp; N88 &amp;", " &amp; L88&amp;", " &amp; K88&amp;", X7R, " &amp; J88&amp;", " &amp; H88&amp;" (" &amp; I88 &amp; ")," &amp; "RoHS, Automotive"</f>
        <v>Ceramic, 100nF, ±10%, 50V, X7R, –55 to 125°C, 0402 (1005),RoHS, Automotive</v>
      </c>
      <c r="S88" t="str">
        <f>"gen_C_ceramic_"&amp;M88&amp;"_X7R"&amp;"_"&amp;H88</f>
        <v>gen_C_ceramic_100n_X7R_0402</v>
      </c>
      <c r="T88" t="s">
        <v>6</v>
      </c>
    </row>
    <row r="89" spans="1:20" x14ac:dyDescent="0.25">
      <c r="A89">
        <f>VLOOKUP(Table6[[#This Row],[designator]],Table5[#All],2,FALSE)</f>
        <v>88</v>
      </c>
      <c r="B89" t="s">
        <v>104</v>
      </c>
      <c r="C89" t="s">
        <v>137</v>
      </c>
      <c r="D89" t="str">
        <f>RIGHT(LEFT(C89,8),2)</f>
        <v>R7</v>
      </c>
      <c r="E89" t="str">
        <f>RIGHT(LEFT($C89,5),2)</f>
        <v>15</v>
      </c>
      <c r="F89" t="str">
        <f>RIGHT(LEFT($C89,6),1)</f>
        <v>5</v>
      </c>
      <c r="G89" t="str">
        <f>VLOOKUP(F89,Table2[],2,FALSE)</f>
        <v>0.5mm</v>
      </c>
      <c r="H89" t="str">
        <f>VLOOKUP($E89,Table1[],2,FALSE)</f>
        <v>0402</v>
      </c>
      <c r="I89" t="str">
        <f>VLOOKUP($E89,Table1[],3,FALSE)</f>
        <v>1005</v>
      </c>
      <c r="J89" t="s">
        <v>142</v>
      </c>
      <c r="K89" t="str">
        <f>VLOOKUP(RIGHT(LEFT($C89,10),2),Table3[],2,FALSE)</f>
        <v>50V</v>
      </c>
      <c r="L89" t="str">
        <f>VLOOKUP(RIGHT(LEFT($C89,14),1),Table4[],2,FALSE)</f>
        <v>±10%</v>
      </c>
      <c r="M89" t="s">
        <v>262</v>
      </c>
      <c r="N89" t="s">
        <v>206</v>
      </c>
      <c r="O89" t="str">
        <f>N89&amp;" " &amp; K89</f>
        <v>100nF 50V</v>
      </c>
      <c r="P89" t="str">
        <f>LEFT($C89,3)</f>
        <v>GCM</v>
      </c>
      <c r="Q89" t="str">
        <f>N89&amp;"/"&amp;K89&amp;"/X7R"</f>
        <v>100nF/50V/X7R</v>
      </c>
      <c r="R89" t="str">
        <f>"Ceramic, " &amp; N89 &amp;", " &amp; L89&amp;", " &amp; K89&amp;", X7R, " &amp; J89&amp;", " &amp; H89&amp;" (" &amp; I89 &amp; ")," &amp; "RoHS, Automotive"</f>
        <v>Ceramic, 100nF, ±10%, 50V, X7R, –55 to 125°C, 0402 (1005),RoHS, Automotive</v>
      </c>
      <c r="S89" t="str">
        <f>"gen_C_ceramic_"&amp;M89&amp;"_X7R"&amp;"_"&amp;H89</f>
        <v>gen_C_ceramic_100n_X7R_0402</v>
      </c>
      <c r="T89" t="s">
        <v>6</v>
      </c>
    </row>
    <row r="90" spans="1:20" x14ac:dyDescent="0.25">
      <c r="A90">
        <f>VLOOKUP(Table6[[#This Row],[designator]],Table5[#All],2,FALSE)</f>
        <v>89</v>
      </c>
      <c r="B90" t="s">
        <v>105</v>
      </c>
      <c r="C90" t="s">
        <v>137</v>
      </c>
      <c r="D90" t="str">
        <f>RIGHT(LEFT(C90,8),2)</f>
        <v>R7</v>
      </c>
      <c r="E90" t="str">
        <f>RIGHT(LEFT($C90,5),2)</f>
        <v>15</v>
      </c>
      <c r="F90" t="str">
        <f>RIGHT(LEFT($C90,6),1)</f>
        <v>5</v>
      </c>
      <c r="G90" t="str">
        <f>VLOOKUP(F90,Table2[],2,FALSE)</f>
        <v>0.5mm</v>
      </c>
      <c r="H90" t="str">
        <f>VLOOKUP($E90,Table1[],2,FALSE)</f>
        <v>0402</v>
      </c>
      <c r="I90" t="str">
        <f>VLOOKUP($E90,Table1[],3,FALSE)</f>
        <v>1005</v>
      </c>
      <c r="J90" t="s">
        <v>142</v>
      </c>
      <c r="K90" t="str">
        <f>VLOOKUP(RIGHT(LEFT($C90,10),2),Table3[],2,FALSE)</f>
        <v>50V</v>
      </c>
      <c r="L90" t="str">
        <f>VLOOKUP(RIGHT(LEFT($C90,14),1),Table4[],2,FALSE)</f>
        <v>±10%</v>
      </c>
      <c r="M90" t="s">
        <v>262</v>
      </c>
      <c r="N90" t="s">
        <v>206</v>
      </c>
      <c r="O90" t="str">
        <f>N90&amp;" " &amp; K90</f>
        <v>100nF 50V</v>
      </c>
      <c r="P90" t="str">
        <f>LEFT($C90,3)</f>
        <v>GCM</v>
      </c>
      <c r="Q90" t="str">
        <f>N90&amp;"/"&amp;K90&amp;"/X7R"</f>
        <v>100nF/50V/X7R</v>
      </c>
      <c r="R90" t="str">
        <f>"Ceramic, " &amp; N90 &amp;", " &amp; L90&amp;", " &amp; K90&amp;", X7R, " &amp; J90&amp;", " &amp; H90&amp;" (" &amp; I90 &amp; ")," &amp; "RoHS, Automotive"</f>
        <v>Ceramic, 100nF, ±10%, 50V, X7R, –55 to 125°C, 0402 (1005),RoHS, Automotive</v>
      </c>
      <c r="S90" t="str">
        <f>"gen_C_ceramic_"&amp;M90&amp;"_X7R"&amp;"_"&amp;H90</f>
        <v>gen_C_ceramic_100n_X7R_0402</v>
      </c>
      <c r="T90" t="s">
        <v>6</v>
      </c>
    </row>
    <row r="91" spans="1:20" x14ac:dyDescent="0.25">
      <c r="A91">
        <f>VLOOKUP(Table6[[#This Row],[designator]],Table5[#All],2,FALSE)</f>
        <v>90</v>
      </c>
      <c r="B91" t="s">
        <v>106</v>
      </c>
      <c r="C91" t="s">
        <v>137</v>
      </c>
      <c r="D91" t="str">
        <f>RIGHT(LEFT(C91,8),2)</f>
        <v>R7</v>
      </c>
      <c r="E91" t="str">
        <f>RIGHT(LEFT($C91,5),2)</f>
        <v>15</v>
      </c>
      <c r="F91" t="str">
        <f>RIGHT(LEFT($C91,6),1)</f>
        <v>5</v>
      </c>
      <c r="G91" t="str">
        <f>VLOOKUP(F91,Table2[],2,FALSE)</f>
        <v>0.5mm</v>
      </c>
      <c r="H91" t="str">
        <f>VLOOKUP($E91,Table1[],2,FALSE)</f>
        <v>0402</v>
      </c>
      <c r="I91" t="str">
        <f>VLOOKUP($E91,Table1[],3,FALSE)</f>
        <v>1005</v>
      </c>
      <c r="J91" t="s">
        <v>142</v>
      </c>
      <c r="K91" t="str">
        <f>VLOOKUP(RIGHT(LEFT($C91,10),2),Table3[],2,FALSE)</f>
        <v>50V</v>
      </c>
      <c r="L91" t="str">
        <f>VLOOKUP(RIGHT(LEFT($C91,14),1),Table4[],2,FALSE)</f>
        <v>±10%</v>
      </c>
      <c r="M91" t="s">
        <v>262</v>
      </c>
      <c r="N91" t="s">
        <v>206</v>
      </c>
      <c r="O91" t="str">
        <f>N91&amp;" " &amp; K91</f>
        <v>100nF 50V</v>
      </c>
      <c r="P91" t="str">
        <f>LEFT($C91,3)</f>
        <v>GCM</v>
      </c>
      <c r="Q91" t="str">
        <f>N91&amp;"/"&amp;K91&amp;"/X7R"</f>
        <v>100nF/50V/X7R</v>
      </c>
      <c r="R91" t="str">
        <f>"Ceramic, " &amp; N91 &amp;", " &amp; L91&amp;", " &amp; K91&amp;", X7R, " &amp; J91&amp;", " &amp; H91&amp;" (" &amp; I91 &amp; ")," &amp; "RoHS, Automotive"</f>
        <v>Ceramic, 100nF, ±10%, 50V, X7R, –55 to 125°C, 0402 (1005),RoHS, Automotive</v>
      </c>
      <c r="S91" t="str">
        <f>"gen_C_ceramic_"&amp;M91&amp;"_X7R"&amp;"_"&amp;H91</f>
        <v>gen_C_ceramic_100n_X7R_0402</v>
      </c>
      <c r="T91" t="s">
        <v>6</v>
      </c>
    </row>
    <row r="92" spans="1:20" x14ac:dyDescent="0.25">
      <c r="A92">
        <f>VLOOKUP(Table6[[#This Row],[designator]],Table5[#All],2,FALSE)</f>
        <v>91</v>
      </c>
      <c r="B92" t="s">
        <v>107</v>
      </c>
      <c r="C92" t="s">
        <v>137</v>
      </c>
      <c r="D92" t="str">
        <f>RIGHT(LEFT(C92,8),2)</f>
        <v>R7</v>
      </c>
      <c r="E92" t="str">
        <f>RIGHT(LEFT($C92,5),2)</f>
        <v>15</v>
      </c>
      <c r="F92" t="str">
        <f>RIGHT(LEFT($C92,6),1)</f>
        <v>5</v>
      </c>
      <c r="G92" t="str">
        <f>VLOOKUP(F92,Table2[],2,FALSE)</f>
        <v>0.5mm</v>
      </c>
      <c r="H92" t="str">
        <f>VLOOKUP($E92,Table1[],2,FALSE)</f>
        <v>0402</v>
      </c>
      <c r="I92" t="str">
        <f>VLOOKUP($E92,Table1[],3,FALSE)</f>
        <v>1005</v>
      </c>
      <c r="J92" t="s">
        <v>142</v>
      </c>
      <c r="K92" t="str">
        <f>VLOOKUP(RIGHT(LEFT($C92,10),2),Table3[],2,FALSE)</f>
        <v>50V</v>
      </c>
      <c r="L92" t="str">
        <f>VLOOKUP(RIGHT(LEFT($C92,14),1),Table4[],2,FALSE)</f>
        <v>±10%</v>
      </c>
      <c r="M92" t="s">
        <v>262</v>
      </c>
      <c r="N92" t="s">
        <v>206</v>
      </c>
      <c r="O92" t="str">
        <f>N92&amp;" " &amp; K92</f>
        <v>100nF 50V</v>
      </c>
      <c r="P92" t="str">
        <f>LEFT($C92,3)</f>
        <v>GCM</v>
      </c>
      <c r="Q92" t="str">
        <f>N92&amp;"/"&amp;K92&amp;"/X7R"</f>
        <v>100nF/50V/X7R</v>
      </c>
      <c r="R92" t="str">
        <f>"Ceramic, " &amp; N92 &amp;", " &amp; L92&amp;", " &amp; K92&amp;", X7R, " &amp; J92&amp;", " &amp; H92&amp;" (" &amp; I92 &amp; ")," &amp; "RoHS, Automotive"</f>
        <v>Ceramic, 100nF, ±10%, 50V, X7R, –55 to 125°C, 0402 (1005),RoHS, Automotive</v>
      </c>
      <c r="S92" t="str">
        <f>"gen_C_ceramic_"&amp;M92&amp;"_X7R"&amp;"_"&amp;H92</f>
        <v>gen_C_ceramic_100n_X7R_0402</v>
      </c>
      <c r="T92" t="s">
        <v>6</v>
      </c>
    </row>
    <row r="93" spans="1:20" x14ac:dyDescent="0.25">
      <c r="A93">
        <f>VLOOKUP(Table6[[#This Row],[designator]],Table5[#All],2,FALSE)</f>
        <v>92</v>
      </c>
      <c r="B93" t="s">
        <v>108</v>
      </c>
      <c r="C93" t="s">
        <v>137</v>
      </c>
      <c r="D93" t="str">
        <f>RIGHT(LEFT(C93,8),2)</f>
        <v>R7</v>
      </c>
      <c r="E93" t="str">
        <f>RIGHT(LEFT($C93,5),2)</f>
        <v>15</v>
      </c>
      <c r="F93" t="str">
        <f>RIGHT(LEFT($C93,6),1)</f>
        <v>5</v>
      </c>
      <c r="G93" t="str">
        <f>VLOOKUP(F93,Table2[],2,FALSE)</f>
        <v>0.5mm</v>
      </c>
      <c r="H93" t="str">
        <f>VLOOKUP($E93,Table1[],2,FALSE)</f>
        <v>0402</v>
      </c>
      <c r="I93" t="str">
        <f>VLOOKUP($E93,Table1[],3,FALSE)</f>
        <v>1005</v>
      </c>
      <c r="J93" t="s">
        <v>142</v>
      </c>
      <c r="K93" t="str">
        <f>VLOOKUP(RIGHT(LEFT($C93,10),2),Table3[],2,FALSE)</f>
        <v>50V</v>
      </c>
      <c r="L93" t="str">
        <f>VLOOKUP(RIGHT(LEFT($C93,14),1),Table4[],2,FALSE)</f>
        <v>±10%</v>
      </c>
      <c r="M93" t="s">
        <v>262</v>
      </c>
      <c r="N93" t="s">
        <v>206</v>
      </c>
      <c r="O93" t="str">
        <f>N93&amp;" " &amp; K93</f>
        <v>100nF 50V</v>
      </c>
      <c r="P93" t="str">
        <f>LEFT($C93,3)</f>
        <v>GCM</v>
      </c>
      <c r="Q93" t="str">
        <f>N93&amp;"/"&amp;K93&amp;"/X7R"</f>
        <v>100nF/50V/X7R</v>
      </c>
      <c r="R93" t="str">
        <f>"Ceramic, " &amp; N93 &amp;", " &amp; L93&amp;", " &amp; K93&amp;", X7R, " &amp; J93&amp;", " &amp; H93&amp;" (" &amp; I93 &amp; ")," &amp; "RoHS, Automotive"</f>
        <v>Ceramic, 100nF, ±10%, 50V, X7R, –55 to 125°C, 0402 (1005),RoHS, Automotive</v>
      </c>
      <c r="S93" t="str">
        <f>"gen_C_ceramic_"&amp;M93&amp;"_X7R"&amp;"_"&amp;H93</f>
        <v>gen_C_ceramic_100n_X7R_0402</v>
      </c>
      <c r="T93" t="s">
        <v>6</v>
      </c>
    </row>
    <row r="94" spans="1:20" x14ac:dyDescent="0.25">
      <c r="A94">
        <f>VLOOKUP(Table6[[#This Row],[designator]],Table5[#All],2,FALSE)</f>
        <v>93</v>
      </c>
      <c r="B94" t="s">
        <v>109</v>
      </c>
      <c r="C94" t="s">
        <v>137</v>
      </c>
      <c r="D94" t="str">
        <f>RIGHT(LEFT(C94,8),2)</f>
        <v>R7</v>
      </c>
      <c r="E94" t="str">
        <f>RIGHT(LEFT($C94,5),2)</f>
        <v>15</v>
      </c>
      <c r="F94" t="str">
        <f>RIGHT(LEFT($C94,6),1)</f>
        <v>5</v>
      </c>
      <c r="G94" t="str">
        <f>VLOOKUP(F94,Table2[],2,FALSE)</f>
        <v>0.5mm</v>
      </c>
      <c r="H94" t="str">
        <f>VLOOKUP($E94,Table1[],2,FALSE)</f>
        <v>0402</v>
      </c>
      <c r="I94" t="str">
        <f>VLOOKUP($E94,Table1[],3,FALSE)</f>
        <v>1005</v>
      </c>
      <c r="J94" t="s">
        <v>142</v>
      </c>
      <c r="K94" t="str">
        <f>VLOOKUP(RIGHT(LEFT($C94,10),2),Table3[],2,FALSE)</f>
        <v>50V</v>
      </c>
      <c r="L94" t="str">
        <f>VLOOKUP(RIGHT(LEFT($C94,14),1),Table4[],2,FALSE)</f>
        <v>±10%</v>
      </c>
      <c r="M94" t="s">
        <v>262</v>
      </c>
      <c r="N94" t="s">
        <v>206</v>
      </c>
      <c r="O94" t="str">
        <f>N94&amp;" " &amp; K94</f>
        <v>100nF 50V</v>
      </c>
      <c r="P94" t="str">
        <f>LEFT($C94,3)</f>
        <v>GCM</v>
      </c>
      <c r="Q94" t="str">
        <f>N94&amp;"/"&amp;K94&amp;"/X7R"</f>
        <v>100nF/50V/X7R</v>
      </c>
      <c r="R94" t="str">
        <f>"Ceramic, " &amp; N94 &amp;", " &amp; L94&amp;", " &amp; K94&amp;", X7R, " &amp; J94&amp;", " &amp; H94&amp;" (" &amp; I94 &amp; ")," &amp; "RoHS, Automotive"</f>
        <v>Ceramic, 100nF, ±10%, 50V, X7R, –55 to 125°C, 0402 (1005),RoHS, Automotive</v>
      </c>
      <c r="S94" t="str">
        <f>"gen_C_ceramic_"&amp;M94&amp;"_X7R"&amp;"_"&amp;H94</f>
        <v>gen_C_ceramic_100n_X7R_0402</v>
      </c>
      <c r="T94" t="s">
        <v>6</v>
      </c>
    </row>
    <row r="95" spans="1:20" x14ac:dyDescent="0.25">
      <c r="A95">
        <f>VLOOKUP(Table6[[#This Row],[designator]],Table5[#All],2,FALSE)</f>
        <v>94</v>
      </c>
      <c r="B95" t="s">
        <v>110</v>
      </c>
      <c r="C95" t="s">
        <v>137</v>
      </c>
      <c r="D95" t="str">
        <f>RIGHT(LEFT(C95,8),2)</f>
        <v>R7</v>
      </c>
      <c r="E95" t="str">
        <f>RIGHT(LEFT($C95,5),2)</f>
        <v>15</v>
      </c>
      <c r="F95" t="str">
        <f>RIGHT(LEFT($C95,6),1)</f>
        <v>5</v>
      </c>
      <c r="G95" t="str">
        <f>VLOOKUP(F95,Table2[],2,FALSE)</f>
        <v>0.5mm</v>
      </c>
      <c r="H95" t="str">
        <f>VLOOKUP($E95,Table1[],2,FALSE)</f>
        <v>0402</v>
      </c>
      <c r="I95" t="str">
        <f>VLOOKUP($E95,Table1[],3,FALSE)</f>
        <v>1005</v>
      </c>
      <c r="J95" t="s">
        <v>142</v>
      </c>
      <c r="K95" t="str">
        <f>VLOOKUP(RIGHT(LEFT($C95,10),2),Table3[],2,FALSE)</f>
        <v>50V</v>
      </c>
      <c r="L95" t="str">
        <f>VLOOKUP(RIGHT(LEFT($C95,14),1),Table4[],2,FALSE)</f>
        <v>±10%</v>
      </c>
      <c r="M95" t="s">
        <v>262</v>
      </c>
      <c r="N95" t="s">
        <v>206</v>
      </c>
      <c r="O95" t="str">
        <f>N95&amp;" " &amp; K95</f>
        <v>100nF 50V</v>
      </c>
      <c r="P95" t="str">
        <f>LEFT($C95,3)</f>
        <v>GCM</v>
      </c>
      <c r="Q95" t="str">
        <f>N95&amp;"/"&amp;K95&amp;"/X7R"</f>
        <v>100nF/50V/X7R</v>
      </c>
      <c r="R95" t="str">
        <f>"Ceramic, " &amp; N95 &amp;", " &amp; L95&amp;", " &amp; K95&amp;", X7R, " &amp; J95&amp;", " &amp; H95&amp;" (" &amp; I95 &amp; ")," &amp; "RoHS, Automotive"</f>
        <v>Ceramic, 100nF, ±10%, 50V, X7R, –55 to 125°C, 0402 (1005),RoHS, Automotive</v>
      </c>
      <c r="S95" t="str">
        <f>"gen_C_ceramic_"&amp;M95&amp;"_X7R"&amp;"_"&amp;H95</f>
        <v>gen_C_ceramic_100n_X7R_0402</v>
      </c>
      <c r="T95" t="s">
        <v>6</v>
      </c>
    </row>
    <row r="96" spans="1:20" x14ac:dyDescent="0.25">
      <c r="A96">
        <f>VLOOKUP(Table6[[#This Row],[designator]],Table5[#All],2,FALSE)</f>
        <v>95</v>
      </c>
      <c r="B96" t="s">
        <v>111</v>
      </c>
      <c r="C96" t="s">
        <v>137</v>
      </c>
      <c r="D96" t="str">
        <f>RIGHT(LEFT(C96,8),2)</f>
        <v>R7</v>
      </c>
      <c r="E96" t="str">
        <f>RIGHT(LEFT($C96,5),2)</f>
        <v>15</v>
      </c>
      <c r="F96" t="str">
        <f>RIGHT(LEFT($C96,6),1)</f>
        <v>5</v>
      </c>
      <c r="G96" t="str">
        <f>VLOOKUP(F96,Table2[],2,FALSE)</f>
        <v>0.5mm</v>
      </c>
      <c r="H96" t="str">
        <f>VLOOKUP($E96,Table1[],2,FALSE)</f>
        <v>0402</v>
      </c>
      <c r="I96" t="str">
        <f>VLOOKUP($E96,Table1[],3,FALSE)</f>
        <v>1005</v>
      </c>
      <c r="J96" t="s">
        <v>142</v>
      </c>
      <c r="K96" t="str">
        <f>VLOOKUP(RIGHT(LEFT($C96,10),2),Table3[],2,FALSE)</f>
        <v>50V</v>
      </c>
      <c r="L96" t="str">
        <f>VLOOKUP(RIGHT(LEFT($C96,14),1),Table4[],2,FALSE)</f>
        <v>±10%</v>
      </c>
      <c r="M96" t="s">
        <v>262</v>
      </c>
      <c r="N96" t="s">
        <v>206</v>
      </c>
      <c r="O96" t="str">
        <f>N96&amp;" " &amp; K96</f>
        <v>100nF 50V</v>
      </c>
      <c r="P96" t="str">
        <f>LEFT($C96,3)</f>
        <v>GCM</v>
      </c>
      <c r="Q96" t="str">
        <f>N96&amp;"/"&amp;K96&amp;"/X7R"</f>
        <v>100nF/50V/X7R</v>
      </c>
      <c r="R96" t="str">
        <f>"Ceramic, " &amp; N96 &amp;", " &amp; L96&amp;", " &amp; K96&amp;", X7R, " &amp; J96&amp;", " &amp; H96&amp;" (" &amp; I96 &amp; ")," &amp; "RoHS, Automotive"</f>
        <v>Ceramic, 100nF, ±10%, 50V, X7R, –55 to 125°C, 0402 (1005),RoHS, Automotive</v>
      </c>
      <c r="S96" t="str">
        <f>"gen_C_ceramic_"&amp;M96&amp;"_X7R"&amp;"_"&amp;H96</f>
        <v>gen_C_ceramic_100n_X7R_0402</v>
      </c>
      <c r="T96" t="s">
        <v>6</v>
      </c>
    </row>
    <row r="97" spans="1:20" x14ac:dyDescent="0.25">
      <c r="A97">
        <f>VLOOKUP(Table6[[#This Row],[designator]],Table5[#All],2,FALSE)</f>
        <v>96</v>
      </c>
      <c r="B97" t="s">
        <v>112</v>
      </c>
      <c r="C97" t="s">
        <v>137</v>
      </c>
      <c r="D97" t="str">
        <f>RIGHT(LEFT(C97,8),2)</f>
        <v>R7</v>
      </c>
      <c r="E97" t="str">
        <f>RIGHT(LEFT($C97,5),2)</f>
        <v>15</v>
      </c>
      <c r="F97" t="str">
        <f>RIGHT(LEFT($C97,6),1)</f>
        <v>5</v>
      </c>
      <c r="G97" t="str">
        <f>VLOOKUP(F97,Table2[],2,FALSE)</f>
        <v>0.5mm</v>
      </c>
      <c r="H97" t="str">
        <f>VLOOKUP($E97,Table1[],2,FALSE)</f>
        <v>0402</v>
      </c>
      <c r="I97" t="str">
        <f>VLOOKUP($E97,Table1[],3,FALSE)</f>
        <v>1005</v>
      </c>
      <c r="J97" t="s">
        <v>142</v>
      </c>
      <c r="K97" t="str">
        <f>VLOOKUP(RIGHT(LEFT($C97,10),2),Table3[],2,FALSE)</f>
        <v>50V</v>
      </c>
      <c r="L97" t="str">
        <f>VLOOKUP(RIGHT(LEFT($C97,14),1),Table4[],2,FALSE)</f>
        <v>±10%</v>
      </c>
      <c r="M97" t="s">
        <v>262</v>
      </c>
      <c r="N97" t="s">
        <v>206</v>
      </c>
      <c r="O97" t="str">
        <f>N97&amp;" " &amp; K97</f>
        <v>100nF 50V</v>
      </c>
      <c r="P97" t="str">
        <f>LEFT($C97,3)</f>
        <v>GCM</v>
      </c>
      <c r="Q97" t="str">
        <f>N97&amp;"/"&amp;K97&amp;"/X7R"</f>
        <v>100nF/50V/X7R</v>
      </c>
      <c r="R97" t="str">
        <f>"Ceramic, " &amp; N97 &amp;", " &amp; L97&amp;", " &amp; K97&amp;", X7R, " &amp; J97&amp;", " &amp; H97&amp;" (" &amp; I97 &amp; ")," &amp; "RoHS, Automotive"</f>
        <v>Ceramic, 100nF, ±10%, 50V, X7R, –55 to 125°C, 0402 (1005),RoHS, Automotive</v>
      </c>
      <c r="S97" t="str">
        <f>"gen_C_ceramic_"&amp;M97&amp;"_X7R"&amp;"_"&amp;H97</f>
        <v>gen_C_ceramic_100n_X7R_0402</v>
      </c>
      <c r="T97" t="s">
        <v>6</v>
      </c>
    </row>
    <row r="98" spans="1:20" x14ac:dyDescent="0.25">
      <c r="A98">
        <f>VLOOKUP(Table6[[#This Row],[designator]],Table5[#All],2,FALSE)</f>
        <v>97</v>
      </c>
      <c r="B98" t="s">
        <v>113</v>
      </c>
      <c r="C98" t="s">
        <v>137</v>
      </c>
      <c r="D98" t="str">
        <f>RIGHT(LEFT(C98,8),2)</f>
        <v>R7</v>
      </c>
      <c r="E98" t="str">
        <f>RIGHT(LEFT($C98,5),2)</f>
        <v>15</v>
      </c>
      <c r="F98" t="str">
        <f>RIGHT(LEFT($C98,6),1)</f>
        <v>5</v>
      </c>
      <c r="G98" t="str">
        <f>VLOOKUP(F98,Table2[],2,FALSE)</f>
        <v>0.5mm</v>
      </c>
      <c r="H98" t="str">
        <f>VLOOKUP($E98,Table1[],2,FALSE)</f>
        <v>0402</v>
      </c>
      <c r="I98" t="str">
        <f>VLOOKUP($E98,Table1[],3,FALSE)</f>
        <v>1005</v>
      </c>
      <c r="J98" t="s">
        <v>142</v>
      </c>
      <c r="K98" t="str">
        <f>VLOOKUP(RIGHT(LEFT($C98,10),2),Table3[],2,FALSE)</f>
        <v>50V</v>
      </c>
      <c r="L98" t="str">
        <f>VLOOKUP(RIGHT(LEFT($C98,14),1),Table4[],2,FALSE)</f>
        <v>±10%</v>
      </c>
      <c r="M98" t="s">
        <v>262</v>
      </c>
      <c r="N98" t="s">
        <v>206</v>
      </c>
      <c r="O98" t="str">
        <f>N98&amp;" " &amp; K98</f>
        <v>100nF 50V</v>
      </c>
      <c r="P98" t="str">
        <f>LEFT($C98,3)</f>
        <v>GCM</v>
      </c>
      <c r="Q98" t="str">
        <f>N98&amp;"/"&amp;K98&amp;"/X7R"</f>
        <v>100nF/50V/X7R</v>
      </c>
      <c r="R98" t="str">
        <f>"Ceramic, " &amp; N98 &amp;", " &amp; L98&amp;", " &amp; K98&amp;", X7R, " &amp; J98&amp;", " &amp; H98&amp;" (" &amp; I98 &amp; ")," &amp; "RoHS, Automotive"</f>
        <v>Ceramic, 100nF, ±10%, 50V, X7R, –55 to 125°C, 0402 (1005),RoHS, Automotive</v>
      </c>
      <c r="S98" t="str">
        <f>"gen_C_ceramic_"&amp;M98&amp;"_X7R"&amp;"_"&amp;H98</f>
        <v>gen_C_ceramic_100n_X7R_0402</v>
      </c>
      <c r="T98" t="s">
        <v>6</v>
      </c>
    </row>
    <row r="99" spans="1:20" x14ac:dyDescent="0.25">
      <c r="A99">
        <f>VLOOKUP(Table6[[#This Row],[designator]],Table5[#All],2,FALSE)</f>
        <v>98</v>
      </c>
      <c r="B99" t="s">
        <v>114</v>
      </c>
      <c r="C99" t="s">
        <v>137</v>
      </c>
      <c r="D99" t="str">
        <f>RIGHT(LEFT(C99,8),2)</f>
        <v>R7</v>
      </c>
      <c r="E99" t="str">
        <f>RIGHT(LEFT($C99,5),2)</f>
        <v>15</v>
      </c>
      <c r="F99" t="str">
        <f>RIGHT(LEFT($C99,6),1)</f>
        <v>5</v>
      </c>
      <c r="G99" t="str">
        <f>VLOOKUP(F99,Table2[],2,FALSE)</f>
        <v>0.5mm</v>
      </c>
      <c r="H99" t="str">
        <f>VLOOKUP($E99,Table1[],2,FALSE)</f>
        <v>0402</v>
      </c>
      <c r="I99" t="str">
        <f>VLOOKUP($E99,Table1[],3,FALSE)</f>
        <v>1005</v>
      </c>
      <c r="J99" t="s">
        <v>142</v>
      </c>
      <c r="K99" t="str">
        <f>VLOOKUP(RIGHT(LEFT($C99,10),2),Table3[],2,FALSE)</f>
        <v>50V</v>
      </c>
      <c r="L99" t="str">
        <f>VLOOKUP(RIGHT(LEFT($C99,14),1),Table4[],2,FALSE)</f>
        <v>±10%</v>
      </c>
      <c r="M99" t="s">
        <v>262</v>
      </c>
      <c r="N99" t="s">
        <v>206</v>
      </c>
      <c r="O99" t="str">
        <f>N99&amp;" " &amp; K99</f>
        <v>100nF 50V</v>
      </c>
      <c r="P99" t="str">
        <f>LEFT($C99,3)</f>
        <v>GCM</v>
      </c>
      <c r="Q99" t="str">
        <f>N99&amp;"/"&amp;K99&amp;"/X7R"</f>
        <v>100nF/50V/X7R</v>
      </c>
      <c r="R99" t="str">
        <f>"Ceramic, " &amp; N99 &amp;", " &amp; L99&amp;", " &amp; K99&amp;", X7R, " &amp; J99&amp;", " &amp; H99&amp;" (" &amp; I99 &amp; ")," &amp; "RoHS, Automotive"</f>
        <v>Ceramic, 100nF, ±10%, 50V, X7R, –55 to 125°C, 0402 (1005),RoHS, Automotive</v>
      </c>
      <c r="S99" t="str">
        <f>"gen_C_ceramic_"&amp;M99&amp;"_X7R"&amp;"_"&amp;H99</f>
        <v>gen_C_ceramic_100n_X7R_0402</v>
      </c>
      <c r="T99" t="s">
        <v>6</v>
      </c>
    </row>
    <row r="100" spans="1:20" x14ac:dyDescent="0.25">
      <c r="A100">
        <f>VLOOKUP(Table6[[#This Row],[designator]],Table5[#All],2,FALSE)</f>
        <v>99</v>
      </c>
      <c r="B100" t="s">
        <v>115</v>
      </c>
      <c r="C100" t="s">
        <v>137</v>
      </c>
      <c r="D100" t="str">
        <f>RIGHT(LEFT(C100,8),2)</f>
        <v>R7</v>
      </c>
      <c r="E100" t="str">
        <f>RIGHT(LEFT($C100,5),2)</f>
        <v>15</v>
      </c>
      <c r="F100" t="str">
        <f>RIGHT(LEFT($C100,6),1)</f>
        <v>5</v>
      </c>
      <c r="G100" t="str">
        <f>VLOOKUP(F100,Table2[],2,FALSE)</f>
        <v>0.5mm</v>
      </c>
      <c r="H100" t="str">
        <f>VLOOKUP($E100,Table1[],2,FALSE)</f>
        <v>0402</v>
      </c>
      <c r="I100" t="str">
        <f>VLOOKUP($E100,Table1[],3,FALSE)</f>
        <v>1005</v>
      </c>
      <c r="J100" t="s">
        <v>142</v>
      </c>
      <c r="K100" t="str">
        <f>VLOOKUP(RIGHT(LEFT($C100,10),2),Table3[],2,FALSE)</f>
        <v>50V</v>
      </c>
      <c r="L100" t="str">
        <f>VLOOKUP(RIGHT(LEFT($C100,14),1),Table4[],2,FALSE)</f>
        <v>±10%</v>
      </c>
      <c r="M100" t="s">
        <v>262</v>
      </c>
      <c r="N100" t="s">
        <v>206</v>
      </c>
      <c r="O100" t="str">
        <f>N100&amp;" " &amp; K100</f>
        <v>100nF 50V</v>
      </c>
      <c r="P100" t="str">
        <f>LEFT($C100,3)</f>
        <v>GCM</v>
      </c>
      <c r="Q100" t="str">
        <f>N100&amp;"/"&amp;K100&amp;"/X7R"</f>
        <v>100nF/50V/X7R</v>
      </c>
      <c r="R100" t="str">
        <f>"Ceramic, " &amp; N100 &amp;", " &amp; L100&amp;", " &amp; K100&amp;", X7R, " &amp; J100&amp;", " &amp; H100&amp;" (" &amp; I100 &amp; ")," &amp; "RoHS, Automotive"</f>
        <v>Ceramic, 100nF, ±10%, 50V, X7R, –55 to 125°C, 0402 (1005),RoHS, Automotive</v>
      </c>
      <c r="S100" t="str">
        <f>"gen_C_ceramic_"&amp;M100&amp;"_X7R"&amp;"_"&amp;H100</f>
        <v>gen_C_ceramic_100n_X7R_0402</v>
      </c>
      <c r="T100" t="s">
        <v>6</v>
      </c>
    </row>
    <row r="101" spans="1:20" x14ac:dyDescent="0.25">
      <c r="A101">
        <f>VLOOKUP(Table6[[#This Row],[designator]],Table5[#All],2,FALSE)</f>
        <v>100</v>
      </c>
      <c r="B101" t="s">
        <v>116</v>
      </c>
      <c r="C101" t="s">
        <v>137</v>
      </c>
      <c r="D101" t="str">
        <f>RIGHT(LEFT(C101,8),2)</f>
        <v>R7</v>
      </c>
      <c r="E101" t="str">
        <f>RIGHT(LEFT($C101,5),2)</f>
        <v>15</v>
      </c>
      <c r="F101" t="str">
        <f>RIGHT(LEFT($C101,6),1)</f>
        <v>5</v>
      </c>
      <c r="G101" t="str">
        <f>VLOOKUP(F101,Table2[],2,FALSE)</f>
        <v>0.5mm</v>
      </c>
      <c r="H101" t="str">
        <f>VLOOKUP($E101,Table1[],2,FALSE)</f>
        <v>0402</v>
      </c>
      <c r="I101" t="str">
        <f>VLOOKUP($E101,Table1[],3,FALSE)</f>
        <v>1005</v>
      </c>
      <c r="J101" t="s">
        <v>142</v>
      </c>
      <c r="K101" t="str">
        <f>VLOOKUP(RIGHT(LEFT($C101,10),2),Table3[],2,FALSE)</f>
        <v>50V</v>
      </c>
      <c r="L101" t="str">
        <f>VLOOKUP(RIGHT(LEFT($C101,14),1),Table4[],2,FALSE)</f>
        <v>±10%</v>
      </c>
      <c r="M101" t="s">
        <v>262</v>
      </c>
      <c r="N101" t="s">
        <v>206</v>
      </c>
      <c r="O101" t="str">
        <f>N101&amp;" " &amp; K101</f>
        <v>100nF 50V</v>
      </c>
      <c r="P101" t="str">
        <f>LEFT($C101,3)</f>
        <v>GCM</v>
      </c>
      <c r="Q101" t="str">
        <f>N101&amp;"/"&amp;K101&amp;"/X7R"</f>
        <v>100nF/50V/X7R</v>
      </c>
      <c r="R101" t="str">
        <f>"Ceramic, " &amp; N101 &amp;", " &amp; L101&amp;", " &amp; K101&amp;", X7R, " &amp; J101&amp;", " &amp; H101&amp;" (" &amp; I101 &amp; ")," &amp; "RoHS, Automotive"</f>
        <v>Ceramic, 100nF, ±10%, 50V, X7R, –55 to 125°C, 0402 (1005),RoHS, Automotive</v>
      </c>
      <c r="S101" t="str">
        <f>"gen_C_ceramic_"&amp;M101&amp;"_X7R"&amp;"_"&amp;H101</f>
        <v>gen_C_ceramic_100n_X7R_0402</v>
      </c>
      <c r="T101" t="s">
        <v>6</v>
      </c>
    </row>
    <row r="102" spans="1:20" x14ac:dyDescent="0.25">
      <c r="A102">
        <f>VLOOKUP(Table6[[#This Row],[designator]],Table5[#All],2,FALSE)</f>
        <v>101</v>
      </c>
      <c r="B102" t="s">
        <v>117</v>
      </c>
      <c r="C102" t="s">
        <v>137</v>
      </c>
      <c r="D102" t="str">
        <f>RIGHT(LEFT(C102,8),2)</f>
        <v>R7</v>
      </c>
      <c r="E102" t="str">
        <f>RIGHT(LEFT($C102,5),2)</f>
        <v>15</v>
      </c>
      <c r="F102" t="str">
        <f>RIGHT(LEFT($C102,6),1)</f>
        <v>5</v>
      </c>
      <c r="G102" t="str">
        <f>VLOOKUP(F102,Table2[],2,FALSE)</f>
        <v>0.5mm</v>
      </c>
      <c r="H102" t="str">
        <f>VLOOKUP($E102,Table1[],2,FALSE)</f>
        <v>0402</v>
      </c>
      <c r="I102" t="str">
        <f>VLOOKUP($E102,Table1[],3,FALSE)</f>
        <v>1005</v>
      </c>
      <c r="J102" t="s">
        <v>142</v>
      </c>
      <c r="K102" t="str">
        <f>VLOOKUP(RIGHT(LEFT($C102,10),2),Table3[],2,FALSE)</f>
        <v>50V</v>
      </c>
      <c r="L102" t="str">
        <f>VLOOKUP(RIGHT(LEFT($C102,14),1),Table4[],2,FALSE)</f>
        <v>±10%</v>
      </c>
      <c r="M102" t="s">
        <v>262</v>
      </c>
      <c r="N102" t="s">
        <v>206</v>
      </c>
      <c r="O102" t="str">
        <f>N102&amp;" " &amp; K102</f>
        <v>100nF 50V</v>
      </c>
      <c r="P102" t="str">
        <f>LEFT($C102,3)</f>
        <v>GCM</v>
      </c>
      <c r="Q102" t="str">
        <f>N102&amp;"/"&amp;K102&amp;"/X7R"</f>
        <v>100nF/50V/X7R</v>
      </c>
      <c r="R102" t="str">
        <f>"Ceramic, " &amp; N102 &amp;", " &amp; L102&amp;", " &amp; K102&amp;", X7R, " &amp; J102&amp;", " &amp; H102&amp;" (" &amp; I102 &amp; ")," &amp; "RoHS, Automotive"</f>
        <v>Ceramic, 100nF, ±10%, 50V, X7R, –55 to 125°C, 0402 (1005),RoHS, Automotive</v>
      </c>
      <c r="S102" t="str">
        <f>"gen_C_ceramic_"&amp;M102&amp;"_X7R"&amp;"_"&amp;H102</f>
        <v>gen_C_ceramic_100n_X7R_0402</v>
      </c>
      <c r="T102" t="s">
        <v>6</v>
      </c>
    </row>
    <row r="103" spans="1:20" x14ac:dyDescent="0.25">
      <c r="A103">
        <f>VLOOKUP(Table6[[#This Row],[designator]],Table5[#All],2,FALSE)</f>
        <v>102</v>
      </c>
      <c r="B103" t="s">
        <v>118</v>
      </c>
      <c r="C103" t="s">
        <v>137</v>
      </c>
      <c r="D103" t="str">
        <f>RIGHT(LEFT(C103,8),2)</f>
        <v>R7</v>
      </c>
      <c r="E103" t="str">
        <f>RIGHT(LEFT($C103,5),2)</f>
        <v>15</v>
      </c>
      <c r="F103" t="str">
        <f>RIGHT(LEFT($C103,6),1)</f>
        <v>5</v>
      </c>
      <c r="G103" t="str">
        <f>VLOOKUP(F103,Table2[],2,FALSE)</f>
        <v>0.5mm</v>
      </c>
      <c r="H103" t="str">
        <f>VLOOKUP($E103,Table1[],2,FALSE)</f>
        <v>0402</v>
      </c>
      <c r="I103" t="str">
        <f>VLOOKUP($E103,Table1[],3,FALSE)</f>
        <v>1005</v>
      </c>
      <c r="J103" t="s">
        <v>142</v>
      </c>
      <c r="K103" t="str">
        <f>VLOOKUP(RIGHT(LEFT($C103,10),2),Table3[],2,FALSE)</f>
        <v>50V</v>
      </c>
      <c r="L103" t="str">
        <f>VLOOKUP(RIGHT(LEFT($C103,14),1),Table4[],2,FALSE)</f>
        <v>±10%</v>
      </c>
      <c r="M103" t="s">
        <v>262</v>
      </c>
      <c r="N103" t="s">
        <v>206</v>
      </c>
      <c r="O103" t="str">
        <f>N103&amp;" " &amp; K103</f>
        <v>100nF 50V</v>
      </c>
      <c r="P103" t="str">
        <f>LEFT($C103,3)</f>
        <v>GCM</v>
      </c>
      <c r="Q103" t="str">
        <f>N103&amp;"/"&amp;K103&amp;"/X7R"</f>
        <v>100nF/50V/X7R</v>
      </c>
      <c r="R103" t="str">
        <f>"Ceramic, " &amp; N103 &amp;", " &amp; L103&amp;", " &amp; K103&amp;", X7R, " &amp; J103&amp;", " &amp; H103&amp;" (" &amp; I103 &amp; ")," &amp; "RoHS, Automotive"</f>
        <v>Ceramic, 100nF, ±10%, 50V, X7R, –55 to 125°C, 0402 (1005),RoHS, Automotive</v>
      </c>
      <c r="S103" t="str">
        <f>"gen_C_ceramic_"&amp;M103&amp;"_X7R"&amp;"_"&amp;H103</f>
        <v>gen_C_ceramic_100n_X7R_0402</v>
      </c>
      <c r="T103" t="s">
        <v>6</v>
      </c>
    </row>
    <row r="104" spans="1:20" x14ac:dyDescent="0.25">
      <c r="A104">
        <f>VLOOKUP(Table6[[#This Row],[designator]],Table5[#All],2,FALSE)</f>
        <v>103</v>
      </c>
      <c r="B104" t="s">
        <v>119</v>
      </c>
      <c r="C104" t="s">
        <v>137</v>
      </c>
      <c r="D104" t="str">
        <f>RIGHT(LEFT(C104,8),2)</f>
        <v>R7</v>
      </c>
      <c r="E104" t="str">
        <f>RIGHT(LEFT($C104,5),2)</f>
        <v>15</v>
      </c>
      <c r="F104" t="str">
        <f>RIGHT(LEFT($C104,6),1)</f>
        <v>5</v>
      </c>
      <c r="G104" t="str">
        <f>VLOOKUP(F104,Table2[],2,FALSE)</f>
        <v>0.5mm</v>
      </c>
      <c r="H104" t="str">
        <f>VLOOKUP($E104,Table1[],2,FALSE)</f>
        <v>0402</v>
      </c>
      <c r="I104" t="str">
        <f>VLOOKUP($E104,Table1[],3,FALSE)</f>
        <v>1005</v>
      </c>
      <c r="J104" t="s">
        <v>142</v>
      </c>
      <c r="K104" t="str">
        <f>VLOOKUP(RIGHT(LEFT($C104,10),2),Table3[],2,FALSE)</f>
        <v>50V</v>
      </c>
      <c r="L104" t="str">
        <f>VLOOKUP(RIGHT(LEFT($C104,14),1),Table4[],2,FALSE)</f>
        <v>±10%</v>
      </c>
      <c r="M104" t="s">
        <v>262</v>
      </c>
      <c r="N104" t="s">
        <v>206</v>
      </c>
      <c r="O104" t="str">
        <f>N104&amp;" " &amp; K104</f>
        <v>100nF 50V</v>
      </c>
      <c r="P104" t="str">
        <f>LEFT($C104,3)</f>
        <v>GCM</v>
      </c>
      <c r="Q104" t="str">
        <f>N104&amp;"/"&amp;K104&amp;"/X7R"</f>
        <v>100nF/50V/X7R</v>
      </c>
      <c r="R104" t="str">
        <f>"Ceramic, " &amp; N104 &amp;", " &amp; L104&amp;", " &amp; K104&amp;", X7R, " &amp; J104&amp;", " &amp; H104&amp;" (" &amp; I104 &amp; ")," &amp; "RoHS, Automotive"</f>
        <v>Ceramic, 100nF, ±10%, 50V, X7R, –55 to 125°C, 0402 (1005),RoHS, Automotive</v>
      </c>
      <c r="S104" t="str">
        <f>"gen_C_ceramic_"&amp;M104&amp;"_X7R"&amp;"_"&amp;H104</f>
        <v>gen_C_ceramic_100n_X7R_0402</v>
      </c>
      <c r="T104" t="s">
        <v>6</v>
      </c>
    </row>
    <row r="105" spans="1:20" x14ac:dyDescent="0.25">
      <c r="A105">
        <f>VLOOKUP(Table6[[#This Row],[designator]],Table5[#All],2,FALSE)</f>
        <v>104</v>
      </c>
      <c r="B105" t="s">
        <v>120</v>
      </c>
      <c r="C105" t="s">
        <v>137</v>
      </c>
      <c r="D105" t="str">
        <f>RIGHT(LEFT(C105,8),2)</f>
        <v>R7</v>
      </c>
      <c r="E105" t="str">
        <f>RIGHT(LEFT($C105,5),2)</f>
        <v>15</v>
      </c>
      <c r="F105" t="str">
        <f>RIGHT(LEFT($C105,6),1)</f>
        <v>5</v>
      </c>
      <c r="G105" t="str">
        <f>VLOOKUP(F105,Table2[],2,FALSE)</f>
        <v>0.5mm</v>
      </c>
      <c r="H105" t="str">
        <f>VLOOKUP($E105,Table1[],2,FALSE)</f>
        <v>0402</v>
      </c>
      <c r="I105" t="str">
        <f>VLOOKUP($E105,Table1[],3,FALSE)</f>
        <v>1005</v>
      </c>
      <c r="J105" t="s">
        <v>142</v>
      </c>
      <c r="K105" t="str">
        <f>VLOOKUP(RIGHT(LEFT($C105,10),2),Table3[],2,FALSE)</f>
        <v>50V</v>
      </c>
      <c r="L105" t="str">
        <f>VLOOKUP(RIGHT(LEFT($C105,14),1),Table4[],2,FALSE)</f>
        <v>±10%</v>
      </c>
      <c r="M105" t="s">
        <v>262</v>
      </c>
      <c r="N105" t="s">
        <v>206</v>
      </c>
      <c r="O105" t="str">
        <f>N105&amp;" " &amp; K105</f>
        <v>100nF 50V</v>
      </c>
      <c r="P105" t="str">
        <f>LEFT($C105,3)</f>
        <v>GCM</v>
      </c>
      <c r="Q105" t="str">
        <f>N105&amp;"/"&amp;K105&amp;"/X7R"</f>
        <v>100nF/50V/X7R</v>
      </c>
      <c r="R105" t="str">
        <f>"Ceramic, " &amp; N105 &amp;", " &amp; L105&amp;", " &amp; K105&amp;", X7R, " &amp; J105&amp;", " &amp; H105&amp;" (" &amp; I105 &amp; ")," &amp; "RoHS, Automotive"</f>
        <v>Ceramic, 100nF, ±10%, 50V, X7R, –55 to 125°C, 0402 (1005),RoHS, Automotive</v>
      </c>
      <c r="S105" t="str">
        <f>"gen_C_ceramic_"&amp;M105&amp;"_X7R"&amp;"_"&amp;H105</f>
        <v>gen_C_ceramic_100n_X7R_0402</v>
      </c>
      <c r="T105" t="s">
        <v>6</v>
      </c>
    </row>
    <row r="106" spans="1:20" x14ac:dyDescent="0.25">
      <c r="A106">
        <f>VLOOKUP(Table6[[#This Row],[designator]],Table5[#All],2,FALSE)</f>
        <v>105</v>
      </c>
      <c r="B106" t="s">
        <v>121</v>
      </c>
      <c r="C106" t="s">
        <v>138</v>
      </c>
      <c r="D106" t="str">
        <f>RIGHT(LEFT(C106,8),2)</f>
        <v>5C</v>
      </c>
      <c r="E106" t="str">
        <f>RIGHT(LEFT($C106,5),2)</f>
        <v>15</v>
      </c>
      <c r="F106" t="str">
        <f>RIGHT(LEFT($C106,6),1)</f>
        <v>5</v>
      </c>
      <c r="G106" t="str">
        <f>VLOOKUP(F106,Table2[],2,FALSE)</f>
        <v>0.5mm</v>
      </c>
      <c r="H106" t="str">
        <f>VLOOKUP($E106,Table1[],2,FALSE)</f>
        <v>0402</v>
      </c>
      <c r="I106" t="str">
        <f>VLOOKUP($E106,Table1[],3,FALSE)</f>
        <v>1005</v>
      </c>
      <c r="J106" t="s">
        <v>143</v>
      </c>
      <c r="K106" t="str">
        <f>VLOOKUP(RIGHT(LEFT($C106,10),2),Table3[],2,FALSE)</f>
        <v>50V</v>
      </c>
      <c r="L106" t="str">
        <f>VLOOKUP(RIGHT(LEFT($C106,14),1),Table4[],2,FALSE)</f>
        <v>±5%</v>
      </c>
      <c r="M106" t="s">
        <v>263</v>
      </c>
      <c r="N106" t="s">
        <v>207</v>
      </c>
      <c r="O106" t="str">
        <f>N106&amp;" " &amp; K106</f>
        <v>18pF 50V</v>
      </c>
      <c r="P106" t="str">
        <f>LEFT($C106,3)</f>
        <v>GCM</v>
      </c>
      <c r="Q106" t="str">
        <f>N106&amp;"/"&amp;K106&amp;"/X7R"</f>
        <v>18pF/50V/X7R</v>
      </c>
      <c r="R106" t="str">
        <f>"Ceramic, " &amp; N106 &amp;", " &amp; L106&amp;", " &amp; K106&amp;", X7R, " &amp; J106&amp;", " &amp; H106&amp;" (" &amp; I106 &amp; ")," &amp; "RoHS, Automotive"</f>
        <v>Ceramic, 18pF, ±5%, 50V, X7R, 25 to 125°C, 0402 (1005),RoHS, Automotive</v>
      </c>
      <c r="S106" t="str">
        <f>"gen_C_ceramic_"&amp;M106&amp;"_X7R"&amp;"_"&amp;H106</f>
        <v>gen_C_ceramic_18p_X7R_0402</v>
      </c>
      <c r="T106" t="s">
        <v>7</v>
      </c>
    </row>
    <row r="107" spans="1:20" x14ac:dyDescent="0.25">
      <c r="A107">
        <f>VLOOKUP(Table6[[#This Row],[designator]],Table5[#All],2,FALSE)</f>
        <v>106</v>
      </c>
      <c r="B107" t="s">
        <v>122</v>
      </c>
      <c r="C107" t="s">
        <v>138</v>
      </c>
      <c r="D107" t="str">
        <f>RIGHT(LEFT(C107,8),2)</f>
        <v>5C</v>
      </c>
      <c r="E107" t="str">
        <f>RIGHT(LEFT($C107,5),2)</f>
        <v>15</v>
      </c>
      <c r="F107" t="str">
        <f>RIGHT(LEFT($C107,6),1)</f>
        <v>5</v>
      </c>
      <c r="G107" t="str">
        <f>VLOOKUP(F107,Table2[],2,FALSE)</f>
        <v>0.5mm</v>
      </c>
      <c r="H107" t="str">
        <f>VLOOKUP($E107,Table1[],2,FALSE)</f>
        <v>0402</v>
      </c>
      <c r="I107" t="str">
        <f>VLOOKUP($E107,Table1[],3,FALSE)</f>
        <v>1005</v>
      </c>
      <c r="J107" t="s">
        <v>143</v>
      </c>
      <c r="K107" t="str">
        <f>VLOOKUP(RIGHT(LEFT($C107,10),2),Table3[],2,FALSE)</f>
        <v>50V</v>
      </c>
      <c r="L107" t="str">
        <f>VLOOKUP(RIGHT(LEFT($C107,14),1),Table4[],2,FALSE)</f>
        <v>±5%</v>
      </c>
      <c r="M107" t="s">
        <v>263</v>
      </c>
      <c r="N107" t="s">
        <v>207</v>
      </c>
      <c r="O107" t="str">
        <f>N107&amp;" " &amp; K107</f>
        <v>18pF 50V</v>
      </c>
      <c r="P107" t="str">
        <f>LEFT($C107,3)</f>
        <v>GCM</v>
      </c>
      <c r="Q107" t="str">
        <f>N107&amp;"/"&amp;K107&amp;"/X7R"</f>
        <v>18pF/50V/X7R</v>
      </c>
      <c r="R107" t="str">
        <f>"Ceramic, " &amp; N107 &amp;", " &amp; L107&amp;", " &amp; K107&amp;", X7R, " &amp; J107&amp;", " &amp; H107&amp;" (" &amp; I107 &amp; ")," &amp; "RoHS, Automotive"</f>
        <v>Ceramic, 18pF, ±5%, 50V, X7R, 25 to 125°C, 0402 (1005),RoHS, Automotive</v>
      </c>
      <c r="S107" t="str">
        <f>"gen_C_ceramic_"&amp;M107&amp;"_X7R"&amp;"_"&amp;H107</f>
        <v>gen_C_ceramic_18p_X7R_0402</v>
      </c>
      <c r="T107" t="s">
        <v>7</v>
      </c>
    </row>
    <row r="108" spans="1:20" x14ac:dyDescent="0.25">
      <c r="A108">
        <f>VLOOKUP(Table6[[#This Row],[designator]],Table5[#All],2,FALSE)</f>
        <v>107</v>
      </c>
      <c r="B108" t="s">
        <v>123</v>
      </c>
      <c r="C108" t="s">
        <v>138</v>
      </c>
      <c r="D108" t="str">
        <f>RIGHT(LEFT(C108,8),2)</f>
        <v>5C</v>
      </c>
      <c r="E108" t="str">
        <f>RIGHT(LEFT($C108,5),2)</f>
        <v>15</v>
      </c>
      <c r="F108" t="str">
        <f>RIGHT(LEFT($C108,6),1)</f>
        <v>5</v>
      </c>
      <c r="G108" t="str">
        <f>VLOOKUP(F108,Table2[],2,FALSE)</f>
        <v>0.5mm</v>
      </c>
      <c r="H108" t="str">
        <f>VLOOKUP($E108,Table1[],2,FALSE)</f>
        <v>0402</v>
      </c>
      <c r="I108" t="str">
        <f>VLOOKUP($E108,Table1[],3,FALSE)</f>
        <v>1005</v>
      </c>
      <c r="J108" t="s">
        <v>143</v>
      </c>
      <c r="K108" t="str">
        <f>VLOOKUP(RIGHT(LEFT($C108,10),2),Table3[],2,FALSE)</f>
        <v>50V</v>
      </c>
      <c r="L108" t="str">
        <f>VLOOKUP(RIGHT(LEFT($C108,14),1),Table4[],2,FALSE)</f>
        <v>±5%</v>
      </c>
      <c r="M108" t="s">
        <v>263</v>
      </c>
      <c r="N108" t="s">
        <v>207</v>
      </c>
      <c r="O108" t="str">
        <f>N108&amp;" " &amp; K108</f>
        <v>18pF 50V</v>
      </c>
      <c r="P108" t="str">
        <f>LEFT($C108,3)</f>
        <v>GCM</v>
      </c>
      <c r="Q108" t="str">
        <f>N108&amp;"/"&amp;K108&amp;"/X7R"</f>
        <v>18pF/50V/X7R</v>
      </c>
      <c r="R108" t="str">
        <f>"Ceramic, " &amp; N108 &amp;", " &amp; L108&amp;", " &amp; K108&amp;", X7R, " &amp; J108&amp;", " &amp; H108&amp;" (" &amp; I108 &amp; ")," &amp; "RoHS, Automotive"</f>
        <v>Ceramic, 18pF, ±5%, 50V, X7R, 25 to 125°C, 0402 (1005),RoHS, Automotive</v>
      </c>
      <c r="S108" t="str">
        <f>"gen_C_ceramic_"&amp;M108&amp;"_X7R"&amp;"_"&amp;H108</f>
        <v>gen_C_ceramic_18p_X7R_0402</v>
      </c>
      <c r="T108" t="s">
        <v>7</v>
      </c>
    </row>
    <row r="109" spans="1:20" x14ac:dyDescent="0.25">
      <c r="A109">
        <f>VLOOKUP(Table6[[#This Row],[designator]],Table5[#All],2,FALSE)</f>
        <v>108</v>
      </c>
      <c r="B109" t="s">
        <v>124</v>
      </c>
      <c r="C109" t="s">
        <v>138</v>
      </c>
      <c r="D109" t="str">
        <f>RIGHT(LEFT(C109,8),2)</f>
        <v>5C</v>
      </c>
      <c r="E109" t="str">
        <f>RIGHT(LEFT($C109,5),2)</f>
        <v>15</v>
      </c>
      <c r="F109" t="str">
        <f>RIGHT(LEFT($C109,6),1)</f>
        <v>5</v>
      </c>
      <c r="G109" t="str">
        <f>VLOOKUP(F109,Table2[],2,FALSE)</f>
        <v>0.5mm</v>
      </c>
      <c r="H109" t="str">
        <f>VLOOKUP($E109,Table1[],2,FALSE)</f>
        <v>0402</v>
      </c>
      <c r="I109" t="str">
        <f>VLOOKUP($E109,Table1[],3,FALSE)</f>
        <v>1005</v>
      </c>
      <c r="J109" t="s">
        <v>143</v>
      </c>
      <c r="K109" t="str">
        <f>VLOOKUP(RIGHT(LEFT($C109,10),2),Table3[],2,FALSE)</f>
        <v>50V</v>
      </c>
      <c r="L109" t="str">
        <f>VLOOKUP(RIGHT(LEFT($C109,14),1),Table4[],2,FALSE)</f>
        <v>±5%</v>
      </c>
      <c r="M109" t="s">
        <v>263</v>
      </c>
      <c r="N109" t="s">
        <v>207</v>
      </c>
      <c r="O109" t="str">
        <f>N109&amp;" " &amp; K109</f>
        <v>18pF 50V</v>
      </c>
      <c r="P109" t="str">
        <f>LEFT($C109,3)</f>
        <v>GCM</v>
      </c>
      <c r="Q109" t="str">
        <f>N109&amp;"/"&amp;K109&amp;"/X7R"</f>
        <v>18pF/50V/X7R</v>
      </c>
      <c r="R109" t="str">
        <f>"Ceramic, " &amp; N109 &amp;", " &amp; L109&amp;", " &amp; K109&amp;", X7R, " &amp; J109&amp;", " &amp; H109&amp;" (" &amp; I109 &amp; ")," &amp; "RoHS, Automotive"</f>
        <v>Ceramic, 18pF, ±5%, 50V, X7R, 25 to 125°C, 0402 (1005),RoHS, Automotive</v>
      </c>
      <c r="S109" t="str">
        <f>"gen_C_ceramic_"&amp;M109&amp;"_X7R"&amp;"_"&amp;H109</f>
        <v>gen_C_ceramic_18p_X7R_0402</v>
      </c>
      <c r="T109" t="s">
        <v>7</v>
      </c>
    </row>
    <row r="110" spans="1:20" x14ac:dyDescent="0.25">
      <c r="A110">
        <f>VLOOKUP(Table6[[#This Row],[designator]],Table5[#All],2,FALSE)</f>
        <v>109</v>
      </c>
      <c r="B110" t="s">
        <v>125</v>
      </c>
      <c r="C110" t="s">
        <v>138</v>
      </c>
      <c r="D110" t="str">
        <f>RIGHT(LEFT(C110,8),2)</f>
        <v>5C</v>
      </c>
      <c r="E110" t="str">
        <f>RIGHT(LEFT($C110,5),2)</f>
        <v>15</v>
      </c>
      <c r="F110" t="str">
        <f>RIGHT(LEFT($C110,6),1)</f>
        <v>5</v>
      </c>
      <c r="G110" t="str">
        <f>VLOOKUP(F110,Table2[],2,FALSE)</f>
        <v>0.5mm</v>
      </c>
      <c r="H110" t="str">
        <f>VLOOKUP($E110,Table1[],2,FALSE)</f>
        <v>0402</v>
      </c>
      <c r="I110" t="str">
        <f>VLOOKUP($E110,Table1[],3,FALSE)</f>
        <v>1005</v>
      </c>
      <c r="J110" t="s">
        <v>143</v>
      </c>
      <c r="K110" t="str">
        <f>VLOOKUP(RIGHT(LEFT($C110,10),2),Table3[],2,FALSE)</f>
        <v>50V</v>
      </c>
      <c r="L110" t="str">
        <f>VLOOKUP(RIGHT(LEFT($C110,14),1),Table4[],2,FALSE)</f>
        <v>±5%</v>
      </c>
      <c r="M110" t="s">
        <v>263</v>
      </c>
      <c r="N110" t="s">
        <v>207</v>
      </c>
      <c r="O110" t="str">
        <f>N110&amp;" " &amp; K110</f>
        <v>18pF 50V</v>
      </c>
      <c r="P110" t="str">
        <f>LEFT($C110,3)</f>
        <v>GCM</v>
      </c>
      <c r="Q110" t="str">
        <f>N110&amp;"/"&amp;K110&amp;"/X7R"</f>
        <v>18pF/50V/X7R</v>
      </c>
      <c r="R110" t="str">
        <f>"Ceramic, " &amp; N110 &amp;", " &amp; L110&amp;", " &amp; K110&amp;", X7R, " &amp; J110&amp;", " &amp; H110&amp;" (" &amp; I110 &amp; ")," &amp; "RoHS, Automotive"</f>
        <v>Ceramic, 18pF, ±5%, 50V, X7R, 25 to 125°C, 0402 (1005),RoHS, Automotive</v>
      </c>
      <c r="S110" t="str">
        <f>"gen_C_ceramic_"&amp;M110&amp;"_X7R"&amp;"_"&amp;H110</f>
        <v>gen_C_ceramic_18p_X7R_0402</v>
      </c>
      <c r="T110" t="s">
        <v>7</v>
      </c>
    </row>
    <row r="111" spans="1:20" x14ac:dyDescent="0.25">
      <c r="A111">
        <f>VLOOKUP(Table6[[#This Row],[designator]],Table5[#All],2,FALSE)</f>
        <v>110</v>
      </c>
      <c r="B111" t="s">
        <v>126</v>
      </c>
      <c r="C111" t="s">
        <v>138</v>
      </c>
      <c r="D111" t="str">
        <f>RIGHT(LEFT(C111,8),2)</f>
        <v>5C</v>
      </c>
      <c r="E111" t="str">
        <f>RIGHT(LEFT($C111,5),2)</f>
        <v>15</v>
      </c>
      <c r="F111" t="str">
        <f>RIGHT(LEFT($C111,6),1)</f>
        <v>5</v>
      </c>
      <c r="G111" t="str">
        <f>VLOOKUP(F111,Table2[],2,FALSE)</f>
        <v>0.5mm</v>
      </c>
      <c r="H111" t="str">
        <f>VLOOKUP($E111,Table1[],2,FALSE)</f>
        <v>0402</v>
      </c>
      <c r="I111" t="str">
        <f>VLOOKUP($E111,Table1[],3,FALSE)</f>
        <v>1005</v>
      </c>
      <c r="J111" t="s">
        <v>143</v>
      </c>
      <c r="K111" t="str">
        <f>VLOOKUP(RIGHT(LEFT($C111,10),2),Table3[],2,FALSE)</f>
        <v>50V</v>
      </c>
      <c r="L111" t="str">
        <f>VLOOKUP(RIGHT(LEFT($C111,14),1),Table4[],2,FALSE)</f>
        <v>±5%</v>
      </c>
      <c r="M111" t="s">
        <v>263</v>
      </c>
      <c r="N111" t="s">
        <v>207</v>
      </c>
      <c r="O111" t="str">
        <f>N111&amp;" " &amp; K111</f>
        <v>18pF 50V</v>
      </c>
      <c r="P111" t="str">
        <f>LEFT($C111,3)</f>
        <v>GCM</v>
      </c>
      <c r="Q111" t="str">
        <f>N111&amp;"/"&amp;K111&amp;"/X7R"</f>
        <v>18pF/50V/X7R</v>
      </c>
      <c r="R111" t="str">
        <f>"Ceramic, " &amp; N111 &amp;", " &amp; L111&amp;", " &amp; K111&amp;", X7R, " &amp; J111&amp;", " &amp; H111&amp;" (" &amp; I111 &amp; ")," &amp; "RoHS, Automotive"</f>
        <v>Ceramic, 18pF, ±5%, 50V, X7R, 25 to 125°C, 0402 (1005),RoHS, Automotive</v>
      </c>
      <c r="S111" t="str">
        <f>"gen_C_ceramic_"&amp;M111&amp;"_X7R"&amp;"_"&amp;H111</f>
        <v>gen_C_ceramic_18p_X7R_0402</v>
      </c>
      <c r="T111" t="s">
        <v>7</v>
      </c>
    </row>
    <row r="112" spans="1:20" x14ac:dyDescent="0.25">
      <c r="A112">
        <f>VLOOKUP(Table6[[#This Row],[designator]],Table5[#All],2,FALSE)</f>
        <v>111</v>
      </c>
      <c r="B112" t="s">
        <v>127</v>
      </c>
      <c r="C112" t="s">
        <v>139</v>
      </c>
      <c r="D112" t="str">
        <f>RIGHT(LEFT(C112,8),2)</f>
        <v>5C</v>
      </c>
      <c r="E112" t="str">
        <f>RIGHT(LEFT($C112,5),2)</f>
        <v>18</v>
      </c>
      <c r="F112" t="str">
        <f>RIGHT(LEFT($C112,6),1)</f>
        <v>8</v>
      </c>
      <c r="G112" t="str">
        <f>VLOOKUP(F112,Table2[],2,FALSE)</f>
        <v>0.8mm</v>
      </c>
      <c r="H112" t="str">
        <f>VLOOKUP($E112,Table1[],2,FALSE)</f>
        <v>0603</v>
      </c>
      <c r="I112" t="str">
        <f>VLOOKUP($E112,Table1[],3,FALSE)</f>
        <v>1608</v>
      </c>
      <c r="J112" t="s">
        <v>143</v>
      </c>
      <c r="K112" t="str">
        <f>VLOOKUP(RIGHT(LEFT($C112,10),2),Table3[],2,FALSE)</f>
        <v>100V</v>
      </c>
      <c r="L112" t="str">
        <f>VLOOKUP(RIGHT(LEFT($C112,14),1),Table4[],2,FALSE)</f>
        <v>±5%</v>
      </c>
      <c r="M112" t="s">
        <v>264</v>
      </c>
      <c r="N112" t="s">
        <v>208</v>
      </c>
      <c r="O112" t="str">
        <f>N112&amp;" " &amp; K112</f>
        <v>68pF 100V</v>
      </c>
      <c r="P112" t="str">
        <f>LEFT($C112,3)</f>
        <v>GCM</v>
      </c>
      <c r="Q112" t="str">
        <f>N112&amp;"/"&amp;K112&amp;"/X7R"</f>
        <v>68pF/100V/X7R</v>
      </c>
      <c r="R112" t="str">
        <f>"Ceramic, " &amp; N112 &amp;", " &amp; L112&amp;", " &amp; K112&amp;", X7R, " &amp; J112&amp;", " &amp; H112&amp;" (" &amp; I112 &amp; ")," &amp; "RoHS, Automotive"</f>
        <v>Ceramic, 68pF, ±5%, 100V, X7R, 25 to 125°C, 0603 (1608),RoHS, Automotive</v>
      </c>
      <c r="S112" t="str">
        <f>"gen_C_ceramic_"&amp;M112&amp;"_X7R"&amp;"_"&amp;H112</f>
        <v>gen_C_ceramic_68p_X7R_0603</v>
      </c>
      <c r="T112" t="s">
        <v>8</v>
      </c>
    </row>
    <row r="113" spans="1:20" x14ac:dyDescent="0.25">
      <c r="A113">
        <f>VLOOKUP(Table6[[#This Row],[designator]],Table5[#All],2,FALSE)</f>
        <v>112</v>
      </c>
      <c r="B113" t="s">
        <v>128</v>
      </c>
      <c r="C113" t="s">
        <v>139</v>
      </c>
      <c r="D113" t="str">
        <f>RIGHT(LEFT(C113,8),2)</f>
        <v>5C</v>
      </c>
      <c r="E113" t="str">
        <f>RIGHT(LEFT($C113,5),2)</f>
        <v>18</v>
      </c>
      <c r="F113" t="str">
        <f>RIGHT(LEFT($C113,6),1)</f>
        <v>8</v>
      </c>
      <c r="G113" t="str">
        <f>VLOOKUP(F113,Table2[],2,FALSE)</f>
        <v>0.8mm</v>
      </c>
      <c r="H113" t="str">
        <f>VLOOKUP($E113,Table1[],2,FALSE)</f>
        <v>0603</v>
      </c>
      <c r="I113" t="str">
        <f>VLOOKUP($E113,Table1[],3,FALSE)</f>
        <v>1608</v>
      </c>
      <c r="J113" t="s">
        <v>143</v>
      </c>
      <c r="K113" t="str">
        <f>VLOOKUP(RIGHT(LEFT($C113,10),2),Table3[],2,FALSE)</f>
        <v>100V</v>
      </c>
      <c r="L113" t="str">
        <f>VLOOKUP(RIGHT(LEFT($C113,14),1),Table4[],2,FALSE)</f>
        <v>±5%</v>
      </c>
      <c r="M113" t="s">
        <v>264</v>
      </c>
      <c r="N113" t="s">
        <v>208</v>
      </c>
      <c r="O113" t="str">
        <f>N113&amp;" " &amp; K113</f>
        <v>68pF 100V</v>
      </c>
      <c r="P113" t="str">
        <f>LEFT($C113,3)</f>
        <v>GCM</v>
      </c>
      <c r="Q113" t="str">
        <f>N113&amp;"/"&amp;K113&amp;"/X7R"</f>
        <v>68pF/100V/X7R</v>
      </c>
      <c r="R113" t="str">
        <f>"Ceramic, " &amp; N113 &amp;", " &amp; L113&amp;", " &amp; K113&amp;", X7R, " &amp; J113&amp;", " &amp; H113&amp;" (" &amp; I113 &amp; ")," &amp; "RoHS, Automotive"</f>
        <v>Ceramic, 68pF, ±5%, 100V, X7R, 25 to 125°C, 0603 (1608),RoHS, Automotive</v>
      </c>
      <c r="S113" t="str">
        <f>"gen_C_ceramic_"&amp;M113&amp;"_X7R"&amp;"_"&amp;H113</f>
        <v>gen_C_ceramic_68p_X7R_0603</v>
      </c>
      <c r="T113" t="s">
        <v>8</v>
      </c>
    </row>
    <row r="114" spans="1:20" x14ac:dyDescent="0.25">
      <c r="A114" t="e">
        <f>VLOOKUP(Table6[[#This Row],[designator]],Table5[#All],2,FALSE)</f>
        <v>#N/A</v>
      </c>
      <c r="B114" t="s">
        <v>23</v>
      </c>
      <c r="C114" t="s">
        <v>132</v>
      </c>
      <c r="D114" t="str">
        <f>RIGHT(LEFT(C114,8),2)</f>
        <v>R7</v>
      </c>
      <c r="E114" t="str">
        <f>RIGHT(LEFT($C114,5),2)</f>
        <v>31</v>
      </c>
      <c r="F114" t="str">
        <f>RIGHT(LEFT($C114,6),1)</f>
        <v>C</v>
      </c>
      <c r="G114" t="str">
        <f>VLOOKUP(F114,Table2[],2,FALSE)</f>
        <v>1.6mm</v>
      </c>
      <c r="H114" t="str">
        <f>VLOOKUP($E114,Table1[],2,FALSE)</f>
        <v>1206</v>
      </c>
      <c r="I114" t="str">
        <f>VLOOKUP($E114,Table1[],3,FALSE)</f>
        <v>3216</v>
      </c>
      <c r="J114" t="s">
        <v>142</v>
      </c>
      <c r="K114" t="str">
        <f>VLOOKUP(RIGHT(LEFT($C114,10),2),Table3[],2,FALSE)</f>
        <v>100V</v>
      </c>
      <c r="L114" t="str">
        <f>VLOOKUP(RIGHT(LEFT($C114,14),1),Table4[],2,FALSE)</f>
        <v>±10%</v>
      </c>
      <c r="M114" t="s">
        <v>260</v>
      </c>
      <c r="N114" t="s">
        <v>204</v>
      </c>
      <c r="O114" t="str">
        <f>N114&amp;" " &amp; K114</f>
        <v>1.0µF 100V</v>
      </c>
      <c r="P114" t="str">
        <f>LEFT($C114,3)</f>
        <v>GCJ</v>
      </c>
      <c r="Q114" t="str">
        <f>N114&amp;"/"&amp;K114&amp;"/X7R"</f>
        <v>1.0µF/100V/X7R</v>
      </c>
      <c r="R114" t="s">
        <v>140</v>
      </c>
      <c r="S114" t="str">
        <f>"gen_C_ceramic_"&amp;M114&amp;"_X7R"&amp;"_"&amp;H114</f>
        <v>gen_C_ceramic_1u_X7R_1206</v>
      </c>
    </row>
    <row r="115" spans="1:20" x14ac:dyDescent="0.25">
      <c r="A115" t="e">
        <f>VLOOKUP(Table6[[#This Row],[designator]],Table5[#All],2,FALSE)</f>
        <v>#N/A</v>
      </c>
      <c r="B115" t="s">
        <v>24</v>
      </c>
      <c r="C115" t="s">
        <v>132</v>
      </c>
      <c r="D115" t="str">
        <f>RIGHT(LEFT(C115,8),2)</f>
        <v>R7</v>
      </c>
      <c r="E115" t="str">
        <f>RIGHT(LEFT($C115,5),2)</f>
        <v>31</v>
      </c>
      <c r="F115" t="str">
        <f>RIGHT(LEFT($C115,6),1)</f>
        <v>C</v>
      </c>
      <c r="G115" t="str">
        <f>VLOOKUP(F115,Table2[],2,FALSE)</f>
        <v>1.6mm</v>
      </c>
      <c r="H115" t="str">
        <f>VLOOKUP($E115,Table1[],2,FALSE)</f>
        <v>1206</v>
      </c>
      <c r="I115" t="str">
        <f>VLOOKUP($E115,Table1[],3,FALSE)</f>
        <v>3216</v>
      </c>
      <c r="J115" t="s">
        <v>142</v>
      </c>
      <c r="K115" t="str">
        <f>VLOOKUP(RIGHT(LEFT($C115,10),2),Table3[],2,FALSE)</f>
        <v>100V</v>
      </c>
      <c r="L115" t="str">
        <f>VLOOKUP(RIGHT(LEFT($C115,14),1),Table4[],2,FALSE)</f>
        <v>±10%</v>
      </c>
      <c r="M115" t="s">
        <v>260</v>
      </c>
      <c r="N115" t="s">
        <v>204</v>
      </c>
      <c r="O115" t="str">
        <f>N115&amp;" " &amp; K115</f>
        <v>1.0µF 100V</v>
      </c>
      <c r="P115" t="str">
        <f>LEFT($C115,3)</f>
        <v>GCJ</v>
      </c>
      <c r="Q115" t="str">
        <f>N115&amp;"/"&amp;K115&amp;"/X7R"</f>
        <v>1.0µF/100V/X7R</v>
      </c>
      <c r="R115" t="s">
        <v>140</v>
      </c>
      <c r="S115" t="str">
        <f>"gen_C_ceramic_"&amp;M115&amp;"_X7R"&amp;"_"&amp;H115</f>
        <v>gen_C_ceramic_1u_X7R_1206</v>
      </c>
    </row>
    <row r="116" spans="1:20" x14ac:dyDescent="0.25">
      <c r="A116" t="e">
        <f>VLOOKUP(Table6[[#This Row],[designator]],Table5[#All],2,FALSE)</f>
        <v>#N/A</v>
      </c>
      <c r="B116" t="s">
        <v>25</v>
      </c>
      <c r="C116" t="s">
        <v>132</v>
      </c>
      <c r="D116" t="str">
        <f>RIGHT(LEFT(C116,8),2)</f>
        <v>R7</v>
      </c>
      <c r="E116" t="str">
        <f>RIGHT(LEFT($C116,5),2)</f>
        <v>31</v>
      </c>
      <c r="F116" t="str">
        <f>RIGHT(LEFT($C116,6),1)</f>
        <v>C</v>
      </c>
      <c r="G116" t="str">
        <f>VLOOKUP(F116,Table2[],2,FALSE)</f>
        <v>1.6mm</v>
      </c>
      <c r="H116" t="str">
        <f>VLOOKUP($E116,Table1[],2,FALSE)</f>
        <v>1206</v>
      </c>
      <c r="I116" t="str">
        <f>VLOOKUP($E116,Table1[],3,FALSE)</f>
        <v>3216</v>
      </c>
      <c r="J116" t="s">
        <v>142</v>
      </c>
      <c r="K116" t="str">
        <f>VLOOKUP(RIGHT(LEFT($C116,10),2),Table3[],2,FALSE)</f>
        <v>100V</v>
      </c>
      <c r="L116" t="str">
        <f>VLOOKUP(RIGHT(LEFT($C116,14),1),Table4[],2,FALSE)</f>
        <v>±10%</v>
      </c>
      <c r="M116" t="s">
        <v>260</v>
      </c>
      <c r="N116" t="s">
        <v>204</v>
      </c>
      <c r="O116" t="str">
        <f>N116&amp;" " &amp; K116</f>
        <v>1.0µF 100V</v>
      </c>
      <c r="P116" t="str">
        <f>LEFT($C116,3)</f>
        <v>GCJ</v>
      </c>
      <c r="Q116" t="str">
        <f>N116&amp;"/"&amp;K116&amp;"/X7R"</f>
        <v>1.0µF/100V/X7R</v>
      </c>
      <c r="R116" t="s">
        <v>140</v>
      </c>
      <c r="S116" t="str">
        <f>"gen_C_ceramic_"&amp;M116&amp;"_X7R"&amp;"_"&amp;H116</f>
        <v>gen_C_ceramic_1u_X7R_1206</v>
      </c>
    </row>
    <row r="117" spans="1:20" x14ac:dyDescent="0.25">
      <c r="A117" t="e">
        <f>VLOOKUP(Table6[[#This Row],[designator]],Table5[#All],2,FALSE)</f>
        <v>#N/A</v>
      </c>
      <c r="B117" t="s">
        <v>26</v>
      </c>
      <c r="C117" t="s">
        <v>132</v>
      </c>
      <c r="D117" t="str">
        <f>RIGHT(LEFT(C117,8),2)</f>
        <v>R7</v>
      </c>
      <c r="E117" t="str">
        <f>RIGHT(LEFT($C117,5),2)</f>
        <v>31</v>
      </c>
      <c r="F117" t="str">
        <f>RIGHT(LEFT($C117,6),1)</f>
        <v>C</v>
      </c>
      <c r="G117" t="str">
        <f>VLOOKUP(F117,Table2[],2,FALSE)</f>
        <v>1.6mm</v>
      </c>
      <c r="H117" t="str">
        <f>VLOOKUP($E117,Table1[],2,FALSE)</f>
        <v>1206</v>
      </c>
      <c r="I117" t="str">
        <f>VLOOKUP($E117,Table1[],3,FALSE)</f>
        <v>3216</v>
      </c>
      <c r="J117" t="s">
        <v>142</v>
      </c>
      <c r="K117" t="str">
        <f>VLOOKUP(RIGHT(LEFT($C117,10),2),Table3[],2,FALSE)</f>
        <v>100V</v>
      </c>
      <c r="L117" t="str">
        <f>VLOOKUP(RIGHT(LEFT($C117,14),1),Table4[],2,FALSE)</f>
        <v>±10%</v>
      </c>
      <c r="M117" t="s">
        <v>260</v>
      </c>
      <c r="N117" t="s">
        <v>204</v>
      </c>
      <c r="O117" t="str">
        <f>N117&amp;" " &amp; K117</f>
        <v>1.0µF 100V</v>
      </c>
      <c r="P117" t="str">
        <f>LEFT($C117,3)</f>
        <v>GCJ</v>
      </c>
      <c r="Q117" t="str">
        <f>N117&amp;"/"&amp;K117&amp;"/X7R"</f>
        <v>1.0µF/100V/X7R</v>
      </c>
      <c r="R117" t="s">
        <v>140</v>
      </c>
      <c r="S117" t="str">
        <f>"gen_C_ceramic_"&amp;M117&amp;"_X7R"&amp;"_"&amp;H117</f>
        <v>gen_C_ceramic_1u_X7R_1206</v>
      </c>
    </row>
    <row r="118" spans="1:20" x14ac:dyDescent="0.25">
      <c r="A118" t="e">
        <f>VLOOKUP(Table6[[#This Row],[designator]],Table5[#All],2,FALSE)</f>
        <v>#N/A</v>
      </c>
      <c r="B118" t="s">
        <v>92</v>
      </c>
      <c r="C118" t="s">
        <v>136</v>
      </c>
      <c r="D118" t="str">
        <f>RIGHT(LEFT(C118,8),2)</f>
        <v>R7</v>
      </c>
      <c r="E118" t="str">
        <f>RIGHT(LEFT($C118,5),2)</f>
        <v>32</v>
      </c>
      <c r="F118" t="str">
        <f>RIGHT(LEFT($C118,6),1)</f>
        <v>E</v>
      </c>
      <c r="G118" t="str">
        <f>VLOOKUP(F118,Table2[],2,FALSE)</f>
        <v>2.5mm</v>
      </c>
      <c r="H118" t="str">
        <f>VLOOKUP($E118,Table1[],2,FALSE)</f>
        <v>1210</v>
      </c>
      <c r="I118" t="str">
        <f>VLOOKUP($E118,Table1[],3,FALSE)</f>
        <v>3235</v>
      </c>
      <c r="J118" t="s">
        <v>142</v>
      </c>
      <c r="K118" t="str">
        <f>VLOOKUP(RIGHT(LEFT($C118,10),2),Table3[],2,FALSE)</f>
        <v>25V</v>
      </c>
      <c r="L118" t="str">
        <f>VLOOKUP(RIGHT(LEFT($C118,14),1),Table4[],2,FALSE)</f>
        <v>±10%</v>
      </c>
      <c r="M118" t="s">
        <v>257</v>
      </c>
      <c r="N118" t="s">
        <v>201</v>
      </c>
      <c r="O118" t="str">
        <f>N118&amp;" " &amp; K118</f>
        <v>10µF 25V</v>
      </c>
      <c r="P118" t="str">
        <f>LEFT($C118,3)</f>
        <v>GCM</v>
      </c>
      <c r="Q118" t="str">
        <f>N118&amp;"/"&amp;K118&amp;"/X7R"</f>
        <v>10µF/25V/X7R</v>
      </c>
      <c r="R118" t="s">
        <v>141</v>
      </c>
      <c r="S118" t="str">
        <f>"gen_C_ceramic_"&amp;M118&amp;"_X7R"&amp;"_"&amp;H118</f>
        <v>gen_C_ceramic_10u_X7R_1210</v>
      </c>
    </row>
    <row r="119" spans="1:20" x14ac:dyDescent="0.25">
      <c r="A119" t="e">
        <f>VLOOKUP(Table6[[#This Row],[designator]],Table5[#All],2,FALSE)</f>
        <v>#N/A</v>
      </c>
      <c r="B119" t="s">
        <v>93</v>
      </c>
      <c r="C119" t="s">
        <v>136</v>
      </c>
      <c r="D119" t="str">
        <f>RIGHT(LEFT(C119,8),2)</f>
        <v>R7</v>
      </c>
      <c r="E119" t="str">
        <f>RIGHT(LEFT($C119,5),2)</f>
        <v>32</v>
      </c>
      <c r="F119" t="str">
        <f>RIGHT(LEFT($C119,6),1)</f>
        <v>E</v>
      </c>
      <c r="G119" t="str">
        <f>VLOOKUP(F119,Table2[],2,FALSE)</f>
        <v>2.5mm</v>
      </c>
      <c r="H119" t="str">
        <f>VLOOKUP($E119,Table1[],2,FALSE)</f>
        <v>1210</v>
      </c>
      <c r="I119" t="str">
        <f>VLOOKUP($E119,Table1[],3,FALSE)</f>
        <v>3235</v>
      </c>
      <c r="J119" t="s">
        <v>142</v>
      </c>
      <c r="K119" t="str">
        <f>VLOOKUP(RIGHT(LEFT($C119,10),2),Table3[],2,FALSE)</f>
        <v>25V</v>
      </c>
      <c r="L119" t="str">
        <f>VLOOKUP(RIGHT(LEFT($C119,14),1),Table4[],2,FALSE)</f>
        <v>±10%</v>
      </c>
      <c r="M119" t="s">
        <v>257</v>
      </c>
      <c r="N119" t="s">
        <v>201</v>
      </c>
      <c r="O119" t="str">
        <f>N119&amp;" " &amp; K119</f>
        <v>10µF 25V</v>
      </c>
      <c r="P119" t="str">
        <f>LEFT($C119,3)</f>
        <v>GCM</v>
      </c>
      <c r="Q119" t="str">
        <f>N119&amp;"/"&amp;K119&amp;"/X7R"</f>
        <v>10µF/25V/X7R</v>
      </c>
      <c r="R119" t="s">
        <v>141</v>
      </c>
      <c r="S119" t="str">
        <f>"gen_C_ceramic_"&amp;M119&amp;"_X7R"&amp;"_"&amp;H119</f>
        <v>gen_C_ceramic_10u_X7R_1210</v>
      </c>
    </row>
    <row r="120" spans="1:20" x14ac:dyDescent="0.25">
      <c r="A120" t="e">
        <f>VLOOKUP(Table6[[#This Row],[designator]],Table5[#All],2,FALSE)</f>
        <v>#N/A</v>
      </c>
      <c r="B120" t="s">
        <v>94</v>
      </c>
      <c r="C120" t="s">
        <v>136</v>
      </c>
      <c r="D120" t="str">
        <f>RIGHT(LEFT(C120,8),2)</f>
        <v>R7</v>
      </c>
      <c r="E120" t="str">
        <f>RIGHT(LEFT($C120,5),2)</f>
        <v>32</v>
      </c>
      <c r="F120" t="str">
        <f>RIGHT(LEFT($C120,6),1)</f>
        <v>E</v>
      </c>
      <c r="G120" t="str">
        <f>VLOOKUP(F120,Table2[],2,FALSE)</f>
        <v>2.5mm</v>
      </c>
      <c r="H120" t="str">
        <f>VLOOKUP($E120,Table1[],2,FALSE)</f>
        <v>1210</v>
      </c>
      <c r="I120" t="str">
        <f>VLOOKUP($E120,Table1[],3,FALSE)</f>
        <v>3235</v>
      </c>
      <c r="J120" t="s">
        <v>142</v>
      </c>
      <c r="K120" t="str">
        <f>VLOOKUP(RIGHT(LEFT($C120,10),2),Table3[],2,FALSE)</f>
        <v>25V</v>
      </c>
      <c r="L120" t="str">
        <f>VLOOKUP(RIGHT(LEFT($C120,14),1),Table4[],2,FALSE)</f>
        <v>±10%</v>
      </c>
      <c r="M120" t="s">
        <v>257</v>
      </c>
      <c r="N120" t="s">
        <v>201</v>
      </c>
      <c r="O120" t="str">
        <f>N120&amp;" " &amp; K120</f>
        <v>10µF 25V</v>
      </c>
      <c r="P120" t="str">
        <f>LEFT($C120,3)</f>
        <v>GCM</v>
      </c>
      <c r="Q120" t="str">
        <f>N120&amp;"/"&amp;K120&amp;"/X7R"</f>
        <v>10µF/25V/X7R</v>
      </c>
      <c r="R120" t="s">
        <v>141</v>
      </c>
      <c r="S120" t="str">
        <f>"gen_C_ceramic_"&amp;M120&amp;"_X7R"&amp;"_"&amp;H120</f>
        <v>gen_C_ceramic_10u_X7R_1210</v>
      </c>
    </row>
    <row r="121" spans="1:20" x14ac:dyDescent="0.25">
      <c r="A121" t="e">
        <f>VLOOKUP(Table6[[#This Row],[designator]],Table5[#All],2,FALSE)</f>
        <v>#N/A</v>
      </c>
      <c r="B121" t="s">
        <v>95</v>
      </c>
      <c r="C121" t="s">
        <v>136</v>
      </c>
      <c r="D121" t="str">
        <f>RIGHT(LEFT(C121,8),2)</f>
        <v>R7</v>
      </c>
      <c r="E121" t="str">
        <f>RIGHT(LEFT($C121,5),2)</f>
        <v>32</v>
      </c>
      <c r="F121" t="str">
        <f>RIGHT(LEFT($C121,6),1)</f>
        <v>E</v>
      </c>
      <c r="G121" t="str">
        <f>VLOOKUP(F121,Table2[],2,FALSE)</f>
        <v>2.5mm</v>
      </c>
      <c r="H121" t="str">
        <f>VLOOKUP($E121,Table1[],2,FALSE)</f>
        <v>1210</v>
      </c>
      <c r="I121" t="str">
        <f>VLOOKUP($E121,Table1[],3,FALSE)</f>
        <v>3235</v>
      </c>
      <c r="J121" t="s">
        <v>142</v>
      </c>
      <c r="K121" t="str">
        <f>VLOOKUP(RIGHT(LEFT($C121,10),2),Table3[],2,FALSE)</f>
        <v>25V</v>
      </c>
      <c r="L121" t="str">
        <f>VLOOKUP(RIGHT(LEFT($C121,14),1),Table4[],2,FALSE)</f>
        <v>±10%</v>
      </c>
      <c r="M121" t="s">
        <v>257</v>
      </c>
      <c r="N121" t="s">
        <v>201</v>
      </c>
      <c r="O121" t="str">
        <f>N121&amp;" " &amp; K121</f>
        <v>10µF 25V</v>
      </c>
      <c r="P121" t="str">
        <f>LEFT($C121,3)</f>
        <v>GCM</v>
      </c>
      <c r="Q121" t="str">
        <f>N121&amp;"/"&amp;K121&amp;"/X7R"</f>
        <v>10µF/25V/X7R</v>
      </c>
      <c r="R121" t="s">
        <v>141</v>
      </c>
      <c r="S121" t="str">
        <f>"gen_C_ceramic_"&amp;M121&amp;"_X7R"&amp;"_"&amp;H121</f>
        <v>gen_C_ceramic_10u_X7R_1210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47DA-2E0E-413A-91D5-8EFBAE966739}">
  <dimension ref="A1:L125"/>
  <sheetViews>
    <sheetView workbookViewId="0">
      <selection activeCell="H2" sqref="H2:K125"/>
    </sheetView>
  </sheetViews>
  <sheetFormatPr defaultRowHeight="15" x14ac:dyDescent="0.25"/>
  <cols>
    <col min="2" max="2" width="27" customWidth="1"/>
    <col min="4" max="4" width="9.5703125" customWidth="1"/>
    <col min="8" max="9" width="12" customWidth="1"/>
    <col min="10" max="11" width="16" customWidth="1"/>
    <col min="12" max="12" width="16.28515625" bestFit="1" customWidth="1"/>
  </cols>
  <sheetData>
    <row r="1" spans="1:12" x14ac:dyDescent="0.25">
      <c r="A1" t="s">
        <v>274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265</v>
      </c>
      <c r="H1" t="s">
        <v>313</v>
      </c>
      <c r="I1" t="s">
        <v>314</v>
      </c>
      <c r="J1" t="s">
        <v>315</v>
      </c>
      <c r="K1" t="s">
        <v>316</v>
      </c>
      <c r="L1" t="s">
        <v>326</v>
      </c>
    </row>
    <row r="2" spans="1:12" x14ac:dyDescent="0.25">
      <c r="A2">
        <v>1</v>
      </c>
      <c r="C2" t="s">
        <v>276</v>
      </c>
      <c r="D2" t="s">
        <v>276</v>
      </c>
      <c r="E2" t="s">
        <v>276</v>
      </c>
      <c r="F2" t="s">
        <v>276</v>
      </c>
      <c r="G2" t="s">
        <v>276</v>
      </c>
      <c r="H2" t="s">
        <v>277</v>
      </c>
      <c r="J2" t="s">
        <v>278</v>
      </c>
      <c r="L2" t="str">
        <f>_xlfn.IFNA(VLOOKUP(Table7[[#This Row],[Part No]],DigiKeyMurat[],3,FALSE),"")</f>
        <v/>
      </c>
    </row>
    <row r="3" spans="1:12" x14ac:dyDescent="0.25">
      <c r="A3">
        <v>2</v>
      </c>
      <c r="B3" t="s">
        <v>130</v>
      </c>
      <c r="C3" t="s">
        <v>276</v>
      </c>
      <c r="D3" t="s">
        <v>279</v>
      </c>
      <c r="E3" t="s">
        <v>280</v>
      </c>
      <c r="F3" t="s">
        <v>228</v>
      </c>
      <c r="G3" t="s">
        <v>281</v>
      </c>
      <c r="H3" t="s">
        <v>294</v>
      </c>
      <c r="J3" t="str">
        <f>_xlfn.IFNA(VLOOKUP(Table7[[#This Row],[Part No]],DigiKeyMurat[],3,FALSE),"")</f>
        <v>490-10557-1-ND</v>
      </c>
      <c r="L3" t="str">
        <f>_xlfn.IFNA(VLOOKUP(Table7[[#This Row],[Part No]],DigiKeyMurat[],3,FALSE),"")</f>
        <v>490-10557-1-ND</v>
      </c>
    </row>
    <row r="4" spans="1:12" x14ac:dyDescent="0.25">
      <c r="A4">
        <v>3</v>
      </c>
      <c r="B4" t="s">
        <v>135</v>
      </c>
      <c r="C4" t="s">
        <v>282</v>
      </c>
      <c r="D4" t="s">
        <v>283</v>
      </c>
      <c r="E4" t="s">
        <v>284</v>
      </c>
      <c r="F4" t="s">
        <v>231</v>
      </c>
      <c r="G4" t="s">
        <v>281</v>
      </c>
      <c r="H4" t="s">
        <v>294</v>
      </c>
      <c r="J4" t="str">
        <f>_xlfn.IFNA(VLOOKUP(Table7[[#This Row],[Part No]],DigiKeyMurat[],3,FALSE),"")</f>
        <v>490-5798-1-ND</v>
      </c>
      <c r="L4" t="str">
        <f>_xlfn.IFNA(VLOOKUP(Table7[[#This Row],[Part No]],DigiKeyMurat[],3,FALSE),"")</f>
        <v>490-5798-1-ND</v>
      </c>
    </row>
    <row r="5" spans="1:12" x14ac:dyDescent="0.25">
      <c r="A5">
        <v>4</v>
      </c>
      <c r="B5" t="s">
        <v>135</v>
      </c>
      <c r="C5" t="s">
        <v>282</v>
      </c>
      <c r="D5" t="s">
        <v>283</v>
      </c>
      <c r="E5" t="s">
        <v>284</v>
      </c>
      <c r="F5" t="s">
        <v>231</v>
      </c>
      <c r="G5" t="s">
        <v>281</v>
      </c>
      <c r="H5" t="s">
        <v>294</v>
      </c>
      <c r="J5" t="str">
        <f>_xlfn.IFNA(VLOOKUP(Table7[[#This Row],[Part No]],DigiKeyMurat[],3,FALSE),"")</f>
        <v>490-5798-1-ND</v>
      </c>
      <c r="L5" t="str">
        <f>_xlfn.IFNA(VLOOKUP(Table7[[#This Row],[Part No]],DigiKeyMurat[],3,FALSE),"")</f>
        <v>490-5798-1-ND</v>
      </c>
    </row>
    <row r="6" spans="1:12" x14ac:dyDescent="0.25">
      <c r="A6">
        <v>5</v>
      </c>
      <c r="B6" t="s">
        <v>135</v>
      </c>
      <c r="C6" t="s">
        <v>282</v>
      </c>
      <c r="D6" t="s">
        <v>283</v>
      </c>
      <c r="E6" t="s">
        <v>284</v>
      </c>
      <c r="F6" t="s">
        <v>231</v>
      </c>
      <c r="G6" t="s">
        <v>281</v>
      </c>
      <c r="H6" t="s">
        <v>294</v>
      </c>
      <c r="J6" t="str">
        <f>_xlfn.IFNA(VLOOKUP(Table7[[#This Row],[Part No]],DigiKeyMurat[],3,FALSE),"")</f>
        <v>490-5798-1-ND</v>
      </c>
      <c r="L6" t="str">
        <f>_xlfn.IFNA(VLOOKUP(Table7[[#This Row],[Part No]],DigiKeyMurat[],3,FALSE),"")</f>
        <v>490-5798-1-ND</v>
      </c>
    </row>
    <row r="7" spans="1:12" x14ac:dyDescent="0.25">
      <c r="A7">
        <v>6</v>
      </c>
      <c r="B7" t="s">
        <v>135</v>
      </c>
      <c r="C7" t="s">
        <v>282</v>
      </c>
      <c r="D7" t="s">
        <v>283</v>
      </c>
      <c r="E7" t="s">
        <v>284</v>
      </c>
      <c r="F7" t="s">
        <v>231</v>
      </c>
      <c r="G7" t="s">
        <v>281</v>
      </c>
      <c r="H7" t="s">
        <v>294</v>
      </c>
      <c r="J7" t="str">
        <f>_xlfn.IFNA(VLOOKUP(Table7[[#This Row],[Part No]],DigiKeyMurat[],3,FALSE),"")</f>
        <v>490-5798-1-ND</v>
      </c>
      <c r="L7" t="str">
        <f>_xlfn.IFNA(VLOOKUP(Table7[[#This Row],[Part No]],DigiKeyMurat[],3,FALSE),"")</f>
        <v>490-5798-1-ND</v>
      </c>
    </row>
    <row r="8" spans="1:12" x14ac:dyDescent="0.25">
      <c r="A8">
        <v>7</v>
      </c>
      <c r="B8" t="s">
        <v>135</v>
      </c>
      <c r="C8" t="s">
        <v>282</v>
      </c>
      <c r="D8" t="s">
        <v>283</v>
      </c>
      <c r="E8" t="s">
        <v>284</v>
      </c>
      <c r="F8" t="s">
        <v>231</v>
      </c>
      <c r="G8" t="s">
        <v>281</v>
      </c>
      <c r="H8" t="s">
        <v>294</v>
      </c>
      <c r="J8" t="str">
        <f>_xlfn.IFNA(VLOOKUP(Table7[[#This Row],[Part No]],DigiKeyMurat[],3,FALSE),"")</f>
        <v>490-5798-1-ND</v>
      </c>
      <c r="L8" t="str">
        <f>_xlfn.IFNA(VLOOKUP(Table7[[#This Row],[Part No]],DigiKeyMurat[],3,FALSE),"")</f>
        <v>490-5798-1-ND</v>
      </c>
    </row>
    <row r="9" spans="1:12" x14ac:dyDescent="0.25">
      <c r="A9">
        <v>8</v>
      </c>
      <c r="B9" t="s">
        <v>135</v>
      </c>
      <c r="C9" t="s">
        <v>282</v>
      </c>
      <c r="D9" t="s">
        <v>283</v>
      </c>
      <c r="E9" t="s">
        <v>284</v>
      </c>
      <c r="F9" t="s">
        <v>231</v>
      </c>
      <c r="G9" t="s">
        <v>281</v>
      </c>
      <c r="H9" t="s">
        <v>294</v>
      </c>
      <c r="J9" t="str">
        <f>_xlfn.IFNA(VLOOKUP(Table7[[#This Row],[Part No]],DigiKeyMurat[],3,FALSE),"")</f>
        <v>490-5798-1-ND</v>
      </c>
      <c r="L9" t="str">
        <f>_xlfn.IFNA(VLOOKUP(Table7[[#This Row],[Part No]],DigiKeyMurat[],3,FALSE),"")</f>
        <v>490-5798-1-ND</v>
      </c>
    </row>
    <row r="10" spans="1:12" x14ac:dyDescent="0.25">
      <c r="A10">
        <v>9</v>
      </c>
      <c r="B10" t="s">
        <v>131</v>
      </c>
      <c r="C10" t="s">
        <v>276</v>
      </c>
      <c r="D10" t="s">
        <v>279</v>
      </c>
      <c r="E10" t="s">
        <v>285</v>
      </c>
      <c r="F10" t="s">
        <v>229</v>
      </c>
      <c r="G10" t="s">
        <v>281</v>
      </c>
      <c r="L10">
        <f>_xlfn.IFNA(VLOOKUP(Table7[[#This Row],[Part No]],DigiKeyMurat[],3,FALSE),"")</f>
        <v>0</v>
      </c>
    </row>
    <row r="11" spans="1:12" x14ac:dyDescent="0.25">
      <c r="A11">
        <v>10</v>
      </c>
      <c r="B11" t="s">
        <v>137</v>
      </c>
      <c r="C11" t="s">
        <v>282</v>
      </c>
      <c r="D11" t="s">
        <v>286</v>
      </c>
      <c r="E11" t="s">
        <v>284</v>
      </c>
      <c r="F11" t="s">
        <v>231</v>
      </c>
      <c r="G11" t="s">
        <v>287</v>
      </c>
      <c r="H11" t="s">
        <v>294</v>
      </c>
      <c r="J11" t="str">
        <f>_xlfn.IFNA(VLOOKUP(Table7[[#This Row],[Part No]],DigiKeyMurat[],3,FALSE),"")</f>
        <v>490-10672-1-ND</v>
      </c>
      <c r="L11" t="str">
        <f>_xlfn.IFNA(VLOOKUP(Table7[[#This Row],[Part No]],DigiKeyMurat[],3,FALSE),"")</f>
        <v>490-10672-1-ND</v>
      </c>
    </row>
    <row r="12" spans="1:12" x14ac:dyDescent="0.25">
      <c r="A12">
        <v>11</v>
      </c>
      <c r="B12" t="s">
        <v>135</v>
      </c>
      <c r="C12" t="s">
        <v>282</v>
      </c>
      <c r="D12" t="s">
        <v>283</v>
      </c>
      <c r="E12" t="s">
        <v>284</v>
      </c>
      <c r="F12" t="s">
        <v>231</v>
      </c>
      <c r="G12" t="s">
        <v>281</v>
      </c>
      <c r="H12" t="s">
        <v>294</v>
      </c>
      <c r="J12" t="str">
        <f>_xlfn.IFNA(VLOOKUP(Table7[[#This Row],[Part No]],DigiKeyMurat[],3,FALSE),"")</f>
        <v>490-5798-1-ND</v>
      </c>
      <c r="L12" t="str">
        <f>_xlfn.IFNA(VLOOKUP(Table7[[#This Row],[Part No]],DigiKeyMurat[],3,FALSE),"")</f>
        <v>490-5798-1-ND</v>
      </c>
    </row>
    <row r="13" spans="1:12" x14ac:dyDescent="0.25">
      <c r="A13">
        <v>12</v>
      </c>
      <c r="B13" t="s">
        <v>137</v>
      </c>
      <c r="C13" t="s">
        <v>282</v>
      </c>
      <c r="D13" t="s">
        <v>286</v>
      </c>
      <c r="E13" t="s">
        <v>284</v>
      </c>
      <c r="F13" t="s">
        <v>231</v>
      </c>
      <c r="G13" t="s">
        <v>287</v>
      </c>
      <c r="H13" t="s">
        <v>294</v>
      </c>
      <c r="J13" t="str">
        <f>_xlfn.IFNA(VLOOKUP(Table7[[#This Row],[Part No]],DigiKeyMurat[],3,FALSE),"")</f>
        <v>490-10672-1-ND</v>
      </c>
      <c r="L13" t="str">
        <f>_xlfn.IFNA(VLOOKUP(Table7[[#This Row],[Part No]],DigiKeyMurat[],3,FALSE),"")</f>
        <v>490-10672-1-ND</v>
      </c>
    </row>
    <row r="14" spans="1:12" x14ac:dyDescent="0.25">
      <c r="A14">
        <v>13</v>
      </c>
      <c r="B14" t="s">
        <v>131</v>
      </c>
      <c r="C14" t="s">
        <v>276</v>
      </c>
      <c r="D14" t="s">
        <v>279</v>
      </c>
      <c r="E14" t="s">
        <v>285</v>
      </c>
      <c r="F14" t="s">
        <v>229</v>
      </c>
      <c r="G14" t="s">
        <v>281</v>
      </c>
      <c r="L14">
        <f>_xlfn.IFNA(VLOOKUP(Table7[[#This Row],[Part No]],DigiKeyMurat[],3,FALSE),"")</f>
        <v>0</v>
      </c>
    </row>
    <row r="15" spans="1:12" x14ac:dyDescent="0.25">
      <c r="A15">
        <v>14</v>
      </c>
      <c r="B15" t="s">
        <v>129</v>
      </c>
      <c r="C15" t="s">
        <v>276</v>
      </c>
      <c r="D15" t="s">
        <v>279</v>
      </c>
      <c r="E15" t="s">
        <v>288</v>
      </c>
      <c r="F15" t="s">
        <v>227</v>
      </c>
      <c r="G15" t="s">
        <v>281</v>
      </c>
      <c r="H15" t="s">
        <v>294</v>
      </c>
      <c r="J15" t="str">
        <f>_xlfn.IFNA(VLOOKUP(Table7[[#This Row],[Part No]],DigiKeyMurat[],3,FALSE),"")</f>
        <v>490-12646-1-ND</v>
      </c>
      <c r="L15" t="str">
        <f>_xlfn.IFNA(VLOOKUP(Table7[[#This Row],[Part No]],DigiKeyMurat[],3,FALSE),"")</f>
        <v>490-12646-1-ND</v>
      </c>
    </row>
    <row r="16" spans="1:12" x14ac:dyDescent="0.25">
      <c r="A16">
        <v>15</v>
      </c>
      <c r="C16" t="s">
        <v>276</v>
      </c>
      <c r="D16" t="s">
        <v>289</v>
      </c>
      <c r="E16" t="s">
        <v>290</v>
      </c>
      <c r="F16" t="s">
        <v>229</v>
      </c>
      <c r="G16" t="s">
        <v>287</v>
      </c>
      <c r="L16" t="str">
        <f>_xlfn.IFNA(VLOOKUP(Table7[[#This Row],[Part No]],DigiKeyMurat[],3,FALSE),"")</f>
        <v/>
      </c>
    </row>
    <row r="17" spans="1:12" x14ac:dyDescent="0.25">
      <c r="A17">
        <v>16</v>
      </c>
      <c r="B17" t="s">
        <v>129</v>
      </c>
      <c r="C17" t="s">
        <v>276</v>
      </c>
      <c r="D17" t="s">
        <v>279</v>
      </c>
      <c r="E17" t="s">
        <v>288</v>
      </c>
      <c r="F17" t="s">
        <v>227</v>
      </c>
      <c r="G17" t="s">
        <v>281</v>
      </c>
      <c r="H17" t="s">
        <v>294</v>
      </c>
      <c r="J17" t="str">
        <f>_xlfn.IFNA(VLOOKUP(Table7[[#This Row],[Part No]],DigiKeyMurat[],3,FALSE),"")</f>
        <v>490-12646-1-ND</v>
      </c>
      <c r="L17" t="str">
        <f>_xlfn.IFNA(VLOOKUP(Table7[[#This Row],[Part No]],DigiKeyMurat[],3,FALSE),"")</f>
        <v>490-12646-1-ND</v>
      </c>
    </row>
    <row r="18" spans="1:12" x14ac:dyDescent="0.25">
      <c r="A18">
        <v>17</v>
      </c>
      <c r="C18" t="s">
        <v>276</v>
      </c>
      <c r="D18" t="s">
        <v>289</v>
      </c>
      <c r="E18" t="s">
        <v>290</v>
      </c>
      <c r="F18" t="s">
        <v>229</v>
      </c>
      <c r="G18" t="s">
        <v>287</v>
      </c>
      <c r="L18" t="str">
        <f>_xlfn.IFNA(VLOOKUP(Table7[[#This Row],[Part No]],DigiKeyMurat[],3,FALSE),"")</f>
        <v/>
      </c>
    </row>
    <row r="19" spans="1:12" x14ac:dyDescent="0.25">
      <c r="A19">
        <v>18</v>
      </c>
      <c r="C19" t="s">
        <v>276</v>
      </c>
      <c r="D19" t="s">
        <v>289</v>
      </c>
      <c r="E19" t="s">
        <v>290</v>
      </c>
      <c r="F19" t="s">
        <v>229</v>
      </c>
      <c r="G19" t="s">
        <v>287</v>
      </c>
      <c r="L19" t="str">
        <f>_xlfn.IFNA(VLOOKUP(Table7[[#This Row],[Part No]],DigiKeyMurat[],3,FALSE),"")</f>
        <v/>
      </c>
    </row>
    <row r="20" spans="1:12" x14ac:dyDescent="0.25">
      <c r="A20">
        <v>19</v>
      </c>
      <c r="B20" t="s">
        <v>133</v>
      </c>
      <c r="C20" t="s">
        <v>276</v>
      </c>
      <c r="D20" t="s">
        <v>283</v>
      </c>
      <c r="E20" t="s">
        <v>291</v>
      </c>
      <c r="F20" t="s">
        <v>229</v>
      </c>
      <c r="G20" t="s">
        <v>281</v>
      </c>
      <c r="H20" t="s">
        <v>294</v>
      </c>
      <c r="J20" t="str">
        <f>_xlfn.IFNA(VLOOKUP(Table7[[#This Row],[Part No]],DigiKeyMurat[],3,FALSE),"")</f>
        <v>490-14409-1-ND</v>
      </c>
      <c r="L20" t="str">
        <f>_xlfn.IFNA(VLOOKUP(Table7[[#This Row],[Part No]],DigiKeyMurat[],3,FALSE),"")</f>
        <v>490-14409-1-ND</v>
      </c>
    </row>
    <row r="21" spans="1:12" x14ac:dyDescent="0.25">
      <c r="A21">
        <v>20</v>
      </c>
      <c r="B21" t="s">
        <v>137</v>
      </c>
      <c r="C21" t="s">
        <v>282</v>
      </c>
      <c r="D21" t="s">
        <v>286</v>
      </c>
      <c r="E21" t="s">
        <v>284</v>
      </c>
      <c r="F21" t="s">
        <v>231</v>
      </c>
      <c r="G21" t="s">
        <v>287</v>
      </c>
      <c r="H21" t="s">
        <v>294</v>
      </c>
      <c r="J21" t="str">
        <f>_xlfn.IFNA(VLOOKUP(Table7[[#This Row],[Part No]],DigiKeyMurat[],3,FALSE),"")</f>
        <v>490-10672-1-ND</v>
      </c>
      <c r="L21" t="str">
        <f>_xlfn.IFNA(VLOOKUP(Table7[[#This Row],[Part No]],DigiKeyMurat[],3,FALSE),"")</f>
        <v>490-10672-1-ND</v>
      </c>
    </row>
    <row r="22" spans="1:12" x14ac:dyDescent="0.25">
      <c r="A22">
        <v>21</v>
      </c>
      <c r="B22" t="s">
        <v>137</v>
      </c>
      <c r="C22" t="s">
        <v>282</v>
      </c>
      <c r="D22" t="s">
        <v>286</v>
      </c>
      <c r="E22" t="s">
        <v>284</v>
      </c>
      <c r="F22" t="s">
        <v>231</v>
      </c>
      <c r="G22" t="s">
        <v>287</v>
      </c>
      <c r="H22" t="s">
        <v>294</v>
      </c>
      <c r="J22" t="str">
        <f>_xlfn.IFNA(VLOOKUP(Table7[[#This Row],[Part No]],DigiKeyMurat[],3,FALSE),"")</f>
        <v>490-10672-1-ND</v>
      </c>
      <c r="L22" t="str">
        <f>_xlfn.IFNA(VLOOKUP(Table7[[#This Row],[Part No]],DigiKeyMurat[],3,FALSE),"")</f>
        <v>490-10672-1-ND</v>
      </c>
    </row>
    <row r="23" spans="1:12" x14ac:dyDescent="0.25">
      <c r="A23">
        <v>22</v>
      </c>
      <c r="B23" t="s">
        <v>134</v>
      </c>
      <c r="C23" t="s">
        <v>276</v>
      </c>
      <c r="D23" t="s">
        <v>283</v>
      </c>
      <c r="E23" t="s">
        <v>292</v>
      </c>
      <c r="F23" t="s">
        <v>231</v>
      </c>
      <c r="G23" t="s">
        <v>281</v>
      </c>
      <c r="H23" t="s">
        <v>294</v>
      </c>
      <c r="J23" t="str">
        <f>_xlfn.IFNA(VLOOKUP(Table7[[#This Row],[Part No]],DigiKeyMurat[],3,FALSE),"")</f>
        <v>490-5768-1-ND</v>
      </c>
      <c r="L23" t="str">
        <f>_xlfn.IFNA(VLOOKUP(Table7[[#This Row],[Part No]],DigiKeyMurat[],3,FALSE),"")</f>
        <v>490-5768-1-ND</v>
      </c>
    </row>
    <row r="24" spans="1:12" x14ac:dyDescent="0.25">
      <c r="A24">
        <v>23</v>
      </c>
      <c r="B24" t="s">
        <v>135</v>
      </c>
      <c r="C24" t="s">
        <v>282</v>
      </c>
      <c r="D24" t="s">
        <v>283</v>
      </c>
      <c r="E24" t="s">
        <v>284</v>
      </c>
      <c r="F24" t="s">
        <v>231</v>
      </c>
      <c r="G24" t="s">
        <v>281</v>
      </c>
      <c r="H24" t="s">
        <v>294</v>
      </c>
      <c r="J24" t="str">
        <f>_xlfn.IFNA(VLOOKUP(Table7[[#This Row],[Part No]],DigiKeyMurat[],3,FALSE),"")</f>
        <v>490-5798-1-ND</v>
      </c>
      <c r="L24" t="str">
        <f>_xlfn.IFNA(VLOOKUP(Table7[[#This Row],[Part No]],DigiKeyMurat[],3,FALSE),"")</f>
        <v>490-5798-1-ND</v>
      </c>
    </row>
    <row r="25" spans="1:12" x14ac:dyDescent="0.25">
      <c r="A25">
        <v>24</v>
      </c>
      <c r="B25" t="s">
        <v>134</v>
      </c>
      <c r="C25" t="s">
        <v>276</v>
      </c>
      <c r="D25" t="s">
        <v>283</v>
      </c>
      <c r="E25" t="s">
        <v>292</v>
      </c>
      <c r="F25" t="s">
        <v>231</v>
      </c>
      <c r="G25" t="s">
        <v>281</v>
      </c>
      <c r="H25" t="s">
        <v>294</v>
      </c>
      <c r="J25" t="str">
        <f>_xlfn.IFNA(VLOOKUP(Table7[[#This Row],[Part No]],DigiKeyMurat[],3,FALSE),"")</f>
        <v>490-5768-1-ND</v>
      </c>
      <c r="L25" t="str">
        <f>_xlfn.IFNA(VLOOKUP(Table7[[#This Row],[Part No]],DigiKeyMurat[],3,FALSE),"")</f>
        <v>490-5768-1-ND</v>
      </c>
    </row>
    <row r="26" spans="1:12" x14ac:dyDescent="0.25">
      <c r="A26">
        <v>25</v>
      </c>
      <c r="B26" t="s">
        <v>137</v>
      </c>
      <c r="C26" t="s">
        <v>282</v>
      </c>
      <c r="D26" t="s">
        <v>286</v>
      </c>
      <c r="E26" t="s">
        <v>284</v>
      </c>
      <c r="F26" t="s">
        <v>231</v>
      </c>
      <c r="G26" t="s">
        <v>287</v>
      </c>
      <c r="H26" t="s">
        <v>294</v>
      </c>
      <c r="J26" t="str">
        <f>_xlfn.IFNA(VLOOKUP(Table7[[#This Row],[Part No]],DigiKeyMurat[],3,FALSE),"")</f>
        <v>490-10672-1-ND</v>
      </c>
      <c r="L26" t="str">
        <f>_xlfn.IFNA(VLOOKUP(Table7[[#This Row],[Part No]],DigiKeyMurat[],3,FALSE),"")</f>
        <v>490-10672-1-ND</v>
      </c>
    </row>
    <row r="27" spans="1:12" x14ac:dyDescent="0.25">
      <c r="A27">
        <v>26</v>
      </c>
      <c r="B27" t="s">
        <v>137</v>
      </c>
      <c r="C27" t="s">
        <v>282</v>
      </c>
      <c r="D27" t="s">
        <v>286</v>
      </c>
      <c r="E27" t="s">
        <v>284</v>
      </c>
      <c r="F27" t="s">
        <v>231</v>
      </c>
      <c r="G27" t="s">
        <v>287</v>
      </c>
      <c r="H27" t="s">
        <v>294</v>
      </c>
      <c r="J27" t="str">
        <f>_xlfn.IFNA(VLOOKUP(Table7[[#This Row],[Part No]],DigiKeyMurat[],3,FALSE),"")</f>
        <v>490-10672-1-ND</v>
      </c>
      <c r="L27" t="str">
        <f>_xlfn.IFNA(VLOOKUP(Table7[[#This Row],[Part No]],DigiKeyMurat[],3,FALSE),"")</f>
        <v>490-10672-1-ND</v>
      </c>
    </row>
    <row r="28" spans="1:12" x14ac:dyDescent="0.25">
      <c r="A28">
        <v>27</v>
      </c>
      <c r="B28" t="s">
        <v>137</v>
      </c>
      <c r="C28" t="s">
        <v>282</v>
      </c>
      <c r="D28" t="s">
        <v>286</v>
      </c>
      <c r="E28" t="s">
        <v>284</v>
      </c>
      <c r="F28" t="s">
        <v>231</v>
      </c>
      <c r="G28" t="s">
        <v>287</v>
      </c>
      <c r="H28" t="s">
        <v>294</v>
      </c>
      <c r="J28" t="str">
        <f>_xlfn.IFNA(VLOOKUP(Table7[[#This Row],[Part No]],DigiKeyMurat[],3,FALSE),"")</f>
        <v>490-10672-1-ND</v>
      </c>
      <c r="L28" t="str">
        <f>_xlfn.IFNA(VLOOKUP(Table7[[#This Row],[Part No]],DigiKeyMurat[],3,FALSE),"")</f>
        <v>490-10672-1-ND</v>
      </c>
    </row>
    <row r="29" spans="1:12" x14ac:dyDescent="0.25">
      <c r="A29">
        <v>28</v>
      </c>
      <c r="B29" t="s">
        <v>133</v>
      </c>
      <c r="C29" t="s">
        <v>282</v>
      </c>
      <c r="D29" t="s">
        <v>283</v>
      </c>
      <c r="E29" t="s">
        <v>291</v>
      </c>
      <c r="F29" t="s">
        <v>229</v>
      </c>
      <c r="G29" t="s">
        <v>281</v>
      </c>
      <c r="H29" t="s">
        <v>294</v>
      </c>
      <c r="J29" t="str">
        <f>_xlfn.IFNA(VLOOKUP(Table7[[#This Row],[Part No]],DigiKeyMurat[],3,FALSE),"")</f>
        <v>490-14409-1-ND</v>
      </c>
      <c r="L29" t="str">
        <f>_xlfn.IFNA(VLOOKUP(Table7[[#This Row],[Part No]],DigiKeyMurat[],3,FALSE),"")</f>
        <v>490-14409-1-ND</v>
      </c>
    </row>
    <row r="30" spans="1:12" x14ac:dyDescent="0.25">
      <c r="A30">
        <v>29</v>
      </c>
      <c r="B30" t="s">
        <v>135</v>
      </c>
      <c r="C30" t="s">
        <v>282</v>
      </c>
      <c r="D30" t="s">
        <v>283</v>
      </c>
      <c r="E30" t="s">
        <v>284</v>
      </c>
      <c r="F30" t="s">
        <v>231</v>
      </c>
      <c r="G30" t="s">
        <v>281</v>
      </c>
      <c r="H30" t="s">
        <v>294</v>
      </c>
      <c r="J30" t="str">
        <f>_xlfn.IFNA(VLOOKUP(Table7[[#This Row],[Part No]],DigiKeyMurat[],3,FALSE),"")</f>
        <v>490-5798-1-ND</v>
      </c>
      <c r="L30" t="str">
        <f>_xlfn.IFNA(VLOOKUP(Table7[[#This Row],[Part No]],DigiKeyMurat[],3,FALSE),"")</f>
        <v>490-5798-1-ND</v>
      </c>
    </row>
    <row r="31" spans="1:12" x14ac:dyDescent="0.25">
      <c r="A31">
        <v>30</v>
      </c>
      <c r="B31" t="s">
        <v>138</v>
      </c>
      <c r="C31" t="s">
        <v>276</v>
      </c>
      <c r="D31" t="s">
        <v>286</v>
      </c>
      <c r="E31" t="s">
        <v>293</v>
      </c>
      <c r="F31" t="s">
        <v>231</v>
      </c>
      <c r="G31" t="s">
        <v>287</v>
      </c>
      <c r="H31" t="s">
        <v>294</v>
      </c>
      <c r="J31" t="str">
        <f>_xlfn.IFNA(VLOOKUP(Table7[[#This Row],[Part No]],DigiKeyMurat[],3,FALSE),"")</f>
        <v>490-12650-1-ND</v>
      </c>
      <c r="L31" t="str">
        <f>_xlfn.IFNA(VLOOKUP(Table7[[#This Row],[Part No]],DigiKeyMurat[],3,FALSE),"")</f>
        <v>490-12650-1-ND</v>
      </c>
    </row>
    <row r="32" spans="1:12" x14ac:dyDescent="0.25">
      <c r="A32">
        <v>31</v>
      </c>
      <c r="B32" t="s">
        <v>130</v>
      </c>
      <c r="C32" t="s">
        <v>276</v>
      </c>
      <c r="D32" t="s">
        <v>279</v>
      </c>
      <c r="E32" t="s">
        <v>280</v>
      </c>
      <c r="F32" t="s">
        <v>228</v>
      </c>
      <c r="G32" t="s">
        <v>281</v>
      </c>
      <c r="H32" t="s">
        <v>294</v>
      </c>
      <c r="J32" t="str">
        <f>_xlfn.IFNA(VLOOKUP(Table7[[#This Row],[Part No]],DigiKeyMurat[],3,FALSE),"")</f>
        <v>490-10557-1-ND</v>
      </c>
      <c r="L32" t="str">
        <f>_xlfn.IFNA(VLOOKUP(Table7[[#This Row],[Part No]],DigiKeyMurat[],3,FALSE),"")</f>
        <v>490-10557-1-ND</v>
      </c>
    </row>
    <row r="33" spans="1:12" x14ac:dyDescent="0.25">
      <c r="A33">
        <v>32</v>
      </c>
      <c r="B33" t="s">
        <v>137</v>
      </c>
      <c r="C33" t="s">
        <v>282</v>
      </c>
      <c r="D33" t="s">
        <v>286</v>
      </c>
      <c r="E33" t="s">
        <v>284</v>
      </c>
      <c r="F33" t="s">
        <v>231</v>
      </c>
      <c r="G33" t="s">
        <v>287</v>
      </c>
      <c r="H33" t="s">
        <v>294</v>
      </c>
      <c r="J33" t="str">
        <f>_xlfn.IFNA(VLOOKUP(Table7[[#This Row],[Part No]],DigiKeyMurat[],3,FALSE),"")</f>
        <v>490-10672-1-ND</v>
      </c>
      <c r="L33" t="str">
        <f>_xlfn.IFNA(VLOOKUP(Table7[[#This Row],[Part No]],DigiKeyMurat[],3,FALSE),"")</f>
        <v>490-10672-1-ND</v>
      </c>
    </row>
    <row r="34" spans="1:12" x14ac:dyDescent="0.25">
      <c r="A34">
        <v>33</v>
      </c>
      <c r="B34" t="s">
        <v>138</v>
      </c>
      <c r="C34" t="s">
        <v>276</v>
      </c>
      <c r="D34" t="s">
        <v>286</v>
      </c>
      <c r="E34" t="s">
        <v>293</v>
      </c>
      <c r="F34" t="s">
        <v>231</v>
      </c>
      <c r="G34" t="s">
        <v>287</v>
      </c>
      <c r="H34" t="s">
        <v>294</v>
      </c>
      <c r="J34" t="str">
        <f>_xlfn.IFNA(VLOOKUP(Table7[[#This Row],[Part No]],DigiKeyMurat[],3,FALSE),"")</f>
        <v>490-12650-1-ND</v>
      </c>
      <c r="L34" t="str">
        <f>_xlfn.IFNA(VLOOKUP(Table7[[#This Row],[Part No]],DigiKeyMurat[],3,FALSE),"")</f>
        <v>490-12650-1-ND</v>
      </c>
    </row>
    <row r="35" spans="1:12" x14ac:dyDescent="0.25">
      <c r="A35">
        <v>34</v>
      </c>
      <c r="B35" t="s">
        <v>133</v>
      </c>
      <c r="C35" t="s">
        <v>282</v>
      </c>
      <c r="D35" t="s">
        <v>283</v>
      </c>
      <c r="E35" t="s">
        <v>291</v>
      </c>
      <c r="F35" t="s">
        <v>229</v>
      </c>
      <c r="G35" t="s">
        <v>281</v>
      </c>
      <c r="H35" t="s">
        <v>294</v>
      </c>
      <c r="J35" t="str">
        <f>_xlfn.IFNA(VLOOKUP(Table7[[#This Row],[Part No]],DigiKeyMurat[],3,FALSE),"")</f>
        <v>490-14409-1-ND</v>
      </c>
      <c r="L35" t="str">
        <f>_xlfn.IFNA(VLOOKUP(Table7[[#This Row],[Part No]],DigiKeyMurat[],3,FALSE),"")</f>
        <v>490-14409-1-ND</v>
      </c>
    </row>
    <row r="36" spans="1:12" x14ac:dyDescent="0.25">
      <c r="A36">
        <v>35</v>
      </c>
      <c r="B36" t="s">
        <v>135</v>
      </c>
      <c r="C36" t="s">
        <v>282</v>
      </c>
      <c r="D36" t="s">
        <v>283</v>
      </c>
      <c r="E36" t="s">
        <v>284</v>
      </c>
      <c r="F36" t="s">
        <v>231</v>
      </c>
      <c r="G36" t="s">
        <v>281</v>
      </c>
      <c r="H36" t="s">
        <v>294</v>
      </c>
      <c r="J36" t="str">
        <f>_xlfn.IFNA(VLOOKUP(Table7[[#This Row],[Part No]],DigiKeyMurat[],3,FALSE),"")</f>
        <v>490-5798-1-ND</v>
      </c>
      <c r="L36" t="str">
        <f>_xlfn.IFNA(VLOOKUP(Table7[[#This Row],[Part No]],DigiKeyMurat[],3,FALSE),"")</f>
        <v>490-5798-1-ND</v>
      </c>
    </row>
    <row r="37" spans="1:12" x14ac:dyDescent="0.25">
      <c r="A37">
        <v>36</v>
      </c>
      <c r="B37" t="s">
        <v>131</v>
      </c>
      <c r="C37" t="s">
        <v>276</v>
      </c>
      <c r="D37" t="s">
        <v>279</v>
      </c>
      <c r="E37" t="s">
        <v>285</v>
      </c>
      <c r="F37" t="s">
        <v>229</v>
      </c>
      <c r="G37" t="s">
        <v>281</v>
      </c>
      <c r="L37">
        <f>_xlfn.IFNA(VLOOKUP(Table7[[#This Row],[Part No]],DigiKeyMurat[],3,FALSE),"")</f>
        <v>0</v>
      </c>
    </row>
    <row r="38" spans="1:12" x14ac:dyDescent="0.25">
      <c r="A38">
        <v>37</v>
      </c>
      <c r="B38" t="s">
        <v>135</v>
      </c>
      <c r="C38" t="s">
        <v>282</v>
      </c>
      <c r="D38" t="s">
        <v>283</v>
      </c>
      <c r="E38" t="s">
        <v>284</v>
      </c>
      <c r="F38" t="s">
        <v>231</v>
      </c>
      <c r="G38" t="s">
        <v>281</v>
      </c>
      <c r="H38" t="s">
        <v>294</v>
      </c>
      <c r="J38" t="str">
        <f>_xlfn.IFNA(VLOOKUP(Table7[[#This Row],[Part No]],DigiKeyMurat[],3,FALSE),"")</f>
        <v>490-5798-1-ND</v>
      </c>
      <c r="L38" t="str">
        <f>_xlfn.IFNA(VLOOKUP(Table7[[#This Row],[Part No]],DigiKeyMurat[],3,FALSE),"")</f>
        <v>490-5798-1-ND</v>
      </c>
    </row>
    <row r="39" spans="1:12" x14ac:dyDescent="0.25">
      <c r="A39">
        <v>38</v>
      </c>
      <c r="B39" t="s">
        <v>135</v>
      </c>
      <c r="C39" t="s">
        <v>282</v>
      </c>
      <c r="D39" t="s">
        <v>283</v>
      </c>
      <c r="E39" t="s">
        <v>284</v>
      </c>
      <c r="F39" t="s">
        <v>231</v>
      </c>
      <c r="G39" t="s">
        <v>281</v>
      </c>
      <c r="H39" t="s">
        <v>294</v>
      </c>
      <c r="J39" t="str">
        <f>_xlfn.IFNA(VLOOKUP(Table7[[#This Row],[Part No]],DigiKeyMurat[],3,FALSE),"")</f>
        <v>490-5798-1-ND</v>
      </c>
      <c r="L39" t="str">
        <f>_xlfn.IFNA(VLOOKUP(Table7[[#This Row],[Part No]],DigiKeyMurat[],3,FALSE),"")</f>
        <v>490-5798-1-ND</v>
      </c>
    </row>
    <row r="40" spans="1:12" x14ac:dyDescent="0.25">
      <c r="A40">
        <v>39</v>
      </c>
      <c r="B40" t="s">
        <v>135</v>
      </c>
      <c r="C40" t="s">
        <v>282</v>
      </c>
      <c r="D40" t="s">
        <v>283</v>
      </c>
      <c r="E40" t="s">
        <v>284</v>
      </c>
      <c r="F40" t="s">
        <v>231</v>
      </c>
      <c r="G40" t="s">
        <v>281</v>
      </c>
      <c r="H40" t="s">
        <v>294</v>
      </c>
      <c r="J40" t="str">
        <f>_xlfn.IFNA(VLOOKUP(Table7[[#This Row],[Part No]],DigiKeyMurat[],3,FALSE),"")</f>
        <v>490-5798-1-ND</v>
      </c>
      <c r="L40" t="str">
        <f>_xlfn.IFNA(VLOOKUP(Table7[[#This Row],[Part No]],DigiKeyMurat[],3,FALSE),"")</f>
        <v>490-5798-1-ND</v>
      </c>
    </row>
    <row r="41" spans="1:12" x14ac:dyDescent="0.25">
      <c r="A41">
        <v>40</v>
      </c>
      <c r="B41" t="s">
        <v>135</v>
      </c>
      <c r="C41" t="s">
        <v>282</v>
      </c>
      <c r="D41" t="s">
        <v>283</v>
      </c>
      <c r="E41" t="s">
        <v>284</v>
      </c>
      <c r="F41" t="s">
        <v>231</v>
      </c>
      <c r="G41" t="s">
        <v>281</v>
      </c>
      <c r="H41" t="s">
        <v>294</v>
      </c>
      <c r="J41" t="str">
        <f>_xlfn.IFNA(VLOOKUP(Table7[[#This Row],[Part No]],DigiKeyMurat[],3,FALSE),"")</f>
        <v>490-5798-1-ND</v>
      </c>
      <c r="L41" t="str">
        <f>_xlfn.IFNA(VLOOKUP(Table7[[#This Row],[Part No]],DigiKeyMurat[],3,FALSE),"")</f>
        <v>490-5798-1-ND</v>
      </c>
    </row>
    <row r="42" spans="1:12" x14ac:dyDescent="0.25">
      <c r="A42">
        <v>41</v>
      </c>
      <c r="B42" t="s">
        <v>135</v>
      </c>
      <c r="C42" t="s">
        <v>282</v>
      </c>
      <c r="D42" t="s">
        <v>283</v>
      </c>
      <c r="E42" t="s">
        <v>284</v>
      </c>
      <c r="F42" t="s">
        <v>231</v>
      </c>
      <c r="G42" t="s">
        <v>281</v>
      </c>
      <c r="H42" t="s">
        <v>294</v>
      </c>
      <c r="J42" t="str">
        <f>_xlfn.IFNA(VLOOKUP(Table7[[#This Row],[Part No]],DigiKeyMurat[],3,FALSE),"")</f>
        <v>490-5798-1-ND</v>
      </c>
      <c r="L42" t="str">
        <f>_xlfn.IFNA(VLOOKUP(Table7[[#This Row],[Part No]],DigiKeyMurat[],3,FALSE),"")</f>
        <v>490-5798-1-ND</v>
      </c>
    </row>
    <row r="43" spans="1:12" x14ac:dyDescent="0.25">
      <c r="A43">
        <v>42</v>
      </c>
      <c r="B43" t="s">
        <v>135</v>
      </c>
      <c r="C43" t="s">
        <v>282</v>
      </c>
      <c r="D43" t="s">
        <v>283</v>
      </c>
      <c r="E43" t="s">
        <v>284</v>
      </c>
      <c r="F43" t="s">
        <v>231</v>
      </c>
      <c r="G43" t="s">
        <v>281</v>
      </c>
      <c r="H43" t="s">
        <v>294</v>
      </c>
      <c r="J43" t="str">
        <f>_xlfn.IFNA(VLOOKUP(Table7[[#This Row],[Part No]],DigiKeyMurat[],3,FALSE),"")</f>
        <v>490-5798-1-ND</v>
      </c>
      <c r="L43" t="str">
        <f>_xlfn.IFNA(VLOOKUP(Table7[[#This Row],[Part No]],DigiKeyMurat[],3,FALSE),"")</f>
        <v>490-5798-1-ND</v>
      </c>
    </row>
    <row r="44" spans="1:12" x14ac:dyDescent="0.25">
      <c r="A44">
        <v>43</v>
      </c>
      <c r="B44" t="s">
        <v>135</v>
      </c>
      <c r="C44" t="s">
        <v>282</v>
      </c>
      <c r="D44" t="s">
        <v>283</v>
      </c>
      <c r="E44" t="s">
        <v>284</v>
      </c>
      <c r="F44" t="s">
        <v>231</v>
      </c>
      <c r="G44" t="s">
        <v>281</v>
      </c>
      <c r="H44" t="s">
        <v>294</v>
      </c>
      <c r="J44" t="str">
        <f>_xlfn.IFNA(VLOOKUP(Table7[[#This Row],[Part No]],DigiKeyMurat[],3,FALSE),"")</f>
        <v>490-5798-1-ND</v>
      </c>
      <c r="L44" t="str">
        <f>_xlfn.IFNA(VLOOKUP(Table7[[#This Row],[Part No]],DigiKeyMurat[],3,FALSE),"")</f>
        <v>490-5798-1-ND</v>
      </c>
    </row>
    <row r="45" spans="1:12" x14ac:dyDescent="0.25">
      <c r="A45">
        <v>44</v>
      </c>
      <c r="B45" t="s">
        <v>135</v>
      </c>
      <c r="C45" t="s">
        <v>282</v>
      </c>
      <c r="D45" t="s">
        <v>283</v>
      </c>
      <c r="E45" t="s">
        <v>284</v>
      </c>
      <c r="F45" t="s">
        <v>231</v>
      </c>
      <c r="G45" t="s">
        <v>281</v>
      </c>
      <c r="H45" t="s">
        <v>294</v>
      </c>
      <c r="J45" t="str">
        <f>_xlfn.IFNA(VLOOKUP(Table7[[#This Row],[Part No]],DigiKeyMurat[],3,FALSE),"")</f>
        <v>490-5798-1-ND</v>
      </c>
      <c r="L45" t="str">
        <f>_xlfn.IFNA(VLOOKUP(Table7[[#This Row],[Part No]],DigiKeyMurat[],3,FALSE),"")</f>
        <v>490-5798-1-ND</v>
      </c>
    </row>
    <row r="46" spans="1:12" x14ac:dyDescent="0.25">
      <c r="A46">
        <v>45</v>
      </c>
      <c r="B46" t="s">
        <v>135</v>
      </c>
      <c r="C46" t="s">
        <v>282</v>
      </c>
      <c r="D46" t="s">
        <v>283</v>
      </c>
      <c r="E46" t="s">
        <v>284</v>
      </c>
      <c r="F46" t="s">
        <v>231</v>
      </c>
      <c r="G46" t="s">
        <v>281</v>
      </c>
      <c r="H46" t="s">
        <v>294</v>
      </c>
      <c r="J46" t="str">
        <f>_xlfn.IFNA(VLOOKUP(Table7[[#This Row],[Part No]],DigiKeyMurat[],3,FALSE),"")</f>
        <v>490-5798-1-ND</v>
      </c>
      <c r="L46" t="str">
        <f>_xlfn.IFNA(VLOOKUP(Table7[[#This Row],[Part No]],DigiKeyMurat[],3,FALSE),"")</f>
        <v>490-5798-1-ND</v>
      </c>
    </row>
    <row r="47" spans="1:12" x14ac:dyDescent="0.25">
      <c r="A47">
        <v>46</v>
      </c>
      <c r="B47" t="s">
        <v>135</v>
      </c>
      <c r="C47" t="s">
        <v>282</v>
      </c>
      <c r="D47" t="s">
        <v>283</v>
      </c>
      <c r="E47" t="s">
        <v>284</v>
      </c>
      <c r="F47" t="s">
        <v>231</v>
      </c>
      <c r="G47" t="s">
        <v>281</v>
      </c>
      <c r="H47" t="s">
        <v>294</v>
      </c>
      <c r="J47" t="str">
        <f>_xlfn.IFNA(VLOOKUP(Table7[[#This Row],[Part No]],DigiKeyMurat[],3,FALSE),"")</f>
        <v>490-5798-1-ND</v>
      </c>
      <c r="L47" t="str">
        <f>_xlfn.IFNA(VLOOKUP(Table7[[#This Row],[Part No]],DigiKeyMurat[],3,FALSE),"")</f>
        <v>490-5798-1-ND</v>
      </c>
    </row>
    <row r="48" spans="1:12" x14ac:dyDescent="0.25">
      <c r="A48">
        <v>47</v>
      </c>
      <c r="B48" t="s">
        <v>135</v>
      </c>
      <c r="C48" t="s">
        <v>282</v>
      </c>
      <c r="D48" t="s">
        <v>283</v>
      </c>
      <c r="E48" t="s">
        <v>284</v>
      </c>
      <c r="F48" t="s">
        <v>231</v>
      </c>
      <c r="G48" t="s">
        <v>281</v>
      </c>
      <c r="H48" t="s">
        <v>294</v>
      </c>
      <c r="J48" t="str">
        <f>_xlfn.IFNA(VLOOKUP(Table7[[#This Row],[Part No]],DigiKeyMurat[],3,FALSE),"")</f>
        <v>490-5798-1-ND</v>
      </c>
      <c r="L48" t="str">
        <f>_xlfn.IFNA(VLOOKUP(Table7[[#This Row],[Part No]],DigiKeyMurat[],3,FALSE),"")</f>
        <v>490-5798-1-ND</v>
      </c>
    </row>
    <row r="49" spans="1:12" x14ac:dyDescent="0.25">
      <c r="A49">
        <v>48</v>
      </c>
      <c r="B49" t="s">
        <v>130</v>
      </c>
      <c r="C49" t="s">
        <v>276</v>
      </c>
      <c r="D49" t="s">
        <v>279</v>
      </c>
      <c r="E49" t="s">
        <v>280</v>
      </c>
      <c r="F49" t="s">
        <v>228</v>
      </c>
      <c r="G49" t="s">
        <v>281</v>
      </c>
      <c r="H49" t="s">
        <v>294</v>
      </c>
      <c r="J49" t="str">
        <f>_xlfn.IFNA(VLOOKUP(Table7[[#This Row],[Part No]],DigiKeyMurat[],3,FALSE),"")</f>
        <v>490-10557-1-ND</v>
      </c>
      <c r="L49" t="str">
        <f>_xlfn.IFNA(VLOOKUP(Table7[[#This Row],[Part No]],DigiKeyMurat[],3,FALSE),"")</f>
        <v>490-10557-1-ND</v>
      </c>
    </row>
    <row r="50" spans="1:12" x14ac:dyDescent="0.25">
      <c r="A50">
        <v>49</v>
      </c>
      <c r="B50" t="s">
        <v>137</v>
      </c>
      <c r="C50" t="s">
        <v>282</v>
      </c>
      <c r="D50" t="s">
        <v>286</v>
      </c>
      <c r="E50" t="s">
        <v>284</v>
      </c>
      <c r="F50" t="s">
        <v>231</v>
      </c>
      <c r="G50" t="s">
        <v>287</v>
      </c>
      <c r="H50" t="s">
        <v>294</v>
      </c>
      <c r="J50" t="str">
        <f>_xlfn.IFNA(VLOOKUP(Table7[[#This Row],[Part No]],DigiKeyMurat[],3,FALSE),"")</f>
        <v>490-10672-1-ND</v>
      </c>
      <c r="L50" t="str">
        <f>_xlfn.IFNA(VLOOKUP(Table7[[#This Row],[Part No]],DigiKeyMurat[],3,FALSE),"")</f>
        <v>490-10672-1-ND</v>
      </c>
    </row>
    <row r="51" spans="1:12" x14ac:dyDescent="0.25">
      <c r="A51">
        <v>50</v>
      </c>
      <c r="B51" t="s">
        <v>135</v>
      </c>
      <c r="C51" t="s">
        <v>282</v>
      </c>
      <c r="D51" t="s">
        <v>283</v>
      </c>
      <c r="E51" t="s">
        <v>284</v>
      </c>
      <c r="F51" t="s">
        <v>231</v>
      </c>
      <c r="G51" t="s">
        <v>281</v>
      </c>
      <c r="H51" t="s">
        <v>294</v>
      </c>
      <c r="J51" t="str">
        <f>_xlfn.IFNA(VLOOKUP(Table7[[#This Row],[Part No]],DigiKeyMurat[],3,FALSE),"")</f>
        <v>490-5798-1-ND</v>
      </c>
      <c r="L51" t="str">
        <f>_xlfn.IFNA(VLOOKUP(Table7[[#This Row],[Part No]],DigiKeyMurat[],3,FALSE),"")</f>
        <v>490-5798-1-ND</v>
      </c>
    </row>
    <row r="52" spans="1:12" x14ac:dyDescent="0.25">
      <c r="A52">
        <v>51</v>
      </c>
      <c r="B52" t="s">
        <v>135</v>
      </c>
      <c r="C52" t="s">
        <v>282</v>
      </c>
      <c r="D52" t="s">
        <v>283</v>
      </c>
      <c r="E52" t="s">
        <v>284</v>
      </c>
      <c r="F52" t="s">
        <v>231</v>
      </c>
      <c r="G52" t="s">
        <v>281</v>
      </c>
      <c r="H52" t="s">
        <v>294</v>
      </c>
      <c r="J52" t="str">
        <f>_xlfn.IFNA(VLOOKUP(Table7[[#This Row],[Part No]],DigiKeyMurat[],3,FALSE),"")</f>
        <v>490-5798-1-ND</v>
      </c>
      <c r="L52" t="str">
        <f>_xlfn.IFNA(VLOOKUP(Table7[[#This Row],[Part No]],DigiKeyMurat[],3,FALSE),"")</f>
        <v>490-5798-1-ND</v>
      </c>
    </row>
    <row r="53" spans="1:12" x14ac:dyDescent="0.25">
      <c r="A53">
        <v>52</v>
      </c>
      <c r="B53" t="s">
        <v>137</v>
      </c>
      <c r="C53" t="s">
        <v>282</v>
      </c>
      <c r="D53" t="s">
        <v>286</v>
      </c>
      <c r="E53" t="s">
        <v>284</v>
      </c>
      <c r="F53" t="s">
        <v>231</v>
      </c>
      <c r="G53" t="s">
        <v>287</v>
      </c>
      <c r="H53" t="s">
        <v>294</v>
      </c>
      <c r="J53" t="str">
        <f>_xlfn.IFNA(VLOOKUP(Table7[[#This Row],[Part No]],DigiKeyMurat[],3,FALSE),"")</f>
        <v>490-10672-1-ND</v>
      </c>
      <c r="L53" t="str">
        <f>_xlfn.IFNA(VLOOKUP(Table7[[#This Row],[Part No]],DigiKeyMurat[],3,FALSE),"")</f>
        <v>490-10672-1-ND</v>
      </c>
    </row>
    <row r="54" spans="1:12" x14ac:dyDescent="0.25">
      <c r="A54">
        <v>53</v>
      </c>
      <c r="B54" t="s">
        <v>137</v>
      </c>
      <c r="C54" t="s">
        <v>282</v>
      </c>
      <c r="D54" t="s">
        <v>286</v>
      </c>
      <c r="E54" t="s">
        <v>284</v>
      </c>
      <c r="F54" t="s">
        <v>231</v>
      </c>
      <c r="G54" t="s">
        <v>287</v>
      </c>
      <c r="H54" t="s">
        <v>294</v>
      </c>
      <c r="J54" t="str">
        <f>_xlfn.IFNA(VLOOKUP(Table7[[#This Row],[Part No]],DigiKeyMurat[],3,FALSE),"")</f>
        <v>490-10672-1-ND</v>
      </c>
      <c r="L54" t="str">
        <f>_xlfn.IFNA(VLOOKUP(Table7[[#This Row],[Part No]],DigiKeyMurat[],3,FALSE),"")</f>
        <v>490-10672-1-ND</v>
      </c>
    </row>
    <row r="55" spans="1:12" x14ac:dyDescent="0.25">
      <c r="A55">
        <v>54</v>
      </c>
      <c r="B55" t="s">
        <v>137</v>
      </c>
      <c r="C55" t="s">
        <v>282</v>
      </c>
      <c r="D55" t="s">
        <v>286</v>
      </c>
      <c r="E55" t="s">
        <v>284</v>
      </c>
      <c r="F55" t="s">
        <v>231</v>
      </c>
      <c r="G55" t="s">
        <v>287</v>
      </c>
      <c r="H55" t="s">
        <v>294</v>
      </c>
      <c r="J55" t="str">
        <f>_xlfn.IFNA(VLOOKUP(Table7[[#This Row],[Part No]],DigiKeyMurat[],3,FALSE),"")</f>
        <v>490-10672-1-ND</v>
      </c>
      <c r="L55" t="str">
        <f>_xlfn.IFNA(VLOOKUP(Table7[[#This Row],[Part No]],DigiKeyMurat[],3,FALSE),"")</f>
        <v>490-10672-1-ND</v>
      </c>
    </row>
    <row r="56" spans="1:12" x14ac:dyDescent="0.25">
      <c r="A56">
        <v>55</v>
      </c>
      <c r="B56" t="s">
        <v>135</v>
      </c>
      <c r="C56" t="s">
        <v>282</v>
      </c>
      <c r="D56" t="s">
        <v>283</v>
      </c>
      <c r="E56" t="s">
        <v>284</v>
      </c>
      <c r="F56" t="s">
        <v>231</v>
      </c>
      <c r="G56" t="s">
        <v>281</v>
      </c>
      <c r="H56" t="s">
        <v>294</v>
      </c>
      <c r="J56" t="str">
        <f>_xlfn.IFNA(VLOOKUP(Table7[[#This Row],[Part No]],DigiKeyMurat[],3,FALSE),"")</f>
        <v>490-5798-1-ND</v>
      </c>
      <c r="L56" t="str">
        <f>_xlfn.IFNA(VLOOKUP(Table7[[#This Row],[Part No]],DigiKeyMurat[],3,FALSE),"")</f>
        <v>490-5798-1-ND</v>
      </c>
    </row>
    <row r="57" spans="1:12" x14ac:dyDescent="0.25">
      <c r="A57">
        <v>56</v>
      </c>
      <c r="B57" t="s">
        <v>133</v>
      </c>
      <c r="C57" t="s">
        <v>282</v>
      </c>
      <c r="D57" t="s">
        <v>283</v>
      </c>
      <c r="E57" t="s">
        <v>291</v>
      </c>
      <c r="F57" t="s">
        <v>229</v>
      </c>
      <c r="G57" t="s">
        <v>281</v>
      </c>
      <c r="H57" t="s">
        <v>294</v>
      </c>
      <c r="J57" t="str">
        <f>_xlfn.IFNA(VLOOKUP(Table7[[#This Row],[Part No]],DigiKeyMurat[],3,FALSE),"")</f>
        <v>490-14409-1-ND</v>
      </c>
      <c r="L57" t="str">
        <f>_xlfn.IFNA(VLOOKUP(Table7[[#This Row],[Part No]],DigiKeyMurat[],3,FALSE),"")</f>
        <v>490-14409-1-ND</v>
      </c>
    </row>
    <row r="58" spans="1:12" x14ac:dyDescent="0.25">
      <c r="A58">
        <v>57</v>
      </c>
      <c r="B58" t="s">
        <v>135</v>
      </c>
      <c r="C58" t="s">
        <v>282</v>
      </c>
      <c r="D58" t="s">
        <v>283</v>
      </c>
      <c r="E58" t="s">
        <v>284</v>
      </c>
      <c r="F58" t="s">
        <v>231</v>
      </c>
      <c r="G58" t="s">
        <v>281</v>
      </c>
      <c r="H58" t="s">
        <v>294</v>
      </c>
      <c r="J58" t="str">
        <f>_xlfn.IFNA(VLOOKUP(Table7[[#This Row],[Part No]],DigiKeyMurat[],3,FALSE),"")</f>
        <v>490-5798-1-ND</v>
      </c>
      <c r="L58" t="str">
        <f>_xlfn.IFNA(VLOOKUP(Table7[[#This Row],[Part No]],DigiKeyMurat[],3,FALSE),"")</f>
        <v>490-5798-1-ND</v>
      </c>
    </row>
    <row r="59" spans="1:12" x14ac:dyDescent="0.25">
      <c r="A59">
        <v>58</v>
      </c>
      <c r="B59" t="s">
        <v>137</v>
      </c>
      <c r="C59" t="s">
        <v>282</v>
      </c>
      <c r="D59" t="s">
        <v>286</v>
      </c>
      <c r="E59" t="s">
        <v>284</v>
      </c>
      <c r="F59" t="s">
        <v>231</v>
      </c>
      <c r="G59" t="s">
        <v>287</v>
      </c>
      <c r="H59" t="s">
        <v>294</v>
      </c>
      <c r="J59" t="str">
        <f>_xlfn.IFNA(VLOOKUP(Table7[[#This Row],[Part No]],DigiKeyMurat[],3,FALSE),"")</f>
        <v>490-10672-1-ND</v>
      </c>
      <c r="L59" t="str">
        <f>_xlfn.IFNA(VLOOKUP(Table7[[#This Row],[Part No]],DigiKeyMurat[],3,FALSE),"")</f>
        <v>490-10672-1-ND</v>
      </c>
    </row>
    <row r="60" spans="1:12" x14ac:dyDescent="0.25">
      <c r="A60">
        <v>59</v>
      </c>
      <c r="B60" t="s">
        <v>138</v>
      </c>
      <c r="C60" t="s">
        <v>276</v>
      </c>
      <c r="D60" t="s">
        <v>286</v>
      </c>
      <c r="E60" t="s">
        <v>293</v>
      </c>
      <c r="F60" t="s">
        <v>231</v>
      </c>
      <c r="G60" t="s">
        <v>287</v>
      </c>
      <c r="H60" t="s">
        <v>294</v>
      </c>
      <c r="J60" t="str">
        <f>_xlfn.IFNA(VLOOKUP(Table7[[#This Row],[Part No]],DigiKeyMurat[],3,FALSE),"")</f>
        <v>490-12650-1-ND</v>
      </c>
      <c r="L60" t="str">
        <f>_xlfn.IFNA(VLOOKUP(Table7[[#This Row],[Part No]],DigiKeyMurat[],3,FALSE),"")</f>
        <v>490-12650-1-ND</v>
      </c>
    </row>
    <row r="61" spans="1:12" x14ac:dyDescent="0.25">
      <c r="A61">
        <v>60</v>
      </c>
      <c r="B61" t="s">
        <v>131</v>
      </c>
      <c r="C61" t="s">
        <v>276</v>
      </c>
      <c r="D61" t="s">
        <v>279</v>
      </c>
      <c r="E61" t="s">
        <v>285</v>
      </c>
      <c r="F61" t="s">
        <v>229</v>
      </c>
      <c r="G61" t="s">
        <v>281</v>
      </c>
      <c r="L61">
        <f>_xlfn.IFNA(VLOOKUP(Table7[[#This Row],[Part No]],DigiKeyMurat[],3,FALSE),"")</f>
        <v>0</v>
      </c>
    </row>
    <row r="62" spans="1:12" x14ac:dyDescent="0.25">
      <c r="A62">
        <v>61</v>
      </c>
      <c r="B62" t="s">
        <v>138</v>
      </c>
      <c r="C62" t="s">
        <v>276</v>
      </c>
      <c r="D62" t="s">
        <v>286</v>
      </c>
      <c r="E62" t="s">
        <v>293</v>
      </c>
      <c r="F62" t="s">
        <v>231</v>
      </c>
      <c r="G62" t="s">
        <v>287</v>
      </c>
      <c r="H62" t="s">
        <v>294</v>
      </c>
      <c r="J62" t="str">
        <f>_xlfn.IFNA(VLOOKUP(Table7[[#This Row],[Part No]],DigiKeyMurat[],3,FALSE),"")</f>
        <v>490-12650-1-ND</v>
      </c>
      <c r="L62" t="str">
        <f>_xlfn.IFNA(VLOOKUP(Table7[[#This Row],[Part No]],DigiKeyMurat[],3,FALSE),"")</f>
        <v>490-12650-1-ND</v>
      </c>
    </row>
    <row r="63" spans="1:12" x14ac:dyDescent="0.25">
      <c r="A63">
        <v>62</v>
      </c>
      <c r="B63" t="s">
        <v>137</v>
      </c>
      <c r="C63" t="s">
        <v>282</v>
      </c>
      <c r="D63" t="s">
        <v>286</v>
      </c>
      <c r="E63" t="s">
        <v>284</v>
      </c>
      <c r="F63" t="s">
        <v>231</v>
      </c>
      <c r="G63" t="s">
        <v>287</v>
      </c>
      <c r="H63" t="s">
        <v>294</v>
      </c>
      <c r="J63" t="str">
        <f>_xlfn.IFNA(VLOOKUP(Table7[[#This Row],[Part No]],DigiKeyMurat[],3,FALSE),"")</f>
        <v>490-10672-1-ND</v>
      </c>
      <c r="L63" t="str">
        <f>_xlfn.IFNA(VLOOKUP(Table7[[#This Row],[Part No]],DigiKeyMurat[],3,FALSE),"")</f>
        <v>490-10672-1-ND</v>
      </c>
    </row>
    <row r="64" spans="1:12" x14ac:dyDescent="0.25">
      <c r="A64">
        <v>63</v>
      </c>
      <c r="B64" t="s">
        <v>137</v>
      </c>
      <c r="C64" t="s">
        <v>282</v>
      </c>
      <c r="D64" t="s">
        <v>286</v>
      </c>
      <c r="E64" t="s">
        <v>284</v>
      </c>
      <c r="F64" t="s">
        <v>231</v>
      </c>
      <c r="G64" t="s">
        <v>287</v>
      </c>
      <c r="H64" t="s">
        <v>294</v>
      </c>
      <c r="J64" t="str">
        <f>_xlfn.IFNA(VLOOKUP(Table7[[#This Row],[Part No]],DigiKeyMurat[],3,FALSE),"")</f>
        <v>490-10672-1-ND</v>
      </c>
      <c r="L64" t="str">
        <f>_xlfn.IFNA(VLOOKUP(Table7[[#This Row],[Part No]],DigiKeyMurat[],3,FALSE),"")</f>
        <v>490-10672-1-ND</v>
      </c>
    </row>
    <row r="65" spans="1:12" x14ac:dyDescent="0.25">
      <c r="A65">
        <v>64</v>
      </c>
      <c r="B65" t="s">
        <v>137</v>
      </c>
      <c r="C65" t="s">
        <v>282</v>
      </c>
      <c r="D65" t="s">
        <v>286</v>
      </c>
      <c r="E65" t="s">
        <v>284</v>
      </c>
      <c r="F65" t="s">
        <v>231</v>
      </c>
      <c r="G65" t="s">
        <v>287</v>
      </c>
      <c r="H65" t="s">
        <v>294</v>
      </c>
      <c r="J65" t="str">
        <f>_xlfn.IFNA(VLOOKUP(Table7[[#This Row],[Part No]],DigiKeyMurat[],3,FALSE),"")</f>
        <v>490-10672-1-ND</v>
      </c>
      <c r="L65" t="str">
        <f>_xlfn.IFNA(VLOOKUP(Table7[[#This Row],[Part No]],DigiKeyMurat[],3,FALSE),"")</f>
        <v>490-10672-1-ND</v>
      </c>
    </row>
    <row r="66" spans="1:12" x14ac:dyDescent="0.25">
      <c r="A66">
        <v>65</v>
      </c>
      <c r="B66" t="s">
        <v>135</v>
      </c>
      <c r="C66" t="s">
        <v>282</v>
      </c>
      <c r="D66" t="s">
        <v>283</v>
      </c>
      <c r="E66" t="s">
        <v>284</v>
      </c>
      <c r="F66" t="s">
        <v>231</v>
      </c>
      <c r="G66" t="s">
        <v>281</v>
      </c>
      <c r="H66" t="s">
        <v>294</v>
      </c>
      <c r="J66" t="str">
        <f>_xlfn.IFNA(VLOOKUP(Table7[[#This Row],[Part No]],DigiKeyMurat[],3,FALSE),"")</f>
        <v>490-5798-1-ND</v>
      </c>
      <c r="L66" t="str">
        <f>_xlfn.IFNA(VLOOKUP(Table7[[#This Row],[Part No]],DigiKeyMurat[],3,FALSE),"")</f>
        <v>490-5798-1-ND</v>
      </c>
    </row>
    <row r="67" spans="1:12" x14ac:dyDescent="0.25">
      <c r="A67">
        <v>66</v>
      </c>
      <c r="B67" t="s">
        <v>138</v>
      </c>
      <c r="C67" t="s">
        <v>276</v>
      </c>
      <c r="D67" t="s">
        <v>286</v>
      </c>
      <c r="E67" t="s">
        <v>293</v>
      </c>
      <c r="F67" t="s">
        <v>231</v>
      </c>
      <c r="G67" t="s">
        <v>287</v>
      </c>
      <c r="H67" t="s">
        <v>294</v>
      </c>
      <c r="J67" t="str">
        <f>_xlfn.IFNA(VLOOKUP(Table7[[#This Row],[Part No]],DigiKeyMurat[],3,FALSE),"")</f>
        <v>490-12650-1-ND</v>
      </c>
      <c r="L67" t="str">
        <f>_xlfn.IFNA(VLOOKUP(Table7[[#This Row],[Part No]],DigiKeyMurat[],3,FALSE),"")</f>
        <v>490-12650-1-ND</v>
      </c>
    </row>
    <row r="68" spans="1:12" x14ac:dyDescent="0.25">
      <c r="A68">
        <v>67</v>
      </c>
      <c r="B68" t="s">
        <v>135</v>
      </c>
      <c r="C68" t="s">
        <v>282</v>
      </c>
      <c r="D68" t="s">
        <v>283</v>
      </c>
      <c r="E68" t="s">
        <v>284</v>
      </c>
      <c r="F68" t="s">
        <v>231</v>
      </c>
      <c r="G68" t="s">
        <v>281</v>
      </c>
      <c r="H68" t="s">
        <v>294</v>
      </c>
      <c r="J68" t="str">
        <f>_xlfn.IFNA(VLOOKUP(Table7[[#This Row],[Part No]],DigiKeyMurat[],3,FALSE),"")</f>
        <v>490-5798-1-ND</v>
      </c>
      <c r="L68" t="str">
        <f>_xlfn.IFNA(VLOOKUP(Table7[[#This Row],[Part No]],DigiKeyMurat[],3,FALSE),"")</f>
        <v>490-5798-1-ND</v>
      </c>
    </row>
    <row r="69" spans="1:12" x14ac:dyDescent="0.25">
      <c r="A69">
        <v>68</v>
      </c>
      <c r="B69" t="s">
        <v>137</v>
      </c>
      <c r="C69" t="s">
        <v>282</v>
      </c>
      <c r="D69" t="s">
        <v>286</v>
      </c>
      <c r="E69" t="s">
        <v>284</v>
      </c>
      <c r="F69" t="s">
        <v>231</v>
      </c>
      <c r="G69" t="s">
        <v>287</v>
      </c>
      <c r="H69" t="s">
        <v>294</v>
      </c>
      <c r="J69" t="str">
        <f>_xlfn.IFNA(VLOOKUP(Table7[[#This Row],[Part No]],DigiKeyMurat[],3,FALSE),"")</f>
        <v>490-10672-1-ND</v>
      </c>
      <c r="L69" t="str">
        <f>_xlfn.IFNA(VLOOKUP(Table7[[#This Row],[Part No]],DigiKeyMurat[],3,FALSE),"")</f>
        <v>490-10672-1-ND</v>
      </c>
    </row>
    <row r="70" spans="1:12" x14ac:dyDescent="0.25">
      <c r="A70">
        <v>69</v>
      </c>
      <c r="B70" t="s">
        <v>138</v>
      </c>
      <c r="C70" t="s">
        <v>276</v>
      </c>
      <c r="D70" t="s">
        <v>286</v>
      </c>
      <c r="E70" t="s">
        <v>293</v>
      </c>
      <c r="F70" t="s">
        <v>231</v>
      </c>
      <c r="G70" t="s">
        <v>287</v>
      </c>
      <c r="H70" t="s">
        <v>294</v>
      </c>
      <c r="J70" t="str">
        <f>_xlfn.IFNA(VLOOKUP(Table7[[#This Row],[Part No]],DigiKeyMurat[],3,FALSE),"")</f>
        <v>490-12650-1-ND</v>
      </c>
      <c r="L70" t="str">
        <f>_xlfn.IFNA(VLOOKUP(Table7[[#This Row],[Part No]],DigiKeyMurat[],3,FALSE),"")</f>
        <v>490-12650-1-ND</v>
      </c>
    </row>
    <row r="71" spans="1:12" x14ac:dyDescent="0.25">
      <c r="A71">
        <v>70</v>
      </c>
      <c r="B71" t="s">
        <v>133</v>
      </c>
      <c r="C71" t="s">
        <v>282</v>
      </c>
      <c r="D71" t="s">
        <v>283</v>
      </c>
      <c r="E71" t="s">
        <v>291</v>
      </c>
      <c r="F71" t="s">
        <v>229</v>
      </c>
      <c r="G71" t="s">
        <v>281</v>
      </c>
      <c r="H71" t="s">
        <v>294</v>
      </c>
      <c r="J71" t="s">
        <v>295</v>
      </c>
      <c r="L71" t="str">
        <f>_xlfn.IFNA(VLOOKUP(Table7[[#This Row],[Part No]],DigiKeyMurat[],3,FALSE),"")</f>
        <v>490-14409-1-ND</v>
      </c>
    </row>
    <row r="72" spans="1:12" x14ac:dyDescent="0.25">
      <c r="A72">
        <v>71</v>
      </c>
      <c r="B72" t="s">
        <v>137</v>
      </c>
      <c r="C72" t="s">
        <v>282</v>
      </c>
      <c r="D72" t="s">
        <v>286</v>
      </c>
      <c r="E72" t="s">
        <v>284</v>
      </c>
      <c r="F72" t="s">
        <v>231</v>
      </c>
      <c r="G72" t="s">
        <v>287</v>
      </c>
      <c r="H72" t="s">
        <v>294</v>
      </c>
      <c r="J72" t="str">
        <f>_xlfn.IFNA(VLOOKUP(Table7[[#This Row],[Part No]],DigiKeyMurat[],3,FALSE),"")</f>
        <v>490-10672-1-ND</v>
      </c>
      <c r="L72" t="str">
        <f>_xlfn.IFNA(VLOOKUP(Table7[[#This Row],[Part No]],DigiKeyMurat[],3,FALSE),"")</f>
        <v>490-10672-1-ND</v>
      </c>
    </row>
    <row r="73" spans="1:12" x14ac:dyDescent="0.25">
      <c r="A73">
        <v>72</v>
      </c>
      <c r="B73" t="s">
        <v>133</v>
      </c>
      <c r="C73" t="s">
        <v>282</v>
      </c>
      <c r="D73" t="s">
        <v>283</v>
      </c>
      <c r="E73" t="s">
        <v>291</v>
      </c>
      <c r="F73" t="s">
        <v>229</v>
      </c>
      <c r="G73" t="s">
        <v>281</v>
      </c>
      <c r="H73" t="s">
        <v>294</v>
      </c>
      <c r="J73" t="s">
        <v>295</v>
      </c>
      <c r="L73" t="str">
        <f>_xlfn.IFNA(VLOOKUP(Table7[[#This Row],[Part No]],DigiKeyMurat[],3,FALSE),"")</f>
        <v>490-14409-1-ND</v>
      </c>
    </row>
    <row r="74" spans="1:12" x14ac:dyDescent="0.25">
      <c r="A74">
        <v>73</v>
      </c>
      <c r="B74" t="s">
        <v>137</v>
      </c>
      <c r="C74" t="s">
        <v>282</v>
      </c>
      <c r="D74" t="s">
        <v>286</v>
      </c>
      <c r="E74" t="s">
        <v>284</v>
      </c>
      <c r="F74" t="s">
        <v>231</v>
      </c>
      <c r="G74" t="s">
        <v>287</v>
      </c>
      <c r="H74" t="s">
        <v>294</v>
      </c>
      <c r="J74" t="str">
        <f>_xlfn.IFNA(VLOOKUP(Table7[[#This Row],[Part No]],DigiKeyMurat[],3,FALSE),"")</f>
        <v>490-10672-1-ND</v>
      </c>
      <c r="L74" t="str">
        <f>_xlfn.IFNA(VLOOKUP(Table7[[#This Row],[Part No]],DigiKeyMurat[],3,FALSE),"")</f>
        <v>490-10672-1-ND</v>
      </c>
    </row>
    <row r="75" spans="1:12" x14ac:dyDescent="0.25">
      <c r="A75">
        <v>74</v>
      </c>
      <c r="B75" t="s">
        <v>137</v>
      </c>
      <c r="C75" t="s">
        <v>282</v>
      </c>
      <c r="D75" t="s">
        <v>286</v>
      </c>
      <c r="E75" t="s">
        <v>284</v>
      </c>
      <c r="F75" t="s">
        <v>231</v>
      </c>
      <c r="G75" t="s">
        <v>287</v>
      </c>
      <c r="H75" t="s">
        <v>294</v>
      </c>
      <c r="J75" t="str">
        <f>_xlfn.IFNA(VLOOKUP(Table7[[#This Row],[Part No]],DigiKeyMurat[],3,FALSE),"")</f>
        <v>490-10672-1-ND</v>
      </c>
      <c r="L75" t="str">
        <f>_xlfn.IFNA(VLOOKUP(Table7[[#This Row],[Part No]],DigiKeyMurat[],3,FALSE),"")</f>
        <v>490-10672-1-ND</v>
      </c>
    </row>
    <row r="76" spans="1:12" x14ac:dyDescent="0.25">
      <c r="A76">
        <v>75</v>
      </c>
      <c r="B76" t="s">
        <v>137</v>
      </c>
      <c r="C76" t="s">
        <v>282</v>
      </c>
      <c r="D76" t="s">
        <v>286</v>
      </c>
      <c r="E76" t="s">
        <v>284</v>
      </c>
      <c r="F76" t="s">
        <v>231</v>
      </c>
      <c r="G76" t="s">
        <v>287</v>
      </c>
      <c r="H76" t="s">
        <v>294</v>
      </c>
      <c r="J76" t="str">
        <f>_xlfn.IFNA(VLOOKUP(Table7[[#This Row],[Part No]],DigiKeyMurat[],3,FALSE),"")</f>
        <v>490-10672-1-ND</v>
      </c>
      <c r="L76" t="str">
        <f>_xlfn.IFNA(VLOOKUP(Table7[[#This Row],[Part No]],DigiKeyMurat[],3,FALSE),"")</f>
        <v>490-10672-1-ND</v>
      </c>
    </row>
    <row r="77" spans="1:12" x14ac:dyDescent="0.25">
      <c r="A77">
        <v>76</v>
      </c>
      <c r="B77" t="s">
        <v>135</v>
      </c>
      <c r="C77" t="s">
        <v>282</v>
      </c>
      <c r="D77" t="s">
        <v>283</v>
      </c>
      <c r="E77" t="s">
        <v>284</v>
      </c>
      <c r="F77" t="s">
        <v>231</v>
      </c>
      <c r="G77" t="s">
        <v>281</v>
      </c>
      <c r="H77" t="s">
        <v>294</v>
      </c>
      <c r="J77" t="str">
        <f>_xlfn.IFNA(VLOOKUP(Table7[[#This Row],[Part No]],DigiKeyMurat[],3,FALSE),"")</f>
        <v>490-5798-1-ND</v>
      </c>
      <c r="L77" t="str">
        <f>_xlfn.IFNA(VLOOKUP(Table7[[#This Row],[Part No]],DigiKeyMurat[],3,FALSE),"")</f>
        <v>490-5798-1-ND</v>
      </c>
    </row>
    <row r="78" spans="1:12" x14ac:dyDescent="0.25">
      <c r="A78">
        <v>77</v>
      </c>
      <c r="B78" t="s">
        <v>133</v>
      </c>
      <c r="C78" t="s">
        <v>282</v>
      </c>
      <c r="D78" t="s">
        <v>283</v>
      </c>
      <c r="E78" t="s">
        <v>291</v>
      </c>
      <c r="F78" t="s">
        <v>229</v>
      </c>
      <c r="G78" t="s">
        <v>281</v>
      </c>
      <c r="H78" t="s">
        <v>294</v>
      </c>
      <c r="J78" t="s">
        <v>295</v>
      </c>
      <c r="L78" t="str">
        <f>_xlfn.IFNA(VLOOKUP(Table7[[#This Row],[Part No]],DigiKeyMurat[],3,FALSE),"")</f>
        <v>490-14409-1-ND</v>
      </c>
    </row>
    <row r="79" spans="1:12" x14ac:dyDescent="0.25">
      <c r="A79">
        <v>78</v>
      </c>
      <c r="B79" t="s">
        <v>135</v>
      </c>
      <c r="C79" t="s">
        <v>282</v>
      </c>
      <c r="D79" t="s">
        <v>283</v>
      </c>
      <c r="E79" t="s">
        <v>284</v>
      </c>
      <c r="F79" t="s">
        <v>231</v>
      </c>
      <c r="G79" t="s">
        <v>281</v>
      </c>
      <c r="H79" t="s">
        <v>294</v>
      </c>
      <c r="J79" t="str">
        <f>_xlfn.IFNA(VLOOKUP(Table7[[#This Row],[Part No]],DigiKeyMurat[],3,FALSE),"")</f>
        <v>490-5798-1-ND</v>
      </c>
      <c r="L79" t="str">
        <f>_xlfn.IFNA(VLOOKUP(Table7[[#This Row],[Part No]],DigiKeyMurat[],3,FALSE),"")</f>
        <v>490-5798-1-ND</v>
      </c>
    </row>
    <row r="80" spans="1:12" x14ac:dyDescent="0.25">
      <c r="A80">
        <v>79</v>
      </c>
      <c r="B80" t="s">
        <v>137</v>
      </c>
      <c r="C80" t="s">
        <v>282</v>
      </c>
      <c r="D80" t="s">
        <v>286</v>
      </c>
      <c r="E80" t="s">
        <v>284</v>
      </c>
      <c r="F80" t="s">
        <v>231</v>
      </c>
      <c r="G80" t="s">
        <v>287</v>
      </c>
      <c r="H80" t="s">
        <v>294</v>
      </c>
      <c r="J80" t="str">
        <f>_xlfn.IFNA(VLOOKUP(Table7[[#This Row],[Part No]],DigiKeyMurat[],3,FALSE),"")</f>
        <v>490-10672-1-ND</v>
      </c>
      <c r="L80" t="str">
        <f>_xlfn.IFNA(VLOOKUP(Table7[[#This Row],[Part No]],DigiKeyMurat[],3,FALSE),"")</f>
        <v>490-10672-1-ND</v>
      </c>
    </row>
    <row r="81" spans="1:12" x14ac:dyDescent="0.25">
      <c r="A81">
        <v>80</v>
      </c>
      <c r="B81" t="s">
        <v>137</v>
      </c>
      <c r="C81" t="s">
        <v>282</v>
      </c>
      <c r="D81" t="s">
        <v>286</v>
      </c>
      <c r="E81" t="s">
        <v>284</v>
      </c>
      <c r="F81" t="s">
        <v>231</v>
      </c>
      <c r="G81" t="s">
        <v>287</v>
      </c>
      <c r="H81" t="s">
        <v>294</v>
      </c>
      <c r="J81" t="str">
        <f>_xlfn.IFNA(VLOOKUP(Table7[[#This Row],[Part No]],DigiKeyMurat[],3,FALSE),"")</f>
        <v>490-10672-1-ND</v>
      </c>
      <c r="L81" t="str">
        <f>_xlfn.IFNA(VLOOKUP(Table7[[#This Row],[Part No]],DigiKeyMurat[],3,FALSE),"")</f>
        <v>490-10672-1-ND</v>
      </c>
    </row>
    <row r="82" spans="1:12" x14ac:dyDescent="0.25">
      <c r="A82">
        <v>81</v>
      </c>
      <c r="B82" t="s">
        <v>137</v>
      </c>
      <c r="C82" t="s">
        <v>282</v>
      </c>
      <c r="D82" t="s">
        <v>286</v>
      </c>
      <c r="E82" t="s">
        <v>284</v>
      </c>
      <c r="F82" t="s">
        <v>231</v>
      </c>
      <c r="G82" t="s">
        <v>287</v>
      </c>
      <c r="H82" t="s">
        <v>294</v>
      </c>
      <c r="J82" t="str">
        <f>_xlfn.IFNA(VLOOKUP(Table7[[#This Row],[Part No]],DigiKeyMurat[],3,FALSE),"")</f>
        <v>490-10672-1-ND</v>
      </c>
      <c r="L82" t="str">
        <f>_xlfn.IFNA(VLOOKUP(Table7[[#This Row],[Part No]],DigiKeyMurat[],3,FALSE),"")</f>
        <v>490-10672-1-ND</v>
      </c>
    </row>
    <row r="83" spans="1:12" x14ac:dyDescent="0.25">
      <c r="A83">
        <v>82</v>
      </c>
      <c r="B83" t="s">
        <v>137</v>
      </c>
      <c r="C83" t="s">
        <v>282</v>
      </c>
      <c r="D83" t="s">
        <v>286</v>
      </c>
      <c r="E83" t="s">
        <v>284</v>
      </c>
      <c r="F83" t="s">
        <v>231</v>
      </c>
      <c r="G83" t="s">
        <v>287</v>
      </c>
      <c r="H83" t="s">
        <v>294</v>
      </c>
      <c r="J83" t="str">
        <f>_xlfn.IFNA(VLOOKUP(Table7[[#This Row],[Part No]],DigiKeyMurat[],3,FALSE),"")</f>
        <v>490-10672-1-ND</v>
      </c>
      <c r="L83" t="str">
        <f>_xlfn.IFNA(VLOOKUP(Table7[[#This Row],[Part No]],DigiKeyMurat[],3,FALSE),"")</f>
        <v>490-10672-1-ND</v>
      </c>
    </row>
    <row r="84" spans="1:12" x14ac:dyDescent="0.25">
      <c r="A84">
        <v>83</v>
      </c>
      <c r="B84" t="s">
        <v>131</v>
      </c>
      <c r="C84" t="s">
        <v>276</v>
      </c>
      <c r="D84" t="s">
        <v>279</v>
      </c>
      <c r="E84" t="s">
        <v>285</v>
      </c>
      <c r="F84" t="s">
        <v>229</v>
      </c>
      <c r="G84" t="s">
        <v>281</v>
      </c>
      <c r="L84">
        <f>_xlfn.IFNA(VLOOKUP(Table7[[#This Row],[Part No]],DigiKeyMurat[],3,FALSE),"")</f>
        <v>0</v>
      </c>
    </row>
    <row r="85" spans="1:12" x14ac:dyDescent="0.25">
      <c r="A85">
        <v>84</v>
      </c>
      <c r="B85" t="s">
        <v>134</v>
      </c>
      <c r="C85" t="s">
        <v>276</v>
      </c>
      <c r="D85" t="s">
        <v>283</v>
      </c>
      <c r="E85" t="s">
        <v>292</v>
      </c>
      <c r="F85" t="s">
        <v>231</v>
      </c>
      <c r="G85" t="s">
        <v>281</v>
      </c>
      <c r="H85" t="s">
        <v>294</v>
      </c>
      <c r="J85" t="str">
        <f>_xlfn.IFNA(VLOOKUP(Table7[[#This Row],[Part No]],DigiKeyMurat[],3,FALSE),"")</f>
        <v>490-5768-1-ND</v>
      </c>
      <c r="L85" t="str">
        <f>_xlfn.IFNA(VLOOKUP(Table7[[#This Row],[Part No]],DigiKeyMurat[],3,FALSE),"")</f>
        <v>490-5768-1-ND</v>
      </c>
    </row>
    <row r="86" spans="1:12" x14ac:dyDescent="0.25">
      <c r="A86">
        <v>85</v>
      </c>
      <c r="B86" t="s">
        <v>129</v>
      </c>
      <c r="C86" t="s">
        <v>276</v>
      </c>
      <c r="D86" t="s">
        <v>279</v>
      </c>
      <c r="E86" t="s">
        <v>288</v>
      </c>
      <c r="F86" t="s">
        <v>227</v>
      </c>
      <c r="G86" t="s">
        <v>281</v>
      </c>
      <c r="H86" t="s">
        <v>294</v>
      </c>
      <c r="J86" t="str">
        <f>_xlfn.IFNA(VLOOKUP(Table7[[#This Row],[Part No]],DigiKeyMurat[],3,FALSE),"")</f>
        <v>490-12646-1-ND</v>
      </c>
      <c r="L86" t="str">
        <f>_xlfn.IFNA(VLOOKUP(Table7[[#This Row],[Part No]],DigiKeyMurat[],3,FALSE),"")</f>
        <v>490-12646-1-ND</v>
      </c>
    </row>
    <row r="87" spans="1:12" x14ac:dyDescent="0.25">
      <c r="A87">
        <v>86</v>
      </c>
      <c r="B87" t="s">
        <v>129</v>
      </c>
      <c r="C87" t="s">
        <v>276</v>
      </c>
      <c r="D87" t="s">
        <v>279</v>
      </c>
      <c r="E87" t="s">
        <v>288</v>
      </c>
      <c r="F87" t="s">
        <v>227</v>
      </c>
      <c r="G87" t="s">
        <v>281</v>
      </c>
      <c r="H87" t="s">
        <v>294</v>
      </c>
      <c r="J87" t="str">
        <f>_xlfn.IFNA(VLOOKUP(Table7[[#This Row],[Part No]],DigiKeyMurat[],3,FALSE),"")</f>
        <v>490-12646-1-ND</v>
      </c>
      <c r="L87" t="str">
        <f>_xlfn.IFNA(VLOOKUP(Table7[[#This Row],[Part No]],DigiKeyMurat[],3,FALSE),"")</f>
        <v>490-12646-1-ND</v>
      </c>
    </row>
    <row r="88" spans="1:12" x14ac:dyDescent="0.25">
      <c r="A88">
        <v>87</v>
      </c>
      <c r="B88" t="s">
        <v>133</v>
      </c>
      <c r="C88" t="s">
        <v>282</v>
      </c>
      <c r="D88" t="s">
        <v>283</v>
      </c>
      <c r="E88" t="s">
        <v>291</v>
      </c>
      <c r="F88" t="s">
        <v>229</v>
      </c>
      <c r="G88" t="s">
        <v>281</v>
      </c>
      <c r="H88" t="s">
        <v>294</v>
      </c>
      <c r="J88" t="str">
        <f>_xlfn.IFNA(VLOOKUP(Table7[[#This Row],[Part No]],DigiKeyMurat[],3,FALSE),"")</f>
        <v>490-14409-1-ND</v>
      </c>
      <c r="L88" t="str">
        <f>_xlfn.IFNA(VLOOKUP(Table7[[#This Row],[Part No]],DigiKeyMurat[],3,FALSE),"")</f>
        <v>490-14409-1-ND</v>
      </c>
    </row>
    <row r="89" spans="1:12" x14ac:dyDescent="0.25">
      <c r="A89">
        <v>88</v>
      </c>
      <c r="B89" t="s">
        <v>135</v>
      </c>
      <c r="C89" t="s">
        <v>282</v>
      </c>
      <c r="D89" t="s">
        <v>283</v>
      </c>
      <c r="E89" t="s">
        <v>284</v>
      </c>
      <c r="F89" t="s">
        <v>231</v>
      </c>
      <c r="G89" t="s">
        <v>281</v>
      </c>
      <c r="H89" t="s">
        <v>294</v>
      </c>
      <c r="J89" t="str">
        <f>_xlfn.IFNA(VLOOKUP(Table7[[#This Row],[Part No]],DigiKeyMurat[],3,FALSE),"")</f>
        <v>490-5798-1-ND</v>
      </c>
      <c r="L89" t="str">
        <f>_xlfn.IFNA(VLOOKUP(Table7[[#This Row],[Part No]],DigiKeyMurat[],3,FALSE),"")</f>
        <v>490-5798-1-ND</v>
      </c>
    </row>
    <row r="90" spans="1:12" x14ac:dyDescent="0.25">
      <c r="A90">
        <v>89</v>
      </c>
      <c r="B90" t="s">
        <v>135</v>
      </c>
      <c r="C90" t="s">
        <v>282</v>
      </c>
      <c r="D90" t="s">
        <v>283</v>
      </c>
      <c r="E90" t="s">
        <v>284</v>
      </c>
      <c r="F90" t="s">
        <v>231</v>
      </c>
      <c r="G90" t="s">
        <v>281</v>
      </c>
      <c r="H90" t="s">
        <v>294</v>
      </c>
      <c r="J90" t="str">
        <f>_xlfn.IFNA(VLOOKUP(Table7[[#This Row],[Part No]],DigiKeyMurat[],3,FALSE),"")</f>
        <v>490-5798-1-ND</v>
      </c>
      <c r="L90" t="str">
        <f>_xlfn.IFNA(VLOOKUP(Table7[[#This Row],[Part No]],DigiKeyMurat[],3,FALSE),"")</f>
        <v>490-5798-1-ND</v>
      </c>
    </row>
    <row r="91" spans="1:12" x14ac:dyDescent="0.25">
      <c r="A91">
        <v>90</v>
      </c>
      <c r="B91" t="s">
        <v>133</v>
      </c>
      <c r="C91" t="s">
        <v>282</v>
      </c>
      <c r="D91" t="s">
        <v>283</v>
      </c>
      <c r="E91" t="s">
        <v>291</v>
      </c>
      <c r="F91" t="s">
        <v>229</v>
      </c>
      <c r="G91" t="s">
        <v>281</v>
      </c>
      <c r="H91" t="s">
        <v>294</v>
      </c>
      <c r="J91" t="str">
        <f>_xlfn.IFNA(VLOOKUP(Table7[[#This Row],[Part No]],DigiKeyMurat[],3,FALSE),"")</f>
        <v>490-14409-1-ND</v>
      </c>
      <c r="L91" t="str">
        <f>_xlfn.IFNA(VLOOKUP(Table7[[#This Row],[Part No]],DigiKeyMurat[],3,FALSE),"")</f>
        <v>490-14409-1-ND</v>
      </c>
    </row>
    <row r="92" spans="1:12" x14ac:dyDescent="0.25">
      <c r="A92">
        <v>91</v>
      </c>
      <c r="B92" t="s">
        <v>135</v>
      </c>
      <c r="C92" t="s">
        <v>282</v>
      </c>
      <c r="D92" t="s">
        <v>283</v>
      </c>
      <c r="E92" t="s">
        <v>284</v>
      </c>
      <c r="F92" t="s">
        <v>231</v>
      </c>
      <c r="G92" t="s">
        <v>281</v>
      </c>
      <c r="H92" t="s">
        <v>294</v>
      </c>
      <c r="J92" t="str">
        <f>_xlfn.IFNA(VLOOKUP(Table7[[#This Row],[Part No]],DigiKeyMurat[],3,FALSE),"")</f>
        <v>490-5798-1-ND</v>
      </c>
      <c r="L92" t="str">
        <f>_xlfn.IFNA(VLOOKUP(Table7[[#This Row],[Part No]],DigiKeyMurat[],3,FALSE),"")</f>
        <v>490-5798-1-ND</v>
      </c>
    </row>
    <row r="93" spans="1:12" x14ac:dyDescent="0.25">
      <c r="A93">
        <v>92</v>
      </c>
      <c r="B93" t="s">
        <v>139</v>
      </c>
      <c r="C93" t="s">
        <v>276</v>
      </c>
      <c r="D93" t="s">
        <v>296</v>
      </c>
      <c r="E93" t="s">
        <v>297</v>
      </c>
      <c r="F93" t="s">
        <v>234</v>
      </c>
      <c r="G93" t="s">
        <v>287</v>
      </c>
      <c r="H93" t="s">
        <v>294</v>
      </c>
      <c r="J93" t="str">
        <f>_xlfn.IFNA(VLOOKUP(Table7[[#This Row],[Part No]],DigiKeyMurat[],3,FALSE),"")</f>
        <v>490-4945-1-ND</v>
      </c>
      <c r="L93" t="str">
        <f>_xlfn.IFNA(VLOOKUP(Table7[[#This Row],[Part No]],DigiKeyMurat[],3,FALSE),"")</f>
        <v>490-4945-1-ND</v>
      </c>
    </row>
    <row r="94" spans="1:12" x14ac:dyDescent="0.25">
      <c r="A94">
        <v>93</v>
      </c>
      <c r="B94" t="s">
        <v>135</v>
      </c>
      <c r="C94" t="s">
        <v>282</v>
      </c>
      <c r="D94" t="s">
        <v>283</v>
      </c>
      <c r="E94" t="s">
        <v>284</v>
      </c>
      <c r="F94" t="s">
        <v>231</v>
      </c>
      <c r="G94" t="s">
        <v>281</v>
      </c>
      <c r="H94" t="s">
        <v>294</v>
      </c>
      <c r="J94" t="str">
        <f>_xlfn.IFNA(VLOOKUP(Table7[[#This Row],[Part No]],DigiKeyMurat[],3,FALSE),"")</f>
        <v>490-5798-1-ND</v>
      </c>
      <c r="L94" t="str">
        <f>_xlfn.IFNA(VLOOKUP(Table7[[#This Row],[Part No]],DigiKeyMurat[],3,FALSE),"")</f>
        <v>490-5798-1-ND</v>
      </c>
    </row>
    <row r="95" spans="1:12" x14ac:dyDescent="0.25">
      <c r="A95">
        <v>94</v>
      </c>
      <c r="B95" t="s">
        <v>133</v>
      </c>
      <c r="C95" t="s">
        <v>282</v>
      </c>
      <c r="D95" t="s">
        <v>283</v>
      </c>
      <c r="E95" t="s">
        <v>291</v>
      </c>
      <c r="F95" t="s">
        <v>229</v>
      </c>
      <c r="G95" t="s">
        <v>281</v>
      </c>
      <c r="H95" t="s">
        <v>294</v>
      </c>
      <c r="J95" t="s">
        <v>295</v>
      </c>
      <c r="L95" t="str">
        <f>_xlfn.IFNA(VLOOKUP(Table7[[#This Row],[Part No]],DigiKeyMurat[],3,FALSE),"")</f>
        <v>490-14409-1-ND</v>
      </c>
    </row>
    <row r="96" spans="1:12" x14ac:dyDescent="0.25">
      <c r="A96">
        <v>95</v>
      </c>
      <c r="B96" t="s">
        <v>135</v>
      </c>
      <c r="C96" t="s">
        <v>282</v>
      </c>
      <c r="D96" t="s">
        <v>283</v>
      </c>
      <c r="E96" t="s">
        <v>284</v>
      </c>
      <c r="F96" t="s">
        <v>231</v>
      </c>
      <c r="G96" t="s">
        <v>281</v>
      </c>
      <c r="H96" t="s">
        <v>294</v>
      </c>
      <c r="J96" t="str">
        <f>_xlfn.IFNA(VLOOKUP(Table7[[#This Row],[Part No]],DigiKeyMurat[],3,FALSE),"")</f>
        <v>490-5798-1-ND</v>
      </c>
      <c r="L96" t="str">
        <f>_xlfn.IFNA(VLOOKUP(Table7[[#This Row],[Part No]],DigiKeyMurat[],3,FALSE),"")</f>
        <v>490-5798-1-ND</v>
      </c>
    </row>
    <row r="97" spans="1:12" x14ac:dyDescent="0.25">
      <c r="A97">
        <v>96</v>
      </c>
      <c r="B97" t="s">
        <v>135</v>
      </c>
      <c r="C97" t="s">
        <v>282</v>
      </c>
      <c r="D97" t="s">
        <v>283</v>
      </c>
      <c r="E97" t="s">
        <v>284</v>
      </c>
      <c r="F97" t="s">
        <v>231</v>
      </c>
      <c r="G97" t="s">
        <v>281</v>
      </c>
      <c r="H97" t="s">
        <v>294</v>
      </c>
      <c r="J97" t="str">
        <f>_xlfn.IFNA(VLOOKUP(Table7[[#This Row],[Part No]],DigiKeyMurat[],3,FALSE),"")</f>
        <v>490-5798-1-ND</v>
      </c>
      <c r="L97" t="str">
        <f>_xlfn.IFNA(VLOOKUP(Table7[[#This Row],[Part No]],DigiKeyMurat[],3,FALSE),"")</f>
        <v>490-5798-1-ND</v>
      </c>
    </row>
    <row r="98" spans="1:12" x14ac:dyDescent="0.25">
      <c r="A98">
        <v>97</v>
      </c>
      <c r="B98" t="s">
        <v>135</v>
      </c>
      <c r="C98" t="s">
        <v>276</v>
      </c>
      <c r="D98" t="s">
        <v>283</v>
      </c>
      <c r="E98" t="s">
        <v>284</v>
      </c>
      <c r="F98" t="s">
        <v>231</v>
      </c>
      <c r="G98" t="s">
        <v>281</v>
      </c>
      <c r="H98" t="s">
        <v>294</v>
      </c>
      <c r="J98" t="s">
        <v>298</v>
      </c>
      <c r="L98" t="str">
        <f>_xlfn.IFNA(VLOOKUP(Table7[[#This Row],[Part No]],DigiKeyMurat[],3,FALSE),"")</f>
        <v>490-5798-1-ND</v>
      </c>
    </row>
    <row r="99" spans="1:12" x14ac:dyDescent="0.25">
      <c r="A99">
        <v>98</v>
      </c>
      <c r="B99" t="s">
        <v>134</v>
      </c>
      <c r="C99" t="s">
        <v>276</v>
      </c>
      <c r="D99" t="s">
        <v>283</v>
      </c>
      <c r="E99" t="s">
        <v>292</v>
      </c>
      <c r="F99" t="s">
        <v>231</v>
      </c>
      <c r="G99" t="s">
        <v>281</v>
      </c>
      <c r="H99" t="s">
        <v>294</v>
      </c>
      <c r="J99" t="str">
        <f>_xlfn.IFNA(VLOOKUP(Table7[[#This Row],[Part No]],DigiKeyMurat[],3,FALSE),"")</f>
        <v>490-5768-1-ND</v>
      </c>
      <c r="L99" t="str">
        <f>_xlfn.IFNA(VLOOKUP(Table7[[#This Row],[Part No]],DigiKeyMurat[],3,FALSE),"")</f>
        <v>490-5768-1-ND</v>
      </c>
    </row>
    <row r="100" spans="1:12" x14ac:dyDescent="0.25">
      <c r="A100">
        <v>99</v>
      </c>
      <c r="B100" t="s">
        <v>135</v>
      </c>
      <c r="C100" t="s">
        <v>282</v>
      </c>
      <c r="D100" t="s">
        <v>283</v>
      </c>
      <c r="E100" t="s">
        <v>284</v>
      </c>
      <c r="F100" t="s">
        <v>231</v>
      </c>
      <c r="G100" t="s">
        <v>281</v>
      </c>
      <c r="H100" t="s">
        <v>294</v>
      </c>
      <c r="J100" t="str">
        <f>_xlfn.IFNA(VLOOKUP(Table7[[#This Row],[Part No]],DigiKeyMurat[],3,FALSE),"")</f>
        <v>490-5798-1-ND</v>
      </c>
      <c r="L100" t="str">
        <f>_xlfn.IFNA(VLOOKUP(Table7[[#This Row],[Part No]],DigiKeyMurat[],3,FALSE),"")</f>
        <v>490-5798-1-ND</v>
      </c>
    </row>
    <row r="101" spans="1:12" x14ac:dyDescent="0.25">
      <c r="A101">
        <v>100</v>
      </c>
      <c r="B101" t="s">
        <v>135</v>
      </c>
      <c r="C101" t="s">
        <v>282</v>
      </c>
      <c r="D101" t="s">
        <v>283</v>
      </c>
      <c r="E101" t="s">
        <v>284</v>
      </c>
      <c r="F101" t="s">
        <v>231</v>
      </c>
      <c r="G101" t="s">
        <v>281</v>
      </c>
      <c r="H101" t="s">
        <v>294</v>
      </c>
      <c r="J101" t="str">
        <f>_xlfn.IFNA(VLOOKUP(Table7[[#This Row],[Part No]],DigiKeyMurat[],3,FALSE),"")</f>
        <v>490-5798-1-ND</v>
      </c>
      <c r="L101" t="str">
        <f>_xlfn.IFNA(VLOOKUP(Table7[[#This Row],[Part No]],DigiKeyMurat[],3,FALSE),"")</f>
        <v>490-5798-1-ND</v>
      </c>
    </row>
    <row r="102" spans="1:12" x14ac:dyDescent="0.25">
      <c r="A102">
        <v>101</v>
      </c>
      <c r="B102" t="s">
        <v>299</v>
      </c>
      <c r="C102" t="s">
        <v>276</v>
      </c>
      <c r="D102" t="s">
        <v>296</v>
      </c>
      <c r="E102" t="s">
        <v>276</v>
      </c>
      <c r="F102" t="s">
        <v>231</v>
      </c>
      <c r="G102" t="s">
        <v>276</v>
      </c>
      <c r="H102" t="s">
        <v>294</v>
      </c>
      <c r="J102" t="str">
        <f>_xlfn.IFNA(VLOOKUP(Table7[[#This Row],[Part No]],DigiKeyMurat[],3,FALSE),"")</f>
        <v/>
      </c>
      <c r="L102" t="str">
        <f>_xlfn.IFNA(VLOOKUP(Table7[[#This Row],[Part No]],DigiKeyMurat[],3,FALSE),"")</f>
        <v/>
      </c>
    </row>
    <row r="103" spans="1:12" x14ac:dyDescent="0.25">
      <c r="A103">
        <v>102</v>
      </c>
      <c r="B103" t="s">
        <v>139</v>
      </c>
      <c r="C103" t="s">
        <v>276</v>
      </c>
      <c r="D103" t="s">
        <v>296</v>
      </c>
      <c r="E103" t="s">
        <v>297</v>
      </c>
      <c r="F103" t="s">
        <v>234</v>
      </c>
      <c r="G103" t="s">
        <v>287</v>
      </c>
      <c r="H103" t="s">
        <v>294</v>
      </c>
      <c r="J103" t="str">
        <f>_xlfn.IFNA(VLOOKUP(Table7[[#This Row],[Part No]],DigiKeyMurat[],3,FALSE),"")</f>
        <v>490-4945-1-ND</v>
      </c>
      <c r="L103" t="str">
        <f>_xlfn.IFNA(VLOOKUP(Table7[[#This Row],[Part No]],DigiKeyMurat[],3,FALSE),"")</f>
        <v>490-4945-1-ND</v>
      </c>
    </row>
    <row r="104" spans="1:12" x14ac:dyDescent="0.25">
      <c r="A104">
        <v>103</v>
      </c>
      <c r="B104" t="s">
        <v>135</v>
      </c>
      <c r="C104" t="s">
        <v>276</v>
      </c>
      <c r="D104" t="s">
        <v>283</v>
      </c>
      <c r="E104" t="s">
        <v>284</v>
      </c>
      <c r="F104" t="s">
        <v>231</v>
      </c>
      <c r="G104" t="s">
        <v>281</v>
      </c>
      <c r="H104" t="s">
        <v>294</v>
      </c>
      <c r="J104" t="s">
        <v>298</v>
      </c>
      <c r="L104" t="str">
        <f>_xlfn.IFNA(VLOOKUP(Table7[[#This Row],[Part No]],DigiKeyMurat[],3,FALSE),"")</f>
        <v>490-5798-1-ND</v>
      </c>
    </row>
    <row r="105" spans="1:12" x14ac:dyDescent="0.25">
      <c r="A105">
        <v>104</v>
      </c>
      <c r="B105" t="s">
        <v>135</v>
      </c>
      <c r="C105" t="s">
        <v>282</v>
      </c>
      <c r="D105" t="s">
        <v>283</v>
      </c>
      <c r="E105" t="s">
        <v>284</v>
      </c>
      <c r="F105" t="s">
        <v>231</v>
      </c>
      <c r="G105" t="s">
        <v>281</v>
      </c>
      <c r="H105" t="s">
        <v>294</v>
      </c>
      <c r="J105" t="str">
        <f>_xlfn.IFNA(VLOOKUP(Table7[[#This Row],[Part No]],DigiKeyMurat[],3,FALSE),"")</f>
        <v>490-5798-1-ND</v>
      </c>
      <c r="L105" t="str">
        <f>_xlfn.IFNA(VLOOKUP(Table7[[#This Row],[Part No]],DigiKeyMurat[],3,FALSE),"")</f>
        <v>490-5798-1-ND</v>
      </c>
    </row>
    <row r="106" spans="1:12" x14ac:dyDescent="0.25">
      <c r="A106">
        <v>105</v>
      </c>
      <c r="B106" t="s">
        <v>129</v>
      </c>
      <c r="C106" t="s">
        <v>276</v>
      </c>
      <c r="D106" t="s">
        <v>279</v>
      </c>
      <c r="E106" t="s">
        <v>288</v>
      </c>
      <c r="F106" t="s">
        <v>227</v>
      </c>
      <c r="G106" t="s">
        <v>281</v>
      </c>
      <c r="H106" t="s">
        <v>294</v>
      </c>
      <c r="J106" t="s">
        <v>300</v>
      </c>
      <c r="L106" t="str">
        <f>_xlfn.IFNA(VLOOKUP(Table7[[#This Row],[Part No]],DigiKeyMurat[],3,FALSE),"")</f>
        <v>490-12646-1-ND</v>
      </c>
    </row>
    <row r="107" spans="1:12" x14ac:dyDescent="0.25">
      <c r="A107">
        <v>106</v>
      </c>
      <c r="B107" t="s">
        <v>134</v>
      </c>
      <c r="C107" t="s">
        <v>276</v>
      </c>
      <c r="D107" t="s">
        <v>283</v>
      </c>
      <c r="E107" t="s">
        <v>292</v>
      </c>
      <c r="F107" t="s">
        <v>231</v>
      </c>
      <c r="G107" t="s">
        <v>281</v>
      </c>
      <c r="H107" t="s">
        <v>294</v>
      </c>
      <c r="J107" t="s">
        <v>301</v>
      </c>
      <c r="L107" t="str">
        <f>_xlfn.IFNA(VLOOKUP(Table7[[#This Row],[Part No]],DigiKeyMurat[],3,FALSE),"")</f>
        <v>490-5768-1-ND</v>
      </c>
    </row>
    <row r="108" spans="1:12" x14ac:dyDescent="0.25">
      <c r="A108">
        <v>107</v>
      </c>
      <c r="C108" t="s">
        <v>276</v>
      </c>
      <c r="D108" t="s">
        <v>289</v>
      </c>
      <c r="E108" t="s">
        <v>290</v>
      </c>
      <c r="F108" t="s">
        <v>229</v>
      </c>
      <c r="G108" t="s">
        <v>287</v>
      </c>
      <c r="L108" t="str">
        <f>_xlfn.IFNA(VLOOKUP(Table7[[#This Row],[Part No]],DigiKeyMurat[],3,FALSE),"")</f>
        <v/>
      </c>
    </row>
    <row r="109" spans="1:12" x14ac:dyDescent="0.25">
      <c r="A109">
        <v>108</v>
      </c>
      <c r="B109" t="s">
        <v>302</v>
      </c>
      <c r="C109" t="s">
        <v>276</v>
      </c>
      <c r="D109" t="s">
        <v>276</v>
      </c>
      <c r="E109" t="s">
        <v>276</v>
      </c>
      <c r="F109" t="s">
        <v>303</v>
      </c>
      <c r="G109" t="s">
        <v>276</v>
      </c>
      <c r="J109" t="str">
        <f>_xlfn.IFNA(VLOOKUP(Table7[[#This Row],[Part No]],DigiKeyMurat[],3,FALSE),"")</f>
        <v/>
      </c>
      <c r="L109" t="str">
        <f>_xlfn.IFNA(VLOOKUP(Table7[[#This Row],[Part No]],DigiKeyMurat[],3,FALSE),"")</f>
        <v/>
      </c>
    </row>
    <row r="110" spans="1:12" x14ac:dyDescent="0.25">
      <c r="A110">
        <v>109</v>
      </c>
      <c r="B110" t="s">
        <v>134</v>
      </c>
      <c r="C110" t="s">
        <v>276</v>
      </c>
      <c r="D110" t="s">
        <v>283</v>
      </c>
      <c r="E110" t="s">
        <v>292</v>
      </c>
      <c r="F110" t="s">
        <v>231</v>
      </c>
      <c r="G110" t="s">
        <v>281</v>
      </c>
      <c r="H110" t="s">
        <v>294</v>
      </c>
      <c r="J110" t="s">
        <v>301</v>
      </c>
      <c r="L110" t="str">
        <f>_xlfn.IFNA(VLOOKUP(Table7[[#This Row],[Part No]],DigiKeyMurat[],3,FALSE),"")</f>
        <v>490-5768-1-ND</v>
      </c>
    </row>
    <row r="111" spans="1:12" x14ac:dyDescent="0.25">
      <c r="A111">
        <v>110</v>
      </c>
      <c r="B111" t="s">
        <v>133</v>
      </c>
      <c r="C111" t="s">
        <v>276</v>
      </c>
      <c r="D111" t="s">
        <v>283</v>
      </c>
      <c r="E111" t="s">
        <v>291</v>
      </c>
      <c r="F111" t="s">
        <v>229</v>
      </c>
      <c r="G111" t="s">
        <v>281</v>
      </c>
      <c r="H111" t="s">
        <v>294</v>
      </c>
      <c r="J111" t="s">
        <v>295</v>
      </c>
      <c r="L111" t="str">
        <f>_xlfn.IFNA(VLOOKUP(Table7[[#This Row],[Part No]],DigiKeyMurat[],3,FALSE),"")</f>
        <v>490-14409-1-ND</v>
      </c>
    </row>
    <row r="112" spans="1:12" x14ac:dyDescent="0.25">
      <c r="A112">
        <v>111</v>
      </c>
      <c r="B112" t="s">
        <v>129</v>
      </c>
      <c r="C112" t="s">
        <v>276</v>
      </c>
      <c r="D112" t="s">
        <v>279</v>
      </c>
      <c r="E112" t="s">
        <v>288</v>
      </c>
      <c r="F112" t="s">
        <v>227</v>
      </c>
      <c r="G112" t="s">
        <v>281</v>
      </c>
      <c r="H112" t="s">
        <v>294</v>
      </c>
      <c r="J112" t="s">
        <v>300</v>
      </c>
      <c r="L112" t="str">
        <f>_xlfn.IFNA(VLOOKUP(Table7[[#This Row],[Part No]],DigiKeyMurat[],3,FALSE),"")</f>
        <v>490-12646-1-ND</v>
      </c>
    </row>
    <row r="113" spans="1:12" x14ac:dyDescent="0.25">
      <c r="A113">
        <v>112</v>
      </c>
      <c r="C113" t="s">
        <v>276</v>
      </c>
      <c r="D113" t="s">
        <v>304</v>
      </c>
      <c r="E113" t="s">
        <v>305</v>
      </c>
      <c r="F113" t="s">
        <v>234</v>
      </c>
      <c r="G113" t="s">
        <v>281</v>
      </c>
      <c r="L113" t="str">
        <f>_xlfn.IFNA(VLOOKUP(Table7[[#This Row],[Part No]],DigiKeyMurat[],3,FALSE),"")</f>
        <v/>
      </c>
    </row>
    <row r="114" spans="1:12" x14ac:dyDescent="0.25">
      <c r="A114">
        <v>113</v>
      </c>
      <c r="B114" t="s">
        <v>135</v>
      </c>
      <c r="C114" t="s">
        <v>282</v>
      </c>
      <c r="D114" t="s">
        <v>283</v>
      </c>
      <c r="E114" t="s">
        <v>284</v>
      </c>
      <c r="F114" t="s">
        <v>231</v>
      </c>
      <c r="G114" t="s">
        <v>281</v>
      </c>
      <c r="H114" t="s">
        <v>294</v>
      </c>
      <c r="J114" t="str">
        <f>_xlfn.IFNA(VLOOKUP(Table7[[#This Row],[Part No]],DigiKeyMurat[],3,FALSE),"")</f>
        <v>490-5798-1-ND</v>
      </c>
      <c r="L114" t="str">
        <f>_xlfn.IFNA(VLOOKUP(Table7[[#This Row],[Part No]],DigiKeyMurat[],3,FALSE),"")</f>
        <v>490-5798-1-ND</v>
      </c>
    </row>
    <row r="115" spans="1:12" x14ac:dyDescent="0.25">
      <c r="A115">
        <v>114</v>
      </c>
      <c r="B115" t="s">
        <v>135</v>
      </c>
      <c r="C115" t="s">
        <v>282</v>
      </c>
      <c r="D115" t="s">
        <v>283</v>
      </c>
      <c r="E115" t="s">
        <v>284</v>
      </c>
      <c r="F115" t="s">
        <v>231</v>
      </c>
      <c r="G115" t="s">
        <v>281</v>
      </c>
      <c r="H115" t="s">
        <v>294</v>
      </c>
      <c r="J115" t="str">
        <f>_xlfn.IFNA(VLOOKUP(Table7[[#This Row],[Part No]],DigiKeyMurat[],3,FALSE),"")</f>
        <v>490-5798-1-ND</v>
      </c>
      <c r="L115" t="str">
        <f>_xlfn.IFNA(VLOOKUP(Table7[[#This Row],[Part No]],DigiKeyMurat[],3,FALSE),"")</f>
        <v>490-5798-1-ND</v>
      </c>
    </row>
    <row r="116" spans="1:12" x14ac:dyDescent="0.25">
      <c r="A116">
        <v>115</v>
      </c>
      <c r="C116" t="s">
        <v>276</v>
      </c>
      <c r="D116" t="s">
        <v>304</v>
      </c>
      <c r="E116" t="s">
        <v>305</v>
      </c>
      <c r="F116" t="s">
        <v>234</v>
      </c>
      <c r="G116" t="s">
        <v>281</v>
      </c>
      <c r="L116" t="str">
        <f>_xlfn.IFNA(VLOOKUP(Table7[[#This Row],[Part No]],DigiKeyMurat[],3,FALSE),"")</f>
        <v/>
      </c>
    </row>
    <row r="117" spans="1:12" x14ac:dyDescent="0.25">
      <c r="A117">
        <v>116</v>
      </c>
      <c r="B117" t="s">
        <v>306</v>
      </c>
      <c r="C117" t="s">
        <v>276</v>
      </c>
      <c r="D117" t="s">
        <v>286</v>
      </c>
      <c r="E117" t="s">
        <v>307</v>
      </c>
      <c r="F117" t="s">
        <v>231</v>
      </c>
      <c r="G117" t="s">
        <v>276</v>
      </c>
      <c r="J117" t="str">
        <f>_xlfn.IFNA(VLOOKUP(Table7[[#This Row],[Part No]],DigiKeyMurat[],3,FALSE),"")</f>
        <v/>
      </c>
      <c r="L117" t="str">
        <f>_xlfn.IFNA(VLOOKUP(Table7[[#This Row],[Part No]],DigiKeyMurat[],3,FALSE),"")</f>
        <v/>
      </c>
    </row>
    <row r="118" spans="1:12" x14ac:dyDescent="0.25">
      <c r="A118">
        <v>117</v>
      </c>
      <c r="C118" t="s">
        <v>276</v>
      </c>
      <c r="D118" t="s">
        <v>304</v>
      </c>
      <c r="E118" t="s">
        <v>305</v>
      </c>
      <c r="F118" t="s">
        <v>234</v>
      </c>
      <c r="G118" t="s">
        <v>281</v>
      </c>
      <c r="L118" t="str">
        <f>_xlfn.IFNA(VLOOKUP(Table7[[#This Row],[Part No]],DigiKeyMurat[],3,FALSE),"")</f>
        <v/>
      </c>
    </row>
    <row r="119" spans="1:12" x14ac:dyDescent="0.25">
      <c r="A119">
        <v>118</v>
      </c>
      <c r="C119" t="s">
        <v>276</v>
      </c>
      <c r="D119" t="s">
        <v>304</v>
      </c>
      <c r="E119" t="s">
        <v>305</v>
      </c>
      <c r="F119" t="s">
        <v>234</v>
      </c>
      <c r="G119" t="s">
        <v>281</v>
      </c>
      <c r="L119" t="str">
        <f>_xlfn.IFNA(VLOOKUP(Table7[[#This Row],[Part No]],DigiKeyMurat[],3,FALSE),"")</f>
        <v/>
      </c>
    </row>
    <row r="120" spans="1:12" x14ac:dyDescent="0.25">
      <c r="A120">
        <v>119</v>
      </c>
      <c r="B120" t="s">
        <v>135</v>
      </c>
      <c r="C120" t="s">
        <v>282</v>
      </c>
      <c r="D120" t="s">
        <v>283</v>
      </c>
      <c r="E120" t="s">
        <v>284</v>
      </c>
      <c r="F120" t="s">
        <v>231</v>
      </c>
      <c r="G120" t="s">
        <v>281</v>
      </c>
      <c r="H120" t="s">
        <v>294</v>
      </c>
      <c r="J120" t="str">
        <f>_xlfn.IFNA(VLOOKUP(Table7[[#This Row],[Part No]],DigiKeyMurat[],3,FALSE),"")</f>
        <v>490-5798-1-ND</v>
      </c>
      <c r="L120" t="str">
        <f>_xlfn.IFNA(VLOOKUP(Table7[[#This Row],[Part No]],DigiKeyMurat[],3,FALSE),"")</f>
        <v>490-5798-1-ND</v>
      </c>
    </row>
    <row r="121" spans="1:12" x14ac:dyDescent="0.25">
      <c r="A121">
        <v>120</v>
      </c>
      <c r="B121" t="s">
        <v>135</v>
      </c>
      <c r="C121" t="s">
        <v>282</v>
      </c>
      <c r="D121" t="s">
        <v>283</v>
      </c>
      <c r="E121" t="s">
        <v>284</v>
      </c>
      <c r="F121" t="s">
        <v>231</v>
      </c>
      <c r="G121" t="s">
        <v>281</v>
      </c>
      <c r="H121" t="s">
        <v>294</v>
      </c>
      <c r="J121" t="str">
        <f>_xlfn.IFNA(VLOOKUP(Table7[[#This Row],[Part No]],DigiKeyMurat[],3,FALSE),"")</f>
        <v>490-5798-1-ND</v>
      </c>
      <c r="L121" t="str">
        <f>_xlfn.IFNA(VLOOKUP(Table7[[#This Row],[Part No]],DigiKeyMurat[],3,FALSE),"")</f>
        <v>490-5798-1-ND</v>
      </c>
    </row>
    <row r="122" spans="1:12" x14ac:dyDescent="0.25">
      <c r="A122">
        <v>121</v>
      </c>
      <c r="B122" t="s">
        <v>135</v>
      </c>
      <c r="C122" t="s">
        <v>282</v>
      </c>
      <c r="D122" t="s">
        <v>283</v>
      </c>
      <c r="E122" t="s">
        <v>284</v>
      </c>
      <c r="F122" t="s">
        <v>231</v>
      </c>
      <c r="G122" t="s">
        <v>281</v>
      </c>
      <c r="H122" t="s">
        <v>294</v>
      </c>
      <c r="J122" t="str">
        <f>_xlfn.IFNA(VLOOKUP(Table7[[#This Row],[Part No]],DigiKeyMurat[],3,FALSE),"")</f>
        <v>490-5798-1-ND</v>
      </c>
      <c r="L122" t="str">
        <f>_xlfn.IFNA(VLOOKUP(Table7[[#This Row],[Part No]],DigiKeyMurat[],3,FALSE),"")</f>
        <v>490-5798-1-ND</v>
      </c>
    </row>
    <row r="123" spans="1:12" x14ac:dyDescent="0.25">
      <c r="A123">
        <v>122</v>
      </c>
      <c r="B123" t="s">
        <v>135</v>
      </c>
      <c r="C123" t="s">
        <v>282</v>
      </c>
      <c r="D123" t="s">
        <v>283</v>
      </c>
      <c r="E123" t="s">
        <v>284</v>
      </c>
      <c r="F123" t="s">
        <v>231</v>
      </c>
      <c r="G123" t="s">
        <v>281</v>
      </c>
      <c r="H123" t="s">
        <v>294</v>
      </c>
      <c r="J123" t="str">
        <f>_xlfn.IFNA(VLOOKUP(Table7[[#This Row],[Part No]],DigiKeyMurat[],3,FALSE),"")</f>
        <v>490-5798-1-ND</v>
      </c>
      <c r="L123" t="str">
        <f>_xlfn.IFNA(VLOOKUP(Table7[[#This Row],[Part No]],DigiKeyMurat[],3,FALSE),"")</f>
        <v>490-5798-1-ND</v>
      </c>
    </row>
    <row r="124" spans="1:12" x14ac:dyDescent="0.25">
      <c r="A124">
        <v>123</v>
      </c>
      <c r="B124" t="s">
        <v>135</v>
      </c>
      <c r="C124" t="s">
        <v>282</v>
      </c>
      <c r="D124" t="s">
        <v>283</v>
      </c>
      <c r="E124" t="s">
        <v>284</v>
      </c>
      <c r="F124" t="s">
        <v>231</v>
      </c>
      <c r="G124" t="s">
        <v>281</v>
      </c>
      <c r="H124" t="s">
        <v>294</v>
      </c>
      <c r="J124" t="str">
        <f>_xlfn.IFNA(VLOOKUP(Table7[[#This Row],[Part No]],DigiKeyMurat[],3,FALSE),"")</f>
        <v>490-5798-1-ND</v>
      </c>
      <c r="L124" t="str">
        <f>_xlfn.IFNA(VLOOKUP(Table7[[#This Row],[Part No]],DigiKeyMurat[],3,FALSE),"")</f>
        <v>490-5798-1-ND</v>
      </c>
    </row>
    <row r="125" spans="1:12" x14ac:dyDescent="0.25">
      <c r="A125">
        <v>124</v>
      </c>
      <c r="B125" t="s">
        <v>135</v>
      </c>
      <c r="C125" t="s">
        <v>282</v>
      </c>
      <c r="D125" t="s">
        <v>283</v>
      </c>
      <c r="E125" t="s">
        <v>284</v>
      </c>
      <c r="F125" t="s">
        <v>231</v>
      </c>
      <c r="G125" t="s">
        <v>281</v>
      </c>
      <c r="H125" t="s">
        <v>294</v>
      </c>
      <c r="J125" t="str">
        <f>_xlfn.IFNA(VLOOKUP(Table7[[#This Row],[Part No]],DigiKeyMurat[],3,FALSE),"")</f>
        <v>490-5798-1-ND</v>
      </c>
      <c r="L125" t="str">
        <f>_xlfn.IFNA(VLOOKUP(Table7[[#This Row],[Part No]],DigiKeyMurat[],3,FALSE),"")</f>
        <v>490-5798-1-ND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0AEB-975C-46F8-BEDA-2A84F561CC43}">
  <dimension ref="D7:K43"/>
  <sheetViews>
    <sheetView topLeftCell="A10" workbookViewId="0">
      <selection activeCell="H25" sqref="H25"/>
    </sheetView>
  </sheetViews>
  <sheetFormatPr defaultRowHeight="15" x14ac:dyDescent="0.25"/>
  <cols>
    <col min="7" max="7" width="28.5703125" customWidth="1"/>
    <col min="8" max="8" width="21.140625" customWidth="1"/>
  </cols>
  <sheetData>
    <row r="7" spans="4:8" x14ac:dyDescent="0.25">
      <c r="D7" t="s">
        <v>343</v>
      </c>
      <c r="E7" t="s">
        <v>334</v>
      </c>
      <c r="F7" t="s">
        <v>327</v>
      </c>
      <c r="G7" t="str">
        <f>"SMD Resistor "&amp;$E7&amp;" "&amp;LEFT($D7,4)</f>
        <v>SMD Resistor 100k 0603</v>
      </c>
      <c r="H7" t="str">
        <f>"gen_R_"&amp;$E7&amp;"_"&amp;LEFT($D7,4)</f>
        <v>gen_R_100k_0603</v>
      </c>
    </row>
    <row r="8" spans="4:8" x14ac:dyDescent="0.25">
      <c r="D8" t="s">
        <v>343</v>
      </c>
      <c r="E8" t="s">
        <v>334</v>
      </c>
      <c r="F8" t="s">
        <v>327</v>
      </c>
      <c r="G8" t="str">
        <f t="shared" ref="G8:G25" si="0">"SMD Resistor "&amp;$E8&amp;" "&amp;LEFT($D8,4)</f>
        <v>SMD Resistor 100k 0603</v>
      </c>
      <c r="H8" t="str">
        <f t="shared" ref="H8:H25" si="1">"gen_R_"&amp;$E8&amp;"_"&amp;LEFT($D8,4)</f>
        <v>gen_R_100k_0603</v>
      </c>
    </row>
    <row r="9" spans="4:8" x14ac:dyDescent="0.25">
      <c r="D9" t="s">
        <v>343</v>
      </c>
      <c r="E9" t="s">
        <v>335</v>
      </c>
      <c r="F9" t="s">
        <v>328</v>
      </c>
      <c r="G9" t="str">
        <f t="shared" si="0"/>
        <v>SMD Resistor 10k 0603</v>
      </c>
      <c r="H9" t="str">
        <f t="shared" si="1"/>
        <v>gen_R_10k_0603</v>
      </c>
    </row>
    <row r="10" spans="4:8" x14ac:dyDescent="0.25">
      <c r="D10" t="s">
        <v>344</v>
      </c>
      <c r="E10" t="s">
        <v>346</v>
      </c>
      <c r="F10" t="s">
        <v>329</v>
      </c>
      <c r="G10" t="str">
        <f t="shared" si="0"/>
        <v>SMD Resistor 59R 0805</v>
      </c>
      <c r="H10" t="str">
        <f t="shared" si="1"/>
        <v>gen_R_59R_0805</v>
      </c>
    </row>
    <row r="11" spans="4:8" x14ac:dyDescent="0.25">
      <c r="D11" t="s">
        <v>344</v>
      </c>
      <c r="E11" t="s">
        <v>350</v>
      </c>
      <c r="F11" t="s">
        <v>327</v>
      </c>
      <c r="G11" t="str">
        <f t="shared" si="0"/>
        <v>SMD Resistor 0.01R 0805</v>
      </c>
      <c r="H11" t="str">
        <f t="shared" si="1"/>
        <v>gen_R_0.01R_0805</v>
      </c>
    </row>
    <row r="12" spans="4:8" x14ac:dyDescent="0.25">
      <c r="D12" t="s">
        <v>344</v>
      </c>
      <c r="E12" t="s">
        <v>346</v>
      </c>
      <c r="F12" t="s">
        <v>329</v>
      </c>
      <c r="G12" t="str">
        <f t="shared" si="0"/>
        <v>SMD Resistor 59R 0805</v>
      </c>
      <c r="H12" t="str">
        <f t="shared" si="1"/>
        <v>gen_R_59R_0805</v>
      </c>
    </row>
    <row r="13" spans="4:8" x14ac:dyDescent="0.25">
      <c r="D13" t="s">
        <v>343</v>
      </c>
      <c r="E13" t="s">
        <v>334</v>
      </c>
      <c r="F13" t="s">
        <v>327</v>
      </c>
      <c r="G13" t="str">
        <f t="shared" si="0"/>
        <v>SMD Resistor 100k 0603</v>
      </c>
      <c r="H13" t="str">
        <f t="shared" si="1"/>
        <v>gen_R_100k_0603</v>
      </c>
    </row>
    <row r="14" spans="4:8" x14ac:dyDescent="0.25">
      <c r="D14" t="s">
        <v>343</v>
      </c>
      <c r="E14" t="s">
        <v>341</v>
      </c>
      <c r="F14" t="s">
        <v>330</v>
      </c>
      <c r="G14" t="str">
        <f t="shared" si="0"/>
        <v>SMD Resistor 0R 0603</v>
      </c>
      <c r="H14" t="str">
        <f t="shared" si="1"/>
        <v>gen_R_0R_0603</v>
      </c>
    </row>
    <row r="15" spans="4:8" x14ac:dyDescent="0.25">
      <c r="D15" t="s">
        <v>343</v>
      </c>
      <c r="E15" t="s">
        <v>347</v>
      </c>
      <c r="F15" t="s">
        <v>327</v>
      </c>
      <c r="G15" t="str">
        <f t="shared" si="0"/>
        <v>SMD Resistor 4k7 0603</v>
      </c>
      <c r="H15" t="str">
        <f t="shared" si="1"/>
        <v>gen_R_4k7_0603</v>
      </c>
    </row>
    <row r="16" spans="4:8" x14ac:dyDescent="0.25">
      <c r="D16" t="s">
        <v>343</v>
      </c>
      <c r="E16" t="s">
        <v>347</v>
      </c>
      <c r="F16" t="s">
        <v>327</v>
      </c>
      <c r="G16" t="str">
        <f t="shared" si="0"/>
        <v>SMD Resistor 4k7 0603</v>
      </c>
      <c r="H16" t="str">
        <f t="shared" si="1"/>
        <v>gen_R_4k7_0603</v>
      </c>
    </row>
    <row r="17" spans="4:11" x14ac:dyDescent="0.25">
      <c r="D17" t="s">
        <v>343</v>
      </c>
      <c r="E17" t="s">
        <v>335</v>
      </c>
      <c r="F17" t="s">
        <v>327</v>
      </c>
      <c r="G17" t="str">
        <f t="shared" si="0"/>
        <v>SMD Resistor 10k 0603</v>
      </c>
      <c r="H17" t="str">
        <f t="shared" si="1"/>
        <v>gen_R_10k_0603</v>
      </c>
    </row>
    <row r="18" spans="4:11" x14ac:dyDescent="0.25">
      <c r="D18" t="s">
        <v>343</v>
      </c>
      <c r="E18" t="s">
        <v>336</v>
      </c>
      <c r="F18" t="s">
        <v>327</v>
      </c>
      <c r="G18" t="str">
        <f t="shared" si="0"/>
        <v>SMD Resistor NF 0603</v>
      </c>
      <c r="H18" t="str">
        <f t="shared" si="1"/>
        <v>gen_R_NF_0603</v>
      </c>
    </row>
    <row r="19" spans="4:11" x14ac:dyDescent="0.25">
      <c r="D19" t="s">
        <v>343</v>
      </c>
      <c r="E19" t="s">
        <v>337</v>
      </c>
      <c r="F19" t="s">
        <v>327</v>
      </c>
      <c r="G19" t="str">
        <f t="shared" si="0"/>
        <v>SMD Resistor 10Meg 0603</v>
      </c>
      <c r="H19" t="str">
        <f t="shared" si="1"/>
        <v>gen_R_10Meg_0603</v>
      </c>
    </row>
    <row r="20" spans="4:11" x14ac:dyDescent="0.25">
      <c r="D20" t="s">
        <v>345</v>
      </c>
      <c r="E20" t="s">
        <v>352</v>
      </c>
      <c r="F20" t="s">
        <v>327</v>
      </c>
      <c r="G20" t="str">
        <f t="shared" si="0"/>
        <v>SMD Resistor 10k7 0402</v>
      </c>
      <c r="H20" t="str">
        <f t="shared" si="1"/>
        <v>gen_R_10k7_0402</v>
      </c>
    </row>
    <row r="21" spans="4:11" x14ac:dyDescent="0.25">
      <c r="D21" t="s">
        <v>345</v>
      </c>
      <c r="E21" t="s">
        <v>334</v>
      </c>
      <c r="F21" t="s">
        <v>327</v>
      </c>
      <c r="G21" t="str">
        <f t="shared" si="0"/>
        <v>SMD Resistor 100k 0402</v>
      </c>
      <c r="H21" t="str">
        <f t="shared" si="1"/>
        <v>gen_R_100k_0402</v>
      </c>
    </row>
    <row r="22" spans="4:11" x14ac:dyDescent="0.25">
      <c r="D22" t="s">
        <v>345</v>
      </c>
      <c r="E22" t="s">
        <v>351</v>
      </c>
      <c r="F22" t="s">
        <v>327</v>
      </c>
      <c r="G22" t="str">
        <f t="shared" si="0"/>
        <v>SMD Resistor 26k1 0402</v>
      </c>
      <c r="H22" t="str">
        <f t="shared" si="1"/>
        <v>gen_R_26k1_0402</v>
      </c>
    </row>
    <row r="23" spans="4:11" x14ac:dyDescent="0.25">
      <c r="D23" t="s">
        <v>345</v>
      </c>
      <c r="E23" t="s">
        <v>341</v>
      </c>
      <c r="F23" t="s">
        <v>327</v>
      </c>
      <c r="G23" t="str">
        <f t="shared" si="0"/>
        <v>SMD Resistor 0R 0402</v>
      </c>
      <c r="H23" t="str">
        <f t="shared" si="1"/>
        <v>gen_R_0R_0402</v>
      </c>
    </row>
    <row r="24" spans="4:11" x14ac:dyDescent="0.25">
      <c r="D24" t="s">
        <v>345</v>
      </c>
      <c r="E24" t="s">
        <v>340</v>
      </c>
      <c r="G24" t="str">
        <f t="shared" si="0"/>
        <v>SMD Resistor 374k 0402</v>
      </c>
      <c r="H24" t="str">
        <f t="shared" si="1"/>
        <v>gen_R_374k_0402</v>
      </c>
    </row>
    <row r="25" spans="4:11" x14ac:dyDescent="0.25">
      <c r="D25" t="s">
        <v>345</v>
      </c>
      <c r="E25" t="s">
        <v>348</v>
      </c>
      <c r="G25" t="str">
        <f t="shared" si="0"/>
        <v>SMD Resistor 49k9 0402</v>
      </c>
      <c r="H25" t="str">
        <f t="shared" si="1"/>
        <v>gen_R_49k9_0402</v>
      </c>
    </row>
    <row r="29" spans="4:11" x14ac:dyDescent="0.25">
      <c r="G29" t="s">
        <v>262</v>
      </c>
      <c r="H29" s="1">
        <v>603</v>
      </c>
      <c r="I29">
        <v>1608</v>
      </c>
      <c r="J29" t="s">
        <v>349</v>
      </c>
      <c r="K29" t="str">
        <f>"gen_C_ceramic_"&amp;$G29&amp;"_"&amp;$J29&amp;"_0"&amp;$H29</f>
        <v>gen_C_ceramic_100n_X7R_0603</v>
      </c>
    </row>
    <row r="30" spans="4:11" x14ac:dyDescent="0.25">
      <c r="G30" t="s">
        <v>261</v>
      </c>
      <c r="H30" s="1">
        <v>603</v>
      </c>
      <c r="I30">
        <v>1608</v>
      </c>
      <c r="J30" t="s">
        <v>349</v>
      </c>
      <c r="K30" t="str">
        <f t="shared" ref="K30:K43" si="2">"gen_C_ceramic_"&amp;$G30&amp;"_"&amp;$J30&amp;"_0"&amp;$H30</f>
        <v>gen_C_ceramic_10n_X7R_0603</v>
      </c>
    </row>
    <row r="31" spans="4:11" x14ac:dyDescent="0.25">
      <c r="G31" t="s">
        <v>262</v>
      </c>
      <c r="H31" s="1">
        <v>603</v>
      </c>
      <c r="I31">
        <v>1608</v>
      </c>
      <c r="J31" t="s">
        <v>349</v>
      </c>
      <c r="K31" t="str">
        <f t="shared" si="2"/>
        <v>gen_C_ceramic_100n_X7R_0603</v>
      </c>
    </row>
    <row r="32" spans="4:11" x14ac:dyDescent="0.25">
      <c r="G32" t="s">
        <v>261</v>
      </c>
      <c r="H32" s="1">
        <v>603</v>
      </c>
      <c r="I32">
        <v>1608</v>
      </c>
      <c r="J32" t="s">
        <v>349</v>
      </c>
      <c r="K32" t="str">
        <f t="shared" si="2"/>
        <v>gen_C_ceramic_10n_X7R_0603</v>
      </c>
    </row>
    <row r="33" spans="7:11" x14ac:dyDescent="0.25">
      <c r="G33" t="s">
        <v>257</v>
      </c>
      <c r="H33" s="1">
        <v>805</v>
      </c>
      <c r="I33">
        <v>2012</v>
      </c>
      <c r="J33" t="s">
        <v>349</v>
      </c>
      <c r="K33" t="str">
        <f t="shared" si="2"/>
        <v>gen_C_ceramic_10u_X7R_0805</v>
      </c>
    </row>
    <row r="34" spans="7:11" x14ac:dyDescent="0.25">
      <c r="G34" t="s">
        <v>261</v>
      </c>
      <c r="H34" s="1">
        <v>603</v>
      </c>
      <c r="I34">
        <v>1608</v>
      </c>
      <c r="J34" t="s">
        <v>349</v>
      </c>
      <c r="K34" t="str">
        <f t="shared" si="2"/>
        <v>gen_C_ceramic_10n_X7R_0603</v>
      </c>
    </row>
    <row r="35" spans="7:11" x14ac:dyDescent="0.25">
      <c r="G35" t="s">
        <v>261</v>
      </c>
      <c r="H35" s="1">
        <v>603</v>
      </c>
      <c r="I35">
        <v>1608</v>
      </c>
      <c r="J35" t="s">
        <v>349</v>
      </c>
      <c r="K35" t="str">
        <f t="shared" si="2"/>
        <v>gen_C_ceramic_10n_X7R_0603</v>
      </c>
    </row>
    <row r="36" spans="7:11" x14ac:dyDescent="0.25">
      <c r="G36" t="s">
        <v>260</v>
      </c>
      <c r="H36" s="1">
        <v>603</v>
      </c>
      <c r="I36">
        <v>1608</v>
      </c>
      <c r="J36" t="s">
        <v>349</v>
      </c>
      <c r="K36" t="str">
        <f t="shared" si="2"/>
        <v>gen_C_ceramic_1u_X7R_0603</v>
      </c>
    </row>
    <row r="37" spans="7:11" x14ac:dyDescent="0.25">
      <c r="G37" t="s">
        <v>257</v>
      </c>
      <c r="H37" s="1">
        <v>805</v>
      </c>
      <c r="I37">
        <v>2012</v>
      </c>
      <c r="J37" t="s">
        <v>349</v>
      </c>
      <c r="K37" t="str">
        <f t="shared" si="2"/>
        <v>gen_C_ceramic_10u_X7R_0805</v>
      </c>
    </row>
    <row r="38" spans="7:11" x14ac:dyDescent="0.25">
      <c r="G38" t="s">
        <v>261</v>
      </c>
      <c r="H38" s="1">
        <v>402</v>
      </c>
      <c r="I38">
        <v>1005</v>
      </c>
      <c r="J38" t="s">
        <v>349</v>
      </c>
      <c r="K38" t="str">
        <f t="shared" si="2"/>
        <v>gen_C_ceramic_10n_X7R_0402</v>
      </c>
    </row>
    <row r="39" spans="7:11" x14ac:dyDescent="0.25">
      <c r="G39" t="s">
        <v>257</v>
      </c>
      <c r="H39" s="1">
        <v>805</v>
      </c>
      <c r="I39">
        <v>2012</v>
      </c>
      <c r="J39" t="s">
        <v>349</v>
      </c>
      <c r="K39" t="str">
        <f t="shared" si="2"/>
        <v>gen_C_ceramic_10u_X7R_0805</v>
      </c>
    </row>
    <row r="40" spans="7:11" x14ac:dyDescent="0.25">
      <c r="G40" t="s">
        <v>257</v>
      </c>
      <c r="H40" s="1">
        <v>805</v>
      </c>
      <c r="I40">
        <v>2012</v>
      </c>
      <c r="J40" t="s">
        <v>349</v>
      </c>
      <c r="K40" t="str">
        <f t="shared" si="2"/>
        <v>gen_C_ceramic_10u_X7R_0805</v>
      </c>
    </row>
    <row r="41" spans="7:11" x14ac:dyDescent="0.25">
      <c r="G41" t="s">
        <v>260</v>
      </c>
      <c r="H41" s="1">
        <v>603</v>
      </c>
      <c r="I41">
        <v>1608</v>
      </c>
      <c r="J41" t="s">
        <v>349</v>
      </c>
      <c r="K41" t="str">
        <f t="shared" si="2"/>
        <v>gen_C_ceramic_1u_X7R_0603</v>
      </c>
    </row>
    <row r="42" spans="7:11" x14ac:dyDescent="0.25">
      <c r="G42" t="s">
        <v>261</v>
      </c>
      <c r="H42" s="1">
        <v>603</v>
      </c>
      <c r="I42">
        <v>1608</v>
      </c>
      <c r="J42" t="s">
        <v>349</v>
      </c>
      <c r="K42" t="str">
        <f t="shared" si="2"/>
        <v>gen_C_ceramic_10n_X7R_0603</v>
      </c>
    </row>
    <row r="43" spans="7:11" x14ac:dyDescent="0.25">
      <c r="G43" t="s">
        <v>261</v>
      </c>
      <c r="H43" s="1">
        <v>603</v>
      </c>
      <c r="I43">
        <v>1608</v>
      </c>
      <c r="J43" t="s">
        <v>349</v>
      </c>
      <c r="K43" t="str">
        <f t="shared" si="2"/>
        <v>gen_C_ceramic_10n_X7R_0603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A669-06D9-4DC8-BEFF-34A9F054BABF}">
  <dimension ref="I1:S220"/>
  <sheetViews>
    <sheetView workbookViewId="0">
      <selection activeCell="M17" sqref="M17"/>
    </sheetView>
  </sheetViews>
  <sheetFormatPr defaultRowHeight="15" x14ac:dyDescent="0.25"/>
  <sheetData>
    <row r="1" spans="9:19" x14ac:dyDescent="0.25">
      <c r="M1" t="s">
        <v>428</v>
      </c>
    </row>
    <row r="2" spans="9:19" x14ac:dyDescent="0.25">
      <c r="I2" t="s">
        <v>353</v>
      </c>
      <c r="J2" t="s">
        <v>354</v>
      </c>
      <c r="L2" t="s">
        <v>355</v>
      </c>
      <c r="M2" t="s">
        <v>356</v>
      </c>
      <c r="Q2" t="str">
        <f>LEFT(J2,4)</f>
        <v>0603</v>
      </c>
      <c r="R2" t="str">
        <f>RIGHT(M2,4)</f>
        <v>0603</v>
      </c>
      <c r="S2" t="b">
        <f>IF(Q2=R2,TRUE,FALSE)</f>
        <v>1</v>
      </c>
    </row>
    <row r="3" spans="9:19" x14ac:dyDescent="0.25">
      <c r="I3" t="s">
        <v>353</v>
      </c>
      <c r="J3" t="s">
        <v>354</v>
      </c>
      <c r="L3" t="s">
        <v>355</v>
      </c>
      <c r="M3" t="s">
        <v>356</v>
      </c>
      <c r="Q3" t="str">
        <f t="shared" ref="Q3:Q66" si="0">LEFT(J3,4)</f>
        <v>0603</v>
      </c>
      <c r="R3" t="str">
        <f t="shared" ref="R3:R66" si="1">RIGHT(M3,4)</f>
        <v>0603</v>
      </c>
      <c r="S3" t="b">
        <f t="shared" ref="S3:S66" si="2">IF(Q3=R3,TRUE,FALSE)</f>
        <v>1</v>
      </c>
    </row>
    <row r="4" spans="9:19" x14ac:dyDescent="0.25">
      <c r="I4" t="s">
        <v>353</v>
      </c>
      <c r="J4" t="s">
        <v>354</v>
      </c>
      <c r="L4" t="s">
        <v>355</v>
      </c>
      <c r="M4" t="s">
        <v>356</v>
      </c>
      <c r="Q4" t="str">
        <f t="shared" si="0"/>
        <v>0603</v>
      </c>
      <c r="R4" t="str">
        <f t="shared" si="1"/>
        <v>0603</v>
      </c>
      <c r="S4" t="b">
        <f t="shared" si="2"/>
        <v>1</v>
      </c>
    </row>
    <row r="5" spans="9:19" x14ac:dyDescent="0.25">
      <c r="I5" t="s">
        <v>353</v>
      </c>
      <c r="J5" t="s">
        <v>354</v>
      </c>
      <c r="L5" t="s">
        <v>355</v>
      </c>
      <c r="M5" t="s">
        <v>356</v>
      </c>
      <c r="Q5" t="str">
        <f t="shared" si="0"/>
        <v>0603</v>
      </c>
      <c r="R5" t="str">
        <f t="shared" si="1"/>
        <v>0603</v>
      </c>
      <c r="S5" t="b">
        <f t="shared" si="2"/>
        <v>1</v>
      </c>
    </row>
    <row r="6" spans="9:19" x14ac:dyDescent="0.25">
      <c r="I6" t="s">
        <v>353</v>
      </c>
      <c r="J6" t="s">
        <v>354</v>
      </c>
      <c r="L6" t="s">
        <v>355</v>
      </c>
      <c r="M6" t="s">
        <v>356</v>
      </c>
      <c r="Q6" t="str">
        <f t="shared" si="0"/>
        <v>0603</v>
      </c>
      <c r="R6" t="str">
        <f t="shared" si="1"/>
        <v>0603</v>
      </c>
      <c r="S6" t="b">
        <f t="shared" si="2"/>
        <v>1</v>
      </c>
    </row>
    <row r="7" spans="9:19" x14ac:dyDescent="0.25">
      <c r="I7" t="s">
        <v>353</v>
      </c>
      <c r="J7" t="s">
        <v>354</v>
      </c>
      <c r="L7" t="s">
        <v>355</v>
      </c>
      <c r="M7" t="s">
        <v>356</v>
      </c>
      <c r="Q7" t="str">
        <f t="shared" si="0"/>
        <v>0603</v>
      </c>
      <c r="R7" t="str">
        <f t="shared" si="1"/>
        <v>0603</v>
      </c>
      <c r="S7" t="b">
        <f t="shared" si="2"/>
        <v>1</v>
      </c>
    </row>
    <row r="8" spans="9:19" x14ac:dyDescent="0.25">
      <c r="I8" t="s">
        <v>353</v>
      </c>
      <c r="J8" t="s">
        <v>354</v>
      </c>
      <c r="L8" t="s">
        <v>355</v>
      </c>
      <c r="M8" t="s">
        <v>356</v>
      </c>
      <c r="Q8" t="str">
        <f t="shared" si="0"/>
        <v>0603</v>
      </c>
      <c r="R8" t="str">
        <f t="shared" si="1"/>
        <v>0603</v>
      </c>
      <c r="S8" t="b">
        <f t="shared" si="2"/>
        <v>1</v>
      </c>
    </row>
    <row r="9" spans="9:19" x14ac:dyDescent="0.25">
      <c r="I9" t="s">
        <v>353</v>
      </c>
      <c r="J9" t="s">
        <v>354</v>
      </c>
      <c r="L9" t="s">
        <v>355</v>
      </c>
      <c r="M9" t="s">
        <v>356</v>
      </c>
      <c r="Q9" t="str">
        <f t="shared" si="0"/>
        <v>0603</v>
      </c>
      <c r="R9" t="str">
        <f t="shared" si="1"/>
        <v>0603</v>
      </c>
      <c r="S9" t="b">
        <f t="shared" si="2"/>
        <v>1</v>
      </c>
    </row>
    <row r="10" spans="9:19" x14ac:dyDescent="0.25">
      <c r="I10" t="s">
        <v>353</v>
      </c>
      <c r="J10" t="s">
        <v>354</v>
      </c>
      <c r="L10" t="s">
        <v>355</v>
      </c>
      <c r="M10" t="s">
        <v>356</v>
      </c>
      <c r="Q10" t="str">
        <f t="shared" si="0"/>
        <v>0603</v>
      </c>
      <c r="R10" t="str">
        <f t="shared" si="1"/>
        <v>0603</v>
      </c>
      <c r="S10" t="b">
        <f t="shared" si="2"/>
        <v>1</v>
      </c>
    </row>
    <row r="11" spans="9:19" x14ac:dyDescent="0.25">
      <c r="I11" t="s">
        <v>353</v>
      </c>
      <c r="J11" t="s">
        <v>354</v>
      </c>
      <c r="L11" t="s">
        <v>355</v>
      </c>
      <c r="M11" t="s">
        <v>356</v>
      </c>
      <c r="Q11" t="str">
        <f t="shared" si="0"/>
        <v>0603</v>
      </c>
      <c r="R11" t="str">
        <f t="shared" si="1"/>
        <v>0603</v>
      </c>
      <c r="S11" t="b">
        <f t="shared" si="2"/>
        <v>1</v>
      </c>
    </row>
    <row r="12" spans="9:19" x14ac:dyDescent="0.25">
      <c r="I12" t="s">
        <v>353</v>
      </c>
      <c r="J12" t="s">
        <v>354</v>
      </c>
      <c r="L12" t="s">
        <v>355</v>
      </c>
      <c r="M12" t="s">
        <v>356</v>
      </c>
      <c r="Q12" t="str">
        <f t="shared" si="0"/>
        <v>0603</v>
      </c>
      <c r="R12" t="str">
        <f t="shared" si="1"/>
        <v>0603</v>
      </c>
      <c r="S12" t="b">
        <f t="shared" si="2"/>
        <v>1</v>
      </c>
    </row>
    <row r="13" spans="9:19" x14ac:dyDescent="0.25">
      <c r="I13" t="s">
        <v>140</v>
      </c>
      <c r="J13" t="s">
        <v>357</v>
      </c>
      <c r="L13" t="s">
        <v>355</v>
      </c>
      <c r="M13" t="s">
        <v>358</v>
      </c>
      <c r="Q13" t="str">
        <f t="shared" si="0"/>
        <v>CAPC</v>
      </c>
      <c r="R13" t="str">
        <f t="shared" si="1"/>
        <v>1206</v>
      </c>
      <c r="S13" t="b">
        <f t="shared" si="2"/>
        <v>0</v>
      </c>
    </row>
    <row r="14" spans="9:19" x14ac:dyDescent="0.25">
      <c r="I14" t="s">
        <v>140</v>
      </c>
      <c r="J14" t="s">
        <v>357</v>
      </c>
      <c r="L14" t="s">
        <v>355</v>
      </c>
      <c r="M14" t="s">
        <v>358</v>
      </c>
      <c r="Q14" t="str">
        <f t="shared" si="0"/>
        <v>CAPC</v>
      </c>
      <c r="R14" t="str">
        <f t="shared" si="1"/>
        <v>1206</v>
      </c>
      <c r="S14" t="b">
        <f t="shared" si="2"/>
        <v>0</v>
      </c>
    </row>
    <row r="15" spans="9:19" x14ac:dyDescent="0.25">
      <c r="I15" t="s">
        <v>140</v>
      </c>
      <c r="J15" t="s">
        <v>357</v>
      </c>
      <c r="L15" t="s">
        <v>355</v>
      </c>
      <c r="M15" t="s">
        <v>358</v>
      </c>
      <c r="Q15" t="str">
        <f t="shared" si="0"/>
        <v>CAPC</v>
      </c>
      <c r="R15" t="str">
        <f t="shared" si="1"/>
        <v>1206</v>
      </c>
      <c r="S15" t="b">
        <f t="shared" si="2"/>
        <v>0</v>
      </c>
    </row>
    <row r="16" spans="9:19" x14ac:dyDescent="0.25">
      <c r="I16" t="s">
        <v>140</v>
      </c>
      <c r="J16" t="s">
        <v>357</v>
      </c>
      <c r="L16" t="s">
        <v>355</v>
      </c>
      <c r="M16" t="s">
        <v>358</v>
      </c>
      <c r="Q16" t="str">
        <f t="shared" si="0"/>
        <v>CAPC</v>
      </c>
      <c r="R16" t="str">
        <f t="shared" si="1"/>
        <v>1206</v>
      </c>
      <c r="S16" t="b">
        <f t="shared" si="2"/>
        <v>0</v>
      </c>
    </row>
    <row r="17" spans="9:19" x14ac:dyDescent="0.25">
      <c r="I17" t="s">
        <v>359</v>
      </c>
      <c r="J17" t="s">
        <v>360</v>
      </c>
      <c r="L17" t="s">
        <v>355</v>
      </c>
      <c r="M17" t="s">
        <v>254</v>
      </c>
      <c r="Q17" t="str">
        <f t="shared" si="0"/>
        <v>0805</v>
      </c>
      <c r="R17" t="str">
        <f t="shared" si="1"/>
        <v>0603</v>
      </c>
      <c r="S17" t="b">
        <f t="shared" si="2"/>
        <v>0</v>
      </c>
    </row>
    <row r="18" spans="9:19" x14ac:dyDescent="0.25">
      <c r="I18" t="s">
        <v>359</v>
      </c>
      <c r="J18" t="s">
        <v>360</v>
      </c>
      <c r="L18" t="s">
        <v>355</v>
      </c>
      <c r="M18" t="s">
        <v>254</v>
      </c>
      <c r="Q18" t="str">
        <f t="shared" si="0"/>
        <v>0805</v>
      </c>
      <c r="R18" t="str">
        <f t="shared" si="1"/>
        <v>0603</v>
      </c>
      <c r="S18" t="b">
        <f t="shared" si="2"/>
        <v>0</v>
      </c>
    </row>
    <row r="19" spans="9:19" x14ac:dyDescent="0.25">
      <c r="I19" t="s">
        <v>359</v>
      </c>
      <c r="J19" t="s">
        <v>360</v>
      </c>
      <c r="L19" t="s">
        <v>355</v>
      </c>
      <c r="M19" t="s">
        <v>254</v>
      </c>
      <c r="Q19" t="str">
        <f t="shared" si="0"/>
        <v>0805</v>
      </c>
      <c r="R19" t="str">
        <f t="shared" si="1"/>
        <v>0603</v>
      </c>
      <c r="S19" t="b">
        <f t="shared" si="2"/>
        <v>0</v>
      </c>
    </row>
    <row r="20" spans="9:19" x14ac:dyDescent="0.25">
      <c r="I20" t="s">
        <v>361</v>
      </c>
      <c r="J20" t="s">
        <v>360</v>
      </c>
      <c r="L20" t="s">
        <v>355</v>
      </c>
      <c r="M20" t="s">
        <v>254</v>
      </c>
      <c r="Q20" t="str">
        <f t="shared" si="0"/>
        <v>0805</v>
      </c>
      <c r="R20" t="str">
        <f t="shared" si="1"/>
        <v>0603</v>
      </c>
      <c r="S20" t="b">
        <f t="shared" si="2"/>
        <v>0</v>
      </c>
    </row>
    <row r="21" spans="9:19" x14ac:dyDescent="0.25">
      <c r="I21" t="s">
        <v>359</v>
      </c>
      <c r="J21" t="s">
        <v>360</v>
      </c>
      <c r="L21" t="s">
        <v>355</v>
      </c>
      <c r="M21" t="s">
        <v>254</v>
      </c>
      <c r="Q21" t="str">
        <f t="shared" si="0"/>
        <v>0805</v>
      </c>
      <c r="R21" t="str">
        <f t="shared" si="1"/>
        <v>0603</v>
      </c>
      <c r="S21" t="b">
        <f t="shared" si="2"/>
        <v>0</v>
      </c>
    </row>
    <row r="22" spans="9:19" x14ac:dyDescent="0.25">
      <c r="I22" t="s">
        <v>361</v>
      </c>
      <c r="J22" t="s">
        <v>360</v>
      </c>
      <c r="L22" t="s">
        <v>355</v>
      </c>
      <c r="M22" t="s">
        <v>254</v>
      </c>
      <c r="Q22" t="str">
        <f t="shared" si="0"/>
        <v>0805</v>
      </c>
      <c r="R22" t="str">
        <f t="shared" si="1"/>
        <v>0603</v>
      </c>
      <c r="S22" t="b">
        <f t="shared" si="2"/>
        <v>0</v>
      </c>
    </row>
    <row r="23" spans="9:19" x14ac:dyDescent="0.25">
      <c r="I23" t="s">
        <v>359</v>
      </c>
      <c r="J23" t="s">
        <v>360</v>
      </c>
      <c r="L23" t="s">
        <v>355</v>
      </c>
      <c r="M23" t="s">
        <v>362</v>
      </c>
      <c r="Q23" t="str">
        <f t="shared" si="0"/>
        <v>0805</v>
      </c>
      <c r="R23" t="str">
        <f t="shared" si="1"/>
        <v>0805</v>
      </c>
      <c r="S23" t="b">
        <f t="shared" si="2"/>
        <v>1</v>
      </c>
    </row>
    <row r="24" spans="9:19" x14ac:dyDescent="0.25">
      <c r="I24" t="s">
        <v>363</v>
      </c>
      <c r="J24" t="s">
        <v>354</v>
      </c>
      <c r="L24" t="s">
        <v>355</v>
      </c>
      <c r="M24" t="s">
        <v>364</v>
      </c>
      <c r="Q24" t="str">
        <f t="shared" si="0"/>
        <v>0603</v>
      </c>
      <c r="R24" t="str">
        <f t="shared" si="1"/>
        <v>0603</v>
      </c>
      <c r="S24" t="b">
        <f t="shared" si="2"/>
        <v>1</v>
      </c>
    </row>
    <row r="25" spans="9:19" x14ac:dyDescent="0.25">
      <c r="I25" t="s">
        <v>365</v>
      </c>
      <c r="J25" t="s">
        <v>354</v>
      </c>
      <c r="L25" t="s">
        <v>355</v>
      </c>
      <c r="M25" t="s">
        <v>364</v>
      </c>
      <c r="Q25" t="str">
        <f t="shared" si="0"/>
        <v>0603</v>
      </c>
      <c r="R25" t="str">
        <f t="shared" si="1"/>
        <v>0603</v>
      </c>
      <c r="S25" t="b">
        <f t="shared" si="2"/>
        <v>1</v>
      </c>
    </row>
    <row r="26" spans="9:19" x14ac:dyDescent="0.25">
      <c r="I26" t="s">
        <v>365</v>
      </c>
      <c r="J26" t="s">
        <v>354</v>
      </c>
      <c r="L26" t="s">
        <v>355</v>
      </c>
      <c r="M26" t="s">
        <v>364</v>
      </c>
      <c r="Q26" t="str">
        <f t="shared" si="0"/>
        <v>0603</v>
      </c>
      <c r="R26" t="str">
        <f t="shared" si="1"/>
        <v>0603</v>
      </c>
      <c r="S26" t="b">
        <f t="shared" si="2"/>
        <v>1</v>
      </c>
    </row>
    <row r="27" spans="9:19" x14ac:dyDescent="0.25">
      <c r="I27" t="s">
        <v>361</v>
      </c>
      <c r="J27" t="s">
        <v>360</v>
      </c>
      <c r="L27" t="s">
        <v>355</v>
      </c>
      <c r="M27" t="s">
        <v>366</v>
      </c>
      <c r="Q27" t="str">
        <f t="shared" si="0"/>
        <v>0805</v>
      </c>
      <c r="R27" t="str">
        <f t="shared" si="1"/>
        <v>0603</v>
      </c>
      <c r="S27" t="b">
        <f t="shared" si="2"/>
        <v>0</v>
      </c>
    </row>
    <row r="28" spans="9:19" x14ac:dyDescent="0.25">
      <c r="I28" t="s">
        <v>367</v>
      </c>
      <c r="J28" t="s">
        <v>368</v>
      </c>
      <c r="L28" t="s">
        <v>355</v>
      </c>
      <c r="M28" t="s">
        <v>369</v>
      </c>
      <c r="Q28" t="str">
        <f t="shared" si="0"/>
        <v>0402</v>
      </c>
      <c r="R28" t="str">
        <f t="shared" si="1"/>
        <v>0402</v>
      </c>
      <c r="S28" t="b">
        <f t="shared" si="2"/>
        <v>1</v>
      </c>
    </row>
    <row r="29" spans="9:19" x14ac:dyDescent="0.25">
      <c r="I29" t="s">
        <v>370</v>
      </c>
      <c r="J29" t="s">
        <v>354</v>
      </c>
      <c r="L29" t="s">
        <v>355</v>
      </c>
      <c r="M29" t="s">
        <v>371</v>
      </c>
      <c r="Q29" t="str">
        <f t="shared" si="0"/>
        <v>0603</v>
      </c>
      <c r="R29" t="str">
        <f t="shared" si="1"/>
        <v>0603</v>
      </c>
      <c r="S29" t="b">
        <f t="shared" si="2"/>
        <v>1</v>
      </c>
    </row>
    <row r="30" spans="9:19" x14ac:dyDescent="0.25">
      <c r="I30" t="s">
        <v>370</v>
      </c>
      <c r="J30" t="s">
        <v>354</v>
      </c>
      <c r="L30" t="s">
        <v>355</v>
      </c>
      <c r="M30" t="s">
        <v>371</v>
      </c>
      <c r="Q30" t="str">
        <f t="shared" si="0"/>
        <v>0603</v>
      </c>
      <c r="R30" t="str">
        <f t="shared" si="1"/>
        <v>0603</v>
      </c>
      <c r="S30" t="b">
        <f t="shared" si="2"/>
        <v>1</v>
      </c>
    </row>
    <row r="31" spans="9:19" x14ac:dyDescent="0.25">
      <c r="I31" t="s">
        <v>370</v>
      </c>
      <c r="J31" t="s">
        <v>354</v>
      </c>
      <c r="L31" t="s">
        <v>355</v>
      </c>
      <c r="M31" t="s">
        <v>371</v>
      </c>
      <c r="Q31" t="str">
        <f t="shared" si="0"/>
        <v>0603</v>
      </c>
      <c r="R31" t="str">
        <f t="shared" si="1"/>
        <v>0603</v>
      </c>
      <c r="S31" t="b">
        <f t="shared" si="2"/>
        <v>1</v>
      </c>
    </row>
    <row r="32" spans="9:19" x14ac:dyDescent="0.25">
      <c r="I32" t="s">
        <v>370</v>
      </c>
      <c r="J32" t="s">
        <v>354</v>
      </c>
      <c r="L32" t="s">
        <v>355</v>
      </c>
      <c r="M32" t="s">
        <v>371</v>
      </c>
      <c r="Q32" t="str">
        <f t="shared" si="0"/>
        <v>0603</v>
      </c>
      <c r="R32" t="str">
        <f t="shared" si="1"/>
        <v>0603</v>
      </c>
      <c r="S32" t="b">
        <f t="shared" si="2"/>
        <v>1</v>
      </c>
    </row>
    <row r="33" spans="9:19" x14ac:dyDescent="0.25">
      <c r="I33" t="s">
        <v>370</v>
      </c>
      <c r="J33" t="s">
        <v>354</v>
      </c>
      <c r="L33" t="s">
        <v>355</v>
      </c>
      <c r="M33" t="s">
        <v>371</v>
      </c>
      <c r="Q33" t="str">
        <f t="shared" si="0"/>
        <v>0603</v>
      </c>
      <c r="R33" t="str">
        <f t="shared" si="1"/>
        <v>0603</v>
      </c>
      <c r="S33" t="b">
        <f t="shared" si="2"/>
        <v>1</v>
      </c>
    </row>
    <row r="34" spans="9:19" x14ac:dyDescent="0.25">
      <c r="I34" t="s">
        <v>370</v>
      </c>
      <c r="J34" t="s">
        <v>354</v>
      </c>
      <c r="L34" t="s">
        <v>355</v>
      </c>
      <c r="M34" t="s">
        <v>371</v>
      </c>
      <c r="Q34" t="str">
        <f t="shared" si="0"/>
        <v>0603</v>
      </c>
      <c r="R34" t="str">
        <f t="shared" si="1"/>
        <v>0603</v>
      </c>
      <c r="S34" t="b">
        <f t="shared" si="2"/>
        <v>1</v>
      </c>
    </row>
    <row r="35" spans="9:19" x14ac:dyDescent="0.25">
      <c r="I35" t="s">
        <v>372</v>
      </c>
      <c r="J35" t="s">
        <v>360</v>
      </c>
      <c r="L35" t="s">
        <v>355</v>
      </c>
      <c r="M35" t="s">
        <v>373</v>
      </c>
      <c r="Q35" t="str">
        <f t="shared" si="0"/>
        <v>0805</v>
      </c>
      <c r="R35" t="str">
        <f t="shared" si="1"/>
        <v>0805</v>
      </c>
      <c r="S35" t="b">
        <f t="shared" si="2"/>
        <v>1</v>
      </c>
    </row>
    <row r="36" spans="9:19" x14ac:dyDescent="0.25">
      <c r="I36" t="s">
        <v>372</v>
      </c>
      <c r="J36" t="s">
        <v>360</v>
      </c>
      <c r="L36" t="s">
        <v>355</v>
      </c>
      <c r="M36" t="s">
        <v>373</v>
      </c>
      <c r="Q36" t="str">
        <f t="shared" si="0"/>
        <v>0805</v>
      </c>
      <c r="R36" t="str">
        <f t="shared" si="1"/>
        <v>0805</v>
      </c>
      <c r="S36" t="b">
        <f t="shared" si="2"/>
        <v>1</v>
      </c>
    </row>
    <row r="37" spans="9:19" x14ac:dyDescent="0.25">
      <c r="I37" t="s">
        <v>372</v>
      </c>
      <c r="J37" t="s">
        <v>360</v>
      </c>
      <c r="L37" t="s">
        <v>355</v>
      </c>
      <c r="M37" t="s">
        <v>373</v>
      </c>
      <c r="Q37" t="str">
        <f t="shared" si="0"/>
        <v>0805</v>
      </c>
      <c r="R37" t="str">
        <f t="shared" si="1"/>
        <v>0805</v>
      </c>
      <c r="S37" t="b">
        <f t="shared" si="2"/>
        <v>1</v>
      </c>
    </row>
    <row r="38" spans="9:19" x14ac:dyDescent="0.25">
      <c r="I38" t="s">
        <v>372</v>
      </c>
      <c r="J38" t="s">
        <v>360</v>
      </c>
      <c r="L38" t="s">
        <v>355</v>
      </c>
      <c r="M38" t="s">
        <v>373</v>
      </c>
      <c r="Q38" t="str">
        <f t="shared" si="0"/>
        <v>0805</v>
      </c>
      <c r="R38" t="str">
        <f t="shared" si="1"/>
        <v>0805</v>
      </c>
      <c r="S38" t="b">
        <f t="shared" si="2"/>
        <v>1</v>
      </c>
    </row>
    <row r="39" spans="9:19" x14ac:dyDescent="0.25">
      <c r="I39" t="s">
        <v>372</v>
      </c>
      <c r="J39" t="s">
        <v>360</v>
      </c>
      <c r="L39" t="s">
        <v>355</v>
      </c>
      <c r="M39" t="s">
        <v>373</v>
      </c>
      <c r="Q39" t="str">
        <f t="shared" si="0"/>
        <v>0805</v>
      </c>
      <c r="R39" t="str">
        <f t="shared" si="1"/>
        <v>0805</v>
      </c>
      <c r="S39" t="b">
        <f t="shared" si="2"/>
        <v>1</v>
      </c>
    </row>
    <row r="40" spans="9:19" x14ac:dyDescent="0.25">
      <c r="I40" t="s">
        <v>372</v>
      </c>
      <c r="J40" t="s">
        <v>360</v>
      </c>
      <c r="L40" t="s">
        <v>355</v>
      </c>
      <c r="M40" t="s">
        <v>373</v>
      </c>
      <c r="Q40" t="str">
        <f t="shared" si="0"/>
        <v>0805</v>
      </c>
      <c r="R40" t="str">
        <f t="shared" si="1"/>
        <v>0805</v>
      </c>
      <c r="S40" t="b">
        <f t="shared" si="2"/>
        <v>1</v>
      </c>
    </row>
    <row r="41" spans="9:19" x14ac:dyDescent="0.25">
      <c r="I41" t="s">
        <v>141</v>
      </c>
      <c r="J41" t="s">
        <v>374</v>
      </c>
      <c r="L41" t="s">
        <v>355</v>
      </c>
      <c r="M41" t="s">
        <v>375</v>
      </c>
      <c r="Q41" t="str">
        <f t="shared" si="0"/>
        <v>CAPC</v>
      </c>
      <c r="R41" t="str">
        <f t="shared" si="1"/>
        <v>1210</v>
      </c>
      <c r="S41" t="b">
        <f t="shared" si="2"/>
        <v>0</v>
      </c>
    </row>
    <row r="42" spans="9:19" x14ac:dyDescent="0.25">
      <c r="I42" t="s">
        <v>141</v>
      </c>
      <c r="J42" t="s">
        <v>374</v>
      </c>
      <c r="L42" t="s">
        <v>355</v>
      </c>
      <c r="M42" t="s">
        <v>375</v>
      </c>
      <c r="Q42" t="str">
        <f t="shared" si="0"/>
        <v>CAPC</v>
      </c>
      <c r="R42" t="str">
        <f t="shared" si="1"/>
        <v>1210</v>
      </c>
      <c r="S42" t="b">
        <f t="shared" si="2"/>
        <v>0</v>
      </c>
    </row>
    <row r="43" spans="9:19" x14ac:dyDescent="0.25">
      <c r="I43" t="s">
        <v>141</v>
      </c>
      <c r="J43" t="s">
        <v>374</v>
      </c>
      <c r="L43" t="s">
        <v>355</v>
      </c>
      <c r="M43" t="s">
        <v>375</v>
      </c>
      <c r="Q43" t="str">
        <f t="shared" si="0"/>
        <v>CAPC</v>
      </c>
      <c r="R43" t="str">
        <f t="shared" si="1"/>
        <v>1210</v>
      </c>
      <c r="S43" t="b">
        <f t="shared" si="2"/>
        <v>0</v>
      </c>
    </row>
    <row r="44" spans="9:19" x14ac:dyDescent="0.25">
      <c r="I44" t="s">
        <v>141</v>
      </c>
      <c r="J44" t="s">
        <v>374</v>
      </c>
      <c r="L44" t="s">
        <v>355</v>
      </c>
      <c r="M44" t="s">
        <v>375</v>
      </c>
      <c r="Q44" t="str">
        <f t="shared" si="0"/>
        <v>CAPC</v>
      </c>
      <c r="R44" t="str">
        <f t="shared" si="1"/>
        <v>1210</v>
      </c>
      <c r="S44" t="b">
        <f t="shared" si="2"/>
        <v>0</v>
      </c>
    </row>
    <row r="45" spans="9:19" x14ac:dyDescent="0.25">
      <c r="I45" t="s">
        <v>376</v>
      </c>
      <c r="J45" t="s">
        <v>368</v>
      </c>
      <c r="L45" t="s">
        <v>355</v>
      </c>
      <c r="M45" t="s">
        <v>377</v>
      </c>
      <c r="Q45" t="str">
        <f t="shared" si="0"/>
        <v>0402</v>
      </c>
      <c r="R45" t="str">
        <f t="shared" si="1"/>
        <v>0603</v>
      </c>
      <c r="S45" t="b">
        <f t="shared" si="2"/>
        <v>0</v>
      </c>
    </row>
    <row r="46" spans="9:19" x14ac:dyDescent="0.25">
      <c r="I46" t="s">
        <v>376</v>
      </c>
      <c r="J46" t="s">
        <v>368</v>
      </c>
      <c r="L46" t="s">
        <v>355</v>
      </c>
      <c r="M46" t="s">
        <v>377</v>
      </c>
      <c r="Q46" t="str">
        <f t="shared" si="0"/>
        <v>0402</v>
      </c>
      <c r="R46" t="str">
        <f t="shared" si="1"/>
        <v>0603</v>
      </c>
      <c r="S46" t="b">
        <f t="shared" si="2"/>
        <v>0</v>
      </c>
    </row>
    <row r="47" spans="9:19" x14ac:dyDescent="0.25">
      <c r="I47" t="s">
        <v>376</v>
      </c>
      <c r="J47" t="s">
        <v>368</v>
      </c>
      <c r="L47" t="s">
        <v>355</v>
      </c>
      <c r="M47" t="s">
        <v>377</v>
      </c>
      <c r="Q47" t="str">
        <f t="shared" si="0"/>
        <v>0402</v>
      </c>
      <c r="R47" t="str">
        <f t="shared" si="1"/>
        <v>0603</v>
      </c>
      <c r="S47" t="b">
        <f t="shared" si="2"/>
        <v>0</v>
      </c>
    </row>
    <row r="48" spans="9:19" x14ac:dyDescent="0.25">
      <c r="I48" t="s">
        <v>376</v>
      </c>
      <c r="J48" t="s">
        <v>368</v>
      </c>
      <c r="L48" t="s">
        <v>355</v>
      </c>
      <c r="M48" t="s">
        <v>377</v>
      </c>
      <c r="Q48" t="str">
        <f t="shared" si="0"/>
        <v>0402</v>
      </c>
      <c r="R48" t="str">
        <f t="shared" si="1"/>
        <v>0603</v>
      </c>
      <c r="S48" t="b">
        <f t="shared" si="2"/>
        <v>0</v>
      </c>
    </row>
    <row r="49" spans="9:19" x14ac:dyDescent="0.25">
      <c r="I49" t="s">
        <v>376</v>
      </c>
      <c r="J49" t="s">
        <v>368</v>
      </c>
      <c r="L49" t="s">
        <v>355</v>
      </c>
      <c r="M49" t="s">
        <v>377</v>
      </c>
      <c r="Q49" t="str">
        <f t="shared" si="0"/>
        <v>0402</v>
      </c>
      <c r="R49" t="str">
        <f t="shared" si="1"/>
        <v>0603</v>
      </c>
      <c r="S49" t="b">
        <f t="shared" si="2"/>
        <v>0</v>
      </c>
    </row>
    <row r="50" spans="9:19" x14ac:dyDescent="0.25">
      <c r="I50" t="s">
        <v>376</v>
      </c>
      <c r="J50" t="s">
        <v>368</v>
      </c>
      <c r="L50" t="s">
        <v>355</v>
      </c>
      <c r="M50" t="s">
        <v>377</v>
      </c>
      <c r="Q50" t="str">
        <f t="shared" si="0"/>
        <v>0402</v>
      </c>
      <c r="R50" t="str">
        <f t="shared" si="1"/>
        <v>0603</v>
      </c>
      <c r="S50" t="b">
        <f t="shared" si="2"/>
        <v>0</v>
      </c>
    </row>
    <row r="51" spans="9:19" x14ac:dyDescent="0.25">
      <c r="I51" t="s">
        <v>378</v>
      </c>
      <c r="J51" t="s">
        <v>368</v>
      </c>
      <c r="L51" t="s">
        <v>355</v>
      </c>
      <c r="M51" t="s">
        <v>379</v>
      </c>
      <c r="Q51" t="str">
        <f t="shared" si="0"/>
        <v>0402</v>
      </c>
      <c r="R51" t="str">
        <f t="shared" si="1"/>
        <v>0402</v>
      </c>
      <c r="S51" t="b">
        <f t="shared" si="2"/>
        <v>1</v>
      </c>
    </row>
    <row r="52" spans="9:19" x14ac:dyDescent="0.25">
      <c r="I52" t="s">
        <v>378</v>
      </c>
      <c r="J52" t="s">
        <v>368</v>
      </c>
      <c r="L52" t="s">
        <v>355</v>
      </c>
      <c r="M52" t="s">
        <v>379</v>
      </c>
      <c r="Q52" t="str">
        <f t="shared" si="0"/>
        <v>0402</v>
      </c>
      <c r="R52" t="str">
        <f t="shared" si="1"/>
        <v>0402</v>
      </c>
      <c r="S52" t="b">
        <f t="shared" si="2"/>
        <v>1</v>
      </c>
    </row>
    <row r="53" spans="9:19" x14ac:dyDescent="0.25">
      <c r="I53" t="s">
        <v>378</v>
      </c>
      <c r="J53" t="s">
        <v>368</v>
      </c>
      <c r="L53" t="s">
        <v>355</v>
      </c>
      <c r="M53" t="s">
        <v>379</v>
      </c>
      <c r="Q53" t="str">
        <f t="shared" si="0"/>
        <v>0402</v>
      </c>
      <c r="R53" t="str">
        <f t="shared" si="1"/>
        <v>0402</v>
      </c>
      <c r="S53" t="b">
        <f t="shared" si="2"/>
        <v>1</v>
      </c>
    </row>
    <row r="54" spans="9:19" x14ac:dyDescent="0.25">
      <c r="I54" t="s">
        <v>378</v>
      </c>
      <c r="J54" t="s">
        <v>368</v>
      </c>
      <c r="L54" t="s">
        <v>355</v>
      </c>
      <c r="M54" t="s">
        <v>379</v>
      </c>
      <c r="Q54" t="str">
        <f t="shared" si="0"/>
        <v>0402</v>
      </c>
      <c r="R54" t="str">
        <f t="shared" si="1"/>
        <v>0402</v>
      </c>
      <c r="S54" t="b">
        <f t="shared" si="2"/>
        <v>1</v>
      </c>
    </row>
    <row r="55" spans="9:19" x14ac:dyDescent="0.25">
      <c r="I55" t="s">
        <v>378</v>
      </c>
      <c r="J55" t="s">
        <v>368</v>
      </c>
      <c r="L55" t="s">
        <v>355</v>
      </c>
      <c r="M55" t="s">
        <v>379</v>
      </c>
      <c r="Q55" t="str">
        <f t="shared" si="0"/>
        <v>0402</v>
      </c>
      <c r="R55" t="str">
        <f t="shared" si="1"/>
        <v>0402</v>
      </c>
      <c r="S55" t="b">
        <f t="shared" si="2"/>
        <v>1</v>
      </c>
    </row>
    <row r="56" spans="9:19" x14ac:dyDescent="0.25">
      <c r="I56" t="s">
        <v>378</v>
      </c>
      <c r="J56" t="s">
        <v>368</v>
      </c>
      <c r="L56" t="s">
        <v>355</v>
      </c>
      <c r="M56" t="s">
        <v>379</v>
      </c>
      <c r="Q56" t="str">
        <f t="shared" si="0"/>
        <v>0402</v>
      </c>
      <c r="R56" t="str">
        <f t="shared" si="1"/>
        <v>0402</v>
      </c>
      <c r="S56" t="b">
        <f t="shared" si="2"/>
        <v>1</v>
      </c>
    </row>
    <row r="57" spans="9:19" x14ac:dyDescent="0.25">
      <c r="I57" t="s">
        <v>378</v>
      </c>
      <c r="J57" t="s">
        <v>368</v>
      </c>
      <c r="L57" t="s">
        <v>355</v>
      </c>
      <c r="M57" t="s">
        <v>379</v>
      </c>
      <c r="Q57" t="str">
        <f t="shared" si="0"/>
        <v>0402</v>
      </c>
      <c r="R57" t="str">
        <f t="shared" si="1"/>
        <v>0402</v>
      </c>
      <c r="S57" t="b">
        <f t="shared" si="2"/>
        <v>1</v>
      </c>
    </row>
    <row r="58" spans="9:19" x14ac:dyDescent="0.25">
      <c r="I58" t="s">
        <v>378</v>
      </c>
      <c r="J58" t="s">
        <v>368</v>
      </c>
      <c r="L58" t="s">
        <v>355</v>
      </c>
      <c r="M58" t="s">
        <v>379</v>
      </c>
      <c r="Q58" t="str">
        <f t="shared" si="0"/>
        <v>0402</v>
      </c>
      <c r="R58" t="str">
        <f t="shared" si="1"/>
        <v>0402</v>
      </c>
      <c r="S58" t="b">
        <f t="shared" si="2"/>
        <v>1</v>
      </c>
    </row>
    <row r="59" spans="9:19" x14ac:dyDescent="0.25">
      <c r="I59" t="s">
        <v>378</v>
      </c>
      <c r="J59" t="s">
        <v>368</v>
      </c>
      <c r="L59" t="s">
        <v>355</v>
      </c>
      <c r="M59" t="s">
        <v>379</v>
      </c>
      <c r="Q59" t="str">
        <f t="shared" si="0"/>
        <v>0402</v>
      </c>
      <c r="R59" t="str">
        <f t="shared" si="1"/>
        <v>0402</v>
      </c>
      <c r="S59" t="b">
        <f t="shared" si="2"/>
        <v>1</v>
      </c>
    </row>
    <row r="60" spans="9:19" x14ac:dyDescent="0.25">
      <c r="I60" t="s">
        <v>378</v>
      </c>
      <c r="J60" t="s">
        <v>368</v>
      </c>
      <c r="L60" t="s">
        <v>355</v>
      </c>
      <c r="M60" t="s">
        <v>379</v>
      </c>
      <c r="Q60" t="str">
        <f t="shared" si="0"/>
        <v>0402</v>
      </c>
      <c r="R60" t="str">
        <f t="shared" si="1"/>
        <v>0402</v>
      </c>
      <c r="S60" t="b">
        <f t="shared" si="2"/>
        <v>1</v>
      </c>
    </row>
    <row r="61" spans="9:19" x14ac:dyDescent="0.25">
      <c r="I61" t="s">
        <v>378</v>
      </c>
      <c r="J61" t="s">
        <v>368</v>
      </c>
      <c r="L61" t="s">
        <v>355</v>
      </c>
      <c r="M61" t="s">
        <v>379</v>
      </c>
      <c r="Q61" t="str">
        <f t="shared" si="0"/>
        <v>0402</v>
      </c>
      <c r="R61" t="str">
        <f t="shared" si="1"/>
        <v>0402</v>
      </c>
      <c r="S61" t="b">
        <f t="shared" si="2"/>
        <v>1</v>
      </c>
    </row>
    <row r="62" spans="9:19" x14ac:dyDescent="0.25">
      <c r="I62" t="s">
        <v>378</v>
      </c>
      <c r="J62" t="s">
        <v>368</v>
      </c>
      <c r="L62" t="s">
        <v>355</v>
      </c>
      <c r="M62" t="s">
        <v>379</v>
      </c>
      <c r="Q62" t="str">
        <f t="shared" si="0"/>
        <v>0402</v>
      </c>
      <c r="R62" t="str">
        <f t="shared" si="1"/>
        <v>0402</v>
      </c>
      <c r="S62" t="b">
        <f t="shared" si="2"/>
        <v>1</v>
      </c>
    </row>
    <row r="63" spans="9:19" x14ac:dyDescent="0.25">
      <c r="I63" t="s">
        <v>378</v>
      </c>
      <c r="J63" t="s">
        <v>368</v>
      </c>
      <c r="L63" t="s">
        <v>355</v>
      </c>
      <c r="M63" t="s">
        <v>379</v>
      </c>
      <c r="Q63" t="str">
        <f t="shared" si="0"/>
        <v>0402</v>
      </c>
      <c r="R63" t="str">
        <f t="shared" si="1"/>
        <v>0402</v>
      </c>
      <c r="S63" t="b">
        <f t="shared" si="2"/>
        <v>1</v>
      </c>
    </row>
    <row r="64" spans="9:19" x14ac:dyDescent="0.25">
      <c r="I64" t="s">
        <v>378</v>
      </c>
      <c r="J64" t="s">
        <v>368</v>
      </c>
      <c r="L64" t="s">
        <v>355</v>
      </c>
      <c r="M64" t="s">
        <v>379</v>
      </c>
      <c r="Q64" t="str">
        <f t="shared" si="0"/>
        <v>0402</v>
      </c>
      <c r="R64" t="str">
        <f t="shared" si="1"/>
        <v>0402</v>
      </c>
      <c r="S64" t="b">
        <f t="shared" si="2"/>
        <v>1</v>
      </c>
    </row>
    <row r="65" spans="9:19" x14ac:dyDescent="0.25">
      <c r="I65" t="s">
        <v>378</v>
      </c>
      <c r="J65" t="s">
        <v>368</v>
      </c>
      <c r="L65" t="s">
        <v>355</v>
      </c>
      <c r="M65" t="s">
        <v>379</v>
      </c>
      <c r="Q65" t="str">
        <f t="shared" si="0"/>
        <v>0402</v>
      </c>
      <c r="R65" t="str">
        <f t="shared" si="1"/>
        <v>0402</v>
      </c>
      <c r="S65" t="b">
        <f t="shared" si="2"/>
        <v>1</v>
      </c>
    </row>
    <row r="66" spans="9:19" x14ac:dyDescent="0.25">
      <c r="I66" t="s">
        <v>378</v>
      </c>
      <c r="J66" t="s">
        <v>368</v>
      </c>
      <c r="L66" t="s">
        <v>355</v>
      </c>
      <c r="M66" t="s">
        <v>379</v>
      </c>
      <c r="Q66" t="str">
        <f t="shared" si="0"/>
        <v>0402</v>
      </c>
      <c r="R66" t="str">
        <f t="shared" si="1"/>
        <v>0402</v>
      </c>
      <c r="S66" t="b">
        <f t="shared" si="2"/>
        <v>1</v>
      </c>
    </row>
    <row r="67" spans="9:19" x14ac:dyDescent="0.25">
      <c r="I67" t="s">
        <v>378</v>
      </c>
      <c r="J67" t="s">
        <v>368</v>
      </c>
      <c r="L67" t="s">
        <v>355</v>
      </c>
      <c r="M67" t="s">
        <v>379</v>
      </c>
      <c r="Q67" t="str">
        <f t="shared" ref="Q67:Q130" si="3">LEFT(J67,4)</f>
        <v>0402</v>
      </c>
      <c r="R67" t="str">
        <f t="shared" ref="R67:R130" si="4">RIGHT(M67,4)</f>
        <v>0402</v>
      </c>
      <c r="S67" t="b">
        <f t="shared" ref="S67:S130" si="5">IF(Q67=R67,TRUE,FALSE)</f>
        <v>1</v>
      </c>
    </row>
    <row r="68" spans="9:19" x14ac:dyDescent="0.25">
      <c r="I68" t="s">
        <v>378</v>
      </c>
      <c r="J68" t="s">
        <v>368</v>
      </c>
      <c r="L68" t="s">
        <v>355</v>
      </c>
      <c r="M68" t="s">
        <v>379</v>
      </c>
      <c r="Q68" t="str">
        <f t="shared" si="3"/>
        <v>0402</v>
      </c>
      <c r="R68" t="str">
        <f t="shared" si="4"/>
        <v>0402</v>
      </c>
      <c r="S68" t="b">
        <f t="shared" si="5"/>
        <v>1</v>
      </c>
    </row>
    <row r="69" spans="9:19" x14ac:dyDescent="0.25">
      <c r="I69" t="s">
        <v>378</v>
      </c>
      <c r="J69" t="s">
        <v>368</v>
      </c>
      <c r="L69" t="s">
        <v>355</v>
      </c>
      <c r="M69" t="s">
        <v>379</v>
      </c>
      <c r="Q69" t="str">
        <f t="shared" si="3"/>
        <v>0402</v>
      </c>
      <c r="R69" t="str">
        <f t="shared" si="4"/>
        <v>0402</v>
      </c>
      <c r="S69" t="b">
        <f t="shared" si="5"/>
        <v>1</v>
      </c>
    </row>
    <row r="70" spans="9:19" x14ac:dyDescent="0.25">
      <c r="I70" t="s">
        <v>378</v>
      </c>
      <c r="J70" t="s">
        <v>368</v>
      </c>
      <c r="L70" t="s">
        <v>355</v>
      </c>
      <c r="M70" t="s">
        <v>379</v>
      </c>
      <c r="Q70" t="str">
        <f t="shared" si="3"/>
        <v>0402</v>
      </c>
      <c r="R70" t="str">
        <f t="shared" si="4"/>
        <v>0402</v>
      </c>
      <c r="S70" t="b">
        <f t="shared" si="5"/>
        <v>1</v>
      </c>
    </row>
    <row r="71" spans="9:19" x14ac:dyDescent="0.25">
      <c r="I71" t="s">
        <v>378</v>
      </c>
      <c r="J71" t="s">
        <v>368</v>
      </c>
      <c r="L71" t="s">
        <v>355</v>
      </c>
      <c r="M71" t="s">
        <v>379</v>
      </c>
      <c r="Q71" t="str">
        <f t="shared" si="3"/>
        <v>0402</v>
      </c>
      <c r="R71" t="str">
        <f t="shared" si="4"/>
        <v>0402</v>
      </c>
      <c r="S71" t="b">
        <f t="shared" si="5"/>
        <v>1</v>
      </c>
    </row>
    <row r="72" spans="9:19" x14ac:dyDescent="0.25">
      <c r="I72" t="s">
        <v>378</v>
      </c>
      <c r="J72" t="s">
        <v>368</v>
      </c>
      <c r="L72" t="s">
        <v>355</v>
      </c>
      <c r="M72" t="s">
        <v>379</v>
      </c>
      <c r="Q72" t="str">
        <f t="shared" si="3"/>
        <v>0402</v>
      </c>
      <c r="R72" t="str">
        <f t="shared" si="4"/>
        <v>0402</v>
      </c>
      <c r="S72" t="b">
        <f t="shared" si="5"/>
        <v>1</v>
      </c>
    </row>
    <row r="73" spans="9:19" x14ac:dyDescent="0.25">
      <c r="I73" t="s">
        <v>378</v>
      </c>
      <c r="J73" t="s">
        <v>368</v>
      </c>
      <c r="L73" t="s">
        <v>355</v>
      </c>
      <c r="M73" t="s">
        <v>379</v>
      </c>
      <c r="Q73" t="str">
        <f t="shared" si="3"/>
        <v>0402</v>
      </c>
      <c r="R73" t="str">
        <f t="shared" si="4"/>
        <v>0402</v>
      </c>
      <c r="S73" t="b">
        <f t="shared" si="5"/>
        <v>1</v>
      </c>
    </row>
    <row r="74" spans="9:19" x14ac:dyDescent="0.25">
      <c r="I74" t="s">
        <v>378</v>
      </c>
      <c r="J74" t="s">
        <v>368</v>
      </c>
      <c r="L74" t="s">
        <v>355</v>
      </c>
      <c r="M74" t="s">
        <v>379</v>
      </c>
      <c r="Q74" t="str">
        <f t="shared" si="3"/>
        <v>0402</v>
      </c>
      <c r="R74" t="str">
        <f t="shared" si="4"/>
        <v>0402</v>
      </c>
      <c r="S74" t="b">
        <f t="shared" si="5"/>
        <v>1</v>
      </c>
    </row>
    <row r="75" spans="9:19" x14ac:dyDescent="0.25">
      <c r="I75" t="s">
        <v>380</v>
      </c>
      <c r="J75" t="s">
        <v>354</v>
      </c>
      <c r="L75" t="s">
        <v>355</v>
      </c>
      <c r="M75" t="s">
        <v>381</v>
      </c>
      <c r="Q75" t="str">
        <f t="shared" si="3"/>
        <v>0603</v>
      </c>
      <c r="R75" t="str">
        <f t="shared" si="4"/>
        <v>0603</v>
      </c>
      <c r="S75" t="b">
        <f t="shared" si="5"/>
        <v>1</v>
      </c>
    </row>
    <row r="76" spans="9:19" x14ac:dyDescent="0.25">
      <c r="I76" t="s">
        <v>380</v>
      </c>
      <c r="J76" t="s">
        <v>354</v>
      </c>
      <c r="L76" t="s">
        <v>355</v>
      </c>
      <c r="M76" t="s">
        <v>381</v>
      </c>
      <c r="Q76" t="str">
        <f t="shared" si="3"/>
        <v>0603</v>
      </c>
      <c r="R76" t="str">
        <f t="shared" si="4"/>
        <v>0603</v>
      </c>
      <c r="S76" t="b">
        <f t="shared" si="5"/>
        <v>1</v>
      </c>
    </row>
    <row r="77" spans="9:19" x14ac:dyDescent="0.25">
      <c r="I77" t="s">
        <v>380</v>
      </c>
      <c r="J77" t="s">
        <v>354</v>
      </c>
      <c r="L77" t="s">
        <v>355</v>
      </c>
      <c r="M77" t="s">
        <v>381</v>
      </c>
      <c r="Q77" t="str">
        <f t="shared" si="3"/>
        <v>0603</v>
      </c>
      <c r="R77" t="str">
        <f t="shared" si="4"/>
        <v>0603</v>
      </c>
      <c r="S77" t="b">
        <f t="shared" si="5"/>
        <v>1</v>
      </c>
    </row>
    <row r="78" spans="9:19" x14ac:dyDescent="0.25">
      <c r="I78" t="s">
        <v>380</v>
      </c>
      <c r="J78" t="s">
        <v>354</v>
      </c>
      <c r="L78" t="s">
        <v>355</v>
      </c>
      <c r="M78" t="s">
        <v>381</v>
      </c>
      <c r="Q78" t="str">
        <f t="shared" si="3"/>
        <v>0603</v>
      </c>
      <c r="R78" t="str">
        <f t="shared" si="4"/>
        <v>0603</v>
      </c>
      <c r="S78" t="b">
        <f t="shared" si="5"/>
        <v>1</v>
      </c>
    </row>
    <row r="79" spans="9:19" x14ac:dyDescent="0.25">
      <c r="I79" t="s">
        <v>380</v>
      </c>
      <c r="J79" t="s">
        <v>354</v>
      </c>
      <c r="L79" t="s">
        <v>355</v>
      </c>
      <c r="M79" t="s">
        <v>381</v>
      </c>
      <c r="Q79" t="str">
        <f t="shared" si="3"/>
        <v>0603</v>
      </c>
      <c r="R79" t="str">
        <f t="shared" si="4"/>
        <v>0603</v>
      </c>
      <c r="S79" t="b">
        <f t="shared" si="5"/>
        <v>1</v>
      </c>
    </row>
    <row r="80" spans="9:19" x14ac:dyDescent="0.25">
      <c r="I80" t="s">
        <v>380</v>
      </c>
      <c r="J80" t="s">
        <v>354</v>
      </c>
      <c r="L80" t="s">
        <v>355</v>
      </c>
      <c r="M80" t="s">
        <v>381</v>
      </c>
      <c r="Q80" t="str">
        <f t="shared" si="3"/>
        <v>0603</v>
      </c>
      <c r="R80" t="str">
        <f t="shared" si="4"/>
        <v>0603</v>
      </c>
      <c r="S80" t="b">
        <f t="shared" si="5"/>
        <v>1</v>
      </c>
    </row>
    <row r="81" spans="9:19" x14ac:dyDescent="0.25">
      <c r="I81" t="s">
        <v>380</v>
      </c>
      <c r="J81" t="s">
        <v>354</v>
      </c>
      <c r="L81" t="s">
        <v>355</v>
      </c>
      <c r="M81" t="s">
        <v>381</v>
      </c>
      <c r="Q81" t="str">
        <f t="shared" si="3"/>
        <v>0603</v>
      </c>
      <c r="R81" t="str">
        <f t="shared" si="4"/>
        <v>0603</v>
      </c>
      <c r="S81" t="b">
        <f t="shared" si="5"/>
        <v>1</v>
      </c>
    </row>
    <row r="82" spans="9:19" x14ac:dyDescent="0.25">
      <c r="I82" t="s">
        <v>380</v>
      </c>
      <c r="J82" t="s">
        <v>354</v>
      </c>
      <c r="L82" t="s">
        <v>355</v>
      </c>
      <c r="M82" t="s">
        <v>381</v>
      </c>
      <c r="Q82" t="str">
        <f t="shared" si="3"/>
        <v>0603</v>
      </c>
      <c r="R82" t="str">
        <f t="shared" si="4"/>
        <v>0603</v>
      </c>
      <c r="S82" t="b">
        <f t="shared" si="5"/>
        <v>1</v>
      </c>
    </row>
    <row r="83" spans="9:19" x14ac:dyDescent="0.25">
      <c r="I83" t="s">
        <v>380</v>
      </c>
      <c r="J83" t="s">
        <v>354</v>
      </c>
      <c r="L83" t="s">
        <v>355</v>
      </c>
      <c r="M83" t="s">
        <v>381</v>
      </c>
      <c r="Q83" t="str">
        <f t="shared" si="3"/>
        <v>0603</v>
      </c>
      <c r="R83" t="str">
        <f t="shared" si="4"/>
        <v>0603</v>
      </c>
      <c r="S83" t="b">
        <f t="shared" si="5"/>
        <v>1</v>
      </c>
    </row>
    <row r="84" spans="9:19" x14ac:dyDescent="0.25">
      <c r="I84" t="s">
        <v>380</v>
      </c>
      <c r="J84" t="s">
        <v>354</v>
      </c>
      <c r="L84" t="s">
        <v>355</v>
      </c>
      <c r="M84" t="s">
        <v>381</v>
      </c>
      <c r="Q84" t="str">
        <f t="shared" si="3"/>
        <v>0603</v>
      </c>
      <c r="R84" t="str">
        <f t="shared" si="4"/>
        <v>0603</v>
      </c>
      <c r="S84" t="b">
        <f t="shared" si="5"/>
        <v>1</v>
      </c>
    </row>
    <row r="85" spans="9:19" x14ac:dyDescent="0.25">
      <c r="I85" t="s">
        <v>380</v>
      </c>
      <c r="J85" t="s">
        <v>354</v>
      </c>
      <c r="L85" t="s">
        <v>355</v>
      </c>
      <c r="M85" t="s">
        <v>381</v>
      </c>
      <c r="Q85" t="str">
        <f t="shared" si="3"/>
        <v>0603</v>
      </c>
      <c r="R85" t="str">
        <f t="shared" si="4"/>
        <v>0603</v>
      </c>
      <c r="S85" t="b">
        <f t="shared" si="5"/>
        <v>1</v>
      </c>
    </row>
    <row r="86" spans="9:19" x14ac:dyDescent="0.25">
      <c r="I86" t="s">
        <v>380</v>
      </c>
      <c r="J86" t="s">
        <v>354</v>
      </c>
      <c r="L86" t="s">
        <v>355</v>
      </c>
      <c r="M86" t="s">
        <v>381</v>
      </c>
      <c r="Q86" t="str">
        <f t="shared" si="3"/>
        <v>0603</v>
      </c>
      <c r="R86" t="str">
        <f t="shared" si="4"/>
        <v>0603</v>
      </c>
      <c r="S86" t="b">
        <f t="shared" si="5"/>
        <v>1</v>
      </c>
    </row>
    <row r="87" spans="9:19" x14ac:dyDescent="0.25">
      <c r="I87" t="s">
        <v>380</v>
      </c>
      <c r="J87" t="s">
        <v>354</v>
      </c>
      <c r="L87" t="s">
        <v>355</v>
      </c>
      <c r="M87" t="s">
        <v>381</v>
      </c>
      <c r="Q87" t="str">
        <f t="shared" si="3"/>
        <v>0603</v>
      </c>
      <c r="R87" t="str">
        <f t="shared" si="4"/>
        <v>0603</v>
      </c>
      <c r="S87" t="b">
        <f t="shared" si="5"/>
        <v>1</v>
      </c>
    </row>
    <row r="88" spans="9:19" x14ac:dyDescent="0.25">
      <c r="I88" t="s">
        <v>380</v>
      </c>
      <c r="J88" t="s">
        <v>354</v>
      </c>
      <c r="L88" t="s">
        <v>355</v>
      </c>
      <c r="M88" t="s">
        <v>381</v>
      </c>
      <c r="Q88" t="str">
        <f t="shared" si="3"/>
        <v>0603</v>
      </c>
      <c r="R88" t="str">
        <f t="shared" si="4"/>
        <v>0603</v>
      </c>
      <c r="S88" t="b">
        <f t="shared" si="5"/>
        <v>1</v>
      </c>
    </row>
    <row r="89" spans="9:19" x14ac:dyDescent="0.25">
      <c r="I89" t="s">
        <v>380</v>
      </c>
      <c r="J89" t="s">
        <v>354</v>
      </c>
      <c r="L89" t="s">
        <v>355</v>
      </c>
      <c r="M89" t="s">
        <v>381</v>
      </c>
      <c r="Q89" t="str">
        <f t="shared" si="3"/>
        <v>0603</v>
      </c>
      <c r="R89" t="str">
        <f t="shared" si="4"/>
        <v>0603</v>
      </c>
      <c r="S89" t="b">
        <f t="shared" si="5"/>
        <v>1</v>
      </c>
    </row>
    <row r="90" spans="9:19" x14ac:dyDescent="0.25">
      <c r="I90" t="s">
        <v>380</v>
      </c>
      <c r="J90" t="s">
        <v>354</v>
      </c>
      <c r="L90" t="s">
        <v>355</v>
      </c>
      <c r="M90" t="s">
        <v>381</v>
      </c>
      <c r="Q90" t="str">
        <f t="shared" si="3"/>
        <v>0603</v>
      </c>
      <c r="R90" t="str">
        <f t="shared" si="4"/>
        <v>0603</v>
      </c>
      <c r="S90" t="b">
        <f t="shared" si="5"/>
        <v>1</v>
      </c>
    </row>
    <row r="91" spans="9:19" x14ac:dyDescent="0.25">
      <c r="I91" t="s">
        <v>380</v>
      </c>
      <c r="J91" t="s">
        <v>354</v>
      </c>
      <c r="L91" t="s">
        <v>355</v>
      </c>
      <c r="M91" t="s">
        <v>381</v>
      </c>
      <c r="Q91" t="str">
        <f t="shared" si="3"/>
        <v>0603</v>
      </c>
      <c r="R91" t="str">
        <f t="shared" si="4"/>
        <v>0603</v>
      </c>
      <c r="S91" t="b">
        <f t="shared" si="5"/>
        <v>1</v>
      </c>
    </row>
    <row r="92" spans="9:19" x14ac:dyDescent="0.25">
      <c r="I92" t="s">
        <v>380</v>
      </c>
      <c r="J92" t="s">
        <v>354</v>
      </c>
      <c r="L92" t="s">
        <v>355</v>
      </c>
      <c r="M92" t="s">
        <v>381</v>
      </c>
      <c r="Q92" t="str">
        <f t="shared" si="3"/>
        <v>0603</v>
      </c>
      <c r="R92" t="str">
        <f t="shared" si="4"/>
        <v>0603</v>
      </c>
      <c r="S92" t="b">
        <f t="shared" si="5"/>
        <v>1</v>
      </c>
    </row>
    <row r="93" spans="9:19" x14ac:dyDescent="0.25">
      <c r="I93" t="s">
        <v>380</v>
      </c>
      <c r="J93" t="s">
        <v>354</v>
      </c>
      <c r="L93" t="s">
        <v>355</v>
      </c>
      <c r="M93" t="s">
        <v>381</v>
      </c>
      <c r="Q93" t="str">
        <f t="shared" si="3"/>
        <v>0603</v>
      </c>
      <c r="R93" t="str">
        <f t="shared" si="4"/>
        <v>0603</v>
      </c>
      <c r="S93" t="b">
        <f t="shared" si="5"/>
        <v>1</v>
      </c>
    </row>
    <row r="94" spans="9:19" x14ac:dyDescent="0.25">
      <c r="I94" t="s">
        <v>380</v>
      </c>
      <c r="J94" t="s">
        <v>354</v>
      </c>
      <c r="L94" t="s">
        <v>355</v>
      </c>
      <c r="M94" t="s">
        <v>381</v>
      </c>
      <c r="Q94" t="str">
        <f t="shared" si="3"/>
        <v>0603</v>
      </c>
      <c r="R94" t="str">
        <f t="shared" si="4"/>
        <v>0603</v>
      </c>
      <c r="S94" t="b">
        <f t="shared" si="5"/>
        <v>1</v>
      </c>
    </row>
    <row r="95" spans="9:19" x14ac:dyDescent="0.25">
      <c r="I95" t="s">
        <v>380</v>
      </c>
      <c r="J95" t="s">
        <v>354</v>
      </c>
      <c r="L95" t="s">
        <v>355</v>
      </c>
      <c r="M95" t="s">
        <v>381</v>
      </c>
      <c r="Q95" t="str">
        <f t="shared" si="3"/>
        <v>0603</v>
      </c>
      <c r="R95" t="str">
        <f t="shared" si="4"/>
        <v>0603</v>
      </c>
      <c r="S95" t="b">
        <f t="shared" si="5"/>
        <v>1</v>
      </c>
    </row>
    <row r="96" spans="9:19" x14ac:dyDescent="0.25">
      <c r="I96" t="s">
        <v>380</v>
      </c>
      <c r="J96" t="s">
        <v>354</v>
      </c>
      <c r="L96" t="s">
        <v>355</v>
      </c>
      <c r="M96" t="s">
        <v>381</v>
      </c>
      <c r="Q96" t="str">
        <f t="shared" si="3"/>
        <v>0603</v>
      </c>
      <c r="R96" t="str">
        <f t="shared" si="4"/>
        <v>0603</v>
      </c>
      <c r="S96" t="b">
        <f t="shared" si="5"/>
        <v>1</v>
      </c>
    </row>
    <row r="97" spans="9:19" x14ac:dyDescent="0.25">
      <c r="I97" t="s">
        <v>380</v>
      </c>
      <c r="J97" t="s">
        <v>354</v>
      </c>
      <c r="L97" t="s">
        <v>355</v>
      </c>
      <c r="M97" t="s">
        <v>381</v>
      </c>
      <c r="Q97" t="str">
        <f t="shared" si="3"/>
        <v>0603</v>
      </c>
      <c r="R97" t="str">
        <f t="shared" si="4"/>
        <v>0603</v>
      </c>
      <c r="S97" t="b">
        <f t="shared" si="5"/>
        <v>1</v>
      </c>
    </row>
    <row r="98" spans="9:19" x14ac:dyDescent="0.25">
      <c r="I98" t="s">
        <v>380</v>
      </c>
      <c r="J98" t="s">
        <v>354</v>
      </c>
      <c r="L98" t="s">
        <v>355</v>
      </c>
      <c r="M98" t="s">
        <v>381</v>
      </c>
      <c r="Q98" t="str">
        <f t="shared" si="3"/>
        <v>0603</v>
      </c>
      <c r="R98" t="str">
        <f t="shared" si="4"/>
        <v>0603</v>
      </c>
      <c r="S98" t="b">
        <f t="shared" si="5"/>
        <v>1</v>
      </c>
    </row>
    <row r="99" spans="9:19" x14ac:dyDescent="0.25">
      <c r="I99" t="s">
        <v>380</v>
      </c>
      <c r="J99" t="s">
        <v>354</v>
      </c>
      <c r="L99" t="s">
        <v>355</v>
      </c>
      <c r="M99" t="s">
        <v>381</v>
      </c>
      <c r="Q99" t="str">
        <f t="shared" si="3"/>
        <v>0603</v>
      </c>
      <c r="R99" t="str">
        <f t="shared" si="4"/>
        <v>0603</v>
      </c>
      <c r="S99" t="b">
        <f t="shared" si="5"/>
        <v>1</v>
      </c>
    </row>
    <row r="100" spans="9:19" x14ac:dyDescent="0.25">
      <c r="I100" t="s">
        <v>380</v>
      </c>
      <c r="J100" t="s">
        <v>354</v>
      </c>
      <c r="L100" t="s">
        <v>355</v>
      </c>
      <c r="M100" t="s">
        <v>381</v>
      </c>
      <c r="Q100" t="str">
        <f t="shared" si="3"/>
        <v>0603</v>
      </c>
      <c r="R100" t="str">
        <f t="shared" si="4"/>
        <v>0603</v>
      </c>
      <c r="S100" t="b">
        <f t="shared" si="5"/>
        <v>1</v>
      </c>
    </row>
    <row r="101" spans="9:19" x14ac:dyDescent="0.25">
      <c r="I101" t="s">
        <v>380</v>
      </c>
      <c r="J101" t="s">
        <v>354</v>
      </c>
      <c r="L101" t="s">
        <v>355</v>
      </c>
      <c r="M101" t="s">
        <v>381</v>
      </c>
      <c r="Q101" t="str">
        <f t="shared" si="3"/>
        <v>0603</v>
      </c>
      <c r="R101" t="str">
        <f t="shared" si="4"/>
        <v>0603</v>
      </c>
      <c r="S101" t="b">
        <f t="shared" si="5"/>
        <v>1</v>
      </c>
    </row>
    <row r="102" spans="9:19" x14ac:dyDescent="0.25">
      <c r="I102" t="s">
        <v>380</v>
      </c>
      <c r="J102" t="s">
        <v>354</v>
      </c>
      <c r="L102" t="s">
        <v>355</v>
      </c>
      <c r="M102" t="s">
        <v>381</v>
      </c>
      <c r="Q102" t="str">
        <f t="shared" si="3"/>
        <v>0603</v>
      </c>
      <c r="R102" t="str">
        <f t="shared" si="4"/>
        <v>0603</v>
      </c>
      <c r="S102" t="b">
        <f t="shared" si="5"/>
        <v>1</v>
      </c>
    </row>
    <row r="103" spans="9:19" x14ac:dyDescent="0.25">
      <c r="I103" t="s">
        <v>380</v>
      </c>
      <c r="J103" t="s">
        <v>354</v>
      </c>
      <c r="L103" t="s">
        <v>355</v>
      </c>
      <c r="M103" t="s">
        <v>381</v>
      </c>
      <c r="Q103" t="str">
        <f t="shared" si="3"/>
        <v>0603</v>
      </c>
      <c r="R103" t="str">
        <f t="shared" si="4"/>
        <v>0603</v>
      </c>
      <c r="S103" t="b">
        <f t="shared" si="5"/>
        <v>1</v>
      </c>
    </row>
    <row r="104" spans="9:19" x14ac:dyDescent="0.25">
      <c r="I104" t="s">
        <v>380</v>
      </c>
      <c r="J104" t="s">
        <v>354</v>
      </c>
      <c r="L104" t="s">
        <v>355</v>
      </c>
      <c r="M104" t="s">
        <v>381</v>
      </c>
      <c r="Q104" t="str">
        <f t="shared" si="3"/>
        <v>0603</v>
      </c>
      <c r="R104" t="str">
        <f t="shared" si="4"/>
        <v>0603</v>
      </c>
      <c r="S104" t="b">
        <f t="shared" si="5"/>
        <v>1</v>
      </c>
    </row>
    <row r="105" spans="9:19" x14ac:dyDescent="0.25">
      <c r="I105" t="s">
        <v>380</v>
      </c>
      <c r="J105" t="s">
        <v>354</v>
      </c>
      <c r="L105" t="s">
        <v>355</v>
      </c>
      <c r="M105" t="s">
        <v>381</v>
      </c>
      <c r="Q105" t="str">
        <f t="shared" si="3"/>
        <v>0603</v>
      </c>
      <c r="R105" t="str">
        <f t="shared" si="4"/>
        <v>0603</v>
      </c>
      <c r="S105" t="b">
        <f t="shared" si="5"/>
        <v>1</v>
      </c>
    </row>
    <row r="106" spans="9:19" x14ac:dyDescent="0.25">
      <c r="I106" t="s">
        <v>380</v>
      </c>
      <c r="J106" t="s">
        <v>354</v>
      </c>
      <c r="L106" t="s">
        <v>355</v>
      </c>
      <c r="M106" t="s">
        <v>381</v>
      </c>
      <c r="Q106" t="str">
        <f t="shared" si="3"/>
        <v>0603</v>
      </c>
      <c r="R106" t="str">
        <f t="shared" si="4"/>
        <v>0603</v>
      </c>
      <c r="S106" t="b">
        <f t="shared" si="5"/>
        <v>1</v>
      </c>
    </row>
    <row r="107" spans="9:19" x14ac:dyDescent="0.25">
      <c r="I107" t="s">
        <v>380</v>
      </c>
      <c r="J107" t="s">
        <v>354</v>
      </c>
      <c r="L107" t="s">
        <v>355</v>
      </c>
      <c r="M107" t="s">
        <v>381</v>
      </c>
      <c r="Q107" t="str">
        <f t="shared" si="3"/>
        <v>0603</v>
      </c>
      <c r="R107" t="str">
        <f t="shared" si="4"/>
        <v>0603</v>
      </c>
      <c r="S107" t="b">
        <f t="shared" si="5"/>
        <v>1</v>
      </c>
    </row>
    <row r="108" spans="9:19" x14ac:dyDescent="0.25">
      <c r="I108" t="s">
        <v>380</v>
      </c>
      <c r="J108" t="s">
        <v>354</v>
      </c>
      <c r="L108" t="s">
        <v>355</v>
      </c>
      <c r="M108" t="s">
        <v>381</v>
      </c>
      <c r="Q108" t="str">
        <f t="shared" si="3"/>
        <v>0603</v>
      </c>
      <c r="R108" t="str">
        <f t="shared" si="4"/>
        <v>0603</v>
      </c>
      <c r="S108" t="b">
        <f t="shared" si="5"/>
        <v>1</v>
      </c>
    </row>
    <row r="109" spans="9:19" x14ac:dyDescent="0.25">
      <c r="I109" t="s">
        <v>380</v>
      </c>
      <c r="J109" t="s">
        <v>354</v>
      </c>
      <c r="L109" t="s">
        <v>355</v>
      </c>
      <c r="M109" t="s">
        <v>381</v>
      </c>
      <c r="Q109" t="str">
        <f t="shared" si="3"/>
        <v>0603</v>
      </c>
      <c r="R109" t="str">
        <f t="shared" si="4"/>
        <v>0603</v>
      </c>
      <c r="S109" t="b">
        <f t="shared" si="5"/>
        <v>1</v>
      </c>
    </row>
    <row r="110" spans="9:19" x14ac:dyDescent="0.25">
      <c r="I110" t="s">
        <v>380</v>
      </c>
      <c r="J110" t="s">
        <v>354</v>
      </c>
      <c r="L110" t="s">
        <v>355</v>
      </c>
      <c r="M110" t="s">
        <v>381</v>
      </c>
      <c r="Q110" t="str">
        <f t="shared" si="3"/>
        <v>0603</v>
      </c>
      <c r="R110" t="str">
        <f t="shared" si="4"/>
        <v>0603</v>
      </c>
      <c r="S110" t="b">
        <f t="shared" si="5"/>
        <v>1</v>
      </c>
    </row>
    <row r="111" spans="9:19" x14ac:dyDescent="0.25">
      <c r="I111" t="s">
        <v>378</v>
      </c>
      <c r="J111" t="s">
        <v>368</v>
      </c>
      <c r="L111" t="s">
        <v>355</v>
      </c>
      <c r="M111" t="s">
        <v>381</v>
      </c>
      <c r="Q111" t="str">
        <f t="shared" si="3"/>
        <v>0402</v>
      </c>
      <c r="R111" t="str">
        <f t="shared" si="4"/>
        <v>0603</v>
      </c>
      <c r="S111" t="b">
        <f t="shared" si="5"/>
        <v>0</v>
      </c>
    </row>
    <row r="112" spans="9:19" x14ac:dyDescent="0.25">
      <c r="I112" t="s">
        <v>380</v>
      </c>
      <c r="J112" t="s">
        <v>354</v>
      </c>
      <c r="L112" t="s">
        <v>355</v>
      </c>
      <c r="M112" t="s">
        <v>381</v>
      </c>
      <c r="Q112" t="str">
        <f t="shared" si="3"/>
        <v>0603</v>
      </c>
      <c r="R112" t="str">
        <f t="shared" si="4"/>
        <v>0603</v>
      </c>
      <c r="S112" t="b">
        <f t="shared" si="5"/>
        <v>1</v>
      </c>
    </row>
    <row r="113" spans="9:19" x14ac:dyDescent="0.25">
      <c r="I113" t="s">
        <v>380</v>
      </c>
      <c r="J113" t="s">
        <v>354</v>
      </c>
      <c r="L113" t="s">
        <v>355</v>
      </c>
      <c r="M113" t="s">
        <v>381</v>
      </c>
      <c r="Q113" t="str">
        <f t="shared" si="3"/>
        <v>0603</v>
      </c>
      <c r="R113" t="str">
        <f t="shared" si="4"/>
        <v>0603</v>
      </c>
      <c r="S113" t="b">
        <f t="shared" si="5"/>
        <v>1</v>
      </c>
    </row>
    <row r="114" spans="9:19" x14ac:dyDescent="0.25">
      <c r="I114" t="s">
        <v>380</v>
      </c>
      <c r="J114" t="s">
        <v>354</v>
      </c>
      <c r="L114" t="s">
        <v>355</v>
      </c>
      <c r="M114" t="s">
        <v>381</v>
      </c>
      <c r="Q114" t="str">
        <f t="shared" si="3"/>
        <v>0603</v>
      </c>
      <c r="R114" t="str">
        <f t="shared" si="4"/>
        <v>0603</v>
      </c>
      <c r="S114" t="b">
        <f t="shared" si="5"/>
        <v>1</v>
      </c>
    </row>
    <row r="115" spans="9:19" x14ac:dyDescent="0.25">
      <c r="I115" t="s">
        <v>380</v>
      </c>
      <c r="J115" t="s">
        <v>354</v>
      </c>
      <c r="L115" t="s">
        <v>355</v>
      </c>
      <c r="M115" t="s">
        <v>381</v>
      </c>
      <c r="Q115" t="str">
        <f t="shared" si="3"/>
        <v>0603</v>
      </c>
      <c r="R115" t="str">
        <f t="shared" si="4"/>
        <v>0603</v>
      </c>
      <c r="S115" t="b">
        <f t="shared" si="5"/>
        <v>1</v>
      </c>
    </row>
    <row r="116" spans="9:19" x14ac:dyDescent="0.25">
      <c r="I116" t="s">
        <v>380</v>
      </c>
      <c r="J116" t="s">
        <v>354</v>
      </c>
      <c r="L116" t="s">
        <v>355</v>
      </c>
      <c r="M116" t="s">
        <v>381</v>
      </c>
      <c r="Q116" t="str">
        <f t="shared" si="3"/>
        <v>0603</v>
      </c>
      <c r="R116" t="str">
        <f t="shared" si="4"/>
        <v>0603</v>
      </c>
      <c r="S116" t="b">
        <f t="shared" si="5"/>
        <v>1</v>
      </c>
    </row>
    <row r="117" spans="9:19" x14ac:dyDescent="0.25">
      <c r="I117" t="s">
        <v>380</v>
      </c>
      <c r="J117" t="s">
        <v>354</v>
      </c>
      <c r="L117" t="s">
        <v>355</v>
      </c>
      <c r="M117" t="s">
        <v>381</v>
      </c>
      <c r="Q117" t="str">
        <f t="shared" si="3"/>
        <v>0603</v>
      </c>
      <c r="R117" t="str">
        <f t="shared" si="4"/>
        <v>0603</v>
      </c>
      <c r="S117" t="b">
        <f t="shared" si="5"/>
        <v>1</v>
      </c>
    </row>
    <row r="118" spans="9:19" x14ac:dyDescent="0.25">
      <c r="I118" t="s">
        <v>380</v>
      </c>
      <c r="J118" t="s">
        <v>354</v>
      </c>
      <c r="L118" t="s">
        <v>355</v>
      </c>
      <c r="M118" t="s">
        <v>381</v>
      </c>
      <c r="Q118" t="str">
        <f t="shared" si="3"/>
        <v>0603</v>
      </c>
      <c r="R118" t="str">
        <f t="shared" si="4"/>
        <v>0603</v>
      </c>
      <c r="S118" t="b">
        <f t="shared" si="5"/>
        <v>1</v>
      </c>
    </row>
    <row r="119" spans="9:19" x14ac:dyDescent="0.25">
      <c r="I119" t="s">
        <v>380</v>
      </c>
      <c r="J119" t="s">
        <v>354</v>
      </c>
      <c r="L119" t="s">
        <v>355</v>
      </c>
      <c r="M119" t="s">
        <v>381</v>
      </c>
      <c r="Q119" t="str">
        <f t="shared" si="3"/>
        <v>0603</v>
      </c>
      <c r="R119" t="str">
        <f t="shared" si="4"/>
        <v>0603</v>
      </c>
      <c r="S119" t="b">
        <f t="shared" si="5"/>
        <v>1</v>
      </c>
    </row>
    <row r="120" spans="9:19" x14ac:dyDescent="0.25">
      <c r="I120" t="s">
        <v>380</v>
      </c>
      <c r="J120" t="s">
        <v>354</v>
      </c>
      <c r="L120" t="s">
        <v>355</v>
      </c>
      <c r="M120" t="s">
        <v>381</v>
      </c>
      <c r="Q120" t="str">
        <f t="shared" si="3"/>
        <v>0603</v>
      </c>
      <c r="R120" t="str">
        <f t="shared" si="4"/>
        <v>0603</v>
      </c>
      <c r="S120" t="b">
        <f t="shared" si="5"/>
        <v>1</v>
      </c>
    </row>
    <row r="121" spans="9:19" x14ac:dyDescent="0.25">
      <c r="I121" t="s">
        <v>380</v>
      </c>
      <c r="J121" t="s">
        <v>354</v>
      </c>
      <c r="L121" t="s">
        <v>355</v>
      </c>
      <c r="M121" t="s">
        <v>381</v>
      </c>
      <c r="Q121" t="str">
        <f t="shared" si="3"/>
        <v>0603</v>
      </c>
      <c r="R121" t="str">
        <f t="shared" si="4"/>
        <v>0603</v>
      </c>
      <c r="S121" t="b">
        <f t="shared" si="5"/>
        <v>1</v>
      </c>
    </row>
    <row r="122" spans="9:19" x14ac:dyDescent="0.25">
      <c r="I122" t="s">
        <v>380</v>
      </c>
      <c r="J122" t="s">
        <v>354</v>
      </c>
      <c r="L122" t="s">
        <v>355</v>
      </c>
      <c r="M122" t="s">
        <v>381</v>
      </c>
      <c r="Q122" t="str">
        <f t="shared" si="3"/>
        <v>0603</v>
      </c>
      <c r="R122" t="str">
        <f t="shared" si="4"/>
        <v>0603</v>
      </c>
      <c r="S122" t="b">
        <f t="shared" si="5"/>
        <v>1</v>
      </c>
    </row>
    <row r="123" spans="9:19" x14ac:dyDescent="0.25">
      <c r="I123" t="s">
        <v>380</v>
      </c>
      <c r="J123" t="s">
        <v>354</v>
      </c>
      <c r="L123" t="s">
        <v>355</v>
      </c>
      <c r="M123" t="s">
        <v>381</v>
      </c>
      <c r="Q123" t="str">
        <f t="shared" si="3"/>
        <v>0603</v>
      </c>
      <c r="R123" t="str">
        <f t="shared" si="4"/>
        <v>0603</v>
      </c>
      <c r="S123" t="b">
        <f t="shared" si="5"/>
        <v>1</v>
      </c>
    </row>
    <row r="124" spans="9:19" x14ac:dyDescent="0.25">
      <c r="I124" t="s">
        <v>382</v>
      </c>
      <c r="J124" t="s">
        <v>383</v>
      </c>
      <c r="L124" t="s">
        <v>384</v>
      </c>
      <c r="M124" t="s">
        <v>385</v>
      </c>
      <c r="Q124" t="str">
        <f t="shared" si="3"/>
        <v>LEDC</v>
      </c>
      <c r="R124" t="str">
        <f t="shared" si="4"/>
        <v>reen</v>
      </c>
      <c r="S124" t="b">
        <f t="shared" si="5"/>
        <v>0</v>
      </c>
    </row>
    <row r="125" spans="9:19" x14ac:dyDescent="0.25">
      <c r="I125" t="s">
        <v>382</v>
      </c>
      <c r="J125" t="s">
        <v>383</v>
      </c>
      <c r="L125" t="s">
        <v>384</v>
      </c>
      <c r="M125" t="s">
        <v>385</v>
      </c>
      <c r="Q125" t="str">
        <f t="shared" si="3"/>
        <v>LEDC</v>
      </c>
      <c r="R125" t="str">
        <f t="shared" si="4"/>
        <v>reen</v>
      </c>
      <c r="S125" t="b">
        <f t="shared" si="5"/>
        <v>0</v>
      </c>
    </row>
    <row r="126" spans="9:19" x14ac:dyDescent="0.25">
      <c r="I126" t="s">
        <v>382</v>
      </c>
      <c r="J126" t="s">
        <v>383</v>
      </c>
      <c r="L126" t="s">
        <v>384</v>
      </c>
      <c r="M126" t="s">
        <v>386</v>
      </c>
      <c r="Q126" t="str">
        <f t="shared" si="3"/>
        <v>LEDC</v>
      </c>
      <c r="R126" t="str">
        <f t="shared" si="4"/>
        <v>ange</v>
      </c>
      <c r="S126" t="b">
        <f t="shared" si="5"/>
        <v>0</v>
      </c>
    </row>
    <row r="127" spans="9:19" x14ac:dyDescent="0.25">
      <c r="I127" t="s">
        <v>382</v>
      </c>
      <c r="J127" t="s">
        <v>383</v>
      </c>
      <c r="L127" t="s">
        <v>384</v>
      </c>
      <c r="M127" t="s">
        <v>386</v>
      </c>
      <c r="Q127" t="str">
        <f t="shared" si="3"/>
        <v>LEDC</v>
      </c>
      <c r="R127" t="str">
        <f t="shared" si="4"/>
        <v>ange</v>
      </c>
      <c r="S127" t="b">
        <f t="shared" si="5"/>
        <v>0</v>
      </c>
    </row>
    <row r="128" spans="9:19" x14ac:dyDescent="0.25">
      <c r="I128" t="s">
        <v>382</v>
      </c>
      <c r="J128" t="s">
        <v>383</v>
      </c>
      <c r="L128" t="s">
        <v>384</v>
      </c>
      <c r="M128" t="s">
        <v>387</v>
      </c>
      <c r="Q128" t="str">
        <f t="shared" si="3"/>
        <v>LEDC</v>
      </c>
      <c r="R128" t="str">
        <f t="shared" si="4"/>
        <v>_red</v>
      </c>
      <c r="S128" t="b">
        <f t="shared" si="5"/>
        <v>0</v>
      </c>
    </row>
    <row r="129" spans="9:19" x14ac:dyDescent="0.25">
      <c r="I129" t="s">
        <v>382</v>
      </c>
      <c r="J129" t="s">
        <v>383</v>
      </c>
      <c r="L129" t="s">
        <v>384</v>
      </c>
      <c r="M129" t="s">
        <v>387</v>
      </c>
      <c r="Q129" t="str">
        <f t="shared" si="3"/>
        <v>LEDC</v>
      </c>
      <c r="R129" t="str">
        <f t="shared" si="4"/>
        <v>_red</v>
      </c>
      <c r="S129" t="b">
        <f t="shared" si="5"/>
        <v>0</v>
      </c>
    </row>
    <row r="130" spans="9:19" x14ac:dyDescent="0.25">
      <c r="I130" t="s">
        <v>388</v>
      </c>
      <c r="J130" t="s">
        <v>345</v>
      </c>
      <c r="L130" t="s">
        <v>355</v>
      </c>
      <c r="M130" t="s">
        <v>389</v>
      </c>
      <c r="Q130" t="str">
        <f t="shared" si="3"/>
        <v>0402</v>
      </c>
      <c r="R130" t="str">
        <f t="shared" si="4"/>
        <v>0402</v>
      </c>
      <c r="S130" t="b">
        <f t="shared" si="5"/>
        <v>1</v>
      </c>
    </row>
    <row r="131" spans="9:19" x14ac:dyDescent="0.25">
      <c r="I131" t="s">
        <v>388</v>
      </c>
      <c r="J131" t="s">
        <v>345</v>
      </c>
      <c r="L131" t="s">
        <v>355</v>
      </c>
      <c r="M131" t="s">
        <v>389</v>
      </c>
      <c r="Q131" t="str">
        <f t="shared" ref="Q131:Q194" si="6">LEFT(J131,4)</f>
        <v>0402</v>
      </c>
      <c r="R131" t="str">
        <f t="shared" ref="R131:R194" si="7">RIGHT(M131,4)</f>
        <v>0402</v>
      </c>
      <c r="S131" t="b">
        <f t="shared" ref="S131:S194" si="8">IF(Q131=R131,TRUE,FALSE)</f>
        <v>1</v>
      </c>
    </row>
    <row r="132" spans="9:19" x14ac:dyDescent="0.25">
      <c r="I132" t="s">
        <v>388</v>
      </c>
      <c r="J132" t="s">
        <v>345</v>
      </c>
      <c r="L132" t="s">
        <v>355</v>
      </c>
      <c r="M132" t="s">
        <v>389</v>
      </c>
      <c r="Q132" t="str">
        <f t="shared" si="6"/>
        <v>0402</v>
      </c>
      <c r="R132" t="str">
        <f t="shared" si="7"/>
        <v>0402</v>
      </c>
      <c r="S132" t="b">
        <f t="shared" si="8"/>
        <v>1</v>
      </c>
    </row>
    <row r="133" spans="9:19" x14ac:dyDescent="0.25">
      <c r="I133" t="s">
        <v>332</v>
      </c>
      <c r="J133" t="s">
        <v>343</v>
      </c>
      <c r="L133" t="s">
        <v>355</v>
      </c>
      <c r="M133" t="s">
        <v>390</v>
      </c>
      <c r="Q133" t="str">
        <f t="shared" si="6"/>
        <v>0603</v>
      </c>
      <c r="R133" t="str">
        <f t="shared" si="7"/>
        <v>0603</v>
      </c>
      <c r="S133" t="b">
        <f t="shared" si="8"/>
        <v>1</v>
      </c>
    </row>
    <row r="134" spans="9:19" x14ac:dyDescent="0.25">
      <c r="I134" t="s">
        <v>332</v>
      </c>
      <c r="J134" t="s">
        <v>343</v>
      </c>
      <c r="L134" t="s">
        <v>355</v>
      </c>
      <c r="M134" t="s">
        <v>390</v>
      </c>
      <c r="Q134" t="str">
        <f t="shared" si="6"/>
        <v>0603</v>
      </c>
      <c r="R134" t="str">
        <f t="shared" si="7"/>
        <v>0603</v>
      </c>
      <c r="S134" t="b">
        <f t="shared" si="8"/>
        <v>1</v>
      </c>
    </row>
    <row r="135" spans="9:19" x14ac:dyDescent="0.25">
      <c r="I135" t="s">
        <v>332</v>
      </c>
      <c r="J135" t="s">
        <v>343</v>
      </c>
      <c r="L135" t="s">
        <v>355</v>
      </c>
      <c r="M135" t="s">
        <v>390</v>
      </c>
      <c r="Q135" t="str">
        <f t="shared" si="6"/>
        <v>0603</v>
      </c>
      <c r="R135" t="str">
        <f t="shared" si="7"/>
        <v>0603</v>
      </c>
      <c r="S135" t="b">
        <f t="shared" si="8"/>
        <v>1</v>
      </c>
    </row>
    <row r="136" spans="9:19" x14ac:dyDescent="0.25">
      <c r="I136" t="s">
        <v>332</v>
      </c>
      <c r="J136" t="s">
        <v>343</v>
      </c>
      <c r="L136" t="s">
        <v>355</v>
      </c>
      <c r="M136" t="s">
        <v>390</v>
      </c>
      <c r="Q136" t="str">
        <f t="shared" si="6"/>
        <v>0603</v>
      </c>
      <c r="R136" t="str">
        <f t="shared" si="7"/>
        <v>0603</v>
      </c>
      <c r="S136" t="b">
        <f t="shared" si="8"/>
        <v>1</v>
      </c>
    </row>
    <row r="137" spans="9:19" x14ac:dyDescent="0.25">
      <c r="I137" t="s">
        <v>332</v>
      </c>
      <c r="J137" t="s">
        <v>343</v>
      </c>
      <c r="L137" t="s">
        <v>355</v>
      </c>
      <c r="M137" t="s">
        <v>390</v>
      </c>
      <c r="Q137" t="str">
        <f t="shared" si="6"/>
        <v>0603</v>
      </c>
      <c r="R137" t="str">
        <f t="shared" si="7"/>
        <v>0603</v>
      </c>
      <c r="S137" t="b">
        <f t="shared" si="8"/>
        <v>1</v>
      </c>
    </row>
    <row r="138" spans="9:19" x14ac:dyDescent="0.25">
      <c r="I138" t="s">
        <v>332</v>
      </c>
      <c r="J138" t="s">
        <v>343</v>
      </c>
      <c r="L138" t="s">
        <v>355</v>
      </c>
      <c r="M138" t="s">
        <v>390</v>
      </c>
      <c r="Q138" t="str">
        <f t="shared" si="6"/>
        <v>0603</v>
      </c>
      <c r="R138" t="str">
        <f t="shared" si="7"/>
        <v>0603</v>
      </c>
      <c r="S138" t="b">
        <f t="shared" si="8"/>
        <v>1</v>
      </c>
    </row>
    <row r="139" spans="9:19" x14ac:dyDescent="0.25">
      <c r="I139" t="s">
        <v>391</v>
      </c>
      <c r="J139" t="s">
        <v>344</v>
      </c>
      <c r="L139" t="s">
        <v>355</v>
      </c>
      <c r="M139" t="s">
        <v>392</v>
      </c>
      <c r="Q139" t="str">
        <f t="shared" si="6"/>
        <v>0805</v>
      </c>
      <c r="R139" t="str">
        <f t="shared" si="7"/>
        <v>0805</v>
      </c>
      <c r="S139" t="b">
        <f t="shared" si="8"/>
        <v>1</v>
      </c>
    </row>
    <row r="140" spans="9:19" x14ac:dyDescent="0.25">
      <c r="I140" t="s">
        <v>391</v>
      </c>
      <c r="J140" t="s">
        <v>344</v>
      </c>
      <c r="L140" t="s">
        <v>355</v>
      </c>
      <c r="M140" t="s">
        <v>392</v>
      </c>
      <c r="Q140" t="str">
        <f t="shared" si="6"/>
        <v>0805</v>
      </c>
      <c r="R140" t="str">
        <f t="shared" si="7"/>
        <v>0805</v>
      </c>
      <c r="S140" t="b">
        <f t="shared" si="8"/>
        <v>1</v>
      </c>
    </row>
    <row r="141" spans="9:19" x14ac:dyDescent="0.25">
      <c r="I141" t="s">
        <v>393</v>
      </c>
      <c r="J141" t="s">
        <v>343</v>
      </c>
      <c r="L141" t="s">
        <v>355</v>
      </c>
      <c r="M141" t="s">
        <v>394</v>
      </c>
      <c r="Q141" t="str">
        <f t="shared" si="6"/>
        <v>0603</v>
      </c>
      <c r="R141" t="str">
        <f t="shared" si="7"/>
        <v>0603</v>
      </c>
      <c r="S141" t="b">
        <f t="shared" si="8"/>
        <v>1</v>
      </c>
    </row>
    <row r="142" spans="9:19" x14ac:dyDescent="0.25">
      <c r="I142" t="s">
        <v>393</v>
      </c>
      <c r="J142" t="s">
        <v>343</v>
      </c>
      <c r="L142" t="s">
        <v>355</v>
      </c>
      <c r="M142" t="s">
        <v>394</v>
      </c>
      <c r="Q142" t="str">
        <f t="shared" si="6"/>
        <v>0603</v>
      </c>
      <c r="R142" t="str">
        <f t="shared" si="7"/>
        <v>0603</v>
      </c>
      <c r="S142" t="b">
        <f t="shared" si="8"/>
        <v>1</v>
      </c>
    </row>
    <row r="143" spans="9:19" x14ac:dyDescent="0.25">
      <c r="I143" t="s">
        <v>395</v>
      </c>
      <c r="J143" t="s">
        <v>345</v>
      </c>
      <c r="L143" t="s">
        <v>355</v>
      </c>
      <c r="M143" t="s">
        <v>396</v>
      </c>
      <c r="Q143" t="str">
        <f t="shared" si="6"/>
        <v>0402</v>
      </c>
      <c r="R143" t="str">
        <f t="shared" si="7"/>
        <v>0402</v>
      </c>
      <c r="S143" t="b">
        <f t="shared" si="8"/>
        <v>1</v>
      </c>
    </row>
    <row r="144" spans="9:19" x14ac:dyDescent="0.25">
      <c r="I144" t="s">
        <v>328</v>
      </c>
      <c r="J144" t="s">
        <v>343</v>
      </c>
      <c r="L144" t="s">
        <v>355</v>
      </c>
      <c r="M144" t="s">
        <v>397</v>
      </c>
      <c r="Q144" t="str">
        <f t="shared" si="6"/>
        <v>0603</v>
      </c>
      <c r="R144" t="str">
        <f t="shared" si="7"/>
        <v>0603</v>
      </c>
      <c r="S144" t="b">
        <f t="shared" si="8"/>
        <v>1</v>
      </c>
    </row>
    <row r="145" spans="9:19" x14ac:dyDescent="0.25">
      <c r="I145" t="s">
        <v>328</v>
      </c>
      <c r="J145" t="s">
        <v>343</v>
      </c>
      <c r="L145" t="s">
        <v>355</v>
      </c>
      <c r="M145" t="s">
        <v>397</v>
      </c>
      <c r="Q145" t="str">
        <f t="shared" si="6"/>
        <v>0603</v>
      </c>
      <c r="R145" t="str">
        <f t="shared" si="7"/>
        <v>0603</v>
      </c>
      <c r="S145" t="b">
        <f t="shared" si="8"/>
        <v>1</v>
      </c>
    </row>
    <row r="146" spans="9:19" x14ac:dyDescent="0.25">
      <c r="I146" t="s">
        <v>328</v>
      </c>
      <c r="J146" t="s">
        <v>343</v>
      </c>
      <c r="L146" t="s">
        <v>355</v>
      </c>
      <c r="M146" t="s">
        <v>397</v>
      </c>
      <c r="Q146" t="str">
        <f t="shared" si="6"/>
        <v>0603</v>
      </c>
      <c r="R146" t="str">
        <f t="shared" si="7"/>
        <v>0603</v>
      </c>
      <c r="S146" t="b">
        <f t="shared" si="8"/>
        <v>1</v>
      </c>
    </row>
    <row r="147" spans="9:19" x14ac:dyDescent="0.25">
      <c r="I147" t="s">
        <v>328</v>
      </c>
      <c r="J147" t="s">
        <v>343</v>
      </c>
      <c r="L147" t="s">
        <v>355</v>
      </c>
      <c r="M147" t="s">
        <v>397</v>
      </c>
      <c r="Q147" t="str">
        <f t="shared" si="6"/>
        <v>0603</v>
      </c>
      <c r="R147" t="str">
        <f t="shared" si="7"/>
        <v>0603</v>
      </c>
      <c r="S147" t="b">
        <f t="shared" si="8"/>
        <v>1</v>
      </c>
    </row>
    <row r="148" spans="9:19" x14ac:dyDescent="0.25">
      <c r="I148" t="s">
        <v>328</v>
      </c>
      <c r="J148" t="s">
        <v>343</v>
      </c>
      <c r="L148" t="s">
        <v>355</v>
      </c>
      <c r="M148" t="s">
        <v>397</v>
      </c>
      <c r="Q148" t="str">
        <f t="shared" si="6"/>
        <v>0603</v>
      </c>
      <c r="R148" t="str">
        <f t="shared" si="7"/>
        <v>0603</v>
      </c>
      <c r="S148" t="b">
        <f t="shared" si="8"/>
        <v>1</v>
      </c>
    </row>
    <row r="149" spans="9:19" x14ac:dyDescent="0.25">
      <c r="I149" t="s">
        <v>328</v>
      </c>
      <c r="J149" t="s">
        <v>343</v>
      </c>
      <c r="L149" t="s">
        <v>355</v>
      </c>
      <c r="M149" t="s">
        <v>397</v>
      </c>
      <c r="Q149" t="str">
        <f t="shared" si="6"/>
        <v>0603</v>
      </c>
      <c r="R149" t="str">
        <f t="shared" si="7"/>
        <v>0603</v>
      </c>
      <c r="S149" t="b">
        <f t="shared" si="8"/>
        <v>1</v>
      </c>
    </row>
    <row r="150" spans="9:19" x14ac:dyDescent="0.25">
      <c r="I150" t="s">
        <v>328</v>
      </c>
      <c r="J150" t="s">
        <v>343</v>
      </c>
      <c r="L150" t="s">
        <v>355</v>
      </c>
      <c r="M150" t="s">
        <v>397</v>
      </c>
      <c r="Q150" t="str">
        <f t="shared" si="6"/>
        <v>0603</v>
      </c>
      <c r="R150" t="str">
        <f t="shared" si="7"/>
        <v>0603</v>
      </c>
      <c r="S150" t="b">
        <f t="shared" si="8"/>
        <v>1</v>
      </c>
    </row>
    <row r="151" spans="9:19" x14ac:dyDescent="0.25">
      <c r="I151" t="s">
        <v>328</v>
      </c>
      <c r="J151" t="s">
        <v>343</v>
      </c>
      <c r="L151" t="s">
        <v>355</v>
      </c>
      <c r="M151" t="s">
        <v>397</v>
      </c>
      <c r="Q151" t="str">
        <f t="shared" si="6"/>
        <v>0603</v>
      </c>
      <c r="R151" t="str">
        <f t="shared" si="7"/>
        <v>0603</v>
      </c>
      <c r="S151" t="b">
        <f t="shared" si="8"/>
        <v>1</v>
      </c>
    </row>
    <row r="152" spans="9:19" x14ac:dyDescent="0.25">
      <c r="I152" t="s">
        <v>328</v>
      </c>
      <c r="J152" t="s">
        <v>343</v>
      </c>
      <c r="L152" t="s">
        <v>355</v>
      </c>
      <c r="M152" t="s">
        <v>397</v>
      </c>
      <c r="Q152" t="str">
        <f t="shared" si="6"/>
        <v>0603</v>
      </c>
      <c r="R152" t="str">
        <f t="shared" si="7"/>
        <v>0603</v>
      </c>
      <c r="S152" t="b">
        <f t="shared" si="8"/>
        <v>1</v>
      </c>
    </row>
    <row r="153" spans="9:19" x14ac:dyDescent="0.25">
      <c r="I153" t="s">
        <v>328</v>
      </c>
      <c r="J153" t="s">
        <v>343</v>
      </c>
      <c r="L153" t="s">
        <v>355</v>
      </c>
      <c r="M153" t="s">
        <v>397</v>
      </c>
      <c r="Q153" t="str">
        <f t="shared" si="6"/>
        <v>0603</v>
      </c>
      <c r="R153" t="str">
        <f t="shared" si="7"/>
        <v>0603</v>
      </c>
      <c r="S153" t="b">
        <f t="shared" si="8"/>
        <v>1</v>
      </c>
    </row>
    <row r="154" spans="9:19" x14ac:dyDescent="0.25">
      <c r="I154" t="s">
        <v>328</v>
      </c>
      <c r="J154" t="s">
        <v>343</v>
      </c>
      <c r="L154" t="s">
        <v>355</v>
      </c>
      <c r="M154" t="s">
        <v>397</v>
      </c>
      <c r="Q154" t="str">
        <f t="shared" si="6"/>
        <v>0603</v>
      </c>
      <c r="R154" t="str">
        <f t="shared" si="7"/>
        <v>0603</v>
      </c>
      <c r="S154" t="b">
        <f t="shared" si="8"/>
        <v>1</v>
      </c>
    </row>
    <row r="155" spans="9:19" x14ac:dyDescent="0.25">
      <c r="I155" t="s">
        <v>328</v>
      </c>
      <c r="J155" t="s">
        <v>343</v>
      </c>
      <c r="L155" t="s">
        <v>355</v>
      </c>
      <c r="M155" t="s">
        <v>397</v>
      </c>
      <c r="Q155" t="str">
        <f t="shared" si="6"/>
        <v>0603</v>
      </c>
      <c r="R155" t="str">
        <f t="shared" si="7"/>
        <v>0603</v>
      </c>
      <c r="S155" t="b">
        <f t="shared" si="8"/>
        <v>1</v>
      </c>
    </row>
    <row r="156" spans="9:19" x14ac:dyDescent="0.25">
      <c r="I156" t="s">
        <v>328</v>
      </c>
      <c r="J156" t="s">
        <v>343</v>
      </c>
      <c r="L156" t="s">
        <v>355</v>
      </c>
      <c r="M156" t="s">
        <v>397</v>
      </c>
      <c r="Q156" t="str">
        <f t="shared" si="6"/>
        <v>0603</v>
      </c>
      <c r="R156" t="str">
        <f t="shared" si="7"/>
        <v>0603</v>
      </c>
      <c r="S156" t="b">
        <f t="shared" si="8"/>
        <v>1</v>
      </c>
    </row>
    <row r="157" spans="9:19" x14ac:dyDescent="0.25">
      <c r="I157" t="s">
        <v>328</v>
      </c>
      <c r="J157" t="s">
        <v>343</v>
      </c>
      <c r="L157" t="s">
        <v>355</v>
      </c>
      <c r="M157" t="s">
        <v>397</v>
      </c>
      <c r="Q157" t="str">
        <f t="shared" si="6"/>
        <v>0603</v>
      </c>
      <c r="R157" t="str">
        <f t="shared" si="7"/>
        <v>0603</v>
      </c>
      <c r="S157" t="b">
        <f t="shared" si="8"/>
        <v>1</v>
      </c>
    </row>
    <row r="158" spans="9:19" x14ac:dyDescent="0.25">
      <c r="I158" t="s">
        <v>328</v>
      </c>
      <c r="J158" t="s">
        <v>343</v>
      </c>
      <c r="L158" t="s">
        <v>355</v>
      </c>
      <c r="M158" t="s">
        <v>397</v>
      </c>
      <c r="Q158" t="str">
        <f t="shared" si="6"/>
        <v>0603</v>
      </c>
      <c r="R158" t="str">
        <f t="shared" si="7"/>
        <v>0603</v>
      </c>
      <c r="S158" t="b">
        <f t="shared" si="8"/>
        <v>1</v>
      </c>
    </row>
    <row r="159" spans="9:19" x14ac:dyDescent="0.25">
      <c r="I159" t="s">
        <v>328</v>
      </c>
      <c r="J159" t="s">
        <v>343</v>
      </c>
      <c r="L159" t="s">
        <v>355</v>
      </c>
      <c r="M159" t="s">
        <v>397</v>
      </c>
      <c r="Q159" t="str">
        <f t="shared" si="6"/>
        <v>0603</v>
      </c>
      <c r="R159" t="str">
        <f t="shared" si="7"/>
        <v>0603</v>
      </c>
      <c r="S159" t="b">
        <f t="shared" si="8"/>
        <v>1</v>
      </c>
    </row>
    <row r="160" spans="9:19" x14ac:dyDescent="0.25">
      <c r="I160" t="s">
        <v>398</v>
      </c>
      <c r="J160" t="s">
        <v>343</v>
      </c>
      <c r="L160" t="s">
        <v>355</v>
      </c>
      <c r="M160" t="s">
        <v>397</v>
      </c>
      <c r="Q160" t="str">
        <f t="shared" si="6"/>
        <v>0603</v>
      </c>
      <c r="R160" t="str">
        <f t="shared" si="7"/>
        <v>0603</v>
      </c>
      <c r="S160" t="b">
        <f t="shared" si="8"/>
        <v>1</v>
      </c>
    </row>
    <row r="161" spans="9:19" x14ac:dyDescent="0.25">
      <c r="I161" t="s">
        <v>328</v>
      </c>
      <c r="J161" t="s">
        <v>343</v>
      </c>
      <c r="L161" t="s">
        <v>355</v>
      </c>
      <c r="M161" t="s">
        <v>397</v>
      </c>
      <c r="Q161" t="str">
        <f t="shared" si="6"/>
        <v>0603</v>
      </c>
      <c r="R161" t="str">
        <f t="shared" si="7"/>
        <v>0603</v>
      </c>
      <c r="S161" t="b">
        <f t="shared" si="8"/>
        <v>1</v>
      </c>
    </row>
    <row r="162" spans="9:19" x14ac:dyDescent="0.25">
      <c r="I162" t="s">
        <v>328</v>
      </c>
      <c r="J162" t="s">
        <v>343</v>
      </c>
      <c r="L162" t="s">
        <v>355</v>
      </c>
      <c r="M162" t="s">
        <v>397</v>
      </c>
      <c r="Q162" t="str">
        <f t="shared" si="6"/>
        <v>0603</v>
      </c>
      <c r="R162" t="str">
        <f t="shared" si="7"/>
        <v>0603</v>
      </c>
      <c r="S162" t="b">
        <f t="shared" si="8"/>
        <v>1</v>
      </c>
    </row>
    <row r="163" spans="9:19" x14ac:dyDescent="0.25">
      <c r="I163" t="s">
        <v>328</v>
      </c>
      <c r="J163" t="s">
        <v>343</v>
      </c>
      <c r="L163" t="s">
        <v>355</v>
      </c>
      <c r="M163" t="s">
        <v>397</v>
      </c>
      <c r="Q163" t="str">
        <f t="shared" si="6"/>
        <v>0603</v>
      </c>
      <c r="R163" t="str">
        <f t="shared" si="7"/>
        <v>0603</v>
      </c>
      <c r="S163" t="b">
        <f t="shared" si="8"/>
        <v>1</v>
      </c>
    </row>
    <row r="164" spans="9:19" x14ac:dyDescent="0.25">
      <c r="I164" t="s">
        <v>328</v>
      </c>
      <c r="J164" t="s">
        <v>343</v>
      </c>
      <c r="L164" t="s">
        <v>355</v>
      </c>
      <c r="M164" t="s">
        <v>397</v>
      </c>
      <c r="Q164" t="str">
        <f t="shared" si="6"/>
        <v>0603</v>
      </c>
      <c r="R164" t="str">
        <f t="shared" si="7"/>
        <v>0603</v>
      </c>
      <c r="S164" t="b">
        <f t="shared" si="8"/>
        <v>1</v>
      </c>
    </row>
    <row r="165" spans="9:19" x14ac:dyDescent="0.25">
      <c r="I165" t="s">
        <v>328</v>
      </c>
      <c r="J165" t="s">
        <v>343</v>
      </c>
      <c r="L165" t="s">
        <v>355</v>
      </c>
      <c r="M165" t="s">
        <v>397</v>
      </c>
      <c r="Q165" t="str">
        <f t="shared" si="6"/>
        <v>0603</v>
      </c>
      <c r="R165" t="str">
        <f t="shared" si="7"/>
        <v>0603</v>
      </c>
      <c r="S165" t="b">
        <f t="shared" si="8"/>
        <v>1</v>
      </c>
    </row>
    <row r="166" spans="9:19" x14ac:dyDescent="0.25">
      <c r="I166" t="s">
        <v>328</v>
      </c>
      <c r="J166" t="s">
        <v>343</v>
      </c>
      <c r="L166" t="s">
        <v>355</v>
      </c>
      <c r="M166" t="s">
        <v>397</v>
      </c>
      <c r="Q166" t="str">
        <f t="shared" si="6"/>
        <v>0603</v>
      </c>
      <c r="R166" t="str">
        <f t="shared" si="7"/>
        <v>0603</v>
      </c>
      <c r="S166" t="b">
        <f t="shared" si="8"/>
        <v>1</v>
      </c>
    </row>
    <row r="167" spans="9:19" x14ac:dyDescent="0.25">
      <c r="I167" t="s">
        <v>328</v>
      </c>
      <c r="J167" t="s">
        <v>343</v>
      </c>
      <c r="L167" t="s">
        <v>355</v>
      </c>
      <c r="M167" t="s">
        <v>397</v>
      </c>
      <c r="Q167" t="str">
        <f t="shared" si="6"/>
        <v>0603</v>
      </c>
      <c r="R167" t="str">
        <f t="shared" si="7"/>
        <v>0603</v>
      </c>
      <c r="S167" t="b">
        <f t="shared" si="8"/>
        <v>1</v>
      </c>
    </row>
    <row r="168" spans="9:19" x14ac:dyDescent="0.25">
      <c r="I168" t="s">
        <v>328</v>
      </c>
      <c r="J168" t="s">
        <v>343</v>
      </c>
      <c r="L168" t="s">
        <v>355</v>
      </c>
      <c r="M168" t="s">
        <v>397</v>
      </c>
      <c r="Q168" t="str">
        <f t="shared" si="6"/>
        <v>0603</v>
      </c>
      <c r="R168" t="str">
        <f t="shared" si="7"/>
        <v>0603</v>
      </c>
      <c r="S168" t="b">
        <f t="shared" si="8"/>
        <v>1</v>
      </c>
    </row>
    <row r="169" spans="9:19" x14ac:dyDescent="0.25">
      <c r="I169" t="s">
        <v>399</v>
      </c>
      <c r="J169" t="s">
        <v>343</v>
      </c>
      <c r="L169" t="s">
        <v>355</v>
      </c>
      <c r="M169" t="s">
        <v>400</v>
      </c>
      <c r="Q169" t="str">
        <f t="shared" si="6"/>
        <v>0603</v>
      </c>
      <c r="R169" t="str">
        <f t="shared" si="7"/>
        <v>0603</v>
      </c>
      <c r="S169" t="b">
        <f t="shared" si="8"/>
        <v>1</v>
      </c>
    </row>
    <row r="170" spans="9:19" x14ac:dyDescent="0.25">
      <c r="I170" t="s">
        <v>333</v>
      </c>
      <c r="J170" t="s">
        <v>343</v>
      </c>
      <c r="L170" t="s">
        <v>355</v>
      </c>
      <c r="M170" t="s">
        <v>401</v>
      </c>
      <c r="Q170" t="str">
        <f t="shared" si="6"/>
        <v>0603</v>
      </c>
      <c r="R170" t="str">
        <f t="shared" si="7"/>
        <v>0603</v>
      </c>
      <c r="S170" t="b">
        <f t="shared" si="8"/>
        <v>1</v>
      </c>
    </row>
    <row r="171" spans="9:19" x14ac:dyDescent="0.25">
      <c r="I171" t="s">
        <v>333</v>
      </c>
      <c r="J171" t="s">
        <v>344</v>
      </c>
      <c r="L171" t="s">
        <v>355</v>
      </c>
      <c r="M171" t="s">
        <v>401</v>
      </c>
      <c r="Q171" t="str">
        <f t="shared" si="6"/>
        <v>0805</v>
      </c>
      <c r="R171" t="str">
        <f t="shared" si="7"/>
        <v>0603</v>
      </c>
      <c r="S171" t="b">
        <f t="shared" si="8"/>
        <v>0</v>
      </c>
    </row>
    <row r="172" spans="9:19" x14ac:dyDescent="0.25">
      <c r="I172" t="s">
        <v>333</v>
      </c>
      <c r="J172" t="s">
        <v>343</v>
      </c>
      <c r="L172" t="s">
        <v>355</v>
      </c>
      <c r="M172" t="s">
        <v>401</v>
      </c>
      <c r="Q172" t="str">
        <f t="shared" si="6"/>
        <v>0603</v>
      </c>
      <c r="R172" t="str">
        <f t="shared" si="7"/>
        <v>0603</v>
      </c>
      <c r="S172" t="b">
        <f t="shared" si="8"/>
        <v>1</v>
      </c>
    </row>
    <row r="173" spans="9:19" x14ac:dyDescent="0.25">
      <c r="I173" t="s">
        <v>333</v>
      </c>
      <c r="J173" t="s">
        <v>343</v>
      </c>
      <c r="L173" t="s">
        <v>355</v>
      </c>
      <c r="M173" t="s">
        <v>401</v>
      </c>
      <c r="Q173" t="str">
        <f t="shared" si="6"/>
        <v>0603</v>
      </c>
      <c r="R173" t="str">
        <f t="shared" si="7"/>
        <v>0603</v>
      </c>
      <c r="S173" t="b">
        <f t="shared" si="8"/>
        <v>1</v>
      </c>
    </row>
    <row r="174" spans="9:19" x14ac:dyDescent="0.25">
      <c r="I174" t="s">
        <v>333</v>
      </c>
      <c r="J174" t="s">
        <v>343</v>
      </c>
      <c r="L174" t="s">
        <v>355</v>
      </c>
      <c r="M174" t="s">
        <v>401</v>
      </c>
      <c r="Q174" t="str">
        <f t="shared" si="6"/>
        <v>0603</v>
      </c>
      <c r="R174" t="str">
        <f t="shared" si="7"/>
        <v>0603</v>
      </c>
      <c r="S174" t="b">
        <f t="shared" si="8"/>
        <v>1</v>
      </c>
    </row>
    <row r="175" spans="9:19" x14ac:dyDescent="0.25">
      <c r="I175" t="s">
        <v>333</v>
      </c>
      <c r="J175" t="s">
        <v>343</v>
      </c>
      <c r="L175" t="s">
        <v>355</v>
      </c>
      <c r="M175" t="s">
        <v>401</v>
      </c>
      <c r="Q175" t="str">
        <f t="shared" si="6"/>
        <v>0603</v>
      </c>
      <c r="R175" t="str">
        <f t="shared" si="7"/>
        <v>0603</v>
      </c>
      <c r="S175" t="b">
        <f t="shared" si="8"/>
        <v>1</v>
      </c>
    </row>
    <row r="176" spans="9:19" x14ac:dyDescent="0.25">
      <c r="I176" t="s">
        <v>333</v>
      </c>
      <c r="J176" t="s">
        <v>343</v>
      </c>
      <c r="L176" t="s">
        <v>355</v>
      </c>
      <c r="M176" t="s">
        <v>401</v>
      </c>
      <c r="Q176" t="str">
        <f t="shared" si="6"/>
        <v>0603</v>
      </c>
      <c r="R176" t="str">
        <f t="shared" si="7"/>
        <v>0603</v>
      </c>
      <c r="S176" t="b">
        <f t="shared" si="8"/>
        <v>1</v>
      </c>
    </row>
    <row r="177" spans="9:19" x14ac:dyDescent="0.25">
      <c r="I177" t="s">
        <v>402</v>
      </c>
      <c r="J177" t="s">
        <v>345</v>
      </c>
      <c r="L177" t="s">
        <v>355</v>
      </c>
      <c r="M177" t="s">
        <v>403</v>
      </c>
      <c r="Q177" t="str">
        <f t="shared" si="6"/>
        <v>0402</v>
      </c>
      <c r="R177" t="str">
        <f t="shared" si="7"/>
        <v>0402</v>
      </c>
      <c r="S177" t="b">
        <f t="shared" si="8"/>
        <v>1</v>
      </c>
    </row>
    <row r="178" spans="9:19" x14ac:dyDescent="0.25">
      <c r="I178" t="s">
        <v>331</v>
      </c>
      <c r="J178" t="s">
        <v>343</v>
      </c>
      <c r="L178" t="s">
        <v>355</v>
      </c>
      <c r="M178" t="s">
        <v>404</v>
      </c>
      <c r="Q178" t="str">
        <f t="shared" si="6"/>
        <v>0603</v>
      </c>
      <c r="R178" t="str">
        <f t="shared" si="7"/>
        <v>0603</v>
      </c>
      <c r="S178" t="b">
        <f t="shared" si="8"/>
        <v>1</v>
      </c>
    </row>
    <row r="179" spans="9:19" x14ac:dyDescent="0.25">
      <c r="I179" t="s">
        <v>331</v>
      </c>
      <c r="J179" t="s">
        <v>343</v>
      </c>
      <c r="L179" t="s">
        <v>355</v>
      </c>
      <c r="M179" t="s">
        <v>404</v>
      </c>
      <c r="Q179" t="str">
        <f t="shared" si="6"/>
        <v>0603</v>
      </c>
      <c r="R179" t="str">
        <f t="shared" si="7"/>
        <v>0603</v>
      </c>
      <c r="S179" t="b">
        <f t="shared" si="8"/>
        <v>1</v>
      </c>
    </row>
    <row r="180" spans="9:19" x14ac:dyDescent="0.25">
      <c r="I180" t="s">
        <v>405</v>
      </c>
      <c r="J180" t="s">
        <v>343</v>
      </c>
      <c r="L180" t="s">
        <v>355</v>
      </c>
      <c r="M180" t="s">
        <v>406</v>
      </c>
      <c r="Q180" t="str">
        <f t="shared" si="6"/>
        <v>0603</v>
      </c>
      <c r="R180" t="str">
        <f t="shared" si="7"/>
        <v>0603</v>
      </c>
      <c r="S180" t="b">
        <f t="shared" si="8"/>
        <v>1</v>
      </c>
    </row>
    <row r="181" spans="9:19" x14ac:dyDescent="0.25">
      <c r="I181" t="s">
        <v>405</v>
      </c>
      <c r="J181" t="s">
        <v>343</v>
      </c>
      <c r="L181" t="s">
        <v>355</v>
      </c>
      <c r="M181" t="s">
        <v>406</v>
      </c>
      <c r="Q181" t="str">
        <f t="shared" si="6"/>
        <v>0603</v>
      </c>
      <c r="R181" t="str">
        <f t="shared" si="7"/>
        <v>0603</v>
      </c>
      <c r="S181" t="b">
        <f t="shared" si="8"/>
        <v>1</v>
      </c>
    </row>
    <row r="182" spans="9:19" x14ac:dyDescent="0.25">
      <c r="I182" t="s">
        <v>405</v>
      </c>
      <c r="J182" t="s">
        <v>343</v>
      </c>
      <c r="L182" t="s">
        <v>355</v>
      </c>
      <c r="M182" t="s">
        <v>406</v>
      </c>
      <c r="Q182" t="str">
        <f t="shared" si="6"/>
        <v>0603</v>
      </c>
      <c r="R182" t="str">
        <f t="shared" si="7"/>
        <v>0603</v>
      </c>
      <c r="S182" t="b">
        <f t="shared" si="8"/>
        <v>1</v>
      </c>
    </row>
    <row r="183" spans="9:19" x14ac:dyDescent="0.25">
      <c r="I183" t="s">
        <v>405</v>
      </c>
      <c r="J183" t="s">
        <v>343</v>
      </c>
      <c r="L183" t="s">
        <v>355</v>
      </c>
      <c r="M183" t="s">
        <v>406</v>
      </c>
      <c r="Q183" t="str">
        <f t="shared" si="6"/>
        <v>0603</v>
      </c>
      <c r="R183" t="str">
        <f t="shared" si="7"/>
        <v>0603</v>
      </c>
      <c r="S183" t="b">
        <f t="shared" si="8"/>
        <v>1</v>
      </c>
    </row>
    <row r="184" spans="9:19" x14ac:dyDescent="0.25">
      <c r="I184" t="s">
        <v>405</v>
      </c>
      <c r="J184" t="s">
        <v>343</v>
      </c>
      <c r="L184" t="s">
        <v>355</v>
      </c>
      <c r="M184" t="s">
        <v>406</v>
      </c>
      <c r="Q184" t="str">
        <f t="shared" si="6"/>
        <v>0603</v>
      </c>
      <c r="R184" t="str">
        <f t="shared" si="7"/>
        <v>0603</v>
      </c>
      <c r="S184" t="b">
        <f t="shared" si="8"/>
        <v>1</v>
      </c>
    </row>
    <row r="185" spans="9:19" x14ac:dyDescent="0.25">
      <c r="I185" t="s">
        <v>405</v>
      </c>
      <c r="J185" t="s">
        <v>343</v>
      </c>
      <c r="L185" t="s">
        <v>355</v>
      </c>
      <c r="M185" t="s">
        <v>406</v>
      </c>
      <c r="Q185" t="str">
        <f t="shared" si="6"/>
        <v>0603</v>
      </c>
      <c r="R185" t="str">
        <f t="shared" si="7"/>
        <v>0603</v>
      </c>
      <c r="S185" t="b">
        <f t="shared" si="8"/>
        <v>1</v>
      </c>
    </row>
    <row r="186" spans="9:19" x14ac:dyDescent="0.25">
      <c r="I186" t="s">
        <v>405</v>
      </c>
      <c r="J186" t="s">
        <v>343</v>
      </c>
      <c r="L186" t="s">
        <v>355</v>
      </c>
      <c r="M186" t="s">
        <v>406</v>
      </c>
      <c r="Q186" t="str">
        <f t="shared" si="6"/>
        <v>0603</v>
      </c>
      <c r="R186" t="str">
        <f t="shared" si="7"/>
        <v>0603</v>
      </c>
      <c r="S186" t="b">
        <f t="shared" si="8"/>
        <v>1</v>
      </c>
    </row>
    <row r="187" spans="9:19" x14ac:dyDescent="0.25">
      <c r="I187" t="s">
        <v>405</v>
      </c>
      <c r="J187" t="s">
        <v>343</v>
      </c>
      <c r="L187" t="s">
        <v>355</v>
      </c>
      <c r="M187" t="s">
        <v>406</v>
      </c>
      <c r="Q187" t="str">
        <f t="shared" si="6"/>
        <v>0603</v>
      </c>
      <c r="R187" t="str">
        <f t="shared" si="7"/>
        <v>0603</v>
      </c>
      <c r="S187" t="b">
        <f t="shared" si="8"/>
        <v>1</v>
      </c>
    </row>
    <row r="188" spans="9:19" x14ac:dyDescent="0.25">
      <c r="I188" t="s">
        <v>405</v>
      </c>
      <c r="J188" t="s">
        <v>343</v>
      </c>
      <c r="L188" t="s">
        <v>355</v>
      </c>
      <c r="M188" t="s">
        <v>406</v>
      </c>
      <c r="Q188" t="str">
        <f t="shared" si="6"/>
        <v>0603</v>
      </c>
      <c r="R188" t="str">
        <f t="shared" si="7"/>
        <v>0603</v>
      </c>
      <c r="S188" t="b">
        <f t="shared" si="8"/>
        <v>1</v>
      </c>
    </row>
    <row r="189" spans="9:19" x14ac:dyDescent="0.25">
      <c r="I189" t="s">
        <v>405</v>
      </c>
      <c r="J189" t="s">
        <v>343</v>
      </c>
      <c r="L189" t="s">
        <v>355</v>
      </c>
      <c r="M189" t="s">
        <v>406</v>
      </c>
      <c r="Q189" t="str">
        <f t="shared" si="6"/>
        <v>0603</v>
      </c>
      <c r="R189" t="str">
        <f t="shared" si="7"/>
        <v>0603</v>
      </c>
      <c r="S189" t="b">
        <f t="shared" si="8"/>
        <v>1</v>
      </c>
    </row>
    <row r="190" spans="9:19" x14ac:dyDescent="0.25">
      <c r="I190" t="s">
        <v>405</v>
      </c>
      <c r="J190" t="s">
        <v>343</v>
      </c>
      <c r="L190" t="s">
        <v>355</v>
      </c>
      <c r="M190" t="s">
        <v>406</v>
      </c>
      <c r="Q190" t="str">
        <f t="shared" si="6"/>
        <v>0603</v>
      </c>
      <c r="R190" t="str">
        <f t="shared" si="7"/>
        <v>0603</v>
      </c>
      <c r="S190" t="b">
        <f t="shared" si="8"/>
        <v>1</v>
      </c>
    </row>
    <row r="191" spans="9:19" x14ac:dyDescent="0.25">
      <c r="I191" t="s">
        <v>405</v>
      </c>
      <c r="J191" t="s">
        <v>343</v>
      </c>
      <c r="L191" t="s">
        <v>355</v>
      </c>
      <c r="M191" t="s">
        <v>406</v>
      </c>
      <c r="Q191" t="str">
        <f t="shared" si="6"/>
        <v>0603</v>
      </c>
      <c r="R191" t="str">
        <f t="shared" si="7"/>
        <v>0603</v>
      </c>
      <c r="S191" t="b">
        <f t="shared" si="8"/>
        <v>1</v>
      </c>
    </row>
    <row r="192" spans="9:19" x14ac:dyDescent="0.25">
      <c r="I192" t="s">
        <v>405</v>
      </c>
      <c r="J192" t="s">
        <v>343</v>
      </c>
      <c r="L192" t="s">
        <v>355</v>
      </c>
      <c r="M192" t="s">
        <v>406</v>
      </c>
      <c r="Q192" t="str">
        <f t="shared" si="6"/>
        <v>0603</v>
      </c>
      <c r="R192" t="str">
        <f t="shared" si="7"/>
        <v>0603</v>
      </c>
      <c r="S192" t="b">
        <f t="shared" si="8"/>
        <v>1</v>
      </c>
    </row>
    <row r="193" spans="9:19" x14ac:dyDescent="0.25">
      <c r="I193" t="s">
        <v>405</v>
      </c>
      <c r="J193" t="s">
        <v>343</v>
      </c>
      <c r="L193" t="s">
        <v>355</v>
      </c>
      <c r="M193" t="s">
        <v>406</v>
      </c>
      <c r="Q193" t="str">
        <f t="shared" si="6"/>
        <v>0603</v>
      </c>
      <c r="R193" t="str">
        <f t="shared" si="7"/>
        <v>0603</v>
      </c>
      <c r="S193" t="b">
        <f t="shared" si="8"/>
        <v>1</v>
      </c>
    </row>
    <row r="194" spans="9:19" x14ac:dyDescent="0.25">
      <c r="I194" t="s">
        <v>405</v>
      </c>
      <c r="J194" t="s">
        <v>343</v>
      </c>
      <c r="L194" t="s">
        <v>355</v>
      </c>
      <c r="M194" t="s">
        <v>406</v>
      </c>
      <c r="Q194" t="str">
        <f t="shared" si="6"/>
        <v>0603</v>
      </c>
      <c r="R194" t="str">
        <f t="shared" si="7"/>
        <v>0603</v>
      </c>
      <c r="S194" t="b">
        <f t="shared" si="8"/>
        <v>1</v>
      </c>
    </row>
    <row r="195" spans="9:19" x14ac:dyDescent="0.25">
      <c r="I195" t="s">
        <v>405</v>
      </c>
      <c r="J195" t="s">
        <v>343</v>
      </c>
      <c r="L195" t="s">
        <v>355</v>
      </c>
      <c r="M195" t="s">
        <v>406</v>
      </c>
      <c r="Q195" t="str">
        <f t="shared" ref="Q195:Q220" si="9">LEFT(J195,4)</f>
        <v>0603</v>
      </c>
      <c r="R195" t="str">
        <f t="shared" ref="R195:R220" si="10">RIGHT(M195,4)</f>
        <v>0603</v>
      </c>
      <c r="S195" t="b">
        <f t="shared" ref="S195:S220" si="11">IF(Q195=R195,TRUE,FALSE)</f>
        <v>1</v>
      </c>
    </row>
    <row r="196" spans="9:19" x14ac:dyDescent="0.25">
      <c r="I196" t="s">
        <v>405</v>
      </c>
      <c r="J196" t="s">
        <v>343</v>
      </c>
      <c r="L196" t="s">
        <v>355</v>
      </c>
      <c r="M196" t="s">
        <v>406</v>
      </c>
      <c r="Q196" t="str">
        <f t="shared" si="9"/>
        <v>0603</v>
      </c>
      <c r="R196" t="str">
        <f t="shared" si="10"/>
        <v>0603</v>
      </c>
      <c r="S196" t="b">
        <f t="shared" si="11"/>
        <v>1</v>
      </c>
    </row>
    <row r="197" spans="9:19" x14ac:dyDescent="0.25">
      <c r="I197" t="s">
        <v>405</v>
      </c>
      <c r="J197" t="s">
        <v>343</v>
      </c>
      <c r="L197" t="s">
        <v>355</v>
      </c>
      <c r="M197" t="s">
        <v>406</v>
      </c>
      <c r="Q197" t="str">
        <f t="shared" si="9"/>
        <v>0603</v>
      </c>
      <c r="R197" t="str">
        <f t="shared" si="10"/>
        <v>0603</v>
      </c>
      <c r="S197" t="b">
        <f t="shared" si="11"/>
        <v>1</v>
      </c>
    </row>
    <row r="198" spans="9:19" x14ac:dyDescent="0.25">
      <c r="I198" t="s">
        <v>407</v>
      </c>
      <c r="J198" t="s">
        <v>345</v>
      </c>
      <c r="L198" t="s">
        <v>355</v>
      </c>
      <c r="M198" t="s">
        <v>408</v>
      </c>
      <c r="Q198" t="str">
        <f t="shared" si="9"/>
        <v>0402</v>
      </c>
      <c r="R198" t="str">
        <f t="shared" si="10"/>
        <v>0402</v>
      </c>
      <c r="S198" t="b">
        <f t="shared" si="11"/>
        <v>1</v>
      </c>
    </row>
    <row r="199" spans="9:19" x14ac:dyDescent="0.25">
      <c r="I199" t="s">
        <v>409</v>
      </c>
      <c r="J199" t="s">
        <v>344</v>
      </c>
      <c r="L199" t="s">
        <v>355</v>
      </c>
      <c r="M199" t="s">
        <v>410</v>
      </c>
      <c r="Q199" t="str">
        <f t="shared" si="9"/>
        <v>0805</v>
      </c>
      <c r="R199" t="str">
        <f t="shared" si="10"/>
        <v>0603</v>
      </c>
      <c r="S199" t="b">
        <f t="shared" si="11"/>
        <v>0</v>
      </c>
    </row>
    <row r="200" spans="9:19" x14ac:dyDescent="0.25">
      <c r="I200" t="s">
        <v>409</v>
      </c>
      <c r="J200" t="s">
        <v>344</v>
      </c>
      <c r="L200" t="s">
        <v>355</v>
      </c>
      <c r="M200" t="s">
        <v>410</v>
      </c>
      <c r="Q200" t="str">
        <f t="shared" si="9"/>
        <v>0805</v>
      </c>
      <c r="R200" t="str">
        <f t="shared" si="10"/>
        <v>0603</v>
      </c>
      <c r="S200" t="b">
        <f t="shared" si="11"/>
        <v>0</v>
      </c>
    </row>
    <row r="201" spans="9:19" x14ac:dyDescent="0.25">
      <c r="I201" t="s">
        <v>411</v>
      </c>
      <c r="J201" t="s">
        <v>345</v>
      </c>
      <c r="L201" t="s">
        <v>355</v>
      </c>
      <c r="M201" t="s">
        <v>412</v>
      </c>
      <c r="Q201" t="str">
        <f t="shared" si="9"/>
        <v>0402</v>
      </c>
      <c r="R201" t="str">
        <f t="shared" si="10"/>
        <v>0402</v>
      </c>
      <c r="S201" t="b">
        <f t="shared" si="11"/>
        <v>1</v>
      </c>
    </row>
    <row r="202" spans="9:19" x14ac:dyDescent="0.25">
      <c r="I202" t="s">
        <v>413</v>
      </c>
      <c r="J202" t="s">
        <v>343</v>
      </c>
      <c r="L202" t="s">
        <v>355</v>
      </c>
      <c r="M202" t="s">
        <v>414</v>
      </c>
      <c r="Q202" t="str">
        <f t="shared" si="9"/>
        <v>0603</v>
      </c>
      <c r="R202" t="str">
        <f t="shared" si="10"/>
        <v>0603</v>
      </c>
      <c r="S202" t="b">
        <f t="shared" si="11"/>
        <v>1</v>
      </c>
    </row>
    <row r="203" spans="9:19" x14ac:dyDescent="0.25">
      <c r="I203" t="s">
        <v>413</v>
      </c>
      <c r="J203" t="s">
        <v>343</v>
      </c>
      <c r="L203" t="s">
        <v>355</v>
      </c>
      <c r="M203" t="s">
        <v>414</v>
      </c>
      <c r="Q203" t="str">
        <f t="shared" si="9"/>
        <v>0603</v>
      </c>
      <c r="R203" t="str">
        <f t="shared" si="10"/>
        <v>0603</v>
      </c>
      <c r="S203" t="b">
        <f t="shared" si="11"/>
        <v>1</v>
      </c>
    </row>
    <row r="204" spans="9:19" x14ac:dyDescent="0.25">
      <c r="I204" t="s">
        <v>413</v>
      </c>
      <c r="J204" t="s">
        <v>343</v>
      </c>
      <c r="L204" t="s">
        <v>355</v>
      </c>
      <c r="M204" t="s">
        <v>414</v>
      </c>
      <c r="Q204" t="str">
        <f t="shared" si="9"/>
        <v>0603</v>
      </c>
      <c r="R204" t="str">
        <f t="shared" si="10"/>
        <v>0603</v>
      </c>
      <c r="S204" t="b">
        <f t="shared" si="11"/>
        <v>1</v>
      </c>
    </row>
    <row r="205" spans="9:19" x14ac:dyDescent="0.25">
      <c r="I205" t="s">
        <v>415</v>
      </c>
      <c r="J205" t="s">
        <v>344</v>
      </c>
      <c r="L205" t="s">
        <v>355</v>
      </c>
      <c r="M205" t="s">
        <v>416</v>
      </c>
      <c r="Q205" t="str">
        <f t="shared" si="9"/>
        <v>0805</v>
      </c>
      <c r="R205" t="str">
        <f t="shared" si="10"/>
        <v>0603</v>
      </c>
      <c r="S205" t="b">
        <f t="shared" si="11"/>
        <v>0</v>
      </c>
    </row>
    <row r="206" spans="9:19" x14ac:dyDescent="0.25">
      <c r="I206" t="s">
        <v>417</v>
      </c>
      <c r="J206" t="s">
        <v>343</v>
      </c>
      <c r="L206" t="s">
        <v>355</v>
      </c>
      <c r="M206" t="s">
        <v>418</v>
      </c>
      <c r="Q206" t="str">
        <f t="shared" si="9"/>
        <v>0603</v>
      </c>
      <c r="R206" t="str">
        <f t="shared" si="10"/>
        <v>0603</v>
      </c>
      <c r="S206" t="b">
        <f t="shared" si="11"/>
        <v>1</v>
      </c>
    </row>
    <row r="207" spans="9:19" x14ac:dyDescent="0.25">
      <c r="I207" t="s">
        <v>417</v>
      </c>
      <c r="J207" t="s">
        <v>343</v>
      </c>
      <c r="L207" t="s">
        <v>355</v>
      </c>
      <c r="M207" t="s">
        <v>418</v>
      </c>
      <c r="Q207" t="str">
        <f t="shared" si="9"/>
        <v>0603</v>
      </c>
      <c r="R207" t="str">
        <f t="shared" si="10"/>
        <v>0603</v>
      </c>
      <c r="S207" t="b">
        <f t="shared" si="11"/>
        <v>1</v>
      </c>
    </row>
    <row r="208" spans="9:19" x14ac:dyDescent="0.25">
      <c r="I208" t="s">
        <v>417</v>
      </c>
      <c r="J208" t="s">
        <v>343</v>
      </c>
      <c r="L208" t="s">
        <v>355</v>
      </c>
      <c r="M208" t="s">
        <v>418</v>
      </c>
      <c r="Q208" t="str">
        <f t="shared" si="9"/>
        <v>0603</v>
      </c>
      <c r="R208" t="str">
        <f t="shared" si="10"/>
        <v>0603</v>
      </c>
      <c r="S208" t="b">
        <f t="shared" si="11"/>
        <v>1</v>
      </c>
    </row>
    <row r="209" spans="9:19" x14ac:dyDescent="0.25">
      <c r="I209" t="s">
        <v>417</v>
      </c>
      <c r="J209" t="s">
        <v>343</v>
      </c>
      <c r="L209" t="s">
        <v>355</v>
      </c>
      <c r="M209" t="s">
        <v>418</v>
      </c>
      <c r="Q209" t="str">
        <f t="shared" si="9"/>
        <v>0603</v>
      </c>
      <c r="R209" t="str">
        <f t="shared" si="10"/>
        <v>0603</v>
      </c>
      <c r="S209" t="b">
        <f t="shared" si="11"/>
        <v>1</v>
      </c>
    </row>
    <row r="210" spans="9:19" x14ac:dyDescent="0.25">
      <c r="I210" t="s">
        <v>417</v>
      </c>
      <c r="J210" t="s">
        <v>343</v>
      </c>
      <c r="L210" t="s">
        <v>355</v>
      </c>
      <c r="M210" t="s">
        <v>418</v>
      </c>
      <c r="Q210" t="str">
        <f t="shared" si="9"/>
        <v>0603</v>
      </c>
      <c r="R210" t="str">
        <f t="shared" si="10"/>
        <v>0603</v>
      </c>
      <c r="S210" t="b">
        <f t="shared" si="11"/>
        <v>1</v>
      </c>
    </row>
    <row r="211" spans="9:19" x14ac:dyDescent="0.25">
      <c r="I211" t="s">
        <v>417</v>
      </c>
      <c r="J211" t="s">
        <v>343</v>
      </c>
      <c r="L211" t="s">
        <v>355</v>
      </c>
      <c r="M211" t="s">
        <v>418</v>
      </c>
      <c r="Q211" t="str">
        <f t="shared" si="9"/>
        <v>0603</v>
      </c>
      <c r="R211" t="str">
        <f t="shared" si="10"/>
        <v>0603</v>
      </c>
      <c r="S211" t="b">
        <f t="shared" si="11"/>
        <v>1</v>
      </c>
    </row>
    <row r="212" spans="9:19" x14ac:dyDescent="0.25">
      <c r="I212" t="s">
        <v>419</v>
      </c>
      <c r="J212" t="s">
        <v>344</v>
      </c>
      <c r="L212" t="s">
        <v>355</v>
      </c>
      <c r="M212" t="s">
        <v>420</v>
      </c>
      <c r="Q212" t="str">
        <f t="shared" si="9"/>
        <v>0805</v>
      </c>
      <c r="R212" t="str">
        <f t="shared" si="10"/>
        <v>0603</v>
      </c>
      <c r="S212" t="b">
        <f t="shared" si="11"/>
        <v>0</v>
      </c>
    </row>
    <row r="213" spans="9:19" x14ac:dyDescent="0.25">
      <c r="I213" t="s">
        <v>421</v>
      </c>
      <c r="J213" t="s">
        <v>345</v>
      </c>
      <c r="L213" t="s">
        <v>355</v>
      </c>
      <c r="M213" t="s">
        <v>422</v>
      </c>
      <c r="Q213" t="str">
        <f t="shared" si="9"/>
        <v>0402</v>
      </c>
      <c r="R213" t="str">
        <f t="shared" si="10"/>
        <v>0402</v>
      </c>
      <c r="S213" t="b">
        <f t="shared" si="11"/>
        <v>1</v>
      </c>
    </row>
    <row r="214" spans="9:19" x14ac:dyDescent="0.25">
      <c r="I214" t="s">
        <v>332</v>
      </c>
      <c r="J214" t="s">
        <v>343</v>
      </c>
      <c r="L214" t="s">
        <v>355</v>
      </c>
      <c r="M214" t="s">
        <v>423</v>
      </c>
      <c r="Q214" t="str">
        <f t="shared" si="9"/>
        <v>0603</v>
      </c>
      <c r="R214" t="str">
        <f t="shared" si="10"/>
        <v>0603</v>
      </c>
      <c r="S214" t="b">
        <f t="shared" si="11"/>
        <v>1</v>
      </c>
    </row>
    <row r="215" spans="9:19" x14ac:dyDescent="0.25">
      <c r="I215" t="s">
        <v>330</v>
      </c>
      <c r="J215" t="s">
        <v>343</v>
      </c>
      <c r="L215" t="s">
        <v>355</v>
      </c>
      <c r="M215" t="s">
        <v>423</v>
      </c>
      <c r="Q215" t="str">
        <f t="shared" si="9"/>
        <v>0603</v>
      </c>
      <c r="R215" t="str">
        <f t="shared" si="10"/>
        <v>0603</v>
      </c>
      <c r="S215" t="b">
        <f t="shared" si="11"/>
        <v>1</v>
      </c>
    </row>
    <row r="216" spans="9:19" x14ac:dyDescent="0.25">
      <c r="I216" t="s">
        <v>330</v>
      </c>
      <c r="J216" t="s">
        <v>343</v>
      </c>
      <c r="L216" t="s">
        <v>355</v>
      </c>
      <c r="M216" t="s">
        <v>423</v>
      </c>
      <c r="Q216" t="str">
        <f t="shared" si="9"/>
        <v>0603</v>
      </c>
      <c r="R216" t="str">
        <f t="shared" si="10"/>
        <v>0603</v>
      </c>
      <c r="S216" t="b">
        <f t="shared" si="11"/>
        <v>1</v>
      </c>
    </row>
    <row r="217" spans="9:19" x14ac:dyDescent="0.25">
      <c r="I217" t="s">
        <v>330</v>
      </c>
      <c r="J217" t="s">
        <v>343</v>
      </c>
      <c r="L217" t="s">
        <v>355</v>
      </c>
      <c r="M217" t="s">
        <v>423</v>
      </c>
      <c r="Q217" t="str">
        <f t="shared" si="9"/>
        <v>0603</v>
      </c>
      <c r="R217" t="str">
        <f t="shared" si="10"/>
        <v>0603</v>
      </c>
      <c r="S217" t="b">
        <f t="shared" si="11"/>
        <v>1</v>
      </c>
    </row>
    <row r="218" spans="9:19" x14ac:dyDescent="0.25">
      <c r="I218" t="s">
        <v>424</v>
      </c>
      <c r="J218" t="s">
        <v>343</v>
      </c>
      <c r="L218" t="s">
        <v>355</v>
      </c>
      <c r="M218" t="s">
        <v>425</v>
      </c>
      <c r="Q218" t="str">
        <f t="shared" si="9"/>
        <v>0603</v>
      </c>
      <c r="R218" t="str">
        <f t="shared" si="10"/>
        <v>0603</v>
      </c>
      <c r="S218" t="b">
        <f t="shared" si="11"/>
        <v>1</v>
      </c>
    </row>
    <row r="219" spans="9:19" x14ac:dyDescent="0.25">
      <c r="I219" t="s">
        <v>424</v>
      </c>
      <c r="J219" t="s">
        <v>343</v>
      </c>
      <c r="L219" t="s">
        <v>355</v>
      </c>
      <c r="M219" t="s">
        <v>425</v>
      </c>
      <c r="Q219" t="str">
        <f t="shared" si="9"/>
        <v>0603</v>
      </c>
      <c r="R219" t="str">
        <f t="shared" si="10"/>
        <v>0603</v>
      </c>
      <c r="S219" t="b">
        <f t="shared" si="11"/>
        <v>1</v>
      </c>
    </row>
    <row r="220" spans="9:19" x14ac:dyDescent="0.25">
      <c r="I220" t="s">
        <v>426</v>
      </c>
      <c r="J220" t="s">
        <v>343</v>
      </c>
      <c r="L220" t="s">
        <v>355</v>
      </c>
      <c r="M220" t="s">
        <v>427</v>
      </c>
      <c r="Q220" t="str">
        <f t="shared" si="9"/>
        <v>0603</v>
      </c>
      <c r="R220" t="str">
        <f t="shared" si="10"/>
        <v>0603</v>
      </c>
      <c r="S220" t="b">
        <f t="shared" si="1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86EF-58A0-4E05-A0BF-4C5537AA5BED}">
  <dimension ref="A1:B113"/>
  <sheetViews>
    <sheetView topLeftCell="A76" workbookViewId="0">
      <selection sqref="A1:B11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16</v>
      </c>
      <c r="B9">
        <v>8</v>
      </c>
    </row>
    <row r="10" spans="1:2" x14ac:dyDescent="0.25">
      <c r="A10" t="s">
        <v>17</v>
      </c>
      <c r="B10">
        <v>9</v>
      </c>
    </row>
    <row r="11" spans="1:2" x14ac:dyDescent="0.25">
      <c r="A11" t="s">
        <v>18</v>
      </c>
      <c r="B11">
        <v>10</v>
      </c>
    </row>
    <row r="12" spans="1:2" x14ac:dyDescent="0.25">
      <c r="A12" t="s">
        <v>19</v>
      </c>
      <c r="B12">
        <v>11</v>
      </c>
    </row>
    <row r="13" spans="1:2" x14ac:dyDescent="0.25">
      <c r="A13" t="s">
        <v>20</v>
      </c>
      <c r="B13">
        <v>12</v>
      </c>
    </row>
    <row r="14" spans="1:2" x14ac:dyDescent="0.25">
      <c r="A14" t="s">
        <v>21</v>
      </c>
      <c r="B14">
        <v>13</v>
      </c>
    </row>
    <row r="15" spans="1:2" x14ac:dyDescent="0.25">
      <c r="A15" t="s">
        <v>22</v>
      </c>
      <c r="B15">
        <v>14</v>
      </c>
    </row>
    <row r="16" spans="1:2" x14ac:dyDescent="0.25">
      <c r="A16" t="s">
        <v>27</v>
      </c>
      <c r="B16">
        <v>15</v>
      </c>
    </row>
    <row r="17" spans="1:2" x14ac:dyDescent="0.25">
      <c r="A17" t="s">
        <v>28</v>
      </c>
      <c r="B17">
        <v>16</v>
      </c>
    </row>
    <row r="18" spans="1:2" x14ac:dyDescent="0.25">
      <c r="A18" t="s">
        <v>29</v>
      </c>
      <c r="B18">
        <v>17</v>
      </c>
    </row>
    <row r="19" spans="1:2" x14ac:dyDescent="0.25">
      <c r="A19" t="s">
        <v>30</v>
      </c>
      <c r="B19">
        <v>18</v>
      </c>
    </row>
    <row r="20" spans="1:2" x14ac:dyDescent="0.25">
      <c r="A20" t="s">
        <v>31</v>
      </c>
      <c r="B20">
        <v>19</v>
      </c>
    </row>
    <row r="21" spans="1:2" x14ac:dyDescent="0.25">
      <c r="A21" t="s">
        <v>32</v>
      </c>
      <c r="B21">
        <v>20</v>
      </c>
    </row>
    <row r="22" spans="1:2" x14ac:dyDescent="0.25">
      <c r="A22" t="s">
        <v>33</v>
      </c>
      <c r="B22">
        <v>21</v>
      </c>
    </row>
    <row r="23" spans="1:2" x14ac:dyDescent="0.25">
      <c r="A23" t="s">
        <v>34</v>
      </c>
      <c r="B23">
        <v>22</v>
      </c>
    </row>
    <row r="24" spans="1:2" x14ac:dyDescent="0.25">
      <c r="A24" t="s">
        <v>35</v>
      </c>
      <c r="B24">
        <v>23</v>
      </c>
    </row>
    <row r="25" spans="1:2" x14ac:dyDescent="0.25">
      <c r="A25" t="s">
        <v>36</v>
      </c>
      <c r="B25">
        <v>24</v>
      </c>
    </row>
    <row r="26" spans="1:2" x14ac:dyDescent="0.25">
      <c r="A26" t="s">
        <v>37</v>
      </c>
      <c r="B26">
        <v>25</v>
      </c>
    </row>
    <row r="27" spans="1:2" x14ac:dyDescent="0.25">
      <c r="A27" t="s">
        <v>38</v>
      </c>
      <c r="B27">
        <v>26</v>
      </c>
    </row>
    <row r="28" spans="1:2" x14ac:dyDescent="0.25">
      <c r="A28" t="s">
        <v>39</v>
      </c>
      <c r="B28">
        <v>27</v>
      </c>
    </row>
    <row r="29" spans="1:2" x14ac:dyDescent="0.25">
      <c r="A29" t="s">
        <v>40</v>
      </c>
      <c r="B29">
        <v>28</v>
      </c>
    </row>
    <row r="30" spans="1:2" x14ac:dyDescent="0.25">
      <c r="A30" t="s">
        <v>41</v>
      </c>
      <c r="B30">
        <v>29</v>
      </c>
    </row>
    <row r="31" spans="1:2" x14ac:dyDescent="0.25">
      <c r="A31" t="s">
        <v>42</v>
      </c>
      <c r="B31">
        <v>30</v>
      </c>
    </row>
    <row r="32" spans="1:2" x14ac:dyDescent="0.25">
      <c r="A32" t="s">
        <v>43</v>
      </c>
      <c r="B32">
        <v>31</v>
      </c>
    </row>
    <row r="33" spans="1:2" x14ac:dyDescent="0.25">
      <c r="A33" t="s">
        <v>44</v>
      </c>
      <c r="B33">
        <v>32</v>
      </c>
    </row>
    <row r="34" spans="1:2" x14ac:dyDescent="0.25">
      <c r="A34" t="s">
        <v>45</v>
      </c>
      <c r="B34">
        <v>33</v>
      </c>
    </row>
    <row r="35" spans="1:2" x14ac:dyDescent="0.25">
      <c r="A35" t="s">
        <v>46</v>
      </c>
      <c r="B35">
        <v>34</v>
      </c>
    </row>
    <row r="36" spans="1:2" x14ac:dyDescent="0.25">
      <c r="A36" t="s">
        <v>47</v>
      </c>
      <c r="B36">
        <v>35</v>
      </c>
    </row>
    <row r="37" spans="1:2" x14ac:dyDescent="0.25">
      <c r="A37" t="s">
        <v>48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50</v>
      </c>
      <c r="B39">
        <v>38</v>
      </c>
    </row>
    <row r="40" spans="1:2" x14ac:dyDescent="0.25">
      <c r="A40" t="s">
        <v>51</v>
      </c>
      <c r="B40">
        <v>39</v>
      </c>
    </row>
    <row r="41" spans="1:2" x14ac:dyDescent="0.25">
      <c r="A41" t="s">
        <v>52</v>
      </c>
      <c r="B41">
        <v>40</v>
      </c>
    </row>
    <row r="42" spans="1:2" x14ac:dyDescent="0.25">
      <c r="A42" t="s">
        <v>53</v>
      </c>
      <c r="B42">
        <v>41</v>
      </c>
    </row>
    <row r="43" spans="1:2" x14ac:dyDescent="0.25">
      <c r="A43" t="s">
        <v>54</v>
      </c>
      <c r="B43">
        <v>42</v>
      </c>
    </row>
    <row r="44" spans="1:2" x14ac:dyDescent="0.25">
      <c r="A44" t="s">
        <v>55</v>
      </c>
      <c r="B44">
        <v>43</v>
      </c>
    </row>
    <row r="45" spans="1:2" x14ac:dyDescent="0.25">
      <c r="A45" t="s">
        <v>56</v>
      </c>
      <c r="B45">
        <v>44</v>
      </c>
    </row>
    <row r="46" spans="1:2" x14ac:dyDescent="0.25">
      <c r="A46" t="s">
        <v>57</v>
      </c>
      <c r="B46">
        <v>45</v>
      </c>
    </row>
    <row r="47" spans="1:2" x14ac:dyDescent="0.25">
      <c r="A47" t="s">
        <v>58</v>
      </c>
      <c r="B47">
        <v>46</v>
      </c>
    </row>
    <row r="48" spans="1:2" x14ac:dyDescent="0.25">
      <c r="A48" t="s">
        <v>59</v>
      </c>
      <c r="B48">
        <v>47</v>
      </c>
    </row>
    <row r="49" spans="1:2" x14ac:dyDescent="0.25">
      <c r="A49" t="s">
        <v>60</v>
      </c>
      <c r="B49">
        <v>48</v>
      </c>
    </row>
    <row r="50" spans="1:2" x14ac:dyDescent="0.25">
      <c r="A50" t="s">
        <v>61</v>
      </c>
      <c r="B50">
        <v>49</v>
      </c>
    </row>
    <row r="51" spans="1:2" x14ac:dyDescent="0.25">
      <c r="A51" t="s">
        <v>62</v>
      </c>
      <c r="B51">
        <v>50</v>
      </c>
    </row>
    <row r="52" spans="1:2" x14ac:dyDescent="0.25">
      <c r="A52" t="s">
        <v>63</v>
      </c>
      <c r="B52">
        <v>51</v>
      </c>
    </row>
    <row r="53" spans="1:2" x14ac:dyDescent="0.25">
      <c r="A53" t="s">
        <v>64</v>
      </c>
      <c r="B53">
        <v>52</v>
      </c>
    </row>
    <row r="54" spans="1:2" x14ac:dyDescent="0.25">
      <c r="A54" t="s">
        <v>65</v>
      </c>
      <c r="B54">
        <v>53</v>
      </c>
    </row>
    <row r="55" spans="1:2" x14ac:dyDescent="0.25">
      <c r="A55" t="s">
        <v>66</v>
      </c>
      <c r="B55">
        <v>54</v>
      </c>
    </row>
    <row r="56" spans="1:2" x14ac:dyDescent="0.25">
      <c r="A56" t="s">
        <v>67</v>
      </c>
      <c r="B56">
        <v>55</v>
      </c>
    </row>
    <row r="57" spans="1:2" x14ac:dyDescent="0.25">
      <c r="A57" t="s">
        <v>68</v>
      </c>
      <c r="B57">
        <v>56</v>
      </c>
    </row>
    <row r="58" spans="1:2" x14ac:dyDescent="0.25">
      <c r="A58" t="s">
        <v>69</v>
      </c>
      <c r="B58">
        <v>57</v>
      </c>
    </row>
    <row r="59" spans="1:2" x14ac:dyDescent="0.25">
      <c r="A59" t="s">
        <v>70</v>
      </c>
      <c r="B59">
        <v>58</v>
      </c>
    </row>
    <row r="60" spans="1:2" x14ac:dyDescent="0.25">
      <c r="A60" t="s">
        <v>71</v>
      </c>
      <c r="B60">
        <v>59</v>
      </c>
    </row>
    <row r="61" spans="1:2" x14ac:dyDescent="0.25">
      <c r="A61" t="s">
        <v>72</v>
      </c>
      <c r="B61">
        <v>60</v>
      </c>
    </row>
    <row r="62" spans="1:2" x14ac:dyDescent="0.25">
      <c r="A62" t="s">
        <v>73</v>
      </c>
      <c r="B62">
        <v>61</v>
      </c>
    </row>
    <row r="63" spans="1:2" x14ac:dyDescent="0.25">
      <c r="A63" t="s">
        <v>74</v>
      </c>
      <c r="B63">
        <v>62</v>
      </c>
    </row>
    <row r="64" spans="1:2" x14ac:dyDescent="0.25">
      <c r="A64" t="s">
        <v>75</v>
      </c>
      <c r="B64">
        <v>63</v>
      </c>
    </row>
    <row r="65" spans="1:2" x14ac:dyDescent="0.25">
      <c r="A65" t="s">
        <v>76</v>
      </c>
      <c r="B65">
        <v>64</v>
      </c>
    </row>
    <row r="66" spans="1:2" x14ac:dyDescent="0.25">
      <c r="A66" t="s">
        <v>77</v>
      </c>
      <c r="B66">
        <v>65</v>
      </c>
    </row>
    <row r="67" spans="1:2" x14ac:dyDescent="0.25">
      <c r="A67" t="s">
        <v>78</v>
      </c>
      <c r="B67">
        <v>66</v>
      </c>
    </row>
    <row r="68" spans="1:2" x14ac:dyDescent="0.25">
      <c r="A68" t="s">
        <v>79</v>
      </c>
      <c r="B68">
        <v>67</v>
      </c>
    </row>
    <row r="69" spans="1:2" x14ac:dyDescent="0.25">
      <c r="A69" t="s">
        <v>80</v>
      </c>
      <c r="B69">
        <v>68</v>
      </c>
    </row>
    <row r="70" spans="1:2" x14ac:dyDescent="0.25">
      <c r="A70" t="s">
        <v>81</v>
      </c>
      <c r="B70">
        <v>69</v>
      </c>
    </row>
    <row r="71" spans="1:2" x14ac:dyDescent="0.25">
      <c r="A71" t="s">
        <v>82</v>
      </c>
      <c r="B71">
        <v>70</v>
      </c>
    </row>
    <row r="72" spans="1:2" x14ac:dyDescent="0.25">
      <c r="A72" t="s">
        <v>83</v>
      </c>
      <c r="B72">
        <v>71</v>
      </c>
    </row>
    <row r="73" spans="1:2" x14ac:dyDescent="0.25">
      <c r="A73" t="s">
        <v>84</v>
      </c>
      <c r="B73">
        <v>72</v>
      </c>
    </row>
    <row r="74" spans="1:2" x14ac:dyDescent="0.25">
      <c r="A74" t="s">
        <v>85</v>
      </c>
      <c r="B74">
        <v>73</v>
      </c>
    </row>
    <row r="75" spans="1:2" x14ac:dyDescent="0.25">
      <c r="A75" t="s">
        <v>86</v>
      </c>
      <c r="B75">
        <v>74</v>
      </c>
    </row>
    <row r="76" spans="1:2" x14ac:dyDescent="0.25">
      <c r="A76" t="s">
        <v>87</v>
      </c>
      <c r="B76">
        <v>75</v>
      </c>
    </row>
    <row r="77" spans="1:2" x14ac:dyDescent="0.25">
      <c r="A77" t="s">
        <v>88</v>
      </c>
      <c r="B77">
        <v>76</v>
      </c>
    </row>
    <row r="78" spans="1:2" x14ac:dyDescent="0.25">
      <c r="A78" t="s">
        <v>89</v>
      </c>
      <c r="B78">
        <v>77</v>
      </c>
    </row>
    <row r="79" spans="1:2" x14ac:dyDescent="0.25">
      <c r="A79" t="s">
        <v>90</v>
      </c>
      <c r="B79">
        <v>78</v>
      </c>
    </row>
    <row r="80" spans="1:2" x14ac:dyDescent="0.25">
      <c r="A80" t="s">
        <v>91</v>
      </c>
      <c r="B80">
        <v>79</v>
      </c>
    </row>
    <row r="81" spans="1:2" x14ac:dyDescent="0.25">
      <c r="A81" t="s">
        <v>96</v>
      </c>
      <c r="B81">
        <v>80</v>
      </c>
    </row>
    <row r="82" spans="1:2" x14ac:dyDescent="0.25">
      <c r="A82" t="s">
        <v>97</v>
      </c>
      <c r="B82">
        <v>81</v>
      </c>
    </row>
    <row r="83" spans="1:2" x14ac:dyDescent="0.25">
      <c r="A83" t="s">
        <v>98</v>
      </c>
      <c r="B83">
        <v>82</v>
      </c>
    </row>
    <row r="84" spans="1:2" x14ac:dyDescent="0.25">
      <c r="A84" t="s">
        <v>99</v>
      </c>
      <c r="B84">
        <v>83</v>
      </c>
    </row>
    <row r="85" spans="1:2" x14ac:dyDescent="0.25">
      <c r="A85" t="s">
        <v>100</v>
      </c>
      <c r="B85">
        <v>84</v>
      </c>
    </row>
    <row r="86" spans="1:2" x14ac:dyDescent="0.25">
      <c r="A86" t="s">
        <v>101</v>
      </c>
      <c r="B86">
        <v>85</v>
      </c>
    </row>
    <row r="87" spans="1:2" x14ac:dyDescent="0.25">
      <c r="A87" t="s">
        <v>102</v>
      </c>
      <c r="B87">
        <v>86</v>
      </c>
    </row>
    <row r="88" spans="1:2" x14ac:dyDescent="0.25">
      <c r="A88" t="s">
        <v>103</v>
      </c>
      <c r="B88">
        <v>87</v>
      </c>
    </row>
    <row r="89" spans="1:2" x14ac:dyDescent="0.25">
      <c r="A89" t="s">
        <v>104</v>
      </c>
      <c r="B89">
        <v>88</v>
      </c>
    </row>
    <row r="90" spans="1:2" x14ac:dyDescent="0.25">
      <c r="A90" t="s">
        <v>105</v>
      </c>
      <c r="B90">
        <v>89</v>
      </c>
    </row>
    <row r="91" spans="1:2" x14ac:dyDescent="0.25">
      <c r="A91" t="s">
        <v>106</v>
      </c>
      <c r="B91">
        <v>90</v>
      </c>
    </row>
    <row r="92" spans="1:2" x14ac:dyDescent="0.25">
      <c r="A92" t="s">
        <v>107</v>
      </c>
      <c r="B92">
        <v>91</v>
      </c>
    </row>
    <row r="93" spans="1:2" x14ac:dyDescent="0.25">
      <c r="A93" t="s">
        <v>108</v>
      </c>
      <c r="B93">
        <v>92</v>
      </c>
    </row>
    <row r="94" spans="1:2" x14ac:dyDescent="0.25">
      <c r="A94" t="s">
        <v>109</v>
      </c>
      <c r="B94">
        <v>93</v>
      </c>
    </row>
    <row r="95" spans="1:2" x14ac:dyDescent="0.25">
      <c r="A95" t="s">
        <v>110</v>
      </c>
      <c r="B95">
        <v>94</v>
      </c>
    </row>
    <row r="96" spans="1:2" x14ac:dyDescent="0.25">
      <c r="A96" t="s">
        <v>111</v>
      </c>
      <c r="B96">
        <v>95</v>
      </c>
    </row>
    <row r="97" spans="1:2" x14ac:dyDescent="0.25">
      <c r="A97" t="s">
        <v>112</v>
      </c>
      <c r="B97">
        <v>96</v>
      </c>
    </row>
    <row r="98" spans="1:2" x14ac:dyDescent="0.25">
      <c r="A98" t="s">
        <v>113</v>
      </c>
      <c r="B98">
        <v>97</v>
      </c>
    </row>
    <row r="99" spans="1:2" x14ac:dyDescent="0.25">
      <c r="A99" t="s">
        <v>114</v>
      </c>
      <c r="B99">
        <v>98</v>
      </c>
    </row>
    <row r="100" spans="1:2" x14ac:dyDescent="0.25">
      <c r="A100" t="s">
        <v>115</v>
      </c>
      <c r="B100">
        <v>99</v>
      </c>
    </row>
    <row r="101" spans="1:2" x14ac:dyDescent="0.25">
      <c r="A101" t="s">
        <v>116</v>
      </c>
      <c r="B101">
        <v>100</v>
      </c>
    </row>
    <row r="102" spans="1:2" x14ac:dyDescent="0.25">
      <c r="A102" t="s">
        <v>117</v>
      </c>
      <c r="B102">
        <v>101</v>
      </c>
    </row>
    <row r="103" spans="1:2" x14ac:dyDescent="0.25">
      <c r="A103" t="s">
        <v>118</v>
      </c>
      <c r="B103">
        <v>102</v>
      </c>
    </row>
    <row r="104" spans="1:2" x14ac:dyDescent="0.25">
      <c r="A104" t="s">
        <v>119</v>
      </c>
      <c r="B104">
        <v>103</v>
      </c>
    </row>
    <row r="105" spans="1:2" x14ac:dyDescent="0.25">
      <c r="A105" t="s">
        <v>120</v>
      </c>
      <c r="B105">
        <v>104</v>
      </c>
    </row>
    <row r="106" spans="1:2" x14ac:dyDescent="0.25">
      <c r="A106" t="s">
        <v>121</v>
      </c>
      <c r="B106">
        <v>105</v>
      </c>
    </row>
    <row r="107" spans="1:2" x14ac:dyDescent="0.25">
      <c r="A107" t="s">
        <v>122</v>
      </c>
      <c r="B107">
        <v>106</v>
      </c>
    </row>
    <row r="108" spans="1:2" x14ac:dyDescent="0.25">
      <c r="A108" t="s">
        <v>123</v>
      </c>
      <c r="B108">
        <v>107</v>
      </c>
    </row>
    <row r="109" spans="1:2" x14ac:dyDescent="0.25">
      <c r="A109" t="s">
        <v>124</v>
      </c>
      <c r="B109">
        <v>108</v>
      </c>
    </row>
    <row r="110" spans="1:2" x14ac:dyDescent="0.25">
      <c r="A110" t="s">
        <v>125</v>
      </c>
      <c r="B110">
        <v>109</v>
      </c>
    </row>
    <row r="111" spans="1:2" x14ac:dyDescent="0.25">
      <c r="A111" t="s">
        <v>126</v>
      </c>
      <c r="B111">
        <v>110</v>
      </c>
    </row>
    <row r="112" spans="1:2" x14ac:dyDescent="0.25">
      <c r="A112" t="s">
        <v>127</v>
      </c>
      <c r="B112">
        <v>111</v>
      </c>
    </row>
    <row r="113" spans="1:2" x14ac:dyDescent="0.25">
      <c r="A113" t="s">
        <v>128</v>
      </c>
      <c r="B113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A05D-5C9B-490A-B60A-1970EB88D71C}">
  <dimension ref="A1:T25"/>
  <sheetViews>
    <sheetView workbookViewId="0">
      <selection activeCell="P26" sqref="P26"/>
    </sheetView>
  </sheetViews>
  <sheetFormatPr defaultRowHeight="15" x14ac:dyDescent="0.25"/>
  <cols>
    <col min="1" max="1" width="11.140625" customWidth="1"/>
    <col min="5" max="5" width="12.5703125" customWidth="1"/>
    <col min="6" max="6" width="12.7109375" customWidth="1"/>
    <col min="9" max="9" width="15.5703125" customWidth="1"/>
    <col min="12" max="12" width="30" customWidth="1"/>
    <col min="14" max="14" width="20.28515625" customWidth="1"/>
    <col min="16" max="16" width="15" bestFit="1" customWidth="1"/>
    <col min="18" max="18" width="19.28515625" bestFit="1" customWidth="1"/>
  </cols>
  <sheetData>
    <row r="1" spans="1:20" x14ac:dyDescent="0.25">
      <c r="A1" t="s">
        <v>147</v>
      </c>
      <c r="B1" t="s">
        <v>148</v>
      </c>
      <c r="C1" t="s">
        <v>192</v>
      </c>
      <c r="E1" t="s">
        <v>149</v>
      </c>
      <c r="F1" t="s">
        <v>150</v>
      </c>
      <c r="H1" t="s">
        <v>249</v>
      </c>
      <c r="K1" t="s">
        <v>241</v>
      </c>
    </row>
    <row r="2" spans="1:20" x14ac:dyDescent="0.25">
      <c r="A2" s="1" t="s">
        <v>151</v>
      </c>
      <c r="B2" s="1" t="s">
        <v>159</v>
      </c>
      <c r="C2" s="1" t="s">
        <v>161</v>
      </c>
      <c r="E2" s="1" t="s">
        <v>175</v>
      </c>
      <c r="F2" s="1" t="s">
        <v>187</v>
      </c>
      <c r="H2" t="s">
        <v>240</v>
      </c>
      <c r="I2" t="s">
        <v>239</v>
      </c>
      <c r="K2" t="s">
        <v>240</v>
      </c>
      <c r="L2" t="s">
        <v>250</v>
      </c>
    </row>
    <row r="3" spans="1:20" x14ac:dyDescent="0.25">
      <c r="A3" s="1" t="s">
        <v>152</v>
      </c>
      <c r="B3" s="1" t="s">
        <v>160</v>
      </c>
      <c r="C3" s="1" t="s">
        <v>193</v>
      </c>
      <c r="E3" s="1" t="s">
        <v>176</v>
      </c>
      <c r="F3" s="1" t="s">
        <v>188</v>
      </c>
      <c r="H3" t="s">
        <v>209</v>
      </c>
      <c r="I3" t="s">
        <v>224</v>
      </c>
      <c r="K3" t="s">
        <v>168</v>
      </c>
      <c r="L3" t="s">
        <v>244</v>
      </c>
    </row>
    <row r="4" spans="1:20" ht="30" x14ac:dyDescent="0.25">
      <c r="A4" s="1" t="s">
        <v>153</v>
      </c>
      <c r="B4" s="1" t="s">
        <v>161</v>
      </c>
      <c r="C4" s="1" t="s">
        <v>194</v>
      </c>
      <c r="E4" s="1" t="s">
        <v>177</v>
      </c>
      <c r="F4" s="1" t="s">
        <v>189</v>
      </c>
      <c r="H4" t="s">
        <v>210</v>
      </c>
      <c r="I4" t="s">
        <v>225</v>
      </c>
      <c r="K4" t="s">
        <v>169</v>
      </c>
      <c r="L4" s="2" t="s">
        <v>248</v>
      </c>
    </row>
    <row r="5" spans="1:20" x14ac:dyDescent="0.25">
      <c r="A5" s="1" t="s">
        <v>154</v>
      </c>
      <c r="B5" s="1" t="s">
        <v>162</v>
      </c>
      <c r="C5" s="1" t="s">
        <v>195</v>
      </c>
      <c r="E5" s="1" t="s">
        <v>178</v>
      </c>
      <c r="F5" s="1" t="s">
        <v>190</v>
      </c>
      <c r="H5" t="s">
        <v>211</v>
      </c>
      <c r="I5" t="s">
        <v>226</v>
      </c>
      <c r="K5" t="s">
        <v>242</v>
      </c>
      <c r="L5" t="s">
        <v>245</v>
      </c>
    </row>
    <row r="6" spans="1:20" x14ac:dyDescent="0.25">
      <c r="A6" s="1" t="s">
        <v>155</v>
      </c>
      <c r="B6" s="1" t="s">
        <v>163</v>
      </c>
      <c r="C6" s="1" t="s">
        <v>196</v>
      </c>
      <c r="E6" s="1" t="s">
        <v>179</v>
      </c>
      <c r="F6" s="1" t="s">
        <v>191</v>
      </c>
      <c r="H6" t="s">
        <v>212</v>
      </c>
      <c r="I6" t="s">
        <v>227</v>
      </c>
      <c r="K6" t="s">
        <v>243</v>
      </c>
      <c r="L6" t="s">
        <v>246</v>
      </c>
    </row>
    <row r="7" spans="1:20" x14ac:dyDescent="0.25">
      <c r="A7" s="1" t="s">
        <v>156</v>
      </c>
      <c r="B7" s="1" t="s">
        <v>164</v>
      </c>
      <c r="C7" s="1" t="s">
        <v>197</v>
      </c>
      <c r="E7" s="1" t="s">
        <v>174</v>
      </c>
      <c r="F7" s="1" t="s">
        <v>186</v>
      </c>
      <c r="H7" t="s">
        <v>213</v>
      </c>
      <c r="I7" t="s">
        <v>228</v>
      </c>
      <c r="K7" t="s">
        <v>171</v>
      </c>
      <c r="L7" t="s">
        <v>247</v>
      </c>
    </row>
    <row r="8" spans="1:20" x14ac:dyDescent="0.25">
      <c r="A8" s="1" t="s">
        <v>157</v>
      </c>
      <c r="B8" s="1" t="s">
        <v>165</v>
      </c>
      <c r="C8" s="1" t="s">
        <v>198</v>
      </c>
      <c r="E8" s="1" t="s">
        <v>167</v>
      </c>
      <c r="F8" s="1" t="s">
        <v>180</v>
      </c>
      <c r="H8" t="s">
        <v>214</v>
      </c>
      <c r="I8" t="s">
        <v>229</v>
      </c>
    </row>
    <row r="9" spans="1:20" x14ac:dyDescent="0.25">
      <c r="A9" s="1" t="s">
        <v>158</v>
      </c>
      <c r="B9" s="1" t="s">
        <v>166</v>
      </c>
      <c r="C9" s="1" t="s">
        <v>199</v>
      </c>
      <c r="E9" s="1" t="s">
        <v>168</v>
      </c>
      <c r="F9" s="1" t="s">
        <v>181</v>
      </c>
      <c r="H9" t="s">
        <v>215</v>
      </c>
      <c r="I9" t="s">
        <v>230</v>
      </c>
    </row>
    <row r="10" spans="1:20" x14ac:dyDescent="0.25">
      <c r="E10" s="1" t="s">
        <v>169</v>
      </c>
      <c r="F10" s="1" t="s">
        <v>182</v>
      </c>
      <c r="H10" t="s">
        <v>216</v>
      </c>
      <c r="I10" t="s">
        <v>231</v>
      </c>
    </row>
    <row r="11" spans="1:20" x14ac:dyDescent="0.25">
      <c r="E11" s="1" t="s">
        <v>170</v>
      </c>
      <c r="F11" s="1" t="s">
        <v>183</v>
      </c>
      <c r="H11" t="s">
        <v>217</v>
      </c>
      <c r="I11" t="s">
        <v>232</v>
      </c>
    </row>
    <row r="12" spans="1:20" x14ac:dyDescent="0.25">
      <c r="E12" s="1" t="s">
        <v>171</v>
      </c>
      <c r="F12" s="1" t="s">
        <v>184</v>
      </c>
      <c r="H12" t="s">
        <v>218</v>
      </c>
      <c r="I12" t="s">
        <v>233</v>
      </c>
      <c r="N12" t="s">
        <v>323</v>
      </c>
      <c r="O12" t="s">
        <v>324</v>
      </c>
      <c r="P12" t="s">
        <v>325</v>
      </c>
    </row>
    <row r="13" spans="1:20" x14ac:dyDescent="0.25">
      <c r="E13" s="1" t="s">
        <v>172</v>
      </c>
      <c r="F13" s="1" t="s">
        <v>185</v>
      </c>
      <c r="H13" t="s">
        <v>219</v>
      </c>
      <c r="I13" t="s">
        <v>234</v>
      </c>
      <c r="N13" s="3" t="s">
        <v>129</v>
      </c>
      <c r="O13" s="4" t="s">
        <v>294</v>
      </c>
      <c r="P13" s="4" t="s">
        <v>300</v>
      </c>
      <c r="R13" s="5" t="s">
        <v>133</v>
      </c>
      <c r="S13" s="5" t="s">
        <v>294</v>
      </c>
      <c r="T13" s="5" t="s">
        <v>295</v>
      </c>
    </row>
    <row r="14" spans="1:20" x14ac:dyDescent="0.25">
      <c r="E14" s="1" t="s">
        <v>173</v>
      </c>
      <c r="F14" s="1"/>
      <c r="H14" t="s">
        <v>220</v>
      </c>
      <c r="I14" t="s">
        <v>235</v>
      </c>
      <c r="N14" s="3" t="s">
        <v>130</v>
      </c>
      <c r="O14" s="4" t="s">
        <v>294</v>
      </c>
      <c r="P14" s="6" t="s">
        <v>317</v>
      </c>
      <c r="R14" s="5" t="s">
        <v>133</v>
      </c>
      <c r="S14" s="5" t="s">
        <v>294</v>
      </c>
      <c r="T14" s="5" t="s">
        <v>295</v>
      </c>
    </row>
    <row r="15" spans="1:20" x14ac:dyDescent="0.25">
      <c r="E15" s="1"/>
      <c r="F15" s="1"/>
      <c r="H15" t="s">
        <v>221</v>
      </c>
      <c r="I15" t="s">
        <v>236</v>
      </c>
      <c r="N15" s="3" t="s">
        <v>131</v>
      </c>
      <c r="R15" s="4" t="s">
        <v>133</v>
      </c>
      <c r="S15" s="4" t="s">
        <v>294</v>
      </c>
      <c r="T15" s="4" t="s">
        <v>295</v>
      </c>
    </row>
    <row r="16" spans="1:20" x14ac:dyDescent="0.25">
      <c r="E16" s="1"/>
      <c r="F16" s="1"/>
      <c r="H16" t="s">
        <v>222</v>
      </c>
      <c r="I16" t="s">
        <v>237</v>
      </c>
      <c r="N16" s="3" t="s">
        <v>133</v>
      </c>
      <c r="O16" s="4" t="s">
        <v>294</v>
      </c>
      <c r="P16" s="7" t="s">
        <v>295</v>
      </c>
      <c r="R16" s="5" t="s">
        <v>133</v>
      </c>
      <c r="S16" s="5" t="s">
        <v>294</v>
      </c>
      <c r="T16" s="5" t="s">
        <v>295</v>
      </c>
    </row>
    <row r="17" spans="5:20" x14ac:dyDescent="0.25">
      <c r="E17" s="1"/>
      <c r="F17" s="1"/>
      <c r="H17" t="s">
        <v>223</v>
      </c>
      <c r="I17" t="s">
        <v>238</v>
      </c>
      <c r="N17" s="3" t="s">
        <v>134</v>
      </c>
      <c r="O17" s="4" t="s">
        <v>294</v>
      </c>
      <c r="P17" t="str">
        <f t="shared" ref="P15:P22" si="0">VLOOKUP(N17,$R$13:$T$23,3,FALSE)</f>
        <v>490-5768-1-ND</v>
      </c>
      <c r="R17" s="4" t="s">
        <v>135</v>
      </c>
      <c r="S17" s="4" t="s">
        <v>294</v>
      </c>
      <c r="T17" s="4" t="s">
        <v>298</v>
      </c>
    </row>
    <row r="18" spans="5:20" x14ac:dyDescent="0.25">
      <c r="E18" s="1"/>
      <c r="F18" s="1"/>
      <c r="N18" s="3" t="s">
        <v>137</v>
      </c>
      <c r="O18" s="4" t="s">
        <v>294</v>
      </c>
      <c r="P18" s="6" t="s">
        <v>318</v>
      </c>
      <c r="Q18" s="7"/>
      <c r="R18" s="4" t="s">
        <v>135</v>
      </c>
      <c r="S18" s="4" t="s">
        <v>294</v>
      </c>
      <c r="T18" s="4" t="s">
        <v>298</v>
      </c>
    </row>
    <row r="19" spans="5:20" x14ac:dyDescent="0.25">
      <c r="E19" s="1"/>
      <c r="F19" s="1"/>
      <c r="N19" s="3" t="s">
        <v>275</v>
      </c>
      <c r="O19" s="4" t="s">
        <v>294</v>
      </c>
      <c r="P19" s="6" t="s">
        <v>319</v>
      </c>
      <c r="R19" s="4" t="s">
        <v>129</v>
      </c>
      <c r="S19" s="4" t="s">
        <v>294</v>
      </c>
      <c r="T19" s="4" t="s">
        <v>300</v>
      </c>
    </row>
    <row r="20" spans="5:20" x14ac:dyDescent="0.25">
      <c r="E20" s="1"/>
      <c r="F20" s="1"/>
      <c r="N20" s="3" t="s">
        <v>139</v>
      </c>
      <c r="O20" s="4" t="s">
        <v>294</v>
      </c>
      <c r="P20" s="6" t="s">
        <v>320</v>
      </c>
      <c r="R20" s="5" t="s">
        <v>134</v>
      </c>
      <c r="S20" s="5" t="s">
        <v>294</v>
      </c>
      <c r="T20" s="5" t="s">
        <v>301</v>
      </c>
    </row>
    <row r="21" spans="5:20" x14ac:dyDescent="0.25">
      <c r="N21" s="3" t="s">
        <v>132</v>
      </c>
      <c r="O21" s="4" t="s">
        <v>294</v>
      </c>
      <c r="P21" s="6" t="s">
        <v>321</v>
      </c>
      <c r="R21" s="4" t="s">
        <v>134</v>
      </c>
      <c r="S21" s="4" t="s">
        <v>294</v>
      </c>
      <c r="T21" s="4" t="s">
        <v>301</v>
      </c>
    </row>
    <row r="22" spans="5:20" x14ac:dyDescent="0.25">
      <c r="N22" s="3" t="s">
        <v>136</v>
      </c>
      <c r="O22" s="4" t="s">
        <v>294</v>
      </c>
      <c r="P22" s="6" t="s">
        <v>322</v>
      </c>
      <c r="R22" s="5" t="s">
        <v>133</v>
      </c>
      <c r="S22" s="5" t="s">
        <v>294</v>
      </c>
      <c r="T22" s="5" t="s">
        <v>295</v>
      </c>
    </row>
    <row r="23" spans="5:20" x14ac:dyDescent="0.25">
      <c r="N23" s="3" t="s">
        <v>135</v>
      </c>
      <c r="O23" s="4"/>
      <c r="P23" s="6" t="s">
        <v>298</v>
      </c>
      <c r="R23" s="4" t="s">
        <v>129</v>
      </c>
      <c r="S23" s="4" t="s">
        <v>294</v>
      </c>
      <c r="T23" s="4" t="s">
        <v>300</v>
      </c>
    </row>
    <row r="24" spans="5:20" x14ac:dyDescent="0.25">
      <c r="N24" s="3" t="s">
        <v>138</v>
      </c>
      <c r="O24" s="4"/>
      <c r="P24" s="6" t="s">
        <v>319</v>
      </c>
    </row>
    <row r="25" spans="5:20" x14ac:dyDescent="0.25">
      <c r="N25" s="3" t="s">
        <v>139</v>
      </c>
      <c r="O25" s="4"/>
      <c r="P25" s="6" t="s">
        <v>320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8E96-E150-4A48-A854-37F7B82AFA4B}">
  <dimension ref="E10:Q176"/>
  <sheetViews>
    <sheetView tabSelected="1" topLeftCell="D158" workbookViewId="0">
      <selection activeCell="Q91" sqref="Q91:Q176"/>
    </sheetView>
  </sheetViews>
  <sheetFormatPr defaultRowHeight="15" x14ac:dyDescent="0.25"/>
  <cols>
    <col min="5" max="5" width="12.7109375" customWidth="1"/>
    <col min="6" max="6" width="11.85546875" customWidth="1"/>
    <col min="8" max="8" width="51.42578125" customWidth="1"/>
    <col min="9" max="9" width="11.42578125" customWidth="1"/>
    <col min="11" max="11" width="20.7109375" bestFit="1" customWidth="1"/>
    <col min="12" max="12" width="15.28515625" customWidth="1"/>
  </cols>
  <sheetData>
    <row r="10" spans="5:12" x14ac:dyDescent="0.25">
      <c r="E10" t="s">
        <v>9</v>
      </c>
      <c r="F10" t="s">
        <v>429</v>
      </c>
      <c r="G10" t="s">
        <v>430</v>
      </c>
      <c r="H10" t="s">
        <v>372</v>
      </c>
      <c r="I10" t="s">
        <v>360</v>
      </c>
      <c r="K10" t="s">
        <v>355</v>
      </c>
      <c r="L10" t="s">
        <v>373</v>
      </c>
    </row>
    <row r="11" spans="5:12" x14ac:dyDescent="0.25">
      <c r="E11" t="s">
        <v>10</v>
      </c>
      <c r="F11" t="s">
        <v>429</v>
      </c>
      <c r="G11" t="s">
        <v>430</v>
      </c>
      <c r="H11" t="s">
        <v>372</v>
      </c>
      <c r="I11" t="s">
        <v>360</v>
      </c>
      <c r="K11" t="s">
        <v>355</v>
      </c>
      <c r="L11" t="s">
        <v>373</v>
      </c>
    </row>
    <row r="12" spans="5:12" x14ac:dyDescent="0.25">
      <c r="E12" t="s">
        <v>18</v>
      </c>
      <c r="F12" t="s">
        <v>431</v>
      </c>
      <c r="G12" t="s">
        <v>430</v>
      </c>
      <c r="H12" t="s">
        <v>359</v>
      </c>
      <c r="I12" t="s">
        <v>360</v>
      </c>
      <c r="K12" t="s">
        <v>355</v>
      </c>
      <c r="L12" t="s">
        <v>362</v>
      </c>
    </row>
    <row r="13" spans="5:12" x14ac:dyDescent="0.25">
      <c r="E13" t="s">
        <v>15</v>
      </c>
      <c r="F13" t="s">
        <v>432</v>
      </c>
      <c r="G13" t="s">
        <v>430</v>
      </c>
      <c r="H13" t="s">
        <v>361</v>
      </c>
      <c r="I13" t="s">
        <v>360</v>
      </c>
      <c r="K13" t="s">
        <v>355</v>
      </c>
      <c r="L13" t="s">
        <v>433</v>
      </c>
    </row>
    <row r="14" spans="5:12" x14ac:dyDescent="0.25">
      <c r="E14" t="s">
        <v>19</v>
      </c>
      <c r="F14" t="s">
        <v>431</v>
      </c>
      <c r="G14" t="s">
        <v>430</v>
      </c>
      <c r="H14" t="s">
        <v>359</v>
      </c>
      <c r="I14" t="s">
        <v>360</v>
      </c>
      <c r="K14" t="s">
        <v>355</v>
      </c>
      <c r="L14" t="s">
        <v>362</v>
      </c>
    </row>
    <row r="15" spans="5:12" x14ac:dyDescent="0.25">
      <c r="E15" t="s">
        <v>20</v>
      </c>
      <c r="F15" t="s">
        <v>431</v>
      </c>
      <c r="G15" t="s">
        <v>430</v>
      </c>
      <c r="H15" t="s">
        <v>359</v>
      </c>
      <c r="I15" t="s">
        <v>360</v>
      </c>
      <c r="K15" t="s">
        <v>355</v>
      </c>
      <c r="L15" t="s">
        <v>362</v>
      </c>
    </row>
    <row r="16" spans="5:12" x14ac:dyDescent="0.25">
      <c r="E16" t="s">
        <v>21</v>
      </c>
      <c r="F16" t="s">
        <v>431</v>
      </c>
      <c r="G16" t="s">
        <v>430</v>
      </c>
      <c r="H16" t="s">
        <v>359</v>
      </c>
      <c r="I16" t="s">
        <v>360</v>
      </c>
      <c r="K16" t="s">
        <v>355</v>
      </c>
      <c r="L16" t="s">
        <v>362</v>
      </c>
    </row>
    <row r="17" spans="5:17" x14ac:dyDescent="0.25">
      <c r="E17" t="s">
        <v>16</v>
      </c>
      <c r="F17" t="s">
        <v>432</v>
      </c>
      <c r="G17" t="s">
        <v>430</v>
      </c>
      <c r="H17" t="s">
        <v>361</v>
      </c>
      <c r="I17" t="s">
        <v>360</v>
      </c>
      <c r="K17" t="s">
        <v>355</v>
      </c>
      <c r="L17" t="s">
        <v>433</v>
      </c>
    </row>
    <row r="18" spans="5:17" x14ac:dyDescent="0.25">
      <c r="E18" t="s">
        <v>22</v>
      </c>
      <c r="F18" t="s">
        <v>431</v>
      </c>
      <c r="G18" t="s">
        <v>430</v>
      </c>
      <c r="H18" t="s">
        <v>359</v>
      </c>
      <c r="I18" t="s">
        <v>360</v>
      </c>
      <c r="K18" t="s">
        <v>355</v>
      </c>
      <c r="L18" t="s">
        <v>362</v>
      </c>
    </row>
    <row r="19" spans="5:17" x14ac:dyDescent="0.25">
      <c r="E19" t="s">
        <v>17</v>
      </c>
      <c r="F19" t="s">
        <v>432</v>
      </c>
      <c r="G19" t="s">
        <v>430</v>
      </c>
      <c r="H19" t="s">
        <v>361</v>
      </c>
      <c r="I19" t="s">
        <v>360</v>
      </c>
      <c r="K19" t="s">
        <v>355</v>
      </c>
      <c r="L19" t="s">
        <v>433</v>
      </c>
    </row>
    <row r="20" spans="5:17" x14ac:dyDescent="0.25">
      <c r="E20" t="s">
        <v>11</v>
      </c>
      <c r="F20" t="s">
        <v>429</v>
      </c>
      <c r="G20" t="s">
        <v>430</v>
      </c>
      <c r="H20" t="s">
        <v>372</v>
      </c>
      <c r="I20" t="s">
        <v>360</v>
      </c>
      <c r="K20" t="s">
        <v>355</v>
      </c>
      <c r="L20" t="s">
        <v>373</v>
      </c>
    </row>
    <row r="21" spans="5:17" x14ac:dyDescent="0.25">
      <c r="E21" t="s">
        <v>12</v>
      </c>
      <c r="F21" t="s">
        <v>429</v>
      </c>
      <c r="G21" t="s">
        <v>430</v>
      </c>
      <c r="H21" t="s">
        <v>372</v>
      </c>
      <c r="I21" t="s">
        <v>360</v>
      </c>
      <c r="K21" t="s">
        <v>355</v>
      </c>
      <c r="L21" t="s">
        <v>373</v>
      </c>
    </row>
    <row r="22" spans="5:17" x14ac:dyDescent="0.25">
      <c r="E22" t="s">
        <v>13</v>
      </c>
      <c r="F22" t="s">
        <v>429</v>
      </c>
      <c r="G22" t="s">
        <v>430</v>
      </c>
      <c r="H22" t="s">
        <v>372</v>
      </c>
      <c r="I22" t="s">
        <v>360</v>
      </c>
      <c r="K22" t="s">
        <v>355</v>
      </c>
      <c r="L22" t="s">
        <v>373</v>
      </c>
    </row>
    <row r="23" spans="5:17" x14ac:dyDescent="0.25">
      <c r="E23" t="s">
        <v>14</v>
      </c>
      <c r="F23" t="s">
        <v>429</v>
      </c>
      <c r="G23" t="s">
        <v>430</v>
      </c>
      <c r="H23" t="s">
        <v>372</v>
      </c>
      <c r="I23" t="s">
        <v>360</v>
      </c>
      <c r="K23" t="s">
        <v>355</v>
      </c>
      <c r="L23" t="s">
        <v>373</v>
      </c>
    </row>
    <row r="30" spans="5:17" x14ac:dyDescent="0.25">
      <c r="E30" t="s">
        <v>443</v>
      </c>
      <c r="F30" t="s">
        <v>253</v>
      </c>
      <c r="G30" t="s">
        <v>447</v>
      </c>
      <c r="H30" t="s">
        <v>271</v>
      </c>
      <c r="I30" t="s">
        <v>444</v>
      </c>
      <c r="J30" t="s">
        <v>446</v>
      </c>
      <c r="K30" t="s">
        <v>445</v>
      </c>
      <c r="L30" t="s">
        <v>448</v>
      </c>
    </row>
    <row r="31" spans="5:17" x14ac:dyDescent="0.25">
      <c r="E31" t="s">
        <v>27</v>
      </c>
      <c r="F31" t="s">
        <v>435</v>
      </c>
      <c r="G31" t="s">
        <v>430</v>
      </c>
      <c r="H31" t="s">
        <v>353</v>
      </c>
      <c r="I31" t="s">
        <v>354</v>
      </c>
      <c r="K31" t="s">
        <v>355</v>
      </c>
      <c r="L31" t="s">
        <v>356</v>
      </c>
      <c r="P31" t="s">
        <v>127</v>
      </c>
      <c r="Q31" t="str">
        <f>VLOOKUP(P31,Table9[],8,FALSE)</f>
        <v>gen_C_ceramic_68p_100V_X7R_0603</v>
      </c>
    </row>
    <row r="32" spans="5:17" x14ac:dyDescent="0.25">
      <c r="E32" t="s">
        <v>28</v>
      </c>
      <c r="F32" t="s">
        <v>435</v>
      </c>
      <c r="G32" t="s">
        <v>430</v>
      </c>
      <c r="H32" t="s">
        <v>353</v>
      </c>
      <c r="I32" t="s">
        <v>354</v>
      </c>
      <c r="K32" t="s">
        <v>355</v>
      </c>
      <c r="L32" t="s">
        <v>356</v>
      </c>
      <c r="P32" t="s">
        <v>128</v>
      </c>
      <c r="Q32" t="str">
        <f>VLOOKUP(P32,Table9[],8,FALSE)</f>
        <v>gen_C_ceramic_68p_100V_X7R_0603</v>
      </c>
    </row>
    <row r="33" spans="5:17" x14ac:dyDescent="0.25">
      <c r="E33" t="s">
        <v>29</v>
      </c>
      <c r="F33" t="s">
        <v>435</v>
      </c>
      <c r="G33" t="s">
        <v>430</v>
      </c>
      <c r="H33" t="s">
        <v>353</v>
      </c>
      <c r="I33" t="s">
        <v>354</v>
      </c>
      <c r="K33" t="s">
        <v>355</v>
      </c>
      <c r="L33" t="s">
        <v>356</v>
      </c>
      <c r="P33" t="s">
        <v>121</v>
      </c>
      <c r="Q33" t="str">
        <f>VLOOKUP(P33,Table9[],8,FALSE)</f>
        <v>gen_C_ceramic_18p_50V_C0G_0402</v>
      </c>
    </row>
    <row r="34" spans="5:17" x14ac:dyDescent="0.25">
      <c r="E34" t="s">
        <v>30</v>
      </c>
      <c r="F34" t="s">
        <v>435</v>
      </c>
      <c r="G34" t="s">
        <v>430</v>
      </c>
      <c r="H34" t="s">
        <v>353</v>
      </c>
      <c r="I34" t="s">
        <v>354</v>
      </c>
      <c r="K34" t="s">
        <v>355</v>
      </c>
      <c r="L34" t="s">
        <v>356</v>
      </c>
      <c r="P34" t="s">
        <v>122</v>
      </c>
      <c r="Q34" t="str">
        <f>VLOOKUP(P34,Table9[],8,FALSE)</f>
        <v>gen_C_ceramic_18p_50V_C0G_0402</v>
      </c>
    </row>
    <row r="35" spans="5:17" x14ac:dyDescent="0.25">
      <c r="E35" t="s">
        <v>31</v>
      </c>
      <c r="F35" t="s">
        <v>435</v>
      </c>
      <c r="G35" t="s">
        <v>430</v>
      </c>
      <c r="H35" t="s">
        <v>353</v>
      </c>
      <c r="I35" t="s">
        <v>354</v>
      </c>
      <c r="K35" t="s">
        <v>355</v>
      </c>
      <c r="L35" t="s">
        <v>356</v>
      </c>
      <c r="P35" t="s">
        <v>123</v>
      </c>
      <c r="Q35" t="str">
        <f>VLOOKUP(P35,Table9[],8,FALSE)</f>
        <v>gen_C_ceramic_18p_50V_C0G_0402</v>
      </c>
    </row>
    <row r="36" spans="5:17" x14ac:dyDescent="0.25">
      <c r="E36" t="s">
        <v>32</v>
      </c>
      <c r="F36" t="s">
        <v>435</v>
      </c>
      <c r="G36" t="s">
        <v>430</v>
      </c>
      <c r="H36" t="s">
        <v>353</v>
      </c>
      <c r="I36" t="s">
        <v>354</v>
      </c>
      <c r="K36" t="s">
        <v>355</v>
      </c>
      <c r="L36" t="s">
        <v>356</v>
      </c>
      <c r="P36" t="s">
        <v>124</v>
      </c>
      <c r="Q36" t="str">
        <f>VLOOKUP(P36,Table9[],8,FALSE)</f>
        <v>gen_C_ceramic_18p_50V_C0G_0402</v>
      </c>
    </row>
    <row r="37" spans="5:17" x14ac:dyDescent="0.25">
      <c r="E37" t="s">
        <v>33</v>
      </c>
      <c r="F37" t="s">
        <v>435</v>
      </c>
      <c r="G37" t="s">
        <v>430</v>
      </c>
      <c r="H37" t="s">
        <v>353</v>
      </c>
      <c r="I37" t="s">
        <v>354</v>
      </c>
      <c r="K37" t="s">
        <v>355</v>
      </c>
      <c r="L37" t="s">
        <v>356</v>
      </c>
      <c r="P37" t="s">
        <v>437</v>
      </c>
      <c r="Q37" t="str">
        <f>VLOOKUP(P37,Table9[],8,FALSE)</f>
        <v>gen_R_0R_0402</v>
      </c>
    </row>
    <row r="38" spans="5:17" x14ac:dyDescent="0.25">
      <c r="E38" t="s">
        <v>34</v>
      </c>
      <c r="F38" t="s">
        <v>435</v>
      </c>
      <c r="G38" t="s">
        <v>430</v>
      </c>
      <c r="H38" t="s">
        <v>353</v>
      </c>
      <c r="I38" t="s">
        <v>354</v>
      </c>
      <c r="K38" t="s">
        <v>355</v>
      </c>
      <c r="L38" t="s">
        <v>356</v>
      </c>
      <c r="P38" t="s">
        <v>96</v>
      </c>
      <c r="Q38" t="str">
        <f>VLOOKUP(P38,Table9[],8,FALSE)</f>
        <v>gen_C_ceramic_100n_50V_X7R_0402</v>
      </c>
    </row>
    <row r="39" spans="5:17" x14ac:dyDescent="0.25">
      <c r="E39" t="s">
        <v>35</v>
      </c>
      <c r="F39" t="s">
        <v>435</v>
      </c>
      <c r="G39" t="s">
        <v>430</v>
      </c>
      <c r="H39" t="s">
        <v>353</v>
      </c>
      <c r="I39" t="s">
        <v>354</v>
      </c>
      <c r="K39" t="s">
        <v>355</v>
      </c>
      <c r="L39" t="s">
        <v>356</v>
      </c>
      <c r="P39" t="s">
        <v>97</v>
      </c>
      <c r="Q39" t="str">
        <f>VLOOKUP(P39,Table9[],8,FALSE)</f>
        <v>gen_C_ceramic_100n_50V_X7R_0402</v>
      </c>
    </row>
    <row r="40" spans="5:17" x14ac:dyDescent="0.25">
      <c r="E40" t="s">
        <v>36</v>
      </c>
      <c r="F40" t="s">
        <v>435</v>
      </c>
      <c r="G40" t="s">
        <v>430</v>
      </c>
      <c r="H40" t="s">
        <v>353</v>
      </c>
      <c r="I40" t="s">
        <v>354</v>
      </c>
      <c r="K40" t="s">
        <v>355</v>
      </c>
      <c r="L40" t="s">
        <v>356</v>
      </c>
      <c r="P40" t="s">
        <v>98</v>
      </c>
      <c r="Q40" t="str">
        <f>VLOOKUP(P40,Table9[],8,FALSE)</f>
        <v>gen_C_ceramic_100n_50V_X7R_0402</v>
      </c>
    </row>
    <row r="41" spans="5:17" x14ac:dyDescent="0.25">
      <c r="E41" t="s">
        <v>37</v>
      </c>
      <c r="F41" t="s">
        <v>435</v>
      </c>
      <c r="G41" t="s">
        <v>430</v>
      </c>
      <c r="H41" t="s">
        <v>353</v>
      </c>
      <c r="I41" t="s">
        <v>354</v>
      </c>
      <c r="K41" t="s">
        <v>355</v>
      </c>
      <c r="L41" t="s">
        <v>356</v>
      </c>
      <c r="P41" t="s">
        <v>99</v>
      </c>
      <c r="Q41" t="str">
        <f>VLOOKUP(P41,Table9[],8,FALSE)</f>
        <v>gen_C_ceramic_100n_50V_X7R_0402</v>
      </c>
    </row>
    <row r="42" spans="5:17" x14ac:dyDescent="0.25">
      <c r="E42" t="s">
        <v>96</v>
      </c>
      <c r="F42" t="s">
        <v>438</v>
      </c>
      <c r="G42" t="s">
        <v>430</v>
      </c>
      <c r="H42" t="s">
        <v>378</v>
      </c>
      <c r="I42" t="s">
        <v>368</v>
      </c>
      <c r="K42" t="s">
        <v>355</v>
      </c>
      <c r="L42" t="s">
        <v>379</v>
      </c>
      <c r="P42" t="s">
        <v>100</v>
      </c>
      <c r="Q42" t="str">
        <f>VLOOKUP(P42,Table9[],8,FALSE)</f>
        <v>gen_C_ceramic_100n_50V_X7R_0402</v>
      </c>
    </row>
    <row r="43" spans="5:17" x14ac:dyDescent="0.25">
      <c r="E43" t="s">
        <v>97</v>
      </c>
      <c r="F43" t="s">
        <v>438</v>
      </c>
      <c r="G43" t="s">
        <v>430</v>
      </c>
      <c r="H43" t="s">
        <v>378</v>
      </c>
      <c r="I43" t="s">
        <v>368</v>
      </c>
      <c r="K43" t="s">
        <v>355</v>
      </c>
      <c r="L43" t="s">
        <v>379</v>
      </c>
      <c r="P43" t="s">
        <v>101</v>
      </c>
      <c r="Q43" t="str">
        <f>VLOOKUP(P43,Table9[],8,FALSE)</f>
        <v>gen_C_ceramic_100n_50V_X7R_0402</v>
      </c>
    </row>
    <row r="44" spans="5:17" x14ac:dyDescent="0.25">
      <c r="E44" t="s">
        <v>98</v>
      </c>
      <c r="F44" t="s">
        <v>438</v>
      </c>
      <c r="G44" t="s">
        <v>430</v>
      </c>
      <c r="H44" t="s">
        <v>378</v>
      </c>
      <c r="I44" t="s">
        <v>368</v>
      </c>
      <c r="K44" t="s">
        <v>355</v>
      </c>
      <c r="L44" t="s">
        <v>379</v>
      </c>
      <c r="P44" t="s">
        <v>125</v>
      </c>
      <c r="Q44" t="str">
        <f>VLOOKUP(P44,Table9[],8,FALSE)</f>
        <v>gen_C_ceramic_18p_50V_C0G_0402</v>
      </c>
    </row>
    <row r="45" spans="5:17" x14ac:dyDescent="0.25">
      <c r="E45" t="s">
        <v>99</v>
      </c>
      <c r="F45" t="s">
        <v>438</v>
      </c>
      <c r="G45" t="s">
        <v>430</v>
      </c>
      <c r="H45" t="s">
        <v>378</v>
      </c>
      <c r="I45" t="s">
        <v>368</v>
      </c>
      <c r="K45" t="s">
        <v>355</v>
      </c>
      <c r="L45" t="s">
        <v>379</v>
      </c>
      <c r="P45" t="s">
        <v>126</v>
      </c>
      <c r="Q45" t="str">
        <f>VLOOKUP(P45,Table9[],8,FALSE)</f>
        <v>gen_C_ceramic_18p_50V_C0G_0402</v>
      </c>
    </row>
    <row r="46" spans="5:17" x14ac:dyDescent="0.25">
      <c r="E46" t="s">
        <v>100</v>
      </c>
      <c r="F46" t="s">
        <v>438</v>
      </c>
      <c r="G46" t="s">
        <v>430</v>
      </c>
      <c r="H46" t="s">
        <v>378</v>
      </c>
      <c r="I46" t="s">
        <v>368</v>
      </c>
      <c r="K46" t="s">
        <v>355</v>
      </c>
      <c r="L46" t="s">
        <v>379</v>
      </c>
      <c r="P46" t="s">
        <v>103</v>
      </c>
      <c r="Q46" t="str">
        <f>VLOOKUP(P46,Table9[],8,FALSE)</f>
        <v>gen_C_ceramic_100n_50V_X7R_0402</v>
      </c>
    </row>
    <row r="47" spans="5:17" x14ac:dyDescent="0.25">
      <c r="E47" t="s">
        <v>101</v>
      </c>
      <c r="F47" t="s">
        <v>438</v>
      </c>
      <c r="G47" t="s">
        <v>430</v>
      </c>
      <c r="H47" t="s">
        <v>378</v>
      </c>
      <c r="I47" t="s">
        <v>368</v>
      </c>
      <c r="K47" t="s">
        <v>355</v>
      </c>
      <c r="L47" t="s">
        <v>379</v>
      </c>
      <c r="P47" t="s">
        <v>439</v>
      </c>
      <c r="Q47" t="str">
        <f>VLOOKUP(P47,Table9[],8,FALSE)</f>
        <v>gen_R_0R_0402</v>
      </c>
    </row>
    <row r="48" spans="5:17" x14ac:dyDescent="0.25">
      <c r="E48" t="s">
        <v>103</v>
      </c>
      <c r="F48" t="s">
        <v>438</v>
      </c>
      <c r="G48" t="s">
        <v>430</v>
      </c>
      <c r="H48" t="s">
        <v>378</v>
      </c>
      <c r="I48" t="s">
        <v>368</v>
      </c>
      <c r="K48" t="s">
        <v>355</v>
      </c>
      <c r="L48" t="s">
        <v>379</v>
      </c>
      <c r="P48" t="s">
        <v>81</v>
      </c>
      <c r="Q48" t="str">
        <f>VLOOKUP(P48,Table9[],8,FALSE)</f>
        <v>gen_C_ceramic_100n_50V_X7R_0603</v>
      </c>
    </row>
    <row r="49" spans="5:17" x14ac:dyDescent="0.25">
      <c r="E49" t="s">
        <v>104</v>
      </c>
      <c r="F49" t="s">
        <v>438</v>
      </c>
      <c r="G49" t="s">
        <v>430</v>
      </c>
      <c r="H49" t="s">
        <v>378</v>
      </c>
      <c r="I49" t="s">
        <v>368</v>
      </c>
      <c r="K49" t="s">
        <v>355</v>
      </c>
      <c r="L49" t="s">
        <v>379</v>
      </c>
      <c r="P49" t="s">
        <v>38</v>
      </c>
      <c r="Q49" t="str">
        <f>VLOOKUP(P49,Table9[],8,FALSE)</f>
        <v>gen_C_ceramic_10n_50V_X7R_0603</v>
      </c>
    </row>
    <row r="50" spans="5:17" x14ac:dyDescent="0.25">
      <c r="E50" t="s">
        <v>105</v>
      </c>
      <c r="F50" t="s">
        <v>438</v>
      </c>
      <c r="G50" t="s">
        <v>430</v>
      </c>
      <c r="H50" t="s">
        <v>378</v>
      </c>
      <c r="I50" t="s">
        <v>368</v>
      </c>
      <c r="K50" t="s">
        <v>355</v>
      </c>
      <c r="L50" t="s">
        <v>379</v>
      </c>
      <c r="P50" t="s">
        <v>82</v>
      </c>
      <c r="Q50" t="str">
        <f>VLOOKUP(P50,Table9[],8,FALSE)</f>
        <v>gen_C_ceramic_100n_50V_X7R_0603</v>
      </c>
    </row>
    <row r="51" spans="5:17" x14ac:dyDescent="0.25">
      <c r="E51" t="s">
        <v>106</v>
      </c>
      <c r="F51" t="s">
        <v>438</v>
      </c>
      <c r="G51" t="s">
        <v>430</v>
      </c>
      <c r="H51" t="s">
        <v>378</v>
      </c>
      <c r="I51" t="s">
        <v>368</v>
      </c>
      <c r="K51" t="s">
        <v>355</v>
      </c>
      <c r="L51" t="s">
        <v>379</v>
      </c>
      <c r="P51" t="s">
        <v>104</v>
      </c>
      <c r="Q51" t="str">
        <f>VLOOKUP(P51,Table9[],8,FALSE)</f>
        <v>gen_C_ceramic_100n_50V_X7R_0402</v>
      </c>
    </row>
    <row r="52" spans="5:17" x14ac:dyDescent="0.25">
      <c r="E52" t="s">
        <v>107</v>
      </c>
      <c r="F52" t="s">
        <v>438</v>
      </c>
      <c r="G52" t="s">
        <v>430</v>
      </c>
      <c r="H52" t="s">
        <v>378</v>
      </c>
      <c r="I52" t="s">
        <v>368</v>
      </c>
      <c r="K52" t="s">
        <v>355</v>
      </c>
      <c r="L52" t="s">
        <v>379</v>
      </c>
      <c r="P52" t="s">
        <v>105</v>
      </c>
      <c r="Q52" t="str">
        <f>VLOOKUP(P52,Table9[],8,FALSE)</f>
        <v>gen_C_ceramic_100n_50V_X7R_0402</v>
      </c>
    </row>
    <row r="53" spans="5:17" x14ac:dyDescent="0.25">
      <c r="E53" t="s">
        <v>108</v>
      </c>
      <c r="F53" t="s">
        <v>438</v>
      </c>
      <c r="G53" t="s">
        <v>430</v>
      </c>
      <c r="H53" t="s">
        <v>378</v>
      </c>
      <c r="I53" t="s">
        <v>368</v>
      </c>
      <c r="K53" t="s">
        <v>355</v>
      </c>
      <c r="L53" t="s">
        <v>379</v>
      </c>
      <c r="P53" t="s">
        <v>106</v>
      </c>
      <c r="Q53" t="str">
        <f>VLOOKUP(P53,Table9[],8,FALSE)</f>
        <v>gen_C_ceramic_100n_50V_X7R_0402</v>
      </c>
    </row>
    <row r="54" spans="5:17" x14ac:dyDescent="0.25">
      <c r="E54" t="s">
        <v>109</v>
      </c>
      <c r="F54" t="s">
        <v>438</v>
      </c>
      <c r="G54" t="s">
        <v>430</v>
      </c>
      <c r="H54" t="s">
        <v>378</v>
      </c>
      <c r="I54" t="s">
        <v>368</v>
      </c>
      <c r="K54" t="s">
        <v>355</v>
      </c>
      <c r="L54" t="s">
        <v>379</v>
      </c>
      <c r="P54" t="s">
        <v>107</v>
      </c>
      <c r="Q54" t="str">
        <f>VLOOKUP(P54,Table9[],8,FALSE)</f>
        <v>gen_C_ceramic_100n_50V_X7R_0402</v>
      </c>
    </row>
    <row r="55" spans="5:17" x14ac:dyDescent="0.25">
      <c r="E55" t="s">
        <v>110</v>
      </c>
      <c r="F55" t="s">
        <v>438</v>
      </c>
      <c r="G55" t="s">
        <v>430</v>
      </c>
      <c r="H55" t="s">
        <v>378</v>
      </c>
      <c r="I55" t="s">
        <v>368</v>
      </c>
      <c r="K55" t="s">
        <v>355</v>
      </c>
      <c r="L55" t="s">
        <v>379</v>
      </c>
      <c r="P55" t="s">
        <v>108</v>
      </c>
      <c r="Q55" t="str">
        <f>VLOOKUP(P55,Table9[],8,FALSE)</f>
        <v>gen_C_ceramic_100n_50V_X7R_0402</v>
      </c>
    </row>
    <row r="56" spans="5:17" x14ac:dyDescent="0.25">
      <c r="E56" t="s">
        <v>111</v>
      </c>
      <c r="F56" t="s">
        <v>438</v>
      </c>
      <c r="G56" t="s">
        <v>430</v>
      </c>
      <c r="H56" t="s">
        <v>378</v>
      </c>
      <c r="I56" t="s">
        <v>368</v>
      </c>
      <c r="K56" t="s">
        <v>355</v>
      </c>
      <c r="L56" t="s">
        <v>379</v>
      </c>
      <c r="P56" t="s">
        <v>109</v>
      </c>
      <c r="Q56" t="str">
        <f>VLOOKUP(P56,Table9[],8,FALSE)</f>
        <v>gen_C_ceramic_100n_50V_X7R_0402</v>
      </c>
    </row>
    <row r="57" spans="5:17" x14ac:dyDescent="0.25">
      <c r="E57" t="s">
        <v>112</v>
      </c>
      <c r="F57" t="s">
        <v>438</v>
      </c>
      <c r="G57" t="s">
        <v>430</v>
      </c>
      <c r="H57" t="s">
        <v>378</v>
      </c>
      <c r="I57" t="s">
        <v>368</v>
      </c>
      <c r="K57" t="s">
        <v>355</v>
      </c>
      <c r="L57" t="s">
        <v>379</v>
      </c>
      <c r="P57" t="s">
        <v>110</v>
      </c>
      <c r="Q57" t="str">
        <f>VLOOKUP(P57,Table9[],8,FALSE)</f>
        <v>gen_C_ceramic_100n_50V_X7R_0402</v>
      </c>
    </row>
    <row r="58" spans="5:17" x14ac:dyDescent="0.25">
      <c r="E58" t="s">
        <v>113</v>
      </c>
      <c r="F58" t="s">
        <v>438</v>
      </c>
      <c r="G58" t="s">
        <v>430</v>
      </c>
      <c r="H58" t="s">
        <v>378</v>
      </c>
      <c r="I58" t="s">
        <v>368</v>
      </c>
      <c r="K58" t="s">
        <v>355</v>
      </c>
      <c r="L58" t="s">
        <v>379</v>
      </c>
      <c r="P58" t="s">
        <v>111</v>
      </c>
      <c r="Q58" t="str">
        <f>VLOOKUP(P58,Table9[],8,FALSE)</f>
        <v>gen_C_ceramic_100n_50V_X7R_0402</v>
      </c>
    </row>
    <row r="59" spans="5:17" x14ac:dyDescent="0.25">
      <c r="E59" t="s">
        <v>114</v>
      </c>
      <c r="F59" t="s">
        <v>438</v>
      </c>
      <c r="G59" t="s">
        <v>430</v>
      </c>
      <c r="H59" t="s">
        <v>378</v>
      </c>
      <c r="I59" t="s">
        <v>368</v>
      </c>
      <c r="K59" t="s">
        <v>355</v>
      </c>
      <c r="L59" t="s">
        <v>379</v>
      </c>
      <c r="P59" t="s">
        <v>112</v>
      </c>
      <c r="Q59" t="str">
        <f>VLOOKUP(P59,Table9[],8,FALSE)</f>
        <v>gen_C_ceramic_100n_50V_X7R_0402</v>
      </c>
    </row>
    <row r="60" spans="5:17" x14ac:dyDescent="0.25">
      <c r="E60" t="s">
        <v>115</v>
      </c>
      <c r="F60" t="s">
        <v>438</v>
      </c>
      <c r="G60" t="s">
        <v>430</v>
      </c>
      <c r="H60" t="s">
        <v>378</v>
      </c>
      <c r="I60" t="s">
        <v>368</v>
      </c>
      <c r="K60" t="s">
        <v>355</v>
      </c>
      <c r="L60" t="s">
        <v>379</v>
      </c>
      <c r="P60" t="s">
        <v>113</v>
      </c>
      <c r="Q60" t="str">
        <f>VLOOKUP(P60,Table9[],8,FALSE)</f>
        <v>gen_C_ceramic_100n_50V_X7R_0402</v>
      </c>
    </row>
    <row r="61" spans="5:17" x14ac:dyDescent="0.25">
      <c r="E61" t="s">
        <v>116</v>
      </c>
      <c r="F61" t="s">
        <v>438</v>
      </c>
      <c r="G61" t="s">
        <v>430</v>
      </c>
      <c r="H61" t="s">
        <v>378</v>
      </c>
      <c r="I61" t="s">
        <v>368</v>
      </c>
      <c r="K61" t="s">
        <v>355</v>
      </c>
      <c r="L61" t="s">
        <v>379</v>
      </c>
      <c r="P61" t="s">
        <v>114</v>
      </c>
      <c r="Q61" t="str">
        <f>VLOOKUP(P61,Table9[],8,FALSE)</f>
        <v>gen_C_ceramic_100n_50V_X7R_0402</v>
      </c>
    </row>
    <row r="62" spans="5:17" x14ac:dyDescent="0.25">
      <c r="E62" t="s">
        <v>117</v>
      </c>
      <c r="F62" t="s">
        <v>438</v>
      </c>
      <c r="G62" t="s">
        <v>430</v>
      </c>
      <c r="H62" t="s">
        <v>378</v>
      </c>
      <c r="I62" t="s">
        <v>368</v>
      </c>
      <c r="K62" t="s">
        <v>355</v>
      </c>
      <c r="L62" t="s">
        <v>379</v>
      </c>
      <c r="P62" t="s">
        <v>115</v>
      </c>
      <c r="Q62" t="str">
        <f>VLOOKUP(P62,Table9[],8,FALSE)</f>
        <v>gen_C_ceramic_100n_50V_X7R_0402</v>
      </c>
    </row>
    <row r="63" spans="5:17" x14ac:dyDescent="0.25">
      <c r="E63" t="s">
        <v>118</v>
      </c>
      <c r="F63" t="s">
        <v>438</v>
      </c>
      <c r="G63" t="s">
        <v>430</v>
      </c>
      <c r="H63" t="s">
        <v>378</v>
      </c>
      <c r="I63" t="s">
        <v>368</v>
      </c>
      <c r="K63" t="s">
        <v>355</v>
      </c>
      <c r="L63" t="s">
        <v>379</v>
      </c>
      <c r="P63" t="s">
        <v>116</v>
      </c>
      <c r="Q63" t="str">
        <f>VLOOKUP(P63,Table9[],8,FALSE)</f>
        <v>gen_C_ceramic_100n_50V_X7R_0402</v>
      </c>
    </row>
    <row r="64" spans="5:17" x14ac:dyDescent="0.25">
      <c r="E64" t="s">
        <v>119</v>
      </c>
      <c r="F64" t="s">
        <v>438</v>
      </c>
      <c r="G64" t="s">
        <v>430</v>
      </c>
      <c r="H64" t="s">
        <v>378</v>
      </c>
      <c r="I64" t="s">
        <v>368</v>
      </c>
      <c r="K64" t="s">
        <v>355</v>
      </c>
      <c r="L64" t="s">
        <v>379</v>
      </c>
      <c r="P64" t="s">
        <v>117</v>
      </c>
      <c r="Q64" t="str">
        <f>VLOOKUP(P64,Table9[],8,FALSE)</f>
        <v>gen_C_ceramic_100n_50V_X7R_0402</v>
      </c>
    </row>
    <row r="65" spans="5:17" x14ac:dyDescent="0.25">
      <c r="E65" t="s">
        <v>120</v>
      </c>
      <c r="F65" t="s">
        <v>438</v>
      </c>
      <c r="G65" t="s">
        <v>430</v>
      </c>
      <c r="H65" t="s">
        <v>378</v>
      </c>
      <c r="I65" t="s">
        <v>368</v>
      </c>
      <c r="K65" t="s">
        <v>355</v>
      </c>
      <c r="L65" t="s">
        <v>379</v>
      </c>
      <c r="P65" t="s">
        <v>118</v>
      </c>
      <c r="Q65" t="str">
        <f>VLOOKUP(P65,Table9[],8,FALSE)</f>
        <v>gen_C_ceramic_100n_50V_X7R_0402</v>
      </c>
    </row>
    <row r="66" spans="5:17" x14ac:dyDescent="0.25">
      <c r="E66" t="s">
        <v>81</v>
      </c>
      <c r="F66" t="s">
        <v>438</v>
      </c>
      <c r="G66" t="s">
        <v>430</v>
      </c>
      <c r="H66" t="s">
        <v>380</v>
      </c>
      <c r="I66" t="s">
        <v>354</v>
      </c>
      <c r="K66" t="s">
        <v>355</v>
      </c>
      <c r="L66" t="s">
        <v>381</v>
      </c>
      <c r="P66" t="s">
        <v>119</v>
      </c>
      <c r="Q66" t="str">
        <f>VLOOKUP(P66,Table9[],8,FALSE)</f>
        <v>gen_C_ceramic_100n_50V_X7R_0402</v>
      </c>
    </row>
    <row r="67" spans="5:17" x14ac:dyDescent="0.25">
      <c r="E67" t="s">
        <v>82</v>
      </c>
      <c r="F67" t="s">
        <v>438</v>
      </c>
      <c r="G67" t="s">
        <v>430</v>
      </c>
      <c r="H67" t="s">
        <v>380</v>
      </c>
      <c r="I67" t="s">
        <v>354</v>
      </c>
      <c r="K67" t="s">
        <v>355</v>
      </c>
      <c r="L67" t="s">
        <v>381</v>
      </c>
      <c r="P67" t="s">
        <v>120</v>
      </c>
      <c r="Q67" t="str">
        <f>VLOOKUP(P67,Table9[],8,FALSE)</f>
        <v>gen_C_ceramic_100n_50V_X7R_0402</v>
      </c>
    </row>
    <row r="68" spans="5:17" x14ac:dyDescent="0.25">
      <c r="E68" t="s">
        <v>441</v>
      </c>
      <c r="F68" t="s">
        <v>440</v>
      </c>
      <c r="G68" t="s">
        <v>430</v>
      </c>
      <c r="H68" t="s">
        <v>367</v>
      </c>
      <c r="I68" t="s">
        <v>368</v>
      </c>
      <c r="K68" t="s">
        <v>355</v>
      </c>
      <c r="L68" t="s">
        <v>369</v>
      </c>
      <c r="P68" t="s">
        <v>39</v>
      </c>
      <c r="Q68" t="str">
        <f>VLOOKUP(P68,Table9[],8,FALSE)</f>
        <v>gen_C_ceramic_10n_50V_X7R_0603</v>
      </c>
    </row>
    <row r="69" spans="5:17" x14ac:dyDescent="0.25">
      <c r="E69" t="s">
        <v>38</v>
      </c>
      <c r="F69" t="s">
        <v>440</v>
      </c>
      <c r="G69" t="s">
        <v>430</v>
      </c>
      <c r="H69" t="s">
        <v>370</v>
      </c>
      <c r="I69" t="s">
        <v>354</v>
      </c>
      <c r="K69" t="s">
        <v>355</v>
      </c>
      <c r="L69" t="s">
        <v>371</v>
      </c>
      <c r="P69" t="s">
        <v>40</v>
      </c>
      <c r="Q69" t="str">
        <f>VLOOKUP(P69,Table9[],8,FALSE)</f>
        <v>gen_C_ceramic_10n_50V_X7R_0603</v>
      </c>
    </row>
    <row r="70" spans="5:17" x14ac:dyDescent="0.25">
      <c r="E70" t="s">
        <v>39</v>
      </c>
      <c r="F70" t="s">
        <v>440</v>
      </c>
      <c r="G70" t="s">
        <v>430</v>
      </c>
      <c r="H70" t="s">
        <v>370</v>
      </c>
      <c r="I70" t="s">
        <v>354</v>
      </c>
      <c r="K70" t="s">
        <v>355</v>
      </c>
      <c r="L70" t="s">
        <v>371</v>
      </c>
      <c r="P70" t="s">
        <v>41</v>
      </c>
      <c r="Q70" t="str">
        <f>VLOOKUP(P70,Table9[],8,FALSE)</f>
        <v>gen_C_ceramic_10n_50V_X7R_0603</v>
      </c>
    </row>
    <row r="71" spans="5:17" x14ac:dyDescent="0.25">
      <c r="E71" t="s">
        <v>40</v>
      </c>
      <c r="F71" t="s">
        <v>440</v>
      </c>
      <c r="G71" t="s">
        <v>430</v>
      </c>
      <c r="H71" t="s">
        <v>370</v>
      </c>
      <c r="I71" t="s">
        <v>354</v>
      </c>
      <c r="K71" t="s">
        <v>355</v>
      </c>
      <c r="L71" t="s">
        <v>371</v>
      </c>
      <c r="P71" t="s">
        <v>441</v>
      </c>
      <c r="Q71" t="str">
        <f>VLOOKUP(P71,Table9[],8,FALSE)</f>
        <v>gen_C_ceramic_10n_50V_X7R_0402</v>
      </c>
    </row>
    <row r="72" spans="5:17" x14ac:dyDescent="0.25">
      <c r="E72" t="s">
        <v>41</v>
      </c>
      <c r="F72" t="s">
        <v>440</v>
      </c>
      <c r="G72" t="s">
        <v>430</v>
      </c>
      <c r="H72" t="s">
        <v>370</v>
      </c>
      <c r="I72" t="s">
        <v>354</v>
      </c>
      <c r="K72" t="s">
        <v>355</v>
      </c>
      <c r="L72" t="s">
        <v>371</v>
      </c>
      <c r="P72" t="s">
        <v>442</v>
      </c>
      <c r="Q72" t="str">
        <f>VLOOKUP(P72,Table9[],8,FALSE)</f>
        <v>gen_R_0R_0402</v>
      </c>
    </row>
    <row r="73" spans="5:17" x14ac:dyDescent="0.25">
      <c r="E73" t="s">
        <v>42</v>
      </c>
      <c r="F73" t="s">
        <v>440</v>
      </c>
      <c r="G73" t="s">
        <v>430</v>
      </c>
      <c r="H73" t="s">
        <v>370</v>
      </c>
      <c r="I73" t="s">
        <v>354</v>
      </c>
      <c r="K73" t="s">
        <v>355</v>
      </c>
      <c r="L73" t="s">
        <v>371</v>
      </c>
      <c r="P73" t="s">
        <v>42</v>
      </c>
      <c r="Q73" t="str">
        <f>VLOOKUP(P73,Table9[],8,FALSE)</f>
        <v>gen_C_ceramic_10n_50V_X7R_0603</v>
      </c>
    </row>
    <row r="74" spans="5:17" x14ac:dyDescent="0.25">
      <c r="E74" t="s">
        <v>43</v>
      </c>
      <c r="F74" t="s">
        <v>440</v>
      </c>
      <c r="G74" t="s">
        <v>430</v>
      </c>
      <c r="H74" t="s">
        <v>370</v>
      </c>
      <c r="I74" t="s">
        <v>354</v>
      </c>
      <c r="K74" t="s">
        <v>355</v>
      </c>
      <c r="L74" t="s">
        <v>371</v>
      </c>
      <c r="P74" t="s">
        <v>43</v>
      </c>
      <c r="Q74" t="str">
        <f>VLOOKUP(P74,Table9[],8,FALSE)</f>
        <v>gen_C_ceramic_10n_50V_X7R_0603</v>
      </c>
    </row>
    <row r="75" spans="5:17" x14ac:dyDescent="0.25">
      <c r="E75" t="s">
        <v>121</v>
      </c>
      <c r="F75" t="s">
        <v>436</v>
      </c>
      <c r="G75" t="s">
        <v>430</v>
      </c>
      <c r="H75" t="s">
        <v>376</v>
      </c>
      <c r="I75" t="s">
        <v>368</v>
      </c>
      <c r="K75" t="s">
        <v>355</v>
      </c>
      <c r="L75" t="s">
        <v>449</v>
      </c>
    </row>
    <row r="76" spans="5:17" x14ac:dyDescent="0.25">
      <c r="E76" t="s">
        <v>122</v>
      </c>
      <c r="F76" t="s">
        <v>436</v>
      </c>
      <c r="G76" t="s">
        <v>430</v>
      </c>
      <c r="H76" t="s">
        <v>376</v>
      </c>
      <c r="I76" t="s">
        <v>368</v>
      </c>
      <c r="K76" t="s">
        <v>355</v>
      </c>
      <c r="L76" t="s">
        <v>449</v>
      </c>
    </row>
    <row r="77" spans="5:17" x14ac:dyDescent="0.25">
      <c r="E77" t="s">
        <v>123</v>
      </c>
      <c r="F77" t="s">
        <v>436</v>
      </c>
      <c r="G77" t="s">
        <v>430</v>
      </c>
      <c r="H77" t="s">
        <v>376</v>
      </c>
      <c r="I77" t="s">
        <v>368</v>
      </c>
      <c r="K77" t="s">
        <v>355</v>
      </c>
      <c r="L77" t="s">
        <v>449</v>
      </c>
    </row>
    <row r="78" spans="5:17" x14ac:dyDescent="0.25">
      <c r="E78" t="s">
        <v>124</v>
      </c>
      <c r="F78" t="s">
        <v>436</v>
      </c>
      <c r="G78" t="s">
        <v>430</v>
      </c>
      <c r="H78" t="s">
        <v>376</v>
      </c>
      <c r="I78" t="s">
        <v>368</v>
      </c>
      <c r="K78" t="s">
        <v>355</v>
      </c>
      <c r="L78" t="s">
        <v>449</v>
      </c>
    </row>
    <row r="79" spans="5:17" x14ac:dyDescent="0.25">
      <c r="E79" t="s">
        <v>125</v>
      </c>
      <c r="F79" t="s">
        <v>436</v>
      </c>
      <c r="G79" t="s">
        <v>430</v>
      </c>
      <c r="H79" t="s">
        <v>376</v>
      </c>
      <c r="I79" t="s">
        <v>368</v>
      </c>
      <c r="K79" t="s">
        <v>355</v>
      </c>
      <c r="L79" t="s">
        <v>449</v>
      </c>
    </row>
    <row r="80" spans="5:17" x14ac:dyDescent="0.25">
      <c r="E80" t="s">
        <v>126</v>
      </c>
      <c r="F80" t="s">
        <v>436</v>
      </c>
      <c r="G80" t="s">
        <v>430</v>
      </c>
      <c r="H80" t="s">
        <v>376</v>
      </c>
      <c r="I80" t="s">
        <v>368</v>
      </c>
      <c r="K80" t="s">
        <v>355</v>
      </c>
      <c r="L80" t="s">
        <v>449</v>
      </c>
    </row>
    <row r="81" spans="5:17" x14ac:dyDescent="0.25">
      <c r="E81" t="s">
        <v>127</v>
      </c>
      <c r="F81" t="s">
        <v>434</v>
      </c>
      <c r="G81" t="s">
        <v>430</v>
      </c>
      <c r="H81" t="s">
        <v>365</v>
      </c>
      <c r="I81" t="s">
        <v>354</v>
      </c>
      <c r="K81" t="s">
        <v>355</v>
      </c>
      <c r="L81" t="s">
        <v>450</v>
      </c>
    </row>
    <row r="82" spans="5:17" x14ac:dyDescent="0.25">
      <c r="E82" t="s">
        <v>128</v>
      </c>
      <c r="F82" t="s">
        <v>434</v>
      </c>
      <c r="G82" t="s">
        <v>430</v>
      </c>
      <c r="H82" t="s">
        <v>365</v>
      </c>
      <c r="I82" t="s">
        <v>354</v>
      </c>
      <c r="K82" t="s">
        <v>355</v>
      </c>
      <c r="L82" t="s">
        <v>450</v>
      </c>
    </row>
    <row r="83" spans="5:17" x14ac:dyDescent="0.25">
      <c r="E83" t="s">
        <v>437</v>
      </c>
      <c r="F83" t="s">
        <v>341</v>
      </c>
      <c r="G83" t="s">
        <v>430</v>
      </c>
      <c r="H83" t="s">
        <v>388</v>
      </c>
      <c r="I83" t="s">
        <v>345</v>
      </c>
      <c r="K83" t="s">
        <v>355</v>
      </c>
      <c r="L83" t="s">
        <v>389</v>
      </c>
    </row>
    <row r="84" spans="5:17" x14ac:dyDescent="0.25">
      <c r="E84" t="s">
        <v>439</v>
      </c>
      <c r="F84" t="s">
        <v>341</v>
      </c>
      <c r="G84" t="s">
        <v>430</v>
      </c>
      <c r="H84" t="s">
        <v>388</v>
      </c>
      <c r="I84" t="s">
        <v>345</v>
      </c>
      <c r="K84" t="s">
        <v>355</v>
      </c>
      <c r="L84" t="s">
        <v>389</v>
      </c>
    </row>
    <row r="85" spans="5:17" x14ac:dyDescent="0.25">
      <c r="E85" t="s">
        <v>442</v>
      </c>
      <c r="F85" t="s">
        <v>341</v>
      </c>
      <c r="G85" t="s">
        <v>430</v>
      </c>
      <c r="H85" t="s">
        <v>388</v>
      </c>
      <c r="I85" t="s">
        <v>345</v>
      </c>
      <c r="K85" t="s">
        <v>355</v>
      </c>
      <c r="L85" t="s">
        <v>389</v>
      </c>
    </row>
    <row r="91" spans="5:17" x14ac:dyDescent="0.25">
      <c r="E91" t="s">
        <v>127</v>
      </c>
      <c r="F91" t="s">
        <v>434</v>
      </c>
      <c r="G91" t="s">
        <v>430</v>
      </c>
      <c r="H91" t="s">
        <v>365</v>
      </c>
      <c r="I91" t="s">
        <v>354</v>
      </c>
      <c r="K91" t="s">
        <v>355</v>
      </c>
      <c r="L91" t="str">
        <f>_xlfn.IFNA(VLOOKUP(H91,Table10[],5,FALSE),VLOOKUP(E91,Table9[],8,FALSE))</f>
        <v>gen_C_ceramic_68p_100V_X7R_0603</v>
      </c>
      <c r="P91" t="s">
        <v>127</v>
      </c>
      <c r="Q91" t="str">
        <f>VLOOKUP(P91,$E$91:$L$176,8,FALSE)</f>
        <v>gen_C_ceramic_68p_100V_X7R_0603</v>
      </c>
    </row>
    <row r="92" spans="5:17" x14ac:dyDescent="0.25">
      <c r="E92" t="s">
        <v>9</v>
      </c>
      <c r="F92" t="s">
        <v>429</v>
      </c>
      <c r="G92" t="s">
        <v>430</v>
      </c>
      <c r="H92" t="s">
        <v>372</v>
      </c>
      <c r="I92" t="s">
        <v>360</v>
      </c>
      <c r="K92" t="s">
        <v>355</v>
      </c>
      <c r="L92" t="str">
        <f>_xlfn.IFNA(VLOOKUP(H92,Table10[],5,FALSE),VLOOKUP(E92,Table9[],8,FALSE))</f>
        <v>gen_C_ceramic_10u_10V_X7R_0805</v>
      </c>
      <c r="P92" t="s">
        <v>9</v>
      </c>
      <c r="Q92" t="str">
        <f t="shared" ref="Q92:Q155" si="0">VLOOKUP(P92,$E$91:$L$176,8,FALSE)</f>
        <v>gen_C_ceramic_10u_10V_X7R_0805</v>
      </c>
    </row>
    <row r="93" spans="5:17" x14ac:dyDescent="0.25">
      <c r="E93" t="s">
        <v>10</v>
      </c>
      <c r="F93" t="s">
        <v>429</v>
      </c>
      <c r="G93" t="s">
        <v>430</v>
      </c>
      <c r="H93" t="s">
        <v>372</v>
      </c>
      <c r="I93" t="s">
        <v>360</v>
      </c>
      <c r="K93" t="s">
        <v>355</v>
      </c>
      <c r="L93" t="str">
        <f>_xlfn.IFNA(VLOOKUP(H93,Table10[],5,FALSE),VLOOKUP(E93,Table9[],8,FALSE))</f>
        <v>gen_C_ceramic_10u_10V_X7R_0805</v>
      </c>
      <c r="P93" t="s">
        <v>10</v>
      </c>
      <c r="Q93" t="str">
        <f t="shared" si="0"/>
        <v>gen_C_ceramic_10u_10V_X7R_0805</v>
      </c>
    </row>
    <row r="94" spans="5:17" x14ac:dyDescent="0.25">
      <c r="E94" t="s">
        <v>27</v>
      </c>
      <c r="F94" t="s">
        <v>435</v>
      </c>
      <c r="G94" t="s">
        <v>430</v>
      </c>
      <c r="H94" t="s">
        <v>353</v>
      </c>
      <c r="I94" t="s">
        <v>354</v>
      </c>
      <c r="K94" t="s">
        <v>355</v>
      </c>
      <c r="L94" t="str">
        <f>_xlfn.IFNA(VLOOKUP(H94,Table10[],5,FALSE),VLOOKUP(E94,Table9[],8,FALSE))</f>
        <v>gen_C_ceramic_1u_25V_X7R_0603</v>
      </c>
      <c r="P94" t="s">
        <v>27</v>
      </c>
      <c r="Q94" t="str">
        <f t="shared" si="0"/>
        <v>gen_C_ceramic_1u_25V_X7R_0603</v>
      </c>
    </row>
    <row r="95" spans="5:17" x14ac:dyDescent="0.25">
      <c r="E95" t="s">
        <v>28</v>
      </c>
      <c r="F95" t="s">
        <v>435</v>
      </c>
      <c r="G95" t="s">
        <v>430</v>
      </c>
      <c r="H95" t="s">
        <v>353</v>
      </c>
      <c r="I95" t="s">
        <v>354</v>
      </c>
      <c r="K95" t="s">
        <v>355</v>
      </c>
      <c r="L95" t="str">
        <f>_xlfn.IFNA(VLOOKUP(H95,Table10[],5,FALSE),VLOOKUP(E95,Table9[],8,FALSE))</f>
        <v>gen_C_ceramic_1u_25V_X7R_0603</v>
      </c>
      <c r="P95" t="s">
        <v>28</v>
      </c>
      <c r="Q95" t="str">
        <f t="shared" si="0"/>
        <v>gen_C_ceramic_1u_25V_X7R_0603</v>
      </c>
    </row>
    <row r="96" spans="5:17" x14ac:dyDescent="0.25">
      <c r="E96" t="s">
        <v>128</v>
      </c>
      <c r="F96" t="s">
        <v>434</v>
      </c>
      <c r="G96" t="s">
        <v>430</v>
      </c>
      <c r="H96" t="s">
        <v>365</v>
      </c>
      <c r="I96" t="s">
        <v>354</v>
      </c>
      <c r="K96" t="s">
        <v>355</v>
      </c>
      <c r="L96" t="str">
        <f>_xlfn.IFNA(VLOOKUP(H96,Table10[],5,FALSE),VLOOKUP(E96,Table9[],8,FALSE))</f>
        <v>gen_C_ceramic_68p_100V_X7R_0603</v>
      </c>
      <c r="P96" t="s">
        <v>128</v>
      </c>
      <c r="Q96" t="str">
        <f t="shared" si="0"/>
        <v>gen_C_ceramic_68p_100V_X7R_0603</v>
      </c>
    </row>
    <row r="97" spans="5:17" x14ac:dyDescent="0.25">
      <c r="E97" t="s">
        <v>451</v>
      </c>
      <c r="F97" t="s">
        <v>341</v>
      </c>
      <c r="G97" t="s">
        <v>430</v>
      </c>
      <c r="H97" t="s">
        <v>332</v>
      </c>
      <c r="I97" t="s">
        <v>343</v>
      </c>
      <c r="K97" t="s">
        <v>355</v>
      </c>
      <c r="L97" t="str">
        <f>_xlfn.IFNA(VLOOKUP(H97,Table10[],5,FALSE),VLOOKUP(E97,Table9[],8,FALSE))</f>
        <v>gen_R_0R_0603</v>
      </c>
      <c r="P97" t="s">
        <v>451</v>
      </c>
      <c r="Q97" t="str">
        <f t="shared" si="0"/>
        <v>gen_R_0R_0603</v>
      </c>
    </row>
    <row r="98" spans="5:17" x14ac:dyDescent="0.25">
      <c r="E98" t="s">
        <v>29</v>
      </c>
      <c r="F98" t="s">
        <v>435</v>
      </c>
      <c r="G98" t="s">
        <v>430</v>
      </c>
      <c r="H98" t="s">
        <v>353</v>
      </c>
      <c r="I98" t="s">
        <v>354</v>
      </c>
      <c r="K98" t="s">
        <v>355</v>
      </c>
      <c r="L98" t="str">
        <f>_xlfn.IFNA(VLOOKUP(H98,Table10[],5,FALSE),VLOOKUP(E98,Table9[],8,FALSE))</f>
        <v>gen_C_ceramic_1u_25V_X7R_0603</v>
      </c>
      <c r="P98" t="s">
        <v>29</v>
      </c>
      <c r="Q98" t="str">
        <f t="shared" si="0"/>
        <v>gen_C_ceramic_1u_25V_X7R_0603</v>
      </c>
    </row>
    <row r="99" spans="5:17" x14ac:dyDescent="0.25">
      <c r="E99" t="s">
        <v>121</v>
      </c>
      <c r="F99" t="s">
        <v>436</v>
      </c>
      <c r="G99" t="s">
        <v>430</v>
      </c>
      <c r="H99" t="s">
        <v>376</v>
      </c>
      <c r="I99" t="s">
        <v>368</v>
      </c>
      <c r="K99" t="s">
        <v>355</v>
      </c>
      <c r="L99" t="str">
        <f>_xlfn.IFNA(VLOOKUP(H99,Table10[],5,FALSE),VLOOKUP(E99,Table9[],8,FALSE))</f>
        <v>gen_C_ceramic_18p_50V_C0G_0402</v>
      </c>
      <c r="P99" t="s">
        <v>121</v>
      </c>
      <c r="Q99" t="str">
        <f t="shared" si="0"/>
        <v>gen_C_ceramic_18p_50V_C0G_0402</v>
      </c>
    </row>
    <row r="100" spans="5:17" x14ac:dyDescent="0.25">
      <c r="E100" t="s">
        <v>122</v>
      </c>
      <c r="F100" t="s">
        <v>436</v>
      </c>
      <c r="G100" t="s">
        <v>430</v>
      </c>
      <c r="H100" t="s">
        <v>376</v>
      </c>
      <c r="I100" t="s">
        <v>368</v>
      </c>
      <c r="K100" t="s">
        <v>355</v>
      </c>
      <c r="L100" t="str">
        <f>_xlfn.IFNA(VLOOKUP(H100,Table10[],5,FALSE),VLOOKUP(E100,Table9[],8,FALSE))</f>
        <v>gen_C_ceramic_18p_50V_C0G_0402</v>
      </c>
      <c r="P100" t="s">
        <v>122</v>
      </c>
      <c r="Q100" t="str">
        <f t="shared" si="0"/>
        <v>gen_C_ceramic_18p_50V_C0G_0402</v>
      </c>
    </row>
    <row r="101" spans="5:17" x14ac:dyDescent="0.25">
      <c r="E101" t="s">
        <v>123</v>
      </c>
      <c r="F101" t="s">
        <v>436</v>
      </c>
      <c r="G101" t="s">
        <v>430</v>
      </c>
      <c r="H101" t="s">
        <v>376</v>
      </c>
      <c r="I101" t="s">
        <v>368</v>
      </c>
      <c r="K101" t="s">
        <v>355</v>
      </c>
      <c r="L101" t="str">
        <f>_xlfn.IFNA(VLOOKUP(H101,Table10[],5,FALSE),VLOOKUP(E101,Table9[],8,FALSE))</f>
        <v>gen_C_ceramic_18p_50V_C0G_0402</v>
      </c>
      <c r="P101" t="s">
        <v>123</v>
      </c>
      <c r="Q101" t="str">
        <f t="shared" si="0"/>
        <v>gen_C_ceramic_18p_50V_C0G_0402</v>
      </c>
    </row>
    <row r="102" spans="5:17" x14ac:dyDescent="0.25">
      <c r="E102" t="s">
        <v>124</v>
      </c>
      <c r="F102" t="s">
        <v>436</v>
      </c>
      <c r="G102" t="s">
        <v>430</v>
      </c>
      <c r="H102" t="s">
        <v>376</v>
      </c>
      <c r="I102" t="s">
        <v>368</v>
      </c>
      <c r="K102" t="s">
        <v>355</v>
      </c>
      <c r="L102" t="str">
        <f>_xlfn.IFNA(VLOOKUP(H102,Table10[],5,FALSE),VLOOKUP(E102,Table9[],8,FALSE))</f>
        <v>gen_C_ceramic_18p_50V_C0G_0402</v>
      </c>
      <c r="P102" t="s">
        <v>124</v>
      </c>
      <c r="Q102" t="str">
        <f t="shared" si="0"/>
        <v>gen_C_ceramic_18p_50V_C0G_0402</v>
      </c>
    </row>
    <row r="103" spans="5:17" x14ac:dyDescent="0.25">
      <c r="E103" t="s">
        <v>437</v>
      </c>
      <c r="F103" t="s">
        <v>341</v>
      </c>
      <c r="G103" t="s">
        <v>430</v>
      </c>
      <c r="H103" t="s">
        <v>388</v>
      </c>
      <c r="I103" t="s">
        <v>345</v>
      </c>
      <c r="K103" t="s">
        <v>355</v>
      </c>
      <c r="L103" t="str">
        <f>_xlfn.IFNA(VLOOKUP(H103,Table10[],5,FALSE),VLOOKUP(E103,Table9[],8,FALSE))</f>
        <v>gen_R_0R_0402</v>
      </c>
      <c r="P103" t="s">
        <v>437</v>
      </c>
      <c r="Q103" t="str">
        <f t="shared" si="0"/>
        <v>gen_R_0R_0402</v>
      </c>
    </row>
    <row r="104" spans="5:17" x14ac:dyDescent="0.25">
      <c r="E104" t="s">
        <v>452</v>
      </c>
      <c r="F104" t="s">
        <v>342</v>
      </c>
      <c r="G104" t="s">
        <v>430</v>
      </c>
      <c r="H104" t="s">
        <v>453</v>
      </c>
      <c r="I104" t="s">
        <v>344</v>
      </c>
      <c r="K104" t="s">
        <v>355</v>
      </c>
      <c r="L104" t="str">
        <f>_xlfn.IFNA(VLOOKUP(H104,Table10[],5,FALSE),VLOOKUP(E104,Table9[],8,FALSE))</f>
        <v>gen_R_10R_0805</v>
      </c>
      <c r="P104" t="s">
        <v>452</v>
      </c>
      <c r="Q104" t="str">
        <f t="shared" si="0"/>
        <v>gen_R_10R_0805</v>
      </c>
    </row>
    <row r="105" spans="5:17" x14ac:dyDescent="0.25">
      <c r="E105" t="s">
        <v>15</v>
      </c>
      <c r="F105" t="s">
        <v>432</v>
      </c>
      <c r="G105" t="s">
        <v>430</v>
      </c>
      <c r="H105" t="s">
        <v>361</v>
      </c>
      <c r="I105" t="s">
        <v>360</v>
      </c>
      <c r="K105" t="s">
        <v>355</v>
      </c>
      <c r="L105" t="str">
        <f>_xlfn.IFNA(VLOOKUP(H105,Table10[],5,FALSE),VLOOKUP(E105,Table9[],8,FALSE))</f>
        <v>gen_C_ceramic_4u7_16V_X7R_0805</v>
      </c>
      <c r="P105" t="s">
        <v>15</v>
      </c>
      <c r="Q105" t="str">
        <f t="shared" si="0"/>
        <v>gen_C_ceramic_4u7_16V_X7R_0805</v>
      </c>
    </row>
    <row r="106" spans="5:17" x14ac:dyDescent="0.25">
      <c r="E106" t="s">
        <v>19</v>
      </c>
      <c r="F106" t="s">
        <v>431</v>
      </c>
      <c r="G106" t="s">
        <v>430</v>
      </c>
      <c r="H106" t="s">
        <v>359</v>
      </c>
      <c r="I106" t="s">
        <v>360</v>
      </c>
      <c r="K106" t="s">
        <v>355</v>
      </c>
      <c r="L106" t="str">
        <f>_xlfn.IFNA(VLOOKUP(H106,Table10[],5,FALSE),VLOOKUP(E106,Table9[],8,FALSE))</f>
        <v>gen_C_ceramic_2u2_50V_X7R_0805</v>
      </c>
      <c r="P106" t="s">
        <v>19</v>
      </c>
      <c r="Q106" t="str">
        <f t="shared" si="0"/>
        <v>gen_C_ceramic_2u2_50V_X7R_0805</v>
      </c>
    </row>
    <row r="107" spans="5:17" x14ac:dyDescent="0.25">
      <c r="E107" t="s">
        <v>20</v>
      </c>
      <c r="F107" t="s">
        <v>431</v>
      </c>
      <c r="G107" t="s">
        <v>430</v>
      </c>
      <c r="H107" t="s">
        <v>359</v>
      </c>
      <c r="I107" t="s">
        <v>360</v>
      </c>
      <c r="K107" t="s">
        <v>355</v>
      </c>
      <c r="L107" t="str">
        <f>_xlfn.IFNA(VLOOKUP(H107,Table10[],5,FALSE),VLOOKUP(E107,Table9[],8,FALSE))</f>
        <v>gen_C_ceramic_2u2_50V_X7R_0805</v>
      </c>
      <c r="P107" t="s">
        <v>20</v>
      </c>
      <c r="Q107" t="str">
        <f t="shared" si="0"/>
        <v>gen_C_ceramic_2u2_50V_X7R_0805</v>
      </c>
    </row>
    <row r="108" spans="5:17" x14ac:dyDescent="0.25">
      <c r="E108" t="s">
        <v>454</v>
      </c>
      <c r="F108" t="s">
        <v>347</v>
      </c>
      <c r="G108" t="s">
        <v>430</v>
      </c>
      <c r="H108" t="s">
        <v>393</v>
      </c>
      <c r="I108" t="s">
        <v>343</v>
      </c>
      <c r="K108" t="s">
        <v>355</v>
      </c>
      <c r="L108" t="str">
        <f>_xlfn.IFNA(VLOOKUP(H108,Table10[],5,FALSE),VLOOKUP(E108,Table9[],8,FALSE))</f>
        <v>gen_R_4K7_0603</v>
      </c>
      <c r="P108" t="s">
        <v>454</v>
      </c>
      <c r="Q108" t="str">
        <f t="shared" si="0"/>
        <v>gen_R_4K7_0603</v>
      </c>
    </row>
    <row r="109" spans="5:17" x14ac:dyDescent="0.25">
      <c r="E109" t="s">
        <v>455</v>
      </c>
      <c r="F109" t="s">
        <v>347</v>
      </c>
      <c r="G109" t="s">
        <v>430</v>
      </c>
      <c r="H109" t="s">
        <v>393</v>
      </c>
      <c r="I109" t="s">
        <v>343</v>
      </c>
      <c r="K109" t="s">
        <v>355</v>
      </c>
      <c r="L109" t="str">
        <f>_xlfn.IFNA(VLOOKUP(H109,Table10[],5,FALSE),VLOOKUP(E109,Table9[],8,FALSE))</f>
        <v>gen_R_4K7_0603</v>
      </c>
      <c r="P109" t="s">
        <v>455</v>
      </c>
      <c r="Q109" t="str">
        <f t="shared" si="0"/>
        <v>gen_R_4K7_0603</v>
      </c>
    </row>
    <row r="110" spans="5:17" x14ac:dyDescent="0.25">
      <c r="E110" t="s">
        <v>96</v>
      </c>
      <c r="F110" t="s">
        <v>438</v>
      </c>
      <c r="G110" t="s">
        <v>430</v>
      </c>
      <c r="H110" t="s">
        <v>378</v>
      </c>
      <c r="I110" t="s">
        <v>368</v>
      </c>
      <c r="K110" t="s">
        <v>355</v>
      </c>
      <c r="L110" t="str">
        <f>_xlfn.IFNA(VLOOKUP(H110,Table10[],5,FALSE),VLOOKUP(E110,Table9[],8,FALSE))</f>
        <v>gen_C_ceramic_100n_50V_X7R_0603</v>
      </c>
      <c r="P110" t="s">
        <v>96</v>
      </c>
      <c r="Q110" t="str">
        <f t="shared" si="0"/>
        <v>gen_C_ceramic_100n_50V_X7R_0603</v>
      </c>
    </row>
    <row r="111" spans="5:17" x14ac:dyDescent="0.25">
      <c r="E111" t="s">
        <v>21</v>
      </c>
      <c r="F111" t="s">
        <v>431</v>
      </c>
      <c r="G111" t="s">
        <v>430</v>
      </c>
      <c r="H111" t="s">
        <v>359</v>
      </c>
      <c r="I111" t="s">
        <v>360</v>
      </c>
      <c r="K111" t="s">
        <v>355</v>
      </c>
      <c r="L111" t="str">
        <f>_xlfn.IFNA(VLOOKUP(H111,Table10[],5,FALSE),VLOOKUP(E111,Table9[],8,FALSE))</f>
        <v>gen_C_ceramic_2u2_50V_X7R_0805</v>
      </c>
      <c r="P111" t="s">
        <v>21</v>
      </c>
      <c r="Q111" t="str">
        <f t="shared" si="0"/>
        <v>gen_C_ceramic_2u2_50V_X7R_0805</v>
      </c>
    </row>
    <row r="112" spans="5:17" x14ac:dyDescent="0.25">
      <c r="E112" t="s">
        <v>97</v>
      </c>
      <c r="F112" t="s">
        <v>438</v>
      </c>
      <c r="G112" t="s">
        <v>430</v>
      </c>
      <c r="H112" t="s">
        <v>378</v>
      </c>
      <c r="I112" t="s">
        <v>368</v>
      </c>
      <c r="K112" t="s">
        <v>355</v>
      </c>
      <c r="L112" t="str">
        <f>_xlfn.IFNA(VLOOKUP(H112,Table10[],5,FALSE),VLOOKUP(E112,Table9[],8,FALSE))</f>
        <v>gen_C_ceramic_100n_50V_X7R_0603</v>
      </c>
      <c r="P112" t="s">
        <v>97</v>
      </c>
      <c r="Q112" t="str">
        <f t="shared" si="0"/>
        <v>gen_C_ceramic_100n_50V_X7R_0603</v>
      </c>
    </row>
    <row r="113" spans="5:17" x14ac:dyDescent="0.25">
      <c r="E113" t="s">
        <v>98</v>
      </c>
      <c r="F113" t="s">
        <v>438</v>
      </c>
      <c r="G113" t="s">
        <v>430</v>
      </c>
      <c r="H113" t="s">
        <v>378</v>
      </c>
      <c r="I113" t="s">
        <v>368</v>
      </c>
      <c r="K113" t="s">
        <v>355</v>
      </c>
      <c r="L113" t="str">
        <f>_xlfn.IFNA(VLOOKUP(H113,Table10[],5,FALSE),VLOOKUP(E113,Table9[],8,FALSE))</f>
        <v>gen_C_ceramic_100n_50V_X7R_0603</v>
      </c>
      <c r="P113" t="s">
        <v>98</v>
      </c>
      <c r="Q113" t="str">
        <f t="shared" si="0"/>
        <v>gen_C_ceramic_100n_50V_X7R_0603</v>
      </c>
    </row>
    <row r="114" spans="5:17" x14ac:dyDescent="0.25">
      <c r="E114" t="s">
        <v>99</v>
      </c>
      <c r="F114" t="s">
        <v>438</v>
      </c>
      <c r="G114" t="s">
        <v>430</v>
      </c>
      <c r="H114" t="s">
        <v>378</v>
      </c>
      <c r="I114" t="s">
        <v>368</v>
      </c>
      <c r="K114" t="s">
        <v>355</v>
      </c>
      <c r="L114" t="str">
        <f>_xlfn.IFNA(VLOOKUP(H114,Table10[],5,FALSE),VLOOKUP(E114,Table9[],8,FALSE))</f>
        <v>gen_C_ceramic_100n_50V_X7R_0603</v>
      </c>
      <c r="P114" t="s">
        <v>99</v>
      </c>
      <c r="Q114" t="str">
        <f t="shared" si="0"/>
        <v>gen_C_ceramic_100n_50V_X7R_0603</v>
      </c>
    </row>
    <row r="115" spans="5:17" x14ac:dyDescent="0.25">
      <c r="E115" t="s">
        <v>100</v>
      </c>
      <c r="F115" t="s">
        <v>438</v>
      </c>
      <c r="G115" t="s">
        <v>430</v>
      </c>
      <c r="H115" t="s">
        <v>378</v>
      </c>
      <c r="I115" t="s">
        <v>368</v>
      </c>
      <c r="K115" t="s">
        <v>355</v>
      </c>
      <c r="L115" t="str">
        <f>_xlfn.IFNA(VLOOKUP(H115,Table10[],5,FALSE),VLOOKUP(E115,Table9[],8,FALSE))</f>
        <v>gen_C_ceramic_100n_50V_X7R_0603</v>
      </c>
      <c r="P115" t="s">
        <v>100</v>
      </c>
      <c r="Q115" t="str">
        <f t="shared" si="0"/>
        <v>gen_C_ceramic_100n_50V_X7R_0603</v>
      </c>
    </row>
    <row r="116" spans="5:17" x14ac:dyDescent="0.25">
      <c r="E116" t="s">
        <v>101</v>
      </c>
      <c r="F116" t="s">
        <v>438</v>
      </c>
      <c r="G116" t="s">
        <v>430</v>
      </c>
      <c r="H116" t="s">
        <v>378</v>
      </c>
      <c r="I116" t="s">
        <v>368</v>
      </c>
      <c r="K116" t="s">
        <v>355</v>
      </c>
      <c r="L116" t="str">
        <f>_xlfn.IFNA(VLOOKUP(H116,Table10[],5,FALSE),VLOOKUP(E116,Table9[],8,FALSE))</f>
        <v>gen_C_ceramic_100n_50V_X7R_0603</v>
      </c>
      <c r="P116" t="s">
        <v>101</v>
      </c>
      <c r="Q116" t="str">
        <f t="shared" si="0"/>
        <v>gen_C_ceramic_100n_50V_X7R_0603</v>
      </c>
    </row>
    <row r="117" spans="5:17" x14ac:dyDescent="0.25">
      <c r="E117" t="s">
        <v>30</v>
      </c>
      <c r="F117" t="s">
        <v>435</v>
      </c>
      <c r="G117" t="s">
        <v>430</v>
      </c>
      <c r="H117" t="s">
        <v>353</v>
      </c>
      <c r="I117" t="s">
        <v>354</v>
      </c>
      <c r="K117" t="s">
        <v>355</v>
      </c>
      <c r="L117" t="str">
        <f>_xlfn.IFNA(VLOOKUP(H117,Table10[],5,FALSE),VLOOKUP(E117,Table9[],8,FALSE))</f>
        <v>gen_C_ceramic_1u_25V_X7R_0603</v>
      </c>
      <c r="P117" t="s">
        <v>30</v>
      </c>
      <c r="Q117" t="str">
        <f t="shared" si="0"/>
        <v>gen_C_ceramic_1u_25V_X7R_0603</v>
      </c>
    </row>
    <row r="118" spans="5:17" x14ac:dyDescent="0.25">
      <c r="E118" t="s">
        <v>125</v>
      </c>
      <c r="F118" t="s">
        <v>436</v>
      </c>
      <c r="G118" t="s">
        <v>430</v>
      </c>
      <c r="H118" t="s">
        <v>376</v>
      </c>
      <c r="I118" t="s">
        <v>368</v>
      </c>
      <c r="K118" t="s">
        <v>355</v>
      </c>
      <c r="L118" t="str">
        <f>_xlfn.IFNA(VLOOKUP(H118,Table10[],5,FALSE),VLOOKUP(E118,Table9[],8,FALSE))</f>
        <v>gen_C_ceramic_18p_50V_C0G_0402</v>
      </c>
      <c r="P118" t="s">
        <v>125</v>
      </c>
      <c r="Q118" t="str">
        <f t="shared" si="0"/>
        <v>gen_C_ceramic_18p_50V_C0G_0402</v>
      </c>
    </row>
    <row r="119" spans="5:17" x14ac:dyDescent="0.25">
      <c r="E119" t="s">
        <v>16</v>
      </c>
      <c r="F119" t="s">
        <v>432</v>
      </c>
      <c r="G119" t="s">
        <v>430</v>
      </c>
      <c r="H119" t="s">
        <v>361</v>
      </c>
      <c r="I119" t="s">
        <v>360</v>
      </c>
      <c r="K119" t="s">
        <v>355</v>
      </c>
      <c r="L119" t="str">
        <f>_xlfn.IFNA(VLOOKUP(H119,Table10[],5,FALSE),VLOOKUP(E119,Table9[],8,FALSE))</f>
        <v>gen_C_ceramic_4u7_16V_X7R_0805</v>
      </c>
      <c r="P119" t="s">
        <v>16</v>
      </c>
      <c r="Q119" t="str">
        <f t="shared" si="0"/>
        <v>gen_C_ceramic_4u7_16V_X7R_0805</v>
      </c>
    </row>
    <row r="120" spans="5:17" x14ac:dyDescent="0.25">
      <c r="E120" t="s">
        <v>126</v>
      </c>
      <c r="F120" t="s">
        <v>436</v>
      </c>
      <c r="G120" t="s">
        <v>430</v>
      </c>
      <c r="H120" t="s">
        <v>376</v>
      </c>
      <c r="I120" t="s">
        <v>368</v>
      </c>
      <c r="K120" t="s">
        <v>355</v>
      </c>
      <c r="L120" t="str">
        <f>_xlfn.IFNA(VLOOKUP(H120,Table10[],5,FALSE),VLOOKUP(E120,Table9[],8,FALSE))</f>
        <v>gen_C_ceramic_18p_50V_C0G_0402</v>
      </c>
      <c r="P120" t="s">
        <v>126</v>
      </c>
      <c r="Q120" t="str">
        <f t="shared" si="0"/>
        <v>gen_C_ceramic_18p_50V_C0G_0402</v>
      </c>
    </row>
    <row r="121" spans="5:17" x14ac:dyDescent="0.25">
      <c r="E121" t="s">
        <v>31</v>
      </c>
      <c r="F121" t="s">
        <v>435</v>
      </c>
      <c r="G121" t="s">
        <v>430</v>
      </c>
      <c r="H121" t="s">
        <v>353</v>
      </c>
      <c r="I121" t="s">
        <v>354</v>
      </c>
      <c r="K121" t="s">
        <v>355</v>
      </c>
      <c r="L121" t="str">
        <f>_xlfn.IFNA(VLOOKUP(H121,Table10[],5,FALSE),VLOOKUP(E121,Table9[],8,FALSE))</f>
        <v>gen_C_ceramic_1u_25V_X7R_0603</v>
      </c>
      <c r="P121" t="s">
        <v>31</v>
      </c>
      <c r="Q121" t="str">
        <f t="shared" si="0"/>
        <v>gen_C_ceramic_1u_25V_X7R_0603</v>
      </c>
    </row>
    <row r="122" spans="5:17" x14ac:dyDescent="0.25">
      <c r="E122" t="s">
        <v>22</v>
      </c>
      <c r="F122" t="s">
        <v>431</v>
      </c>
      <c r="G122" t="s">
        <v>430</v>
      </c>
      <c r="H122" t="s">
        <v>359</v>
      </c>
      <c r="I122" t="s">
        <v>360</v>
      </c>
      <c r="K122" t="s">
        <v>355</v>
      </c>
      <c r="L122" t="str">
        <f>_xlfn.IFNA(VLOOKUP(H122,Table10[],5,FALSE),VLOOKUP(E122,Table9[],8,FALSE))</f>
        <v>gen_C_ceramic_2u2_50V_X7R_0805</v>
      </c>
      <c r="P122" t="s">
        <v>22</v>
      </c>
      <c r="Q122" t="str">
        <f t="shared" si="0"/>
        <v>gen_C_ceramic_2u2_50V_X7R_0805</v>
      </c>
    </row>
    <row r="123" spans="5:17" x14ac:dyDescent="0.25">
      <c r="E123" t="s">
        <v>103</v>
      </c>
      <c r="F123" t="s">
        <v>438</v>
      </c>
      <c r="G123" t="s">
        <v>430</v>
      </c>
      <c r="H123" t="s">
        <v>378</v>
      </c>
      <c r="I123" t="s">
        <v>368</v>
      </c>
      <c r="K123" t="s">
        <v>355</v>
      </c>
      <c r="L123" t="str">
        <f>_xlfn.IFNA(VLOOKUP(H123,Table10[],5,FALSE),VLOOKUP(E123,Table9[],8,FALSE))</f>
        <v>gen_C_ceramic_100n_50V_X7R_0603</v>
      </c>
      <c r="P123" t="s">
        <v>103</v>
      </c>
      <c r="Q123" t="str">
        <f t="shared" si="0"/>
        <v>gen_C_ceramic_100n_50V_X7R_0603</v>
      </c>
    </row>
    <row r="124" spans="5:17" x14ac:dyDescent="0.25">
      <c r="E124" t="s">
        <v>439</v>
      </c>
      <c r="F124" t="s">
        <v>341</v>
      </c>
      <c r="G124" t="s">
        <v>430</v>
      </c>
      <c r="H124" t="s">
        <v>388</v>
      </c>
      <c r="I124" t="s">
        <v>345</v>
      </c>
      <c r="K124" t="s">
        <v>355</v>
      </c>
      <c r="L124" t="str">
        <f>_xlfn.IFNA(VLOOKUP(H124,Table10[],5,FALSE),VLOOKUP(E124,Table9[],8,FALSE))</f>
        <v>gen_R_0R_0402</v>
      </c>
      <c r="P124" t="s">
        <v>439</v>
      </c>
      <c r="Q124" t="str">
        <f t="shared" si="0"/>
        <v>gen_R_0R_0402</v>
      </c>
    </row>
    <row r="125" spans="5:17" x14ac:dyDescent="0.25">
      <c r="E125" t="s">
        <v>81</v>
      </c>
      <c r="F125" t="s">
        <v>438</v>
      </c>
      <c r="G125" t="s">
        <v>430</v>
      </c>
      <c r="H125" t="s">
        <v>380</v>
      </c>
      <c r="I125" t="s">
        <v>354</v>
      </c>
      <c r="K125" t="s">
        <v>355</v>
      </c>
      <c r="L125" t="str">
        <f>_xlfn.IFNA(VLOOKUP(H125,Table10[],5,FALSE),VLOOKUP(E125,Table9[],8,FALSE))</f>
        <v>gen_C_ceramic_100n_50V_X7R_0603</v>
      </c>
      <c r="P125" t="s">
        <v>81</v>
      </c>
      <c r="Q125" t="str">
        <f t="shared" si="0"/>
        <v>gen_C_ceramic_100n_50V_X7R_0603</v>
      </c>
    </row>
    <row r="126" spans="5:17" x14ac:dyDescent="0.25">
      <c r="E126" t="s">
        <v>38</v>
      </c>
      <c r="F126" t="s">
        <v>440</v>
      </c>
      <c r="G126" t="s">
        <v>430</v>
      </c>
      <c r="H126" t="s">
        <v>370</v>
      </c>
      <c r="I126" t="s">
        <v>354</v>
      </c>
      <c r="K126" t="s">
        <v>355</v>
      </c>
      <c r="L126" t="str">
        <f>_xlfn.IFNA(VLOOKUP(H126,Table10[],5,FALSE),VLOOKUP(E126,Table9[],8,FALSE))</f>
        <v>gen_C_ceramic_10n_50V_X7R_0603</v>
      </c>
      <c r="P126" t="s">
        <v>38</v>
      </c>
      <c r="Q126" t="str">
        <f t="shared" si="0"/>
        <v>gen_C_ceramic_10n_50V_X7R_0603</v>
      </c>
    </row>
    <row r="127" spans="5:17" x14ac:dyDescent="0.25">
      <c r="E127" t="s">
        <v>82</v>
      </c>
      <c r="F127" t="s">
        <v>438</v>
      </c>
      <c r="G127" t="s">
        <v>430</v>
      </c>
      <c r="H127" t="s">
        <v>380</v>
      </c>
      <c r="I127" t="s">
        <v>354</v>
      </c>
      <c r="K127" t="s">
        <v>355</v>
      </c>
      <c r="L127" t="str">
        <f>_xlfn.IFNA(VLOOKUP(H127,Table10[],5,FALSE),VLOOKUP(E127,Table9[],8,FALSE))</f>
        <v>gen_C_ceramic_100n_50V_X7R_0603</v>
      </c>
      <c r="P127" t="s">
        <v>82</v>
      </c>
      <c r="Q127" t="str">
        <f t="shared" si="0"/>
        <v>gen_C_ceramic_100n_50V_X7R_0603</v>
      </c>
    </row>
    <row r="128" spans="5:17" x14ac:dyDescent="0.25">
      <c r="E128" t="s">
        <v>17</v>
      </c>
      <c r="F128" t="s">
        <v>432</v>
      </c>
      <c r="G128" t="s">
        <v>430</v>
      </c>
      <c r="H128" t="s">
        <v>361</v>
      </c>
      <c r="I128" t="s">
        <v>360</v>
      </c>
      <c r="K128" t="s">
        <v>355</v>
      </c>
      <c r="L128" t="str">
        <f>_xlfn.IFNA(VLOOKUP(H128,Table10[],5,FALSE),VLOOKUP(E128,Table9[],8,FALSE))</f>
        <v>gen_C_ceramic_4u7_16V_X7R_0805</v>
      </c>
      <c r="P128" t="s">
        <v>17</v>
      </c>
      <c r="Q128" t="str">
        <f t="shared" si="0"/>
        <v>gen_C_ceramic_4u7_16V_X7R_0805</v>
      </c>
    </row>
    <row r="129" spans="5:17" x14ac:dyDescent="0.25">
      <c r="E129" t="s">
        <v>104</v>
      </c>
      <c r="F129" t="s">
        <v>438</v>
      </c>
      <c r="G129" t="s">
        <v>430</v>
      </c>
      <c r="H129" t="s">
        <v>378</v>
      </c>
      <c r="I129" t="s">
        <v>368</v>
      </c>
      <c r="K129" t="s">
        <v>355</v>
      </c>
      <c r="L129" t="str">
        <f>_xlfn.IFNA(VLOOKUP(H129,Table10[],5,FALSE),VLOOKUP(E129,Table9[],8,FALSE))</f>
        <v>gen_C_ceramic_100n_50V_X7R_0603</v>
      </c>
      <c r="P129" t="s">
        <v>104</v>
      </c>
      <c r="Q129" t="str">
        <f t="shared" si="0"/>
        <v>gen_C_ceramic_100n_50V_X7R_0603</v>
      </c>
    </row>
    <row r="130" spans="5:17" x14ac:dyDescent="0.25">
      <c r="E130" t="s">
        <v>105</v>
      </c>
      <c r="F130" t="s">
        <v>438</v>
      </c>
      <c r="G130" t="s">
        <v>430</v>
      </c>
      <c r="H130" t="s">
        <v>378</v>
      </c>
      <c r="I130" t="s">
        <v>368</v>
      </c>
      <c r="K130" t="s">
        <v>355</v>
      </c>
      <c r="L130" t="str">
        <f>_xlfn.IFNA(VLOOKUP(H130,Table10[],5,FALSE),VLOOKUP(E130,Table9[],8,FALSE))</f>
        <v>gen_C_ceramic_100n_50V_X7R_0603</v>
      </c>
      <c r="P130" t="s">
        <v>105</v>
      </c>
      <c r="Q130" t="str">
        <f t="shared" si="0"/>
        <v>gen_C_ceramic_100n_50V_X7R_0603</v>
      </c>
    </row>
    <row r="131" spans="5:17" x14ac:dyDescent="0.25">
      <c r="E131" t="s">
        <v>106</v>
      </c>
      <c r="F131" t="s">
        <v>438</v>
      </c>
      <c r="G131" t="s">
        <v>430</v>
      </c>
      <c r="H131" t="s">
        <v>378</v>
      </c>
      <c r="I131" t="s">
        <v>368</v>
      </c>
      <c r="K131" t="s">
        <v>355</v>
      </c>
      <c r="L131" t="str">
        <f>_xlfn.IFNA(VLOOKUP(H131,Table10[],5,FALSE),VLOOKUP(E131,Table9[],8,FALSE))</f>
        <v>gen_C_ceramic_100n_50V_X7R_0603</v>
      </c>
      <c r="P131" t="s">
        <v>106</v>
      </c>
      <c r="Q131" t="str">
        <f t="shared" si="0"/>
        <v>gen_C_ceramic_100n_50V_X7R_0603</v>
      </c>
    </row>
    <row r="132" spans="5:17" x14ac:dyDescent="0.25">
      <c r="E132" t="s">
        <v>107</v>
      </c>
      <c r="F132" t="s">
        <v>438</v>
      </c>
      <c r="G132" t="s">
        <v>430</v>
      </c>
      <c r="H132" t="s">
        <v>378</v>
      </c>
      <c r="I132" t="s">
        <v>368</v>
      </c>
      <c r="K132" t="s">
        <v>355</v>
      </c>
      <c r="L132" t="str">
        <f>_xlfn.IFNA(VLOOKUP(H132,Table10[],5,FALSE),VLOOKUP(E132,Table9[],8,FALSE))</f>
        <v>gen_C_ceramic_100n_50V_X7R_0603</v>
      </c>
      <c r="P132" t="s">
        <v>107</v>
      </c>
      <c r="Q132" t="str">
        <f t="shared" si="0"/>
        <v>gen_C_ceramic_100n_50V_X7R_0603</v>
      </c>
    </row>
    <row r="133" spans="5:17" x14ac:dyDescent="0.25">
      <c r="E133" t="s">
        <v>108</v>
      </c>
      <c r="F133" t="s">
        <v>438</v>
      </c>
      <c r="G133" t="s">
        <v>430</v>
      </c>
      <c r="H133" t="s">
        <v>378</v>
      </c>
      <c r="I133" t="s">
        <v>368</v>
      </c>
      <c r="K133" t="s">
        <v>355</v>
      </c>
      <c r="L133" t="str">
        <f>_xlfn.IFNA(VLOOKUP(H133,Table10[],5,FALSE),VLOOKUP(E133,Table9[],8,FALSE))</f>
        <v>gen_C_ceramic_100n_50V_X7R_0603</v>
      </c>
      <c r="P133" t="s">
        <v>108</v>
      </c>
      <c r="Q133" t="str">
        <f t="shared" si="0"/>
        <v>gen_C_ceramic_100n_50V_X7R_0603</v>
      </c>
    </row>
    <row r="134" spans="5:17" x14ac:dyDescent="0.25">
      <c r="E134" t="s">
        <v>109</v>
      </c>
      <c r="F134" t="s">
        <v>438</v>
      </c>
      <c r="G134" t="s">
        <v>430</v>
      </c>
      <c r="H134" t="s">
        <v>378</v>
      </c>
      <c r="I134" t="s">
        <v>368</v>
      </c>
      <c r="K134" t="s">
        <v>355</v>
      </c>
      <c r="L134" t="str">
        <f>_xlfn.IFNA(VLOOKUP(H134,Table10[],5,FALSE),VLOOKUP(E134,Table9[],8,FALSE))</f>
        <v>gen_C_ceramic_100n_50V_X7R_0603</v>
      </c>
      <c r="P134" t="s">
        <v>109</v>
      </c>
      <c r="Q134" t="str">
        <f t="shared" si="0"/>
        <v>gen_C_ceramic_100n_50V_X7R_0603</v>
      </c>
    </row>
    <row r="135" spans="5:17" x14ac:dyDescent="0.25">
      <c r="E135" t="s">
        <v>110</v>
      </c>
      <c r="F135" t="s">
        <v>438</v>
      </c>
      <c r="G135" t="s">
        <v>430</v>
      </c>
      <c r="H135" t="s">
        <v>378</v>
      </c>
      <c r="I135" t="s">
        <v>368</v>
      </c>
      <c r="K135" t="s">
        <v>355</v>
      </c>
      <c r="L135" t="str">
        <f>_xlfn.IFNA(VLOOKUP(H135,Table10[],5,FALSE),VLOOKUP(E135,Table9[],8,FALSE))</f>
        <v>gen_C_ceramic_100n_50V_X7R_0603</v>
      </c>
      <c r="P135" t="s">
        <v>110</v>
      </c>
      <c r="Q135" t="str">
        <f t="shared" si="0"/>
        <v>gen_C_ceramic_100n_50V_X7R_0603</v>
      </c>
    </row>
    <row r="136" spans="5:17" x14ac:dyDescent="0.25">
      <c r="E136" t="s">
        <v>111</v>
      </c>
      <c r="F136" t="s">
        <v>438</v>
      </c>
      <c r="G136" t="s">
        <v>430</v>
      </c>
      <c r="H136" t="s">
        <v>378</v>
      </c>
      <c r="I136" t="s">
        <v>368</v>
      </c>
      <c r="K136" t="s">
        <v>355</v>
      </c>
      <c r="L136" t="str">
        <f>_xlfn.IFNA(VLOOKUP(H136,Table10[],5,FALSE),VLOOKUP(E136,Table9[],8,FALSE))</f>
        <v>gen_C_ceramic_100n_50V_X7R_0603</v>
      </c>
      <c r="P136" t="s">
        <v>111</v>
      </c>
      <c r="Q136" t="str">
        <f t="shared" si="0"/>
        <v>gen_C_ceramic_100n_50V_X7R_0603</v>
      </c>
    </row>
    <row r="137" spans="5:17" x14ac:dyDescent="0.25">
      <c r="E137" t="s">
        <v>112</v>
      </c>
      <c r="F137" t="s">
        <v>438</v>
      </c>
      <c r="G137" t="s">
        <v>430</v>
      </c>
      <c r="H137" t="s">
        <v>378</v>
      </c>
      <c r="I137" t="s">
        <v>368</v>
      </c>
      <c r="K137" t="s">
        <v>355</v>
      </c>
      <c r="L137" t="str">
        <f>_xlfn.IFNA(VLOOKUP(H137,Table10[],5,FALSE),VLOOKUP(E137,Table9[],8,FALSE))</f>
        <v>gen_C_ceramic_100n_50V_X7R_0603</v>
      </c>
      <c r="P137" t="s">
        <v>112</v>
      </c>
      <c r="Q137" t="str">
        <f t="shared" si="0"/>
        <v>gen_C_ceramic_100n_50V_X7R_0603</v>
      </c>
    </row>
    <row r="138" spans="5:17" x14ac:dyDescent="0.25">
      <c r="E138" t="s">
        <v>32</v>
      </c>
      <c r="F138" t="s">
        <v>435</v>
      </c>
      <c r="G138" t="s">
        <v>430</v>
      </c>
      <c r="H138" t="s">
        <v>353</v>
      </c>
      <c r="I138" t="s">
        <v>354</v>
      </c>
      <c r="K138" t="s">
        <v>355</v>
      </c>
      <c r="L138" t="str">
        <f>_xlfn.IFNA(VLOOKUP(H138,Table10[],5,FALSE),VLOOKUP(E138,Table9[],8,FALSE))</f>
        <v>gen_C_ceramic_1u_25V_X7R_0603</v>
      </c>
      <c r="P138" t="s">
        <v>32</v>
      </c>
      <c r="Q138" t="str">
        <f t="shared" si="0"/>
        <v>gen_C_ceramic_1u_25V_X7R_0603</v>
      </c>
    </row>
    <row r="139" spans="5:17" x14ac:dyDescent="0.25">
      <c r="E139" t="s">
        <v>113</v>
      </c>
      <c r="F139" t="s">
        <v>438</v>
      </c>
      <c r="G139" t="s">
        <v>430</v>
      </c>
      <c r="H139" t="s">
        <v>378</v>
      </c>
      <c r="I139" t="s">
        <v>368</v>
      </c>
      <c r="K139" t="s">
        <v>355</v>
      </c>
      <c r="L139" t="str">
        <f>_xlfn.IFNA(VLOOKUP(H139,Table10[],5,FALSE),VLOOKUP(E139,Table9[],8,FALSE))</f>
        <v>gen_C_ceramic_100n_50V_X7R_0603</v>
      </c>
      <c r="P139" t="s">
        <v>113</v>
      </c>
      <c r="Q139" t="str">
        <f t="shared" si="0"/>
        <v>gen_C_ceramic_100n_50V_X7R_0603</v>
      </c>
    </row>
    <row r="140" spans="5:17" x14ac:dyDescent="0.25">
      <c r="E140" t="s">
        <v>33</v>
      </c>
      <c r="F140" t="s">
        <v>435</v>
      </c>
      <c r="G140" t="s">
        <v>430</v>
      </c>
      <c r="H140" t="s">
        <v>353</v>
      </c>
      <c r="I140" t="s">
        <v>354</v>
      </c>
      <c r="K140" t="s">
        <v>355</v>
      </c>
      <c r="L140" t="str">
        <f>_xlfn.IFNA(VLOOKUP(H140,Table10[],5,FALSE),VLOOKUP(E140,Table9[],8,FALSE))</f>
        <v>gen_C_ceramic_1u_25V_X7R_0603</v>
      </c>
      <c r="P140" t="s">
        <v>33</v>
      </c>
      <c r="Q140" t="str">
        <f t="shared" si="0"/>
        <v>gen_C_ceramic_1u_25V_X7R_0603</v>
      </c>
    </row>
    <row r="141" spans="5:17" x14ac:dyDescent="0.25">
      <c r="E141" t="s">
        <v>114</v>
      </c>
      <c r="F141" t="s">
        <v>438</v>
      </c>
      <c r="G141" t="s">
        <v>430</v>
      </c>
      <c r="H141" t="s">
        <v>378</v>
      </c>
      <c r="I141" t="s">
        <v>368</v>
      </c>
      <c r="K141" t="s">
        <v>355</v>
      </c>
      <c r="L141" t="str">
        <f>_xlfn.IFNA(VLOOKUP(H141,Table10[],5,FALSE),VLOOKUP(E141,Table9[],8,FALSE))</f>
        <v>gen_C_ceramic_100n_50V_X7R_0603</v>
      </c>
      <c r="P141" t="s">
        <v>114</v>
      </c>
      <c r="Q141" t="str">
        <f t="shared" si="0"/>
        <v>gen_C_ceramic_100n_50V_X7R_0603</v>
      </c>
    </row>
    <row r="142" spans="5:17" x14ac:dyDescent="0.25">
      <c r="E142" t="s">
        <v>115</v>
      </c>
      <c r="F142" t="s">
        <v>438</v>
      </c>
      <c r="G142" t="s">
        <v>430</v>
      </c>
      <c r="H142" t="s">
        <v>378</v>
      </c>
      <c r="I142" t="s">
        <v>368</v>
      </c>
      <c r="K142" t="s">
        <v>355</v>
      </c>
      <c r="L142" t="str">
        <f>_xlfn.IFNA(VLOOKUP(H142,Table10[],5,FALSE),VLOOKUP(E142,Table9[],8,FALSE))</f>
        <v>gen_C_ceramic_100n_50V_X7R_0603</v>
      </c>
      <c r="P142" t="s">
        <v>115</v>
      </c>
      <c r="Q142" t="str">
        <f t="shared" si="0"/>
        <v>gen_C_ceramic_100n_50V_X7R_0603</v>
      </c>
    </row>
    <row r="143" spans="5:17" x14ac:dyDescent="0.25">
      <c r="E143" t="s">
        <v>116</v>
      </c>
      <c r="F143" t="s">
        <v>438</v>
      </c>
      <c r="G143" t="s">
        <v>430</v>
      </c>
      <c r="H143" t="s">
        <v>378</v>
      </c>
      <c r="I143" t="s">
        <v>368</v>
      </c>
      <c r="K143" t="s">
        <v>355</v>
      </c>
      <c r="L143" t="str">
        <f>_xlfn.IFNA(VLOOKUP(H143,Table10[],5,FALSE),VLOOKUP(E143,Table9[],8,FALSE))</f>
        <v>gen_C_ceramic_100n_50V_X7R_0603</v>
      </c>
      <c r="P143" t="s">
        <v>116</v>
      </c>
      <c r="Q143" t="str">
        <f t="shared" si="0"/>
        <v>gen_C_ceramic_100n_50V_X7R_0603</v>
      </c>
    </row>
    <row r="144" spans="5:17" x14ac:dyDescent="0.25">
      <c r="E144" t="s">
        <v>34</v>
      </c>
      <c r="F144" t="s">
        <v>435</v>
      </c>
      <c r="G144" t="s">
        <v>430</v>
      </c>
      <c r="H144" t="s">
        <v>353</v>
      </c>
      <c r="I144" t="s">
        <v>354</v>
      </c>
      <c r="K144" t="s">
        <v>355</v>
      </c>
      <c r="L144" t="str">
        <f>_xlfn.IFNA(VLOOKUP(H144,Table10[],5,FALSE),VLOOKUP(E144,Table9[],8,FALSE))</f>
        <v>gen_C_ceramic_1u_25V_X7R_0603</v>
      </c>
      <c r="P144" t="s">
        <v>34</v>
      </c>
      <c r="Q144" t="str">
        <f t="shared" si="0"/>
        <v>gen_C_ceramic_1u_25V_X7R_0603</v>
      </c>
    </row>
    <row r="145" spans="5:17" x14ac:dyDescent="0.25">
      <c r="E145" t="s">
        <v>117</v>
      </c>
      <c r="F145" t="s">
        <v>438</v>
      </c>
      <c r="G145" t="s">
        <v>430</v>
      </c>
      <c r="H145" t="s">
        <v>378</v>
      </c>
      <c r="I145" t="s">
        <v>368</v>
      </c>
      <c r="K145" t="s">
        <v>355</v>
      </c>
      <c r="L145" t="str">
        <f>_xlfn.IFNA(VLOOKUP(H145,Table10[],5,FALSE),VLOOKUP(E145,Table9[],8,FALSE))</f>
        <v>gen_C_ceramic_100n_50V_X7R_0603</v>
      </c>
      <c r="P145" t="s">
        <v>117</v>
      </c>
      <c r="Q145" t="str">
        <f t="shared" si="0"/>
        <v>gen_C_ceramic_100n_50V_X7R_0603</v>
      </c>
    </row>
    <row r="146" spans="5:17" x14ac:dyDescent="0.25">
      <c r="E146" t="s">
        <v>118</v>
      </c>
      <c r="F146" t="s">
        <v>438</v>
      </c>
      <c r="G146" t="s">
        <v>430</v>
      </c>
      <c r="H146" t="s">
        <v>378</v>
      </c>
      <c r="I146" t="s">
        <v>368</v>
      </c>
      <c r="K146" t="s">
        <v>355</v>
      </c>
      <c r="L146" t="str">
        <f>_xlfn.IFNA(VLOOKUP(H146,Table10[],5,FALSE),VLOOKUP(E146,Table9[],8,FALSE))</f>
        <v>gen_C_ceramic_100n_50V_X7R_0603</v>
      </c>
      <c r="P146" t="s">
        <v>118</v>
      </c>
      <c r="Q146" t="str">
        <f t="shared" si="0"/>
        <v>gen_C_ceramic_100n_50V_X7R_0603</v>
      </c>
    </row>
    <row r="147" spans="5:17" x14ac:dyDescent="0.25">
      <c r="E147" t="s">
        <v>119</v>
      </c>
      <c r="F147" t="s">
        <v>438</v>
      </c>
      <c r="G147" t="s">
        <v>430</v>
      </c>
      <c r="H147" t="s">
        <v>378</v>
      </c>
      <c r="I147" t="s">
        <v>368</v>
      </c>
      <c r="K147" t="s">
        <v>355</v>
      </c>
      <c r="L147" t="str">
        <f>_xlfn.IFNA(VLOOKUP(H147,Table10[],5,FALSE),VLOOKUP(E147,Table9[],8,FALSE))</f>
        <v>gen_C_ceramic_100n_50V_X7R_0603</v>
      </c>
      <c r="P147" t="s">
        <v>119</v>
      </c>
      <c r="Q147" t="str">
        <f t="shared" si="0"/>
        <v>gen_C_ceramic_100n_50V_X7R_0603</v>
      </c>
    </row>
    <row r="148" spans="5:17" x14ac:dyDescent="0.25">
      <c r="E148" t="s">
        <v>120</v>
      </c>
      <c r="F148" t="s">
        <v>438</v>
      </c>
      <c r="G148" t="s">
        <v>430</v>
      </c>
      <c r="H148" t="s">
        <v>378</v>
      </c>
      <c r="I148" t="s">
        <v>368</v>
      </c>
      <c r="K148" t="s">
        <v>355</v>
      </c>
      <c r="L148" t="str">
        <f>_xlfn.IFNA(VLOOKUP(H148,Table10[],5,FALSE),VLOOKUP(E148,Table9[],8,FALSE))</f>
        <v>gen_C_ceramic_100n_50V_X7R_0603</v>
      </c>
      <c r="P148" t="s">
        <v>120</v>
      </c>
      <c r="Q148" t="str">
        <f t="shared" si="0"/>
        <v>gen_C_ceramic_100n_50V_X7R_0603</v>
      </c>
    </row>
    <row r="149" spans="5:17" x14ac:dyDescent="0.25">
      <c r="E149" t="s">
        <v>39</v>
      </c>
      <c r="F149" t="s">
        <v>440</v>
      </c>
      <c r="G149" t="s">
        <v>430</v>
      </c>
      <c r="H149" t="s">
        <v>370</v>
      </c>
      <c r="I149" t="s">
        <v>354</v>
      </c>
      <c r="K149" t="s">
        <v>355</v>
      </c>
      <c r="L149" t="str">
        <f>_xlfn.IFNA(VLOOKUP(H149,Table10[],5,FALSE),VLOOKUP(E149,Table9[],8,FALSE))</f>
        <v>gen_C_ceramic_10n_50V_X7R_0603</v>
      </c>
      <c r="P149" t="s">
        <v>39</v>
      </c>
      <c r="Q149" t="str">
        <f t="shared" si="0"/>
        <v>gen_C_ceramic_10n_50V_X7R_0603</v>
      </c>
    </row>
    <row r="150" spans="5:17" x14ac:dyDescent="0.25">
      <c r="E150" t="s">
        <v>35</v>
      </c>
      <c r="F150" t="s">
        <v>435</v>
      </c>
      <c r="G150" t="s">
        <v>430</v>
      </c>
      <c r="H150" t="s">
        <v>353</v>
      </c>
      <c r="I150" t="s">
        <v>354</v>
      </c>
      <c r="K150" t="s">
        <v>355</v>
      </c>
      <c r="L150" t="str">
        <f>_xlfn.IFNA(VLOOKUP(H150,Table10[],5,FALSE),VLOOKUP(E150,Table9[],8,FALSE))</f>
        <v>gen_C_ceramic_1u_25V_X7R_0603</v>
      </c>
      <c r="P150" t="s">
        <v>35</v>
      </c>
      <c r="Q150" t="str">
        <f t="shared" si="0"/>
        <v>gen_C_ceramic_1u_25V_X7R_0603</v>
      </c>
    </row>
    <row r="151" spans="5:17" x14ac:dyDescent="0.25">
      <c r="E151" t="s">
        <v>456</v>
      </c>
      <c r="F151" t="s">
        <v>334</v>
      </c>
      <c r="G151" t="s">
        <v>430</v>
      </c>
      <c r="H151" t="s">
        <v>413</v>
      </c>
      <c r="I151" t="s">
        <v>343</v>
      </c>
      <c r="K151" t="s">
        <v>355</v>
      </c>
      <c r="L151" t="str">
        <f>_xlfn.IFNA(VLOOKUP(H151,Table10[],5,FALSE),VLOOKUP(E151,Table9[],8,FALSE))</f>
        <v>gen_R_100k_0603</v>
      </c>
      <c r="P151" t="s">
        <v>456</v>
      </c>
      <c r="Q151" t="str">
        <f t="shared" si="0"/>
        <v>gen_R_100k_0603</v>
      </c>
    </row>
    <row r="152" spans="5:17" x14ac:dyDescent="0.25">
      <c r="E152" t="s">
        <v>457</v>
      </c>
      <c r="F152" t="s">
        <v>334</v>
      </c>
      <c r="G152" t="s">
        <v>430</v>
      </c>
      <c r="H152" t="s">
        <v>413</v>
      </c>
      <c r="I152" t="s">
        <v>343</v>
      </c>
      <c r="K152" t="s">
        <v>355</v>
      </c>
      <c r="L152" t="str">
        <f>_xlfn.IFNA(VLOOKUP(H152,Table10[],5,FALSE),VLOOKUP(E152,Table9[],8,FALSE))</f>
        <v>gen_R_100k_0603</v>
      </c>
      <c r="P152" t="s">
        <v>457</v>
      </c>
      <c r="Q152" t="str">
        <f t="shared" si="0"/>
        <v>gen_R_100k_0603</v>
      </c>
    </row>
    <row r="153" spans="5:17" x14ac:dyDescent="0.25">
      <c r="E153" t="s">
        <v>458</v>
      </c>
      <c r="F153" t="s">
        <v>334</v>
      </c>
      <c r="G153" t="s">
        <v>430</v>
      </c>
      <c r="H153" t="s">
        <v>413</v>
      </c>
      <c r="I153" t="s">
        <v>343</v>
      </c>
      <c r="K153" t="s">
        <v>355</v>
      </c>
      <c r="L153" t="str">
        <f>_xlfn.IFNA(VLOOKUP(H153,Table10[],5,FALSE),VLOOKUP(E153,Table9[],8,FALSE))</f>
        <v>gen_R_100k_0603</v>
      </c>
      <c r="P153" t="s">
        <v>458</v>
      </c>
      <c r="Q153" t="str">
        <f t="shared" si="0"/>
        <v>gen_R_100k_0603</v>
      </c>
    </row>
    <row r="154" spans="5:17" x14ac:dyDescent="0.25">
      <c r="E154" t="s">
        <v>459</v>
      </c>
      <c r="F154" t="s">
        <v>336</v>
      </c>
      <c r="G154" t="s">
        <v>430</v>
      </c>
      <c r="H154" t="s">
        <v>426</v>
      </c>
      <c r="I154" t="s">
        <v>343</v>
      </c>
      <c r="K154" t="s">
        <v>355</v>
      </c>
      <c r="L154" t="str">
        <f>_xlfn.IFNA(VLOOKUP(H154,Table10[],5,FALSE),VLOOKUP(E154,Table9[],8,FALSE))</f>
        <v>gen_R_NF_0603</v>
      </c>
      <c r="P154" t="s">
        <v>459</v>
      </c>
      <c r="Q154" t="str">
        <f t="shared" si="0"/>
        <v>gen_R_NF_0603</v>
      </c>
    </row>
    <row r="155" spans="5:17" x14ac:dyDescent="0.25">
      <c r="E155" t="s">
        <v>460</v>
      </c>
      <c r="F155" t="s">
        <v>337</v>
      </c>
      <c r="G155" t="s">
        <v>430</v>
      </c>
      <c r="H155" t="s">
        <v>399</v>
      </c>
      <c r="I155" t="s">
        <v>343</v>
      </c>
      <c r="K155" t="s">
        <v>355</v>
      </c>
      <c r="L155" t="str">
        <f>_xlfn.IFNA(VLOOKUP(H155,Table10[],5,FALSE),VLOOKUP(E155,Table9[],8,FALSE))</f>
        <v>gen_R_10M_0603</v>
      </c>
      <c r="P155" t="s">
        <v>460</v>
      </c>
      <c r="Q155" t="str">
        <f t="shared" si="0"/>
        <v>gen_R_10M_0603</v>
      </c>
    </row>
    <row r="156" spans="5:17" x14ac:dyDescent="0.25">
      <c r="E156" t="s">
        <v>11</v>
      </c>
      <c r="F156" t="s">
        <v>429</v>
      </c>
      <c r="G156" t="s">
        <v>430</v>
      </c>
      <c r="H156" t="s">
        <v>372</v>
      </c>
      <c r="I156" t="s">
        <v>360</v>
      </c>
      <c r="K156" t="s">
        <v>355</v>
      </c>
      <c r="L156" t="str">
        <f>_xlfn.IFNA(VLOOKUP(H156,Table10[],5,FALSE),VLOOKUP(E156,Table9[],8,FALSE))</f>
        <v>gen_C_ceramic_10u_10V_X7R_0805</v>
      </c>
      <c r="P156" t="s">
        <v>11</v>
      </c>
      <c r="Q156" t="str">
        <f t="shared" ref="Q156:Q176" si="1">VLOOKUP(P156,$E$91:$L$176,8,FALSE)</f>
        <v>gen_C_ceramic_10u_10V_X7R_0805</v>
      </c>
    </row>
    <row r="157" spans="5:17" x14ac:dyDescent="0.25">
      <c r="E157" t="s">
        <v>40</v>
      </c>
      <c r="F157" t="s">
        <v>440</v>
      </c>
      <c r="G157" t="s">
        <v>430</v>
      </c>
      <c r="H157" t="s">
        <v>370</v>
      </c>
      <c r="I157" t="s">
        <v>354</v>
      </c>
      <c r="K157" t="s">
        <v>355</v>
      </c>
      <c r="L157" t="str">
        <f>_xlfn.IFNA(VLOOKUP(H157,Table10[],5,FALSE),VLOOKUP(E157,Table9[],8,FALSE))</f>
        <v>gen_C_ceramic_10n_50V_X7R_0603</v>
      </c>
      <c r="P157" t="s">
        <v>40</v>
      </c>
      <c r="Q157" t="str">
        <f t="shared" si="1"/>
        <v>gen_C_ceramic_10n_50V_X7R_0603</v>
      </c>
    </row>
    <row r="158" spans="5:17" x14ac:dyDescent="0.25">
      <c r="E158" t="s">
        <v>41</v>
      </c>
      <c r="F158" t="s">
        <v>440</v>
      </c>
      <c r="G158" t="s">
        <v>430</v>
      </c>
      <c r="H158" t="s">
        <v>370</v>
      </c>
      <c r="I158" t="s">
        <v>354</v>
      </c>
      <c r="K158" t="s">
        <v>355</v>
      </c>
      <c r="L158" t="str">
        <f>_xlfn.IFNA(VLOOKUP(H158,Table10[],5,FALSE),VLOOKUP(E158,Table9[],8,FALSE))</f>
        <v>gen_C_ceramic_10n_50V_X7R_0603</v>
      </c>
      <c r="P158" t="s">
        <v>41</v>
      </c>
      <c r="Q158" t="str">
        <f t="shared" si="1"/>
        <v>gen_C_ceramic_10n_50V_X7R_0603</v>
      </c>
    </row>
    <row r="159" spans="5:17" x14ac:dyDescent="0.25">
      <c r="E159" t="s">
        <v>36</v>
      </c>
      <c r="F159" t="s">
        <v>435</v>
      </c>
      <c r="G159" t="s">
        <v>430</v>
      </c>
      <c r="H159" t="s">
        <v>353</v>
      </c>
      <c r="I159" t="s">
        <v>354</v>
      </c>
      <c r="K159" t="s">
        <v>355</v>
      </c>
      <c r="L159" t="str">
        <f>_xlfn.IFNA(VLOOKUP(H159,Table10[],5,FALSE),VLOOKUP(E159,Table9[],8,FALSE))</f>
        <v>gen_C_ceramic_1u_25V_X7R_0603</v>
      </c>
      <c r="P159" t="s">
        <v>36</v>
      </c>
      <c r="Q159" t="str">
        <f t="shared" si="1"/>
        <v>gen_C_ceramic_1u_25V_X7R_0603</v>
      </c>
    </row>
    <row r="160" spans="5:17" x14ac:dyDescent="0.25">
      <c r="E160" t="s">
        <v>12</v>
      </c>
      <c r="F160" t="s">
        <v>429</v>
      </c>
      <c r="G160" t="s">
        <v>430</v>
      </c>
      <c r="H160" t="s">
        <v>372</v>
      </c>
      <c r="I160" t="s">
        <v>360</v>
      </c>
      <c r="K160" t="s">
        <v>355</v>
      </c>
      <c r="L160" t="str">
        <f>_xlfn.IFNA(VLOOKUP(H160,Table10[],5,FALSE),VLOOKUP(E160,Table9[],8,FALSE))</f>
        <v>gen_C_ceramic_10u_10V_X7R_0805</v>
      </c>
      <c r="P160" t="s">
        <v>12</v>
      </c>
      <c r="Q160" t="str">
        <f t="shared" si="1"/>
        <v>gen_C_ceramic_10u_10V_X7R_0805</v>
      </c>
    </row>
    <row r="161" spans="5:17" x14ac:dyDescent="0.25">
      <c r="E161" t="s">
        <v>441</v>
      </c>
      <c r="F161" t="s">
        <v>440</v>
      </c>
      <c r="G161" t="s">
        <v>430</v>
      </c>
      <c r="H161" t="s">
        <v>367</v>
      </c>
      <c r="I161" t="s">
        <v>368</v>
      </c>
      <c r="K161" t="s">
        <v>355</v>
      </c>
      <c r="L161" t="str">
        <f>_xlfn.IFNA(VLOOKUP(H161,Table10[],5,FALSE),VLOOKUP(E161,Table9[],8,FALSE))</f>
        <v>gen_C_ceramic_10n_50V_X7R_0402</v>
      </c>
      <c r="P161" t="s">
        <v>441</v>
      </c>
      <c r="Q161" t="str">
        <f t="shared" si="1"/>
        <v>gen_C_ceramic_10n_50V_X7R_0402</v>
      </c>
    </row>
    <row r="162" spans="5:17" x14ac:dyDescent="0.25">
      <c r="E162" t="s">
        <v>461</v>
      </c>
      <c r="F162" t="s">
        <v>350</v>
      </c>
      <c r="G162" t="s">
        <v>430</v>
      </c>
      <c r="H162" t="s">
        <v>391</v>
      </c>
      <c r="I162" t="s">
        <v>344</v>
      </c>
      <c r="K162" t="s">
        <v>355</v>
      </c>
      <c r="L162" t="str">
        <f>_xlfn.IFNA(VLOOKUP(H162,Table10[],5,FALSE),VLOOKUP(E162,Table9[],8,FALSE))</f>
        <v>gen_R_0.01R_0805</v>
      </c>
      <c r="P162" t="s">
        <v>461</v>
      </c>
      <c r="Q162" t="str">
        <f t="shared" si="1"/>
        <v>gen_R_0.01R_0805</v>
      </c>
    </row>
    <row r="163" spans="5:17" x14ac:dyDescent="0.25">
      <c r="E163" t="s">
        <v>462</v>
      </c>
      <c r="F163" t="s">
        <v>335</v>
      </c>
      <c r="G163" t="s">
        <v>430</v>
      </c>
      <c r="H163" t="s">
        <v>328</v>
      </c>
      <c r="I163" t="s">
        <v>343</v>
      </c>
      <c r="K163" t="s">
        <v>355</v>
      </c>
      <c r="L163" t="str">
        <f>_xlfn.IFNA(VLOOKUP(H163,Table10[],5,FALSE),VLOOKUP(E163,Table9[],8,FALSE))</f>
        <v>gen_R_10k_0603</v>
      </c>
      <c r="P163" t="s">
        <v>462</v>
      </c>
      <c r="Q163" t="str">
        <f t="shared" si="1"/>
        <v>gen_R_10k_0603</v>
      </c>
    </row>
    <row r="164" spans="5:17" x14ac:dyDescent="0.25">
      <c r="E164" t="s">
        <v>463</v>
      </c>
      <c r="F164" t="s">
        <v>338</v>
      </c>
      <c r="G164" t="s">
        <v>430</v>
      </c>
      <c r="H164" t="s">
        <v>395</v>
      </c>
      <c r="I164" t="s">
        <v>345</v>
      </c>
      <c r="K164" t="s">
        <v>355</v>
      </c>
      <c r="L164" t="str">
        <f>_xlfn.IFNA(VLOOKUP(H164,Table10[],5,FALSE),VLOOKUP(E164,Table9[],8,FALSE))</f>
        <v>gen_R_10K7_0402</v>
      </c>
      <c r="P164" t="s">
        <v>463</v>
      </c>
      <c r="Q164" t="str">
        <f t="shared" si="1"/>
        <v>gen_R_10K7_0402</v>
      </c>
    </row>
    <row r="165" spans="5:17" x14ac:dyDescent="0.25">
      <c r="E165" t="s">
        <v>464</v>
      </c>
      <c r="F165" t="s">
        <v>334</v>
      </c>
      <c r="G165" t="s">
        <v>430</v>
      </c>
      <c r="H165" t="s">
        <v>411</v>
      </c>
      <c r="I165" t="s">
        <v>345</v>
      </c>
      <c r="K165" t="s">
        <v>355</v>
      </c>
      <c r="L165" t="str">
        <f>_xlfn.IFNA(VLOOKUP(H165,Table10[],5,FALSE),VLOOKUP(E165,Table9[],8,FALSE))</f>
        <v>gen_R_100k_0402</v>
      </c>
      <c r="P165" t="s">
        <v>464</v>
      </c>
      <c r="Q165" t="str">
        <f t="shared" si="1"/>
        <v>gen_R_100k_0402</v>
      </c>
    </row>
    <row r="166" spans="5:17" x14ac:dyDescent="0.25">
      <c r="E166" t="s">
        <v>465</v>
      </c>
      <c r="F166" t="s">
        <v>339</v>
      </c>
      <c r="G166" t="s">
        <v>430</v>
      </c>
      <c r="H166" t="s">
        <v>402</v>
      </c>
      <c r="I166" t="s">
        <v>345</v>
      </c>
      <c r="K166" t="s">
        <v>355</v>
      </c>
      <c r="L166" t="str">
        <f>_xlfn.IFNA(VLOOKUP(H166,Table10[],5,FALSE),VLOOKUP(E166,Table9[],8,FALSE))</f>
        <v>gen_R_26k1_0402</v>
      </c>
      <c r="P166" t="s">
        <v>465</v>
      </c>
      <c r="Q166" t="str">
        <f t="shared" si="1"/>
        <v>gen_R_26k1_0402</v>
      </c>
    </row>
    <row r="167" spans="5:17" x14ac:dyDescent="0.25">
      <c r="E167" t="s">
        <v>442</v>
      </c>
      <c r="F167" t="s">
        <v>341</v>
      </c>
      <c r="G167" t="s">
        <v>430</v>
      </c>
      <c r="H167" t="s">
        <v>388</v>
      </c>
      <c r="I167" t="s">
        <v>345</v>
      </c>
      <c r="K167" t="s">
        <v>355</v>
      </c>
      <c r="L167" t="str">
        <f>_xlfn.IFNA(VLOOKUP(H167,Table10[],5,FALSE),VLOOKUP(E167,Table9[],8,FALSE))</f>
        <v>gen_R_0R_0402</v>
      </c>
      <c r="P167" t="s">
        <v>442</v>
      </c>
      <c r="Q167" t="str">
        <f t="shared" si="1"/>
        <v>gen_R_0R_0402</v>
      </c>
    </row>
    <row r="168" spans="5:17" x14ac:dyDescent="0.25">
      <c r="E168" t="s">
        <v>466</v>
      </c>
      <c r="F168" t="s">
        <v>340</v>
      </c>
      <c r="G168" t="s">
        <v>430</v>
      </c>
      <c r="H168" t="s">
        <v>421</v>
      </c>
      <c r="I168" t="s">
        <v>345</v>
      </c>
      <c r="K168" t="s">
        <v>355</v>
      </c>
      <c r="L168" t="str">
        <f>_xlfn.IFNA(VLOOKUP(H168,Table10[],5,FALSE),VLOOKUP(E168,Table9[],8,FALSE))</f>
        <v>gen_R_374k_0402</v>
      </c>
      <c r="P168" t="s">
        <v>466</v>
      </c>
      <c r="Q168" t="str">
        <f t="shared" si="1"/>
        <v>gen_R_374k_0402</v>
      </c>
    </row>
    <row r="169" spans="5:17" x14ac:dyDescent="0.25">
      <c r="E169" t="s">
        <v>467</v>
      </c>
      <c r="F169" t="s">
        <v>348</v>
      </c>
      <c r="G169" t="s">
        <v>430</v>
      </c>
      <c r="H169" t="s">
        <v>407</v>
      </c>
      <c r="I169" t="s">
        <v>345</v>
      </c>
      <c r="K169" t="s">
        <v>355</v>
      </c>
      <c r="L169" t="str">
        <f>_xlfn.IFNA(VLOOKUP(H169,Table10[],5,FALSE),VLOOKUP(E169,Table9[],8,FALSE))</f>
        <v>gen_R_49k9_0402</v>
      </c>
      <c r="P169" t="s">
        <v>467</v>
      </c>
      <c r="Q169" t="str">
        <f t="shared" si="1"/>
        <v>gen_R_49k9_0402</v>
      </c>
    </row>
    <row r="170" spans="5:17" x14ac:dyDescent="0.25">
      <c r="E170" t="s">
        <v>13</v>
      </c>
      <c r="F170" t="s">
        <v>429</v>
      </c>
      <c r="G170" t="s">
        <v>430</v>
      </c>
      <c r="H170" t="s">
        <v>372</v>
      </c>
      <c r="I170" t="s">
        <v>360</v>
      </c>
      <c r="K170" t="s">
        <v>355</v>
      </c>
      <c r="L170" t="str">
        <f>_xlfn.IFNA(VLOOKUP(H170,Table10[],5,FALSE),VLOOKUP(E170,Table9[],8,FALSE))</f>
        <v>gen_C_ceramic_10u_10V_X7R_0805</v>
      </c>
      <c r="P170" t="s">
        <v>13</v>
      </c>
      <c r="Q170" t="str">
        <f t="shared" si="1"/>
        <v>gen_C_ceramic_10u_10V_X7R_0805</v>
      </c>
    </row>
    <row r="171" spans="5:17" x14ac:dyDescent="0.25">
      <c r="E171" t="s">
        <v>14</v>
      </c>
      <c r="F171" t="s">
        <v>429</v>
      </c>
      <c r="G171" t="s">
        <v>430</v>
      </c>
      <c r="H171" t="s">
        <v>372</v>
      </c>
      <c r="I171" t="s">
        <v>360</v>
      </c>
      <c r="K171" t="s">
        <v>355</v>
      </c>
      <c r="L171" t="str">
        <f>_xlfn.IFNA(VLOOKUP(H171,Table10[],5,FALSE),VLOOKUP(E171,Table9[],8,FALSE))</f>
        <v>gen_C_ceramic_10u_10V_X7R_0805</v>
      </c>
      <c r="P171" t="s">
        <v>14</v>
      </c>
      <c r="Q171" t="str">
        <f t="shared" si="1"/>
        <v>gen_C_ceramic_10u_10V_X7R_0805</v>
      </c>
    </row>
    <row r="172" spans="5:17" x14ac:dyDescent="0.25">
      <c r="E172" t="s">
        <v>37</v>
      </c>
      <c r="F172" t="s">
        <v>435</v>
      </c>
      <c r="G172" t="s">
        <v>430</v>
      </c>
      <c r="H172" t="s">
        <v>353</v>
      </c>
      <c r="I172" t="s">
        <v>354</v>
      </c>
      <c r="K172" t="s">
        <v>355</v>
      </c>
      <c r="L172" t="str">
        <f>_xlfn.IFNA(VLOOKUP(H172,Table10[],5,FALSE),VLOOKUP(E172,Table9[],8,FALSE))</f>
        <v>gen_C_ceramic_1u_25V_X7R_0603</v>
      </c>
      <c r="P172" t="s">
        <v>37</v>
      </c>
      <c r="Q172" t="str">
        <f t="shared" si="1"/>
        <v>gen_C_ceramic_1u_25V_X7R_0603</v>
      </c>
    </row>
    <row r="173" spans="5:17" x14ac:dyDescent="0.25">
      <c r="E173" t="s">
        <v>42</v>
      </c>
      <c r="F173" t="s">
        <v>440</v>
      </c>
      <c r="G173" t="s">
        <v>430</v>
      </c>
      <c r="H173" t="s">
        <v>370</v>
      </c>
      <c r="I173" t="s">
        <v>354</v>
      </c>
      <c r="K173" t="s">
        <v>355</v>
      </c>
      <c r="L173" t="str">
        <f>_xlfn.IFNA(VLOOKUP(H173,Table10[],5,FALSE),VLOOKUP(E173,Table9[],8,FALSE))</f>
        <v>gen_C_ceramic_10n_50V_X7R_0603</v>
      </c>
      <c r="P173" t="s">
        <v>42</v>
      </c>
      <c r="Q173" t="str">
        <f t="shared" si="1"/>
        <v>gen_C_ceramic_10n_50V_X7R_0603</v>
      </c>
    </row>
    <row r="174" spans="5:17" x14ac:dyDescent="0.25">
      <c r="E174" t="s">
        <v>43</v>
      </c>
      <c r="F174" t="s">
        <v>440</v>
      </c>
      <c r="G174" t="s">
        <v>430</v>
      </c>
      <c r="H174" t="s">
        <v>370</v>
      </c>
      <c r="I174" t="s">
        <v>354</v>
      </c>
      <c r="K174" t="s">
        <v>355</v>
      </c>
      <c r="L174" t="str">
        <f>_xlfn.IFNA(VLOOKUP(H174,Table10[],5,FALSE),VLOOKUP(E174,Table9[],8,FALSE))</f>
        <v>gen_C_ceramic_10n_50V_X7R_0603</v>
      </c>
      <c r="P174" t="s">
        <v>43</v>
      </c>
      <c r="Q174" t="str">
        <f t="shared" si="1"/>
        <v>gen_C_ceramic_10n_50V_X7R_0603</v>
      </c>
    </row>
    <row r="175" spans="5:17" x14ac:dyDescent="0.25">
      <c r="E175" t="s">
        <v>468</v>
      </c>
      <c r="F175" t="s">
        <v>350</v>
      </c>
      <c r="G175" t="s">
        <v>430</v>
      </c>
      <c r="H175" t="s">
        <v>391</v>
      </c>
      <c r="I175" t="s">
        <v>344</v>
      </c>
      <c r="K175" t="s">
        <v>355</v>
      </c>
      <c r="L175" t="str">
        <f>_xlfn.IFNA(VLOOKUP(H175,Table10[],5,FALSE),VLOOKUP(E175,Table9[],8,FALSE))</f>
        <v>gen_R_0.01R_0805</v>
      </c>
      <c r="P175" t="s">
        <v>468</v>
      </c>
      <c r="Q175" t="str">
        <f t="shared" si="1"/>
        <v>gen_R_0.01R_0805</v>
      </c>
    </row>
    <row r="176" spans="5:17" x14ac:dyDescent="0.25">
      <c r="E176" t="s">
        <v>469</v>
      </c>
      <c r="F176" t="s">
        <v>335</v>
      </c>
      <c r="G176" t="s">
        <v>430</v>
      </c>
      <c r="H176" t="s">
        <v>328</v>
      </c>
      <c r="I176" t="s">
        <v>343</v>
      </c>
      <c r="K176" t="s">
        <v>355</v>
      </c>
      <c r="L176" t="str">
        <f>_xlfn.IFNA(VLOOKUP(H176,Table10[],5,FALSE),VLOOKUP(E176,Table9[],8,FALSE))</f>
        <v>gen_R_10k_0603</v>
      </c>
      <c r="P176" t="s">
        <v>469</v>
      </c>
      <c r="Q176" t="str">
        <f t="shared" si="1"/>
        <v>gen_R_10k_0603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1AA-AC10-4E6B-8504-3394B4971E6F}">
  <dimension ref="A1:F75"/>
  <sheetViews>
    <sheetView topLeftCell="A52" workbookViewId="0">
      <selection activeCell="A60" sqref="A60:XFD60"/>
    </sheetView>
  </sheetViews>
  <sheetFormatPr defaultRowHeight="15" x14ac:dyDescent="0.25"/>
  <cols>
    <col min="1" max="1" width="74" customWidth="1"/>
    <col min="4" max="4" width="20.7109375" bestFit="1" customWidth="1"/>
    <col min="5" max="5" width="33.85546875" bestFit="1" customWidth="1"/>
  </cols>
  <sheetData>
    <row r="1" spans="1:6" x14ac:dyDescent="0.25">
      <c r="A1" t="s">
        <v>169</v>
      </c>
      <c r="B1" t="s">
        <v>170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 t="s">
        <v>470</v>
      </c>
      <c r="B2" t="s">
        <v>471</v>
      </c>
      <c r="D2" t="s">
        <v>472</v>
      </c>
      <c r="E2" t="s">
        <v>473</v>
      </c>
    </row>
    <row r="3" spans="1:6" x14ac:dyDescent="0.25">
      <c r="A3" t="s">
        <v>380</v>
      </c>
      <c r="B3" t="s">
        <v>354</v>
      </c>
      <c r="D3" t="s">
        <v>355</v>
      </c>
      <c r="E3" t="s">
        <v>381</v>
      </c>
    </row>
    <row r="4" spans="1:6" x14ac:dyDescent="0.25">
      <c r="A4" t="s">
        <v>380</v>
      </c>
      <c r="B4" t="s">
        <v>354</v>
      </c>
      <c r="D4" t="s">
        <v>355</v>
      </c>
      <c r="E4" t="s">
        <v>381</v>
      </c>
    </row>
    <row r="5" spans="1:6" x14ac:dyDescent="0.25">
      <c r="A5" t="s">
        <v>380</v>
      </c>
      <c r="B5" t="s">
        <v>354</v>
      </c>
      <c r="D5" t="s">
        <v>355</v>
      </c>
      <c r="E5" t="s">
        <v>381</v>
      </c>
    </row>
    <row r="6" spans="1:6" x14ac:dyDescent="0.25">
      <c r="A6" t="s">
        <v>380</v>
      </c>
      <c r="B6" t="s">
        <v>354</v>
      </c>
      <c r="D6" t="s">
        <v>355</v>
      </c>
      <c r="E6" t="s">
        <v>381</v>
      </c>
    </row>
    <row r="7" spans="1:6" x14ac:dyDescent="0.25">
      <c r="A7" t="s">
        <v>380</v>
      </c>
      <c r="B7" t="s">
        <v>354</v>
      </c>
      <c r="D7" t="s">
        <v>355</v>
      </c>
      <c r="E7" t="s">
        <v>381</v>
      </c>
    </row>
    <row r="8" spans="1:6" x14ac:dyDescent="0.25">
      <c r="A8" t="s">
        <v>380</v>
      </c>
      <c r="B8" t="s">
        <v>354</v>
      </c>
      <c r="D8" t="s">
        <v>355</v>
      </c>
      <c r="E8" t="s">
        <v>381</v>
      </c>
    </row>
    <row r="9" spans="1:6" x14ac:dyDescent="0.25">
      <c r="A9" t="s">
        <v>380</v>
      </c>
      <c r="B9" t="s">
        <v>354</v>
      </c>
      <c r="D9" t="s">
        <v>355</v>
      </c>
      <c r="E9" t="s">
        <v>381</v>
      </c>
    </row>
    <row r="10" spans="1:6" x14ac:dyDescent="0.25">
      <c r="A10" t="s">
        <v>380</v>
      </c>
      <c r="B10" t="s">
        <v>354</v>
      </c>
      <c r="D10" t="s">
        <v>355</v>
      </c>
      <c r="E10" t="s">
        <v>381</v>
      </c>
    </row>
    <row r="11" spans="1:6" x14ac:dyDescent="0.25">
      <c r="A11" t="s">
        <v>380</v>
      </c>
      <c r="B11" t="s">
        <v>354</v>
      </c>
      <c r="D11" t="s">
        <v>355</v>
      </c>
      <c r="E11" t="s">
        <v>381</v>
      </c>
    </row>
    <row r="12" spans="1:6" x14ac:dyDescent="0.25">
      <c r="A12" t="s">
        <v>378</v>
      </c>
      <c r="B12" t="s">
        <v>368</v>
      </c>
      <c r="D12" t="s">
        <v>355</v>
      </c>
      <c r="E12" t="s">
        <v>381</v>
      </c>
    </row>
    <row r="13" spans="1:6" x14ac:dyDescent="0.25">
      <c r="A13" t="s">
        <v>380</v>
      </c>
      <c r="B13" t="s">
        <v>354</v>
      </c>
      <c r="D13" t="s">
        <v>355</v>
      </c>
      <c r="E13" t="s">
        <v>381</v>
      </c>
    </row>
    <row r="14" spans="1:6" x14ac:dyDescent="0.25">
      <c r="A14" t="s">
        <v>380</v>
      </c>
      <c r="B14" t="s">
        <v>354</v>
      </c>
      <c r="D14" t="s">
        <v>355</v>
      </c>
      <c r="E14" t="s">
        <v>381</v>
      </c>
    </row>
    <row r="15" spans="1:6" x14ac:dyDescent="0.25">
      <c r="A15" t="s">
        <v>380</v>
      </c>
      <c r="B15" t="s">
        <v>354</v>
      </c>
      <c r="D15" t="s">
        <v>355</v>
      </c>
      <c r="E15" t="s">
        <v>381</v>
      </c>
    </row>
    <row r="16" spans="1:6" x14ac:dyDescent="0.25">
      <c r="A16" t="s">
        <v>380</v>
      </c>
      <c r="B16" t="s">
        <v>354</v>
      </c>
      <c r="D16" t="s">
        <v>355</v>
      </c>
      <c r="E16" t="s">
        <v>381</v>
      </c>
    </row>
    <row r="17" spans="1:5" x14ac:dyDescent="0.25">
      <c r="A17" t="s">
        <v>380</v>
      </c>
      <c r="B17" t="s">
        <v>354</v>
      </c>
      <c r="D17" t="s">
        <v>355</v>
      </c>
      <c r="E17" t="s">
        <v>381</v>
      </c>
    </row>
    <row r="18" spans="1:5" x14ac:dyDescent="0.25">
      <c r="A18" t="s">
        <v>380</v>
      </c>
      <c r="B18" t="s">
        <v>354</v>
      </c>
      <c r="D18" t="s">
        <v>355</v>
      </c>
      <c r="E18" t="s">
        <v>381</v>
      </c>
    </row>
    <row r="19" spans="1:5" x14ac:dyDescent="0.25">
      <c r="A19" t="s">
        <v>380</v>
      </c>
      <c r="B19" t="s">
        <v>354</v>
      </c>
      <c r="D19" t="s">
        <v>355</v>
      </c>
      <c r="E19" t="s">
        <v>381</v>
      </c>
    </row>
    <row r="20" spans="1:5" x14ac:dyDescent="0.25">
      <c r="A20" t="s">
        <v>380</v>
      </c>
      <c r="B20" t="s">
        <v>354</v>
      </c>
      <c r="D20" t="s">
        <v>355</v>
      </c>
      <c r="E20" t="s">
        <v>381</v>
      </c>
    </row>
    <row r="21" spans="1:5" x14ac:dyDescent="0.25">
      <c r="A21" t="s">
        <v>380</v>
      </c>
      <c r="B21" t="s">
        <v>354</v>
      </c>
      <c r="D21" t="s">
        <v>355</v>
      </c>
      <c r="E21" t="s">
        <v>381</v>
      </c>
    </row>
    <row r="22" spans="1:5" x14ac:dyDescent="0.25">
      <c r="A22" t="s">
        <v>380</v>
      </c>
      <c r="B22" t="s">
        <v>354</v>
      </c>
      <c r="D22" t="s">
        <v>355</v>
      </c>
      <c r="E22" t="s">
        <v>381</v>
      </c>
    </row>
    <row r="23" spans="1:5" x14ac:dyDescent="0.25">
      <c r="A23" t="s">
        <v>380</v>
      </c>
      <c r="B23" t="s">
        <v>354</v>
      </c>
      <c r="D23" t="s">
        <v>355</v>
      </c>
      <c r="E23" t="s">
        <v>381</v>
      </c>
    </row>
    <row r="24" spans="1:5" x14ac:dyDescent="0.25">
      <c r="A24" t="s">
        <v>380</v>
      </c>
      <c r="B24" t="s">
        <v>354</v>
      </c>
      <c r="D24" t="s">
        <v>355</v>
      </c>
      <c r="E24" t="s">
        <v>381</v>
      </c>
    </row>
    <row r="25" spans="1:5" x14ac:dyDescent="0.25">
      <c r="A25" t="s">
        <v>380</v>
      </c>
      <c r="B25" t="s">
        <v>354</v>
      </c>
      <c r="D25" t="s">
        <v>355</v>
      </c>
      <c r="E25" t="s">
        <v>381</v>
      </c>
    </row>
    <row r="26" spans="1:5" x14ac:dyDescent="0.25">
      <c r="A26" t="s">
        <v>380</v>
      </c>
      <c r="B26" t="s">
        <v>354</v>
      </c>
      <c r="D26" t="s">
        <v>355</v>
      </c>
      <c r="E26" t="s">
        <v>381</v>
      </c>
    </row>
    <row r="27" spans="1:5" x14ac:dyDescent="0.25">
      <c r="A27" t="s">
        <v>380</v>
      </c>
      <c r="B27" t="s">
        <v>354</v>
      </c>
      <c r="D27" t="s">
        <v>355</v>
      </c>
      <c r="E27" t="s">
        <v>381</v>
      </c>
    </row>
    <row r="28" spans="1:5" x14ac:dyDescent="0.25">
      <c r="A28" t="s">
        <v>380</v>
      </c>
      <c r="B28" t="s">
        <v>354</v>
      </c>
      <c r="D28" t="s">
        <v>355</v>
      </c>
      <c r="E28" t="s">
        <v>381</v>
      </c>
    </row>
    <row r="29" spans="1:5" x14ac:dyDescent="0.25">
      <c r="A29" t="s">
        <v>380</v>
      </c>
      <c r="B29" t="s">
        <v>354</v>
      </c>
      <c r="D29" t="s">
        <v>355</v>
      </c>
      <c r="E29" t="s">
        <v>381</v>
      </c>
    </row>
    <row r="30" spans="1:5" x14ac:dyDescent="0.25">
      <c r="A30" t="s">
        <v>380</v>
      </c>
      <c r="B30" t="s">
        <v>354</v>
      </c>
      <c r="D30" t="s">
        <v>355</v>
      </c>
      <c r="E30" t="s">
        <v>381</v>
      </c>
    </row>
    <row r="31" spans="1:5" x14ac:dyDescent="0.25">
      <c r="A31" t="s">
        <v>380</v>
      </c>
      <c r="B31" t="s">
        <v>354</v>
      </c>
      <c r="D31" t="s">
        <v>355</v>
      </c>
      <c r="E31" t="s">
        <v>381</v>
      </c>
    </row>
    <row r="32" spans="1:5" x14ac:dyDescent="0.25">
      <c r="A32" t="s">
        <v>380</v>
      </c>
      <c r="B32" t="s">
        <v>354</v>
      </c>
      <c r="D32" t="s">
        <v>355</v>
      </c>
      <c r="E32" t="s">
        <v>381</v>
      </c>
    </row>
    <row r="33" spans="1:5" x14ac:dyDescent="0.25">
      <c r="A33" t="s">
        <v>380</v>
      </c>
      <c r="B33" t="s">
        <v>354</v>
      </c>
      <c r="D33" t="s">
        <v>355</v>
      </c>
      <c r="E33" t="s">
        <v>381</v>
      </c>
    </row>
    <row r="34" spans="1:5" x14ac:dyDescent="0.25">
      <c r="A34" t="s">
        <v>380</v>
      </c>
      <c r="B34" t="s">
        <v>354</v>
      </c>
      <c r="D34" t="s">
        <v>355</v>
      </c>
      <c r="E34" t="s">
        <v>381</v>
      </c>
    </row>
    <row r="35" spans="1:5" x14ac:dyDescent="0.25">
      <c r="A35" t="s">
        <v>380</v>
      </c>
      <c r="B35" t="s">
        <v>354</v>
      </c>
      <c r="D35" t="s">
        <v>355</v>
      </c>
      <c r="E35" t="s">
        <v>381</v>
      </c>
    </row>
    <row r="36" spans="1:5" x14ac:dyDescent="0.25">
      <c r="A36" t="s">
        <v>380</v>
      </c>
      <c r="B36" t="s">
        <v>354</v>
      </c>
      <c r="D36" t="s">
        <v>355</v>
      </c>
      <c r="E36" t="s">
        <v>381</v>
      </c>
    </row>
    <row r="37" spans="1:5" x14ac:dyDescent="0.25">
      <c r="A37" t="s">
        <v>380</v>
      </c>
      <c r="B37" t="s">
        <v>354</v>
      </c>
      <c r="D37" t="s">
        <v>355</v>
      </c>
      <c r="E37" t="s">
        <v>381</v>
      </c>
    </row>
    <row r="38" spans="1:5" x14ac:dyDescent="0.25">
      <c r="A38" t="s">
        <v>380</v>
      </c>
      <c r="B38" t="s">
        <v>354</v>
      </c>
      <c r="D38" t="s">
        <v>355</v>
      </c>
      <c r="E38" t="s">
        <v>381</v>
      </c>
    </row>
    <row r="39" spans="1:5" x14ac:dyDescent="0.25">
      <c r="A39" t="s">
        <v>380</v>
      </c>
      <c r="B39" t="s">
        <v>354</v>
      </c>
      <c r="D39" t="s">
        <v>355</v>
      </c>
      <c r="E39" t="s">
        <v>381</v>
      </c>
    </row>
    <row r="40" spans="1:5" x14ac:dyDescent="0.25">
      <c r="A40" t="s">
        <v>380</v>
      </c>
      <c r="B40" t="s">
        <v>354</v>
      </c>
      <c r="D40" t="s">
        <v>355</v>
      </c>
      <c r="E40" t="s">
        <v>381</v>
      </c>
    </row>
    <row r="41" spans="1:5" x14ac:dyDescent="0.25">
      <c r="A41" t="s">
        <v>380</v>
      </c>
      <c r="B41" t="s">
        <v>354</v>
      </c>
      <c r="D41" t="s">
        <v>355</v>
      </c>
      <c r="E41" t="s">
        <v>381</v>
      </c>
    </row>
    <row r="42" spans="1:5" x14ac:dyDescent="0.25">
      <c r="A42" t="s">
        <v>380</v>
      </c>
      <c r="B42" t="s">
        <v>354</v>
      </c>
      <c r="D42" t="s">
        <v>355</v>
      </c>
      <c r="E42" t="s">
        <v>381</v>
      </c>
    </row>
    <row r="43" spans="1:5" x14ac:dyDescent="0.25">
      <c r="A43" t="s">
        <v>380</v>
      </c>
      <c r="B43" t="s">
        <v>354</v>
      </c>
      <c r="D43" t="s">
        <v>355</v>
      </c>
      <c r="E43" t="s">
        <v>381</v>
      </c>
    </row>
    <row r="44" spans="1:5" x14ac:dyDescent="0.25">
      <c r="A44" t="s">
        <v>380</v>
      </c>
      <c r="B44" t="s">
        <v>354</v>
      </c>
      <c r="D44" t="s">
        <v>355</v>
      </c>
      <c r="E44" t="s">
        <v>381</v>
      </c>
    </row>
    <row r="45" spans="1:5" x14ac:dyDescent="0.25">
      <c r="A45" t="s">
        <v>380</v>
      </c>
      <c r="B45" t="s">
        <v>354</v>
      </c>
      <c r="D45" t="s">
        <v>355</v>
      </c>
      <c r="E45" t="s">
        <v>381</v>
      </c>
    </row>
    <row r="46" spans="1:5" x14ac:dyDescent="0.25">
      <c r="A46" t="s">
        <v>380</v>
      </c>
      <c r="B46" t="s">
        <v>354</v>
      </c>
      <c r="D46" t="s">
        <v>355</v>
      </c>
      <c r="E46" t="s">
        <v>381</v>
      </c>
    </row>
    <row r="47" spans="1:5" x14ac:dyDescent="0.25">
      <c r="A47" t="s">
        <v>380</v>
      </c>
      <c r="B47" t="s">
        <v>354</v>
      </c>
      <c r="D47" t="s">
        <v>355</v>
      </c>
      <c r="E47" t="s">
        <v>381</v>
      </c>
    </row>
    <row r="48" spans="1:5" x14ac:dyDescent="0.25">
      <c r="A48" t="s">
        <v>380</v>
      </c>
      <c r="B48" t="s">
        <v>354</v>
      </c>
      <c r="D48" t="s">
        <v>355</v>
      </c>
      <c r="E48" t="s">
        <v>381</v>
      </c>
    </row>
    <row r="49" spans="1:5" x14ac:dyDescent="0.25">
      <c r="A49" t="s">
        <v>380</v>
      </c>
      <c r="B49" t="s">
        <v>354</v>
      </c>
      <c r="D49" t="s">
        <v>355</v>
      </c>
      <c r="E49" t="s">
        <v>381</v>
      </c>
    </row>
    <row r="50" spans="1:5" x14ac:dyDescent="0.25">
      <c r="A50" t="s">
        <v>141</v>
      </c>
      <c r="B50" t="s">
        <v>374</v>
      </c>
      <c r="D50" t="s">
        <v>355</v>
      </c>
      <c r="E50" t="s">
        <v>375</v>
      </c>
    </row>
    <row r="51" spans="1:5" x14ac:dyDescent="0.25">
      <c r="A51" t="s">
        <v>141</v>
      </c>
      <c r="B51" t="s">
        <v>374</v>
      </c>
      <c r="D51" t="s">
        <v>355</v>
      </c>
      <c r="E51" t="s">
        <v>375</v>
      </c>
    </row>
    <row r="52" spans="1:5" x14ac:dyDescent="0.25">
      <c r="A52" t="s">
        <v>141</v>
      </c>
      <c r="B52" t="s">
        <v>374</v>
      </c>
      <c r="D52" t="s">
        <v>355</v>
      </c>
      <c r="E52" t="s">
        <v>375</v>
      </c>
    </row>
    <row r="53" spans="1:5" x14ac:dyDescent="0.25">
      <c r="A53" t="s">
        <v>141</v>
      </c>
      <c r="B53" t="s">
        <v>374</v>
      </c>
      <c r="D53" t="s">
        <v>355</v>
      </c>
      <c r="E53" t="s">
        <v>375</v>
      </c>
    </row>
    <row r="54" spans="1:5" x14ac:dyDescent="0.25">
      <c r="A54" t="s">
        <v>140</v>
      </c>
      <c r="B54" t="s">
        <v>357</v>
      </c>
      <c r="D54" t="s">
        <v>355</v>
      </c>
      <c r="E54" t="s">
        <v>358</v>
      </c>
    </row>
    <row r="55" spans="1:5" x14ac:dyDescent="0.25">
      <c r="A55" t="s">
        <v>140</v>
      </c>
      <c r="B55" t="s">
        <v>357</v>
      </c>
      <c r="D55" t="s">
        <v>355</v>
      </c>
      <c r="E55" t="s">
        <v>358</v>
      </c>
    </row>
    <row r="56" spans="1:5" x14ac:dyDescent="0.25">
      <c r="A56" t="s">
        <v>140</v>
      </c>
      <c r="B56" t="s">
        <v>357</v>
      </c>
      <c r="D56" t="s">
        <v>355</v>
      </c>
      <c r="E56" t="s">
        <v>358</v>
      </c>
    </row>
    <row r="57" spans="1:5" x14ac:dyDescent="0.25">
      <c r="A57" t="s">
        <v>140</v>
      </c>
      <c r="B57" t="s">
        <v>357</v>
      </c>
      <c r="D57" t="s">
        <v>355</v>
      </c>
      <c r="E57" t="s">
        <v>358</v>
      </c>
    </row>
    <row r="58" spans="1:5" x14ac:dyDescent="0.25">
      <c r="A58" t="s">
        <v>359</v>
      </c>
      <c r="B58" t="s">
        <v>360</v>
      </c>
      <c r="D58" t="s">
        <v>355</v>
      </c>
      <c r="E58" t="s">
        <v>362</v>
      </c>
    </row>
    <row r="59" spans="1:5" x14ac:dyDescent="0.25">
      <c r="A59" t="s">
        <v>363</v>
      </c>
      <c r="B59" t="s">
        <v>354</v>
      </c>
      <c r="D59" t="s">
        <v>355</v>
      </c>
      <c r="E59" t="s">
        <v>364</v>
      </c>
    </row>
    <row r="60" spans="1:5" x14ac:dyDescent="0.25">
      <c r="A60" t="s">
        <v>332</v>
      </c>
      <c r="E60" t="s">
        <v>390</v>
      </c>
    </row>
    <row r="61" spans="1:5" x14ac:dyDescent="0.25">
      <c r="A61" t="s">
        <v>388</v>
      </c>
      <c r="E61" t="s">
        <v>389</v>
      </c>
    </row>
    <row r="62" spans="1:5" x14ac:dyDescent="0.25">
      <c r="A62" t="s">
        <v>453</v>
      </c>
      <c r="E62" t="s">
        <v>478</v>
      </c>
    </row>
    <row r="63" spans="1:5" x14ac:dyDescent="0.25">
      <c r="A63" t="s">
        <v>393</v>
      </c>
      <c r="E63" t="s">
        <v>479</v>
      </c>
    </row>
    <row r="64" spans="1:5" x14ac:dyDescent="0.25">
      <c r="A64" t="s">
        <v>361</v>
      </c>
      <c r="E64" t="s">
        <v>433</v>
      </c>
    </row>
    <row r="65" spans="1:5" x14ac:dyDescent="0.25">
      <c r="A65" t="s">
        <v>413</v>
      </c>
      <c r="E65" t="s">
        <v>414</v>
      </c>
    </row>
    <row r="66" spans="1:5" x14ac:dyDescent="0.25">
      <c r="A66" t="s">
        <v>426</v>
      </c>
      <c r="E66" t="s">
        <v>427</v>
      </c>
    </row>
    <row r="67" spans="1:5" x14ac:dyDescent="0.25">
      <c r="A67" t="s">
        <v>399</v>
      </c>
      <c r="E67" t="s">
        <v>400</v>
      </c>
    </row>
    <row r="68" spans="1:5" x14ac:dyDescent="0.25">
      <c r="A68" t="s">
        <v>372</v>
      </c>
      <c r="E68" t="s">
        <v>373</v>
      </c>
    </row>
    <row r="69" spans="1:5" x14ac:dyDescent="0.25">
      <c r="A69" t="s">
        <v>391</v>
      </c>
      <c r="E69" t="s">
        <v>392</v>
      </c>
    </row>
    <row r="70" spans="1:5" x14ac:dyDescent="0.25">
      <c r="A70" t="s">
        <v>328</v>
      </c>
      <c r="E70" t="s">
        <v>397</v>
      </c>
    </row>
    <row r="71" spans="1:5" x14ac:dyDescent="0.25">
      <c r="A71" t="s">
        <v>395</v>
      </c>
      <c r="E71" t="s">
        <v>480</v>
      </c>
    </row>
    <row r="72" spans="1:5" x14ac:dyDescent="0.25">
      <c r="A72" t="s">
        <v>411</v>
      </c>
      <c r="E72" t="s">
        <v>412</v>
      </c>
    </row>
    <row r="73" spans="1:5" x14ac:dyDescent="0.25">
      <c r="A73" t="s">
        <v>402</v>
      </c>
      <c r="E73" t="s">
        <v>403</v>
      </c>
    </row>
    <row r="74" spans="1:5" x14ac:dyDescent="0.25">
      <c r="A74" t="s">
        <v>421</v>
      </c>
      <c r="E74" t="s">
        <v>422</v>
      </c>
    </row>
    <row r="75" spans="1:5" x14ac:dyDescent="0.25">
      <c r="A75" t="s">
        <v>407</v>
      </c>
      <c r="E75" t="s">
        <v>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Sheet6</vt:lpstr>
      <vt:lpstr>Sheet3</vt:lpstr>
      <vt:lpstr>Sheet2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2019-07-16T10:02:40Z</dcterms:created>
  <dcterms:modified xsi:type="dcterms:W3CDTF">2019-07-17T20:07:27Z</dcterms:modified>
</cp:coreProperties>
</file>